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f4951bb7c2f2bec/Desktop/GONA/campusiuaf/"/>
    </mc:Choice>
  </mc:AlternateContent>
  <xr:revisionPtr revIDLastSave="2" documentId="13_ncr:1_{71FF8BA6-CC26-4384-AA17-4878762255B6}" xr6:coauthVersionLast="47" xr6:coauthVersionMax="47" xr10:uidLastSave="{61B7FE04-EE07-40FB-BC5E-EE75EBC55D6C}"/>
  <bookViews>
    <workbookView xWindow="28680" yWindow="-120" windowWidth="29040" windowHeight="15720" firstSheet="1" activeTab="6" xr2:uid="{0D95954B-B52A-4675-B931-C12AC32D3E52}"/>
  </bookViews>
  <sheets>
    <sheet name="CRITERIOS" sheetId="3" r:id="rId1"/>
    <sheet name="Base A" sheetId="45" r:id="rId2"/>
    <sheet name="ORIGEN" sheetId="47" state="hidden" r:id="rId3"/>
    <sheet name="DIARIO BANCOS" sheetId="36" r:id="rId4"/>
    <sheet name="HTR PREVIA" sheetId="38" r:id="rId5"/>
    <sheet name="DIARIO" sheetId="31" r:id="rId6"/>
    <sheet name="RECIBOS" sheetId="5" r:id="rId7"/>
    <sheet name="RECIBOS P. Diplo" sheetId="26" r:id="rId8"/>
    <sheet name="ESTADO D CUENTA" sheetId="46" r:id="rId9"/>
    <sheet name="INDICADORES" sheetId="32" r:id="rId10"/>
    <sheet name="Hoja2" sheetId="49" r:id="rId11"/>
    <sheet name="Hoja1" sheetId="50" r:id="rId12"/>
  </sheets>
  <definedNames>
    <definedName name="_xlnm._FilterDatabase" localSheetId="5" hidden="1">DIARIO!$A$2:$N$1739</definedName>
    <definedName name="_xlnm.Print_Area" localSheetId="8">'ESTADO D CUENTA'!$A$1:$J$78</definedName>
    <definedName name="_xlnm.Print_Area" localSheetId="6">RECIBOS!$A$1:$G$52</definedName>
    <definedName name="_xlnm.Print_Area" localSheetId="7">'RECIBOS P. Diplo'!$A$1:$G$52</definedName>
    <definedName name="ConceptoPago">Tabla4[CONCEPTOS DE PAGO]</definedName>
    <definedName name="ConceptoPago2">Tabla4[CONCEPTOS DE PAGO]</definedName>
    <definedName name="DatosExternos_1" localSheetId="1" hidden="1">'Base A'!$A$1:$AB$1233</definedName>
    <definedName name="DatosExternos_2" localSheetId="3" hidden="1">'DIARIO BANCOS'!$W$2:$Y$52</definedName>
    <definedName name="DatosExternos_3" localSheetId="3" hidden="1">'DIARIO BANCOS'!$C$6:$E$26</definedName>
    <definedName name="FormaPago">Tabla7[FORMA DE PAGO]</definedName>
    <definedName name="NativeTimeline_Fecha">#N/A</definedName>
    <definedName name="NativeTimeline_Fecha1">#N/A</definedName>
  </definedNames>
  <calcPr calcId="191029"/>
  <pivotCaches>
    <pivotCache cacheId="0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46" l="1"/>
  <c r="N6" i="38" l="1"/>
  <c r="E5030" i="31"/>
  <c r="E5029" i="31"/>
  <c r="E5028" i="31"/>
  <c r="E5027" i="31"/>
  <c r="E5026" i="31"/>
  <c r="E5025" i="31"/>
  <c r="E5024" i="31"/>
  <c r="E5023" i="31"/>
  <c r="E5022" i="31"/>
  <c r="E5021" i="31"/>
  <c r="M9" i="38"/>
  <c r="E4883" i="31"/>
  <c r="E4882" i="31"/>
  <c r="E4881" i="31"/>
  <c r="E4880" i="31"/>
  <c r="E4879" i="31"/>
  <c r="E4909" i="31" l="1"/>
  <c r="E4903" i="31"/>
  <c r="E4904" i="31"/>
  <c r="E4905" i="31"/>
  <c r="E4906" i="31"/>
  <c r="E4907" i="31"/>
  <c r="E4908" i="31"/>
  <c r="E4910" i="31"/>
  <c r="E4914" i="31"/>
  <c r="E4913" i="31"/>
  <c r="E4912" i="31"/>
  <c r="E4911" i="31"/>
  <c r="E4902" i="31"/>
  <c r="E4901" i="31"/>
  <c r="E4900" i="31"/>
  <c r="E4899" i="31"/>
  <c r="E4898" i="31"/>
  <c r="E4897" i="31"/>
  <c r="E4896" i="31"/>
  <c r="E4895" i="31"/>
  <c r="E4894" i="31"/>
  <c r="E4893" i="31"/>
  <c r="E4892" i="31"/>
  <c r="E4891" i="31"/>
  <c r="E4890" i="31"/>
  <c r="E4889" i="31"/>
  <c r="E4887" i="31"/>
  <c r="E4888" i="31"/>
  <c r="E4886" i="31"/>
  <c r="E4885" i="31"/>
  <c r="E4884" i="31"/>
  <c r="E4878" i="31"/>
  <c r="E4833" i="31"/>
  <c r="E4832" i="31"/>
  <c r="E4830" i="31"/>
  <c r="E4829" i="31"/>
  <c r="E4828" i="31"/>
  <c r="N5" i="38"/>
  <c r="E4747" i="31"/>
  <c r="E4746" i="31"/>
  <c r="E4745" i="31"/>
  <c r="E4744" i="31"/>
  <c r="E4748" i="31"/>
  <c r="E4743" i="31"/>
  <c r="E4742" i="31"/>
  <c r="M17" i="38"/>
  <c r="M7" i="38"/>
  <c r="M6" i="38"/>
  <c r="M5" i="38"/>
  <c r="M8" i="38" l="1"/>
  <c r="N36" i="38"/>
  <c r="N10" i="38" l="1"/>
  <c r="W15" i="38"/>
  <c r="C3448" i="31"/>
  <c r="B652" i="31"/>
  <c r="B654" i="31"/>
  <c r="B656" i="31"/>
  <c r="B658" i="31"/>
  <c r="B660" i="31"/>
  <c r="B662" i="31"/>
  <c r="B664" i="31"/>
  <c r="B666" i="31"/>
  <c r="B668" i="31"/>
  <c r="B670" i="31"/>
  <c r="B672" i="31"/>
  <c r="B674" i="31"/>
  <c r="B676" i="31"/>
  <c r="B678" i="31"/>
  <c r="B680" i="31"/>
  <c r="B682" i="31"/>
  <c r="B684" i="31"/>
  <c r="B686" i="31"/>
  <c r="B688" i="31"/>
  <c r="B690" i="31"/>
  <c r="B692" i="31"/>
  <c r="B694" i="31"/>
  <c r="B696" i="31"/>
  <c r="B698" i="31"/>
  <c r="B700" i="31"/>
  <c r="B702" i="31"/>
  <c r="B704" i="31"/>
  <c r="B755" i="31"/>
  <c r="B791" i="31"/>
  <c r="B816" i="31"/>
  <c r="B959" i="31"/>
  <c r="B1357" i="31"/>
  <c r="B1359" i="31"/>
  <c r="B1396" i="31"/>
  <c r="B1415" i="31"/>
  <c r="B1417" i="31"/>
  <c r="B1419" i="31"/>
  <c r="B1426" i="31"/>
  <c r="B1428" i="31"/>
  <c r="B1443" i="31"/>
  <c r="B1445" i="31"/>
  <c r="B1561" i="31"/>
  <c r="B1563" i="31"/>
  <c r="B1592" i="31"/>
  <c r="B1594" i="31"/>
  <c r="B1596" i="31"/>
  <c r="B1599" i="31"/>
  <c r="B1622" i="31"/>
  <c r="B1681" i="31"/>
  <c r="B1683" i="31"/>
  <c r="B1703" i="31"/>
  <c r="B1714" i="31"/>
  <c r="B1716" i="31"/>
  <c r="B1722" i="31"/>
  <c r="B1724" i="31"/>
  <c r="B1736" i="31"/>
  <c r="B1738" i="31"/>
  <c r="B1742" i="31"/>
  <c r="B1746" i="31"/>
  <c r="B1749" i="31"/>
  <c r="B1753" i="31"/>
  <c r="B1755" i="31"/>
  <c r="B1757" i="31"/>
  <c r="B1783" i="31"/>
  <c r="B1785" i="31"/>
  <c r="B1797" i="31"/>
  <c r="B1800" i="31"/>
  <c r="B1829" i="31"/>
  <c r="B1831" i="31"/>
  <c r="B1859" i="31"/>
  <c r="B1862" i="31"/>
  <c r="B1864" i="31"/>
  <c r="B1869" i="31"/>
  <c r="B1871" i="31"/>
  <c r="B1874" i="31"/>
  <c r="B1876" i="31"/>
  <c r="B1878" i="31"/>
  <c r="B1880" i="31"/>
  <c r="B1887" i="31"/>
  <c r="B1891" i="31"/>
  <c r="B1895" i="31"/>
  <c r="B1897" i="31"/>
  <c r="B1899" i="31"/>
  <c r="B1901" i="31"/>
  <c r="B1903" i="31"/>
  <c r="B1904" i="31" s="1"/>
  <c r="B1906" i="31"/>
  <c r="B1907" i="31" s="1"/>
  <c r="B1909" i="31"/>
  <c r="B1910" i="31" s="1"/>
  <c r="B1911" i="31" s="1"/>
  <c r="B1913" i="31"/>
  <c r="B1914" i="31" s="1"/>
  <c r="B1916" i="31"/>
  <c r="B1918" i="31"/>
  <c r="B1919" i="31" s="1"/>
  <c r="B1921" i="31"/>
  <c r="B1922" i="31" s="1"/>
  <c r="B1924" i="31"/>
  <c r="B1925" i="31" s="1"/>
  <c r="B1927" i="31"/>
  <c r="B1929" i="31"/>
  <c r="B1931" i="31"/>
  <c r="B1932" i="31" s="1"/>
  <c r="B1934" i="31"/>
  <c r="B1935" i="31" s="1"/>
  <c r="B1937" i="31"/>
  <c r="B1940" i="31"/>
  <c r="B1942" i="31"/>
  <c r="B1944" i="31"/>
  <c r="B1946" i="31"/>
  <c r="B1950" i="31"/>
  <c r="B1952" i="31"/>
  <c r="B1954" i="31"/>
  <c r="B1956" i="31"/>
  <c r="B1957" i="31" s="1"/>
  <c r="B1959" i="31"/>
  <c r="B1961" i="31"/>
  <c r="B1962" i="31" s="1"/>
  <c r="B1966" i="31"/>
  <c r="B1968" i="31"/>
  <c r="B1970" i="31"/>
  <c r="B1972" i="31"/>
  <c r="B1974" i="31"/>
  <c r="B1976" i="31"/>
  <c r="B1978" i="31"/>
  <c r="B1980" i="31"/>
  <c r="B1981" i="31" s="1"/>
  <c r="B1983" i="31"/>
  <c r="B1985" i="31"/>
  <c r="B1986" i="31" s="1"/>
  <c r="B1988" i="31"/>
  <c r="B1989" i="31" s="1"/>
  <c r="B1991" i="31"/>
  <c r="B1993" i="31"/>
  <c r="B1995" i="31"/>
  <c r="B1996" i="31" s="1"/>
  <c r="B1998" i="31"/>
  <c r="B2000" i="31"/>
  <c r="B2002" i="31"/>
  <c r="B2004" i="31"/>
  <c r="B2006" i="31"/>
  <c r="B2007" i="31" s="1"/>
  <c r="B2009" i="31"/>
  <c r="B2011" i="31"/>
  <c r="B2012" i="31" s="1"/>
  <c r="B2014" i="31"/>
  <c r="B2015" i="31" s="1"/>
  <c r="B2017" i="31"/>
  <c r="B2018" i="31" s="1"/>
  <c r="B2020" i="31"/>
  <c r="B2022" i="31"/>
  <c r="B2024" i="31"/>
  <c r="B2026" i="31"/>
  <c r="B2028" i="31"/>
  <c r="B2029" i="31" s="1"/>
  <c r="B2031" i="31"/>
  <c r="B2033" i="31"/>
  <c r="B2035" i="31"/>
  <c r="B2037" i="31"/>
  <c r="B2038" i="31" s="1"/>
  <c r="B2040" i="31"/>
  <c r="B2044" i="31"/>
  <c r="B2047" i="31"/>
  <c r="B2049" i="31"/>
  <c r="B2051" i="31"/>
  <c r="B2052" i="31" s="1"/>
  <c r="B2054" i="31"/>
  <c r="B2056" i="31"/>
  <c r="B2058" i="31"/>
  <c r="B2060" i="31"/>
  <c r="B2061" i="31" s="1"/>
  <c r="B2063" i="31"/>
  <c r="B2065" i="31"/>
  <c r="B2067" i="31"/>
  <c r="B2069" i="31"/>
  <c r="B2071" i="31"/>
  <c r="B2073" i="31"/>
  <c r="B2074" i="31" s="1"/>
  <c r="B2076" i="31"/>
  <c r="B2085" i="31"/>
  <c r="B2087" i="31"/>
  <c r="B2089" i="31"/>
  <c r="B2091" i="31"/>
  <c r="B2094" i="31"/>
  <c r="B2098" i="31"/>
  <c r="B2101" i="31"/>
  <c r="B2104" i="31"/>
  <c r="B2110" i="31"/>
  <c r="B2115" i="31"/>
  <c r="B2116" i="31" s="1"/>
  <c r="B2117" i="31" s="1"/>
  <c r="B2118" i="31" s="1"/>
  <c r="B2119" i="31" s="1"/>
  <c r="B2120" i="31" s="1"/>
  <c r="B2121" i="31" s="1"/>
  <c r="B2122" i="31" s="1"/>
  <c r="B2123" i="31" s="1"/>
  <c r="B2124" i="31" s="1"/>
  <c r="B2125" i="31" s="1"/>
  <c r="B2126" i="31" s="1"/>
  <c r="B2127" i="31" s="1"/>
  <c r="B2128" i="31" s="1"/>
  <c r="B2129" i="31" s="1"/>
  <c r="B2130" i="31" s="1"/>
  <c r="B2131" i="31" s="1"/>
  <c r="B2132" i="31" s="1"/>
  <c r="B2133" i="31" s="1"/>
  <c r="B2134" i="31" s="1"/>
  <c r="B2135" i="31" s="1"/>
  <c r="B2136" i="31" s="1"/>
  <c r="B2137" i="31" s="1"/>
  <c r="B2138" i="31" s="1"/>
  <c r="B2139" i="31" s="1"/>
  <c r="B2140" i="31" s="1"/>
  <c r="B2141" i="31" s="1"/>
  <c r="B2142" i="31" s="1"/>
  <c r="B2143" i="31" s="1"/>
  <c r="B2144" i="31" s="1"/>
  <c r="B2145" i="31" s="1"/>
  <c r="B2146" i="31" s="1"/>
  <c r="B2147" i="31" s="1"/>
  <c r="B2148" i="31" s="1"/>
  <c r="B2149" i="31" s="1"/>
  <c r="B2150" i="31" s="1"/>
  <c r="B2151" i="31" s="1"/>
  <c r="B2152" i="31" s="1"/>
  <c r="B2153" i="31" s="1"/>
  <c r="B2154" i="31" s="1"/>
  <c r="B2155" i="31" s="1"/>
  <c r="B2156" i="31" s="1"/>
  <c r="B2157" i="31" s="1"/>
  <c r="B2158" i="31" s="1"/>
  <c r="B2159" i="31" s="1"/>
  <c r="B2160" i="31" s="1"/>
  <c r="B2161" i="31" s="1"/>
  <c r="B2162" i="31" s="1"/>
  <c r="B2163" i="31" s="1"/>
  <c r="B2164" i="31" s="1"/>
  <c r="B2165" i="31" s="1"/>
  <c r="B2166" i="31" s="1"/>
  <c r="B2167" i="31" s="1"/>
  <c r="B2168" i="31" s="1"/>
  <c r="B2169" i="31" s="1"/>
  <c r="B2170" i="31" s="1"/>
  <c r="B2171" i="31" s="1"/>
  <c r="B2172" i="31" s="1"/>
  <c r="B2173" i="31" s="1"/>
  <c r="B2174" i="31" s="1"/>
  <c r="B2175" i="31" s="1"/>
  <c r="B2176" i="31" s="1"/>
  <c r="B2177" i="31" s="1"/>
  <c r="B2178" i="31" s="1"/>
  <c r="B2179" i="31" s="1"/>
  <c r="B2180" i="31" s="1"/>
  <c r="B2181" i="31" s="1"/>
  <c r="B2182" i="31" s="1"/>
  <c r="B2183" i="31" s="1"/>
  <c r="B2184" i="31" s="1"/>
  <c r="B2185" i="31" s="1"/>
  <c r="B2186" i="31" s="1"/>
  <c r="B2187" i="31" s="1"/>
  <c r="B2188" i="31" s="1"/>
  <c r="B2189" i="31" s="1"/>
  <c r="B2190" i="31" s="1"/>
  <c r="B2191" i="31" s="1"/>
  <c r="B2192" i="31" s="1"/>
  <c r="B2193" i="31" s="1"/>
  <c r="B2194" i="31" s="1"/>
  <c r="B2195" i="31" s="1"/>
  <c r="B2196" i="31" s="1"/>
  <c r="B2197" i="31" s="1"/>
  <c r="B2198" i="31" s="1"/>
  <c r="B2199" i="31" s="1"/>
  <c r="B2200" i="31" s="1"/>
  <c r="B2201" i="31" s="1"/>
  <c r="B2202" i="31" s="1"/>
  <c r="B2203" i="31" s="1"/>
  <c r="B2204" i="31" s="1"/>
  <c r="B2205" i="31" s="1"/>
  <c r="B2206" i="31" s="1"/>
  <c r="B2207" i="31" s="1"/>
  <c r="B2208" i="31" s="1"/>
  <c r="B2209" i="31" s="1"/>
  <c r="B2210" i="31" s="1"/>
  <c r="B2211" i="31" s="1"/>
  <c r="B2212" i="31" s="1"/>
  <c r="B2213" i="31" s="1"/>
  <c r="B2214" i="31" s="1"/>
  <c r="B2215" i="31" s="1"/>
  <c r="B2216" i="31" s="1"/>
  <c r="B2217" i="31" s="1"/>
  <c r="B2218" i="31" s="1"/>
  <c r="B2219" i="31" s="1"/>
  <c r="B2220" i="31" s="1"/>
  <c r="B2221" i="31" s="1"/>
  <c r="B2222" i="31" s="1"/>
  <c r="B2223" i="31" s="1"/>
  <c r="B2224" i="31" s="1"/>
  <c r="B2225" i="31" s="1"/>
  <c r="B2226" i="31" s="1"/>
  <c r="B2227" i="31" s="1"/>
  <c r="B2228" i="31" s="1"/>
  <c r="B2229" i="31" s="1"/>
  <c r="B2230" i="31" s="1"/>
  <c r="B2231" i="31" s="1"/>
  <c r="B2232" i="31" s="1"/>
  <c r="B2233" i="31" s="1"/>
  <c r="B2234" i="31" s="1"/>
  <c r="B2235" i="31" s="1"/>
  <c r="B2236" i="31" s="1"/>
  <c r="B2237" i="31" s="1"/>
  <c r="B2238" i="31" s="1"/>
  <c r="B2239" i="31" s="1"/>
  <c r="B2240" i="31" s="1"/>
  <c r="B2241" i="31" s="1"/>
  <c r="B2242" i="31" s="1"/>
  <c r="B2243" i="31" s="1"/>
  <c r="B2244" i="31" s="1"/>
  <c r="B2245" i="31" s="1"/>
  <c r="B2246" i="31" s="1"/>
  <c r="B2247" i="31" s="1"/>
  <c r="B2248" i="31" s="1"/>
  <c r="B2249" i="31" s="1"/>
  <c r="B2250" i="31" s="1"/>
  <c r="B2251" i="31" s="1"/>
  <c r="B2252" i="31" s="1"/>
  <c r="B2253" i="31" s="1"/>
  <c r="B2254" i="31" s="1"/>
  <c r="B2255" i="31" s="1"/>
  <c r="B2256" i="31" s="1"/>
  <c r="B2257" i="31" s="1"/>
  <c r="B2258" i="31" s="1"/>
  <c r="B2259" i="31" s="1"/>
  <c r="B2260" i="31" s="1"/>
  <c r="B2261" i="31" s="1"/>
  <c r="B2262" i="31" s="1"/>
  <c r="B2263" i="31" s="1"/>
  <c r="B2264" i="31" s="1"/>
  <c r="B2265" i="31" s="1"/>
  <c r="B2266" i="31" s="1"/>
  <c r="B2267" i="31" s="1"/>
  <c r="B2268" i="31" s="1"/>
  <c r="B2269" i="31" s="1"/>
  <c r="B2270" i="31" s="1"/>
  <c r="B2271" i="31" s="1"/>
  <c r="B2272" i="31" s="1"/>
  <c r="B2273" i="31" s="1"/>
  <c r="B2274" i="31" s="1"/>
  <c r="B2275" i="31" s="1"/>
  <c r="B2276" i="31" s="1"/>
  <c r="B2277" i="31" s="1"/>
  <c r="B2278" i="31" s="1"/>
  <c r="B2279" i="31" s="1"/>
  <c r="B2280" i="31" s="1"/>
  <c r="B2281" i="31" s="1"/>
  <c r="B2282" i="31" s="1"/>
  <c r="B2283" i="31" s="1"/>
  <c r="B2284" i="31" s="1"/>
  <c r="B2285" i="31" s="1"/>
  <c r="B2286" i="31" s="1"/>
  <c r="B2287" i="31" s="1"/>
  <c r="B2288" i="31" s="1"/>
  <c r="B2289" i="31" s="1"/>
  <c r="B2290" i="31" s="1"/>
  <c r="B2291" i="31" s="1"/>
  <c r="B2292" i="31" s="1"/>
  <c r="B2293" i="31" s="1"/>
  <c r="B2294" i="31" s="1"/>
  <c r="B2295" i="31" s="1"/>
  <c r="B2296" i="31" s="1"/>
  <c r="B2297" i="31" s="1"/>
  <c r="B2298" i="31" s="1"/>
  <c r="B2299" i="31" s="1"/>
  <c r="B2300" i="31" s="1"/>
  <c r="B2301" i="31" s="1"/>
  <c r="B2302" i="31" s="1"/>
  <c r="B2303" i="31" s="1"/>
  <c r="B2304" i="31" s="1"/>
  <c r="B2305" i="31" s="1"/>
  <c r="B2306" i="31" s="1"/>
  <c r="B2307" i="31" s="1"/>
  <c r="B2308" i="31" s="1"/>
  <c r="B2309" i="31" s="1"/>
  <c r="B2310" i="31" s="1"/>
  <c r="B2311" i="31" s="1"/>
  <c r="B2312" i="31" s="1"/>
  <c r="B2313" i="31" s="1"/>
  <c r="B2314" i="31" s="1"/>
  <c r="B2315" i="31" s="1"/>
  <c r="B2316" i="31" s="1"/>
  <c r="B2317" i="31" s="1"/>
  <c r="B2318" i="31" s="1"/>
  <c r="B2319" i="31" s="1"/>
  <c r="B2320" i="31" s="1"/>
  <c r="B2321" i="31" s="1"/>
  <c r="B2322" i="31" s="1"/>
  <c r="B2323" i="31" s="1"/>
  <c r="B2324" i="31" s="1"/>
  <c r="B2325" i="31" s="1"/>
  <c r="B2326" i="31" s="1"/>
  <c r="B2327" i="31" s="1"/>
  <c r="B2328" i="31" s="1"/>
  <c r="B2329" i="31" s="1"/>
  <c r="B2330" i="31" s="1"/>
  <c r="B2331" i="31" s="1"/>
  <c r="B2332" i="31" s="1"/>
  <c r="B2333" i="31" s="1"/>
  <c r="B2334" i="31" s="1"/>
  <c r="B2335" i="31" s="1"/>
  <c r="B2336" i="31" s="1"/>
  <c r="B2337" i="31" s="1"/>
  <c r="B2338" i="31" s="1"/>
  <c r="B2339" i="31" s="1"/>
  <c r="B2340" i="31" s="1"/>
  <c r="B2341" i="31" s="1"/>
  <c r="B2342" i="31" s="1"/>
  <c r="B2343" i="31" s="1"/>
  <c r="B2344" i="31" s="1"/>
  <c r="B2345" i="31" s="1"/>
  <c r="B2346" i="31" s="1"/>
  <c r="B2347" i="31" s="1"/>
  <c r="B2348" i="31" s="1"/>
  <c r="B2349" i="31" s="1"/>
  <c r="B2350" i="31" s="1"/>
  <c r="B2351" i="31" s="1"/>
  <c r="B2352" i="31" s="1"/>
  <c r="B2353" i="31" s="1"/>
  <c r="B2354" i="31" s="1"/>
  <c r="B2355" i="31" s="1"/>
  <c r="B2356" i="31" s="1"/>
  <c r="B2357" i="31" s="1"/>
  <c r="B2358" i="31" s="1"/>
  <c r="B2359" i="31" s="1"/>
  <c r="B2360" i="31" s="1"/>
  <c r="B2361" i="31" s="1"/>
  <c r="B2362" i="31" s="1"/>
  <c r="B2363" i="31" s="1"/>
  <c r="B2364" i="31" s="1"/>
  <c r="B2365" i="31" s="1"/>
  <c r="B2366" i="31" s="1"/>
  <c r="B2367" i="31" s="1"/>
  <c r="B2368" i="31" s="1"/>
  <c r="B2369" i="31" s="1"/>
  <c r="B2370" i="31" s="1"/>
  <c r="B2371" i="31" s="1"/>
  <c r="B2372" i="31" s="1"/>
  <c r="B2373" i="31" s="1"/>
  <c r="B2374" i="31" s="1"/>
  <c r="B2375" i="31" s="1"/>
  <c r="B2376" i="31" s="1"/>
  <c r="B2377" i="31" s="1"/>
  <c r="B2378" i="31" s="1"/>
  <c r="B2379" i="31" s="1"/>
  <c r="B2380" i="31" s="1"/>
  <c r="B2381" i="31" s="1"/>
  <c r="B2382" i="31" s="1"/>
  <c r="B2383" i="31" s="1"/>
  <c r="B2384" i="31" s="1"/>
  <c r="B2385" i="31" s="1"/>
  <c r="B2386" i="31" s="1"/>
  <c r="B2387" i="31" s="1"/>
  <c r="B2388" i="31" s="1"/>
  <c r="B2389" i="31" s="1"/>
  <c r="B2390" i="31" s="1"/>
  <c r="B2391" i="31" s="1"/>
  <c r="B2392" i="31" s="1"/>
  <c r="B2393" i="31" s="1"/>
  <c r="B2394" i="31" s="1"/>
  <c r="B2395" i="31" s="1"/>
  <c r="B2396" i="31" s="1"/>
  <c r="B2397" i="31" s="1"/>
  <c r="B2398" i="31" s="1"/>
  <c r="B2399" i="31" s="1"/>
  <c r="B2400" i="31" s="1"/>
  <c r="B2401" i="31" s="1"/>
  <c r="B2402" i="31" s="1"/>
  <c r="B2403" i="31" s="1"/>
  <c r="B2404" i="31" s="1"/>
  <c r="B2405" i="31" s="1"/>
  <c r="B2406" i="31" s="1"/>
  <c r="B2407" i="31" s="1"/>
  <c r="B2408" i="31" s="1"/>
  <c r="B2409" i="31" s="1"/>
  <c r="B2410" i="31" s="1"/>
  <c r="B2411" i="31" s="1"/>
  <c r="B2412" i="31" s="1"/>
  <c r="B2413" i="31" s="1"/>
  <c r="B2414" i="31" s="1"/>
  <c r="B2415" i="31" s="1"/>
  <c r="B2416" i="31" s="1"/>
  <c r="B2417" i="31" s="1"/>
  <c r="B2418" i="31" s="1"/>
  <c r="B2419" i="31" s="1"/>
  <c r="B2420" i="31" s="1"/>
  <c r="B2421" i="31" s="1"/>
  <c r="B2422" i="31" s="1"/>
  <c r="B2423" i="31" s="1"/>
  <c r="B2424" i="31" s="1"/>
  <c r="B2425" i="31" s="1"/>
  <c r="B2426" i="31" s="1"/>
  <c r="B2427" i="31" s="1"/>
  <c r="B2428" i="31" s="1"/>
  <c r="B2429" i="31" s="1"/>
  <c r="B2430" i="31" s="1"/>
  <c r="B2431" i="31" s="1"/>
  <c r="B2432" i="31" s="1"/>
  <c r="B2433" i="31" s="1"/>
  <c r="B2434" i="31" s="1"/>
  <c r="B2435" i="31" s="1"/>
  <c r="B2436" i="31" s="1"/>
  <c r="B2437" i="31" s="1"/>
  <c r="B2438" i="31" s="1"/>
  <c r="B2439" i="31" s="1"/>
  <c r="B2440" i="31" s="1"/>
  <c r="B2441" i="31" s="1"/>
  <c r="B2442" i="31" s="1"/>
  <c r="B2443" i="31" s="1"/>
  <c r="B2444" i="31" s="1"/>
  <c r="B2445" i="31" s="1"/>
  <c r="B2446" i="31" s="1"/>
  <c r="B2447" i="31" s="1"/>
  <c r="B2448" i="31" s="1"/>
  <c r="B2449" i="31" s="1"/>
  <c r="B2450" i="31" s="1"/>
  <c r="B2451" i="31" s="1"/>
  <c r="B2452" i="31" s="1"/>
  <c r="B2453" i="31" s="1"/>
  <c r="B2454" i="31" s="1"/>
  <c r="B2455" i="31" s="1"/>
  <c r="B2456" i="31" s="1"/>
  <c r="B2457" i="31" s="1"/>
  <c r="B2458" i="31" s="1"/>
  <c r="B2459" i="31" s="1"/>
  <c r="B2460" i="31" s="1"/>
  <c r="B2461" i="31" s="1"/>
  <c r="B2462" i="31" s="1"/>
  <c r="B2463" i="31" s="1"/>
  <c r="B2464" i="31" s="1"/>
  <c r="B2465" i="31" s="1"/>
  <c r="B2466" i="31" s="1"/>
  <c r="B2467" i="31" s="1"/>
  <c r="B2468" i="31" s="1"/>
  <c r="B2469" i="31" s="1"/>
  <c r="B2470" i="31" s="1"/>
  <c r="B2471" i="31" s="1"/>
  <c r="B2472" i="31" s="1"/>
  <c r="B2473" i="31" s="1"/>
  <c r="B2474" i="31" s="1"/>
  <c r="B2475" i="31" s="1"/>
  <c r="B2476" i="31" s="1"/>
  <c r="B2477" i="31" s="1"/>
  <c r="B2478" i="31" s="1"/>
  <c r="B2479" i="31" s="1"/>
  <c r="B2480" i="31" s="1"/>
  <c r="B2481" i="31" s="1"/>
  <c r="B2482" i="31" s="1"/>
  <c r="B2483" i="31" s="1"/>
  <c r="B2484" i="31" s="1"/>
  <c r="B2485" i="31" s="1"/>
  <c r="B2486" i="31" s="1"/>
  <c r="B2487" i="31" s="1"/>
  <c r="B2488" i="31" s="1"/>
  <c r="B2489" i="31" s="1"/>
  <c r="B2490" i="31" s="1"/>
  <c r="B2491" i="31" s="1"/>
  <c r="B2492" i="31" s="1"/>
  <c r="B2493" i="31" s="1"/>
  <c r="B2494" i="31" s="1"/>
  <c r="B2495" i="31" s="1"/>
  <c r="B2496" i="31" s="1"/>
  <c r="B2497" i="31" s="1"/>
  <c r="B2498" i="31" s="1"/>
  <c r="B2499" i="31" s="1"/>
  <c r="B2500" i="31" s="1"/>
  <c r="B2501" i="31" s="1"/>
  <c r="B2502" i="31" s="1"/>
  <c r="B2503" i="31" s="1"/>
  <c r="B2504" i="31" s="1"/>
  <c r="B2505" i="31" s="1"/>
  <c r="B2506" i="31" s="1"/>
  <c r="B2507" i="31" s="1"/>
  <c r="B2508" i="31" s="1"/>
  <c r="B2509" i="31" s="1"/>
  <c r="B2510" i="31" s="1"/>
  <c r="B2511" i="31" s="1"/>
  <c r="B2512" i="31" s="1"/>
  <c r="B2513" i="31" s="1"/>
  <c r="B2514" i="31" s="1"/>
  <c r="B2515" i="31" s="1"/>
  <c r="B2516" i="31" s="1"/>
  <c r="B2517" i="31" s="1"/>
  <c r="B2518" i="31" s="1"/>
  <c r="B2519" i="31" s="1"/>
  <c r="B2520" i="31" s="1"/>
  <c r="B2521" i="31" s="1"/>
  <c r="B2522" i="31" s="1"/>
  <c r="B2523" i="31" s="1"/>
  <c r="B2524" i="31" s="1"/>
  <c r="B2525" i="31" s="1"/>
  <c r="B2526" i="31" s="1"/>
  <c r="B2527" i="31" s="1"/>
  <c r="B2528" i="31" s="1"/>
  <c r="B2529" i="31" s="1"/>
  <c r="B2530" i="31" s="1"/>
  <c r="B2531" i="31" s="1"/>
  <c r="B2532" i="31" s="1"/>
  <c r="B2533" i="31" s="1"/>
  <c r="B2534" i="31" s="1"/>
  <c r="B2535" i="31" s="1"/>
  <c r="B2536" i="31" s="1"/>
  <c r="B2537" i="31" s="1"/>
  <c r="B2538" i="31" s="1"/>
  <c r="B2539" i="31" s="1"/>
  <c r="B2540" i="31" s="1"/>
  <c r="B2541" i="31" s="1"/>
  <c r="B2542" i="31" s="1"/>
  <c r="B2543" i="31" s="1"/>
  <c r="B2544" i="31" s="1"/>
  <c r="B2545" i="31" s="1"/>
  <c r="B2546" i="31" s="1"/>
  <c r="B2547" i="31" s="1"/>
  <c r="B2548" i="31" s="1"/>
  <c r="B2549" i="31" s="1"/>
  <c r="B2550" i="31" s="1"/>
  <c r="B2551" i="31" s="1"/>
  <c r="B2552" i="31" s="1"/>
  <c r="B2553" i="31" s="1"/>
  <c r="B2554" i="31" s="1"/>
  <c r="B2555" i="31" s="1"/>
  <c r="B2556" i="31" s="1"/>
  <c r="B2557" i="31" s="1"/>
  <c r="B2558" i="31" s="1"/>
  <c r="B2559" i="31" s="1"/>
  <c r="B2560" i="31" s="1"/>
  <c r="B2561" i="31" s="1"/>
  <c r="B2562" i="31" s="1"/>
  <c r="B2563" i="31" s="1"/>
  <c r="B2564" i="31" s="1"/>
  <c r="B2565" i="31" s="1"/>
  <c r="B2566" i="31" s="1"/>
  <c r="B2567" i="31" s="1"/>
  <c r="B2568" i="31" s="1"/>
  <c r="B2569" i="31" s="1"/>
  <c r="B2570" i="31" s="1"/>
  <c r="B2571" i="31" s="1"/>
  <c r="B2572" i="31" s="1"/>
  <c r="B2573" i="31" s="1"/>
  <c r="B2574" i="31" s="1"/>
  <c r="B2575" i="31" s="1"/>
  <c r="B2576" i="31" s="1"/>
  <c r="B2577" i="31" s="1"/>
  <c r="B2578" i="31" s="1"/>
  <c r="B2579" i="31" s="1"/>
  <c r="B2580" i="31" s="1"/>
  <c r="B2581" i="31" s="1"/>
  <c r="B2582" i="31" s="1"/>
  <c r="B2583" i="31" s="1"/>
  <c r="B2584" i="31" s="1"/>
  <c r="B2585" i="31" s="1"/>
  <c r="B2586" i="31" s="1"/>
  <c r="B2587" i="31" s="1"/>
  <c r="B2588" i="31" s="1"/>
  <c r="B2589" i="31" s="1"/>
  <c r="B2590" i="31" s="1"/>
  <c r="B2591" i="31" s="1"/>
  <c r="B2592" i="31" s="1"/>
  <c r="B2593" i="31" s="1"/>
  <c r="B2594" i="31" s="1"/>
  <c r="B2595" i="31" s="1"/>
  <c r="B2596" i="31" s="1"/>
  <c r="B2597" i="31" s="1"/>
  <c r="B2598" i="31" s="1"/>
  <c r="B2599" i="31" s="1"/>
  <c r="B2600" i="31" s="1"/>
  <c r="B2601" i="31" s="1"/>
  <c r="B2602" i="31" s="1"/>
  <c r="B2603" i="31" s="1"/>
  <c r="B2604" i="31" s="1"/>
  <c r="B2605" i="31" s="1"/>
  <c r="B2606" i="31" s="1"/>
  <c r="B2607" i="31" s="1"/>
  <c r="B2608" i="31" s="1"/>
  <c r="B2609" i="31" s="1"/>
  <c r="B2610" i="31" s="1"/>
  <c r="B2611" i="31" s="1"/>
  <c r="B2612" i="31" s="1"/>
  <c r="B2613" i="31" s="1"/>
  <c r="B2614" i="31" s="1"/>
  <c r="B2615" i="31" s="1"/>
  <c r="B2616" i="31" s="1"/>
  <c r="B2617" i="31" s="1"/>
  <c r="B2618" i="31" s="1"/>
  <c r="B2619" i="31" s="1"/>
  <c r="B2620" i="31" s="1"/>
  <c r="B2621" i="31" s="1"/>
  <c r="B2622" i="31" s="1"/>
  <c r="B2623" i="31" s="1"/>
  <c r="B2624" i="31" s="1"/>
  <c r="B2625" i="31" s="1"/>
  <c r="B2626" i="31" s="1"/>
  <c r="B2627" i="31" s="1"/>
  <c r="B2628" i="31" s="1"/>
  <c r="B2629" i="31" s="1"/>
  <c r="B2630" i="31" s="1"/>
  <c r="B2631" i="31" s="1"/>
  <c r="B2632" i="31" s="1"/>
  <c r="B2633" i="31" s="1"/>
  <c r="B2634" i="31" s="1"/>
  <c r="B2635" i="31" s="1"/>
  <c r="B2636" i="31" s="1"/>
  <c r="B2637" i="31" s="1"/>
  <c r="B2638" i="31" s="1"/>
  <c r="B2639" i="31" s="1"/>
  <c r="B2640" i="31" s="1"/>
  <c r="B2641" i="31" s="1"/>
  <c r="B2642" i="31" s="1"/>
  <c r="B2643" i="31" s="1"/>
  <c r="B2644" i="31" s="1"/>
  <c r="B2645" i="31" s="1"/>
  <c r="B2646" i="31" s="1"/>
  <c r="B2647" i="31" s="1"/>
  <c r="B2648" i="31" s="1"/>
  <c r="B2649" i="31" s="1"/>
  <c r="B2650" i="31" s="1"/>
  <c r="B2651" i="31" s="1"/>
  <c r="B4112" i="31"/>
  <c r="B4113" i="31" s="1"/>
  <c r="B4114" i="31" s="1"/>
  <c r="B4115" i="31" s="1"/>
  <c r="B4116" i="31" s="1"/>
  <c r="B4117" i="31" s="1"/>
  <c r="B4118" i="31" s="1"/>
  <c r="B4119" i="31" s="1"/>
  <c r="B4120" i="31" s="1"/>
  <c r="B4121" i="31" s="1"/>
  <c r="B4122" i="31" s="1"/>
  <c r="B4123" i="31" s="1"/>
  <c r="B4129" i="31" s="1"/>
  <c r="B4130" i="31" s="1"/>
  <c r="B4131" i="31" s="1"/>
  <c r="B4132" i="31" s="1"/>
  <c r="B4133" i="31" s="1"/>
  <c r="B4134" i="31" s="1"/>
  <c r="B4135" i="31" s="1"/>
  <c r="B4136" i="31" s="1"/>
  <c r="B4139" i="31" s="1"/>
  <c r="B4140" i="31" s="1"/>
  <c r="B4141" i="31" s="1"/>
  <c r="B4142" i="31" s="1"/>
  <c r="B4143" i="31" s="1"/>
  <c r="B4144" i="31" s="1"/>
  <c r="B4145" i="31" s="1"/>
  <c r="B4146" i="31" s="1"/>
  <c r="B4147" i="31" s="1"/>
  <c r="B4148" i="31" s="1"/>
  <c r="B4149" i="31" s="1"/>
  <c r="B4150" i="31" s="1"/>
  <c r="B4151" i="31" s="1"/>
  <c r="B4152" i="31" s="1"/>
  <c r="B4153" i="31" s="1"/>
  <c r="B4154" i="31" s="1"/>
  <c r="B4155" i="31" s="1"/>
  <c r="B4156" i="31" s="1"/>
  <c r="B4162" i="31" s="1"/>
  <c r="B4163" i="31" s="1"/>
  <c r="B4164" i="31" s="1"/>
  <c r="B4165" i="31" s="1"/>
  <c r="B4166" i="31" s="1"/>
  <c r="B4167" i="31" s="1"/>
  <c r="B4168" i="31" s="1"/>
  <c r="B4169" i="31" s="1"/>
  <c r="B4170" i="31" s="1"/>
  <c r="B4171" i="31" s="1"/>
  <c r="B4172" i="31" s="1"/>
  <c r="B4173" i="31" s="1"/>
  <c r="B4174" i="31" s="1"/>
  <c r="B4175" i="31" s="1"/>
  <c r="B4176" i="31" s="1"/>
  <c r="B4177" i="31" s="1"/>
  <c r="B4178" i="31" s="1"/>
  <c r="B4280" i="31"/>
  <c r="B4281" i="31" s="1"/>
  <c r="B4282" i="31" s="1"/>
  <c r="B4283" i="31" s="1"/>
  <c r="B4284" i="31" s="1"/>
  <c r="B4285" i="31" s="1"/>
  <c r="B4286" i="31" s="1"/>
  <c r="B4287" i="31" s="1"/>
  <c r="B4288" i="31" s="1"/>
  <c r="B4289" i="31" s="1"/>
  <c r="B4290" i="31" s="1"/>
  <c r="B4291" i="31" s="1"/>
  <c r="B4293" i="31" s="1"/>
  <c r="B4294" i="31" s="1"/>
  <c r="B4295" i="31" s="1"/>
  <c r="B4296" i="31" s="1"/>
  <c r="B4297" i="31" s="1"/>
  <c r="B4298" i="31" s="1"/>
  <c r="B4299" i="31" s="1"/>
  <c r="B4300" i="31" s="1"/>
  <c r="B4301" i="31" s="1"/>
  <c r="B4302" i="31" s="1"/>
  <c r="B4303" i="31" s="1"/>
  <c r="B4304" i="31" s="1"/>
  <c r="B4305" i="31" s="1"/>
  <c r="B4306" i="31" s="1"/>
  <c r="B4307" i="31" s="1"/>
  <c r="B4308" i="31" s="1"/>
  <c r="B4309" i="31" s="1"/>
  <c r="B4310" i="31" s="1"/>
  <c r="B4311" i="31" s="1"/>
  <c r="B4312" i="31" s="1"/>
  <c r="B4313" i="31" s="1"/>
  <c r="B4314" i="31" s="1"/>
  <c r="B4315" i="31" s="1"/>
  <c r="B4316" i="31" s="1"/>
  <c r="B4317" i="31" s="1"/>
  <c r="B4318" i="31" s="1"/>
  <c r="B4319" i="31" s="1"/>
  <c r="B4320" i="31" s="1"/>
  <c r="B4321" i="31" s="1"/>
  <c r="B4322" i="31" s="1"/>
  <c r="B4323" i="31" s="1"/>
  <c r="B4324" i="31" s="1"/>
  <c r="B4325" i="31" s="1"/>
  <c r="B4326" i="31" s="1"/>
  <c r="B4327" i="31" s="1"/>
  <c r="B4328" i="31" s="1"/>
  <c r="B4329" i="31" s="1"/>
  <c r="B4330" i="31" s="1"/>
  <c r="B4331" i="31" s="1"/>
  <c r="B4332" i="31" s="1"/>
  <c r="B4334" i="31" s="1"/>
  <c r="B4335" i="31" s="1"/>
  <c r="B4336" i="31" s="1"/>
  <c r="B4337" i="31" s="1"/>
  <c r="B4338" i="31" s="1"/>
  <c r="B4339" i="31" s="1"/>
  <c r="B4340" i="31" s="1"/>
  <c r="B4341" i="31" s="1"/>
  <c r="B4342" i="31" s="1"/>
  <c r="B4343" i="31" s="1"/>
  <c r="B4344" i="31" s="1"/>
  <c r="B4345" i="31" s="1"/>
  <c r="B4346" i="31" s="1"/>
  <c r="B4347" i="31" s="1"/>
  <c r="B4348" i="31" s="1"/>
  <c r="B4349" i="31" s="1"/>
  <c r="B4350" i="31" s="1"/>
  <c r="B4351" i="31" s="1"/>
  <c r="B4352" i="31" s="1"/>
  <c r="B4215" i="31"/>
  <c r="B4216" i="31" s="1"/>
  <c r="B4217" i="31" s="1"/>
  <c r="B4218" i="31" s="1"/>
  <c r="B4219" i="31" s="1"/>
  <c r="B4220" i="31" s="1"/>
  <c r="B4221" i="31" s="1"/>
  <c r="B4222" i="31" s="1"/>
  <c r="B4223" i="31" s="1"/>
  <c r="B4353" i="31" l="1"/>
  <c r="B4354" i="31" s="1"/>
  <c r="B4355" i="31" s="1"/>
  <c r="B4205" i="31"/>
  <c r="B4206" i="31" s="1"/>
  <c r="B4207" i="31" s="1"/>
  <c r="B4208" i="31" s="1"/>
  <c r="B4209" i="31" s="1"/>
  <c r="B4210" i="31" s="1"/>
  <c r="B4211" i="31" s="1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N13" i="38"/>
  <c r="K5" i="31"/>
  <c r="D7" i="31"/>
  <c r="K7" i="31"/>
  <c r="K8" i="31"/>
  <c r="D9" i="31"/>
  <c r="K9" i="31"/>
  <c r="D10" i="31"/>
  <c r="K10" i="31"/>
  <c r="D11" i="31"/>
  <c r="K11" i="31"/>
  <c r="K12" i="31"/>
  <c r="K13" i="31"/>
  <c r="D14" i="31"/>
  <c r="K14" i="31"/>
  <c r="K15" i="31"/>
  <c r="D16" i="31"/>
  <c r="K16" i="31"/>
  <c r="D17" i="31"/>
  <c r="K17" i="31"/>
  <c r="D18" i="31"/>
  <c r="K18" i="31"/>
  <c r="D19" i="31"/>
  <c r="K19" i="31"/>
  <c r="K20" i="31"/>
  <c r="D21" i="31"/>
  <c r="K21" i="31"/>
  <c r="D22" i="31"/>
  <c r="K22" i="31"/>
  <c r="D23" i="31"/>
  <c r="K23" i="31"/>
  <c r="K24" i="31"/>
  <c r="D25" i="31"/>
  <c r="K25" i="31"/>
  <c r="D26" i="31"/>
  <c r="K26" i="31"/>
  <c r="D27" i="31"/>
  <c r="K27" i="31"/>
  <c r="D28" i="31"/>
  <c r="K28" i="31"/>
  <c r="D29" i="31"/>
  <c r="K29" i="31"/>
  <c r="D30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D46" i="31"/>
  <c r="K46" i="31"/>
  <c r="D47" i="31"/>
  <c r="K47" i="31"/>
  <c r="D48" i="31"/>
  <c r="K48" i="31"/>
  <c r="D49" i="31"/>
  <c r="K49" i="31"/>
  <c r="K50" i="31"/>
  <c r="D51" i="31"/>
  <c r="K51" i="31"/>
  <c r="D52" i="31"/>
  <c r="K52" i="31"/>
  <c r="D53" i="31"/>
  <c r="K53" i="31"/>
  <c r="D54" i="31"/>
  <c r="K54" i="31"/>
  <c r="D55" i="31"/>
  <c r="K55" i="31"/>
  <c r="D56" i="31"/>
  <c r="K56" i="31"/>
  <c r="D57" i="31"/>
  <c r="K57" i="31"/>
  <c r="D58" i="31"/>
  <c r="K58" i="31"/>
  <c r="D59" i="31"/>
  <c r="K59" i="31"/>
  <c r="D60" i="31"/>
  <c r="K60" i="31"/>
  <c r="D61" i="31"/>
  <c r="K61" i="31"/>
  <c r="D62" i="31"/>
  <c r="K62" i="31"/>
  <c r="K63" i="31"/>
  <c r="D64" i="31"/>
  <c r="K64" i="31"/>
  <c r="K65" i="31"/>
  <c r="D66" i="31"/>
  <c r="K66" i="31"/>
  <c r="D67" i="31"/>
  <c r="K67" i="31"/>
  <c r="D68" i="31"/>
  <c r="K68" i="31"/>
  <c r="D69" i="31"/>
  <c r="K69" i="31"/>
  <c r="D70" i="31"/>
  <c r="K70" i="31"/>
  <c r="D71" i="31"/>
  <c r="K71" i="31"/>
  <c r="K72" i="31"/>
  <c r="D73" i="31"/>
  <c r="K73" i="31"/>
  <c r="D74" i="31"/>
  <c r="K74" i="31"/>
  <c r="D75" i="31"/>
  <c r="K75" i="31"/>
  <c r="D76" i="31"/>
  <c r="K76" i="31"/>
  <c r="D77" i="31"/>
  <c r="K77" i="31"/>
  <c r="K78" i="31"/>
  <c r="D79" i="31"/>
  <c r="K79" i="31"/>
  <c r="D80" i="31"/>
  <c r="K80" i="31"/>
  <c r="D81" i="31"/>
  <c r="K81" i="31"/>
  <c r="D82" i="31"/>
  <c r="K82" i="31"/>
  <c r="D83" i="31"/>
  <c r="K83" i="31"/>
  <c r="D84" i="31"/>
  <c r="K84" i="31"/>
  <c r="D85" i="31"/>
  <c r="E85" i="31"/>
  <c r="K85" i="31"/>
  <c r="D86" i="31"/>
  <c r="K86" i="31"/>
  <c r="D87" i="31"/>
  <c r="K87" i="31"/>
  <c r="D88" i="31"/>
  <c r="K88" i="31"/>
  <c r="D89" i="31"/>
  <c r="K89" i="31"/>
  <c r="D90" i="31"/>
  <c r="K90" i="31"/>
  <c r="K91" i="31"/>
  <c r="D92" i="31"/>
  <c r="K92" i="31"/>
  <c r="D93" i="31"/>
  <c r="K93" i="31"/>
  <c r="D94" i="31"/>
  <c r="K94" i="31"/>
  <c r="D95" i="31"/>
  <c r="K95" i="31"/>
  <c r="D96" i="31"/>
  <c r="K96" i="31"/>
  <c r="D97" i="31"/>
  <c r="K97" i="31"/>
  <c r="D98" i="31"/>
  <c r="K98" i="31"/>
  <c r="D99" i="31"/>
  <c r="K99" i="31"/>
  <c r="D100" i="31"/>
  <c r="K100" i="31"/>
  <c r="D101" i="31"/>
  <c r="K101" i="31"/>
  <c r="D102" i="31"/>
  <c r="K102" i="31"/>
  <c r="D103" i="31"/>
  <c r="K103" i="31"/>
  <c r="D104" i="31"/>
  <c r="K104" i="31"/>
  <c r="D105" i="31"/>
  <c r="K105" i="31"/>
  <c r="D106" i="31"/>
  <c r="K106" i="31"/>
  <c r="D107" i="31"/>
  <c r="K107" i="31"/>
  <c r="D108" i="31"/>
  <c r="K108" i="31"/>
  <c r="D109" i="31"/>
  <c r="K109" i="31"/>
  <c r="D110" i="31"/>
  <c r="E110" i="31"/>
  <c r="K110" i="31"/>
  <c r="D111" i="31"/>
  <c r="K111" i="31"/>
  <c r="D112" i="31"/>
  <c r="K112" i="31"/>
  <c r="D113" i="31"/>
  <c r="K113" i="31"/>
  <c r="K114" i="31"/>
  <c r="D115" i="31"/>
  <c r="K115" i="31"/>
  <c r="K116" i="31"/>
  <c r="D117" i="31"/>
  <c r="K117" i="31"/>
  <c r="D118" i="31"/>
  <c r="K118" i="31"/>
  <c r="D119" i="31"/>
  <c r="K119" i="31"/>
  <c r="D120" i="31"/>
  <c r="K120" i="31"/>
  <c r="D121" i="31"/>
  <c r="K121" i="31"/>
  <c r="D122" i="31"/>
  <c r="K122" i="31"/>
  <c r="D123" i="31"/>
  <c r="K123" i="31"/>
  <c r="K124" i="31"/>
  <c r="D125" i="31"/>
  <c r="K125" i="31"/>
  <c r="D126" i="31"/>
  <c r="K126" i="31"/>
  <c r="D127" i="31"/>
  <c r="K127" i="31"/>
  <c r="D128" i="31"/>
  <c r="E128" i="31"/>
  <c r="K128" i="31"/>
  <c r="E129" i="31"/>
  <c r="K129" i="31"/>
  <c r="D130" i="31"/>
  <c r="E130" i="31"/>
  <c r="K130" i="31"/>
  <c r="D131" i="31"/>
  <c r="K131" i="31"/>
  <c r="D132" i="31"/>
  <c r="K132" i="31"/>
  <c r="D133" i="31"/>
  <c r="K133" i="31"/>
  <c r="D134" i="31"/>
  <c r="K134" i="31"/>
  <c r="D135" i="31"/>
  <c r="K135" i="31"/>
  <c r="D136" i="31"/>
  <c r="K136" i="31"/>
  <c r="D137" i="31"/>
  <c r="K137" i="31"/>
  <c r="D138" i="31"/>
  <c r="K138" i="31"/>
  <c r="D139" i="31"/>
  <c r="K139" i="31"/>
  <c r="D140" i="31"/>
  <c r="K140" i="31"/>
  <c r="D141" i="31"/>
  <c r="K141" i="31"/>
  <c r="D142" i="31"/>
  <c r="K142" i="31"/>
  <c r="D143" i="31"/>
  <c r="D144" i="31"/>
  <c r="K144" i="31"/>
  <c r="D145" i="31"/>
  <c r="K145" i="31"/>
  <c r="D146" i="31"/>
  <c r="K146" i="31"/>
  <c r="D147" i="31"/>
  <c r="K147" i="31"/>
  <c r="D148" i="31"/>
  <c r="K148" i="31"/>
  <c r="D149" i="31"/>
  <c r="K149" i="31"/>
  <c r="D150" i="31"/>
  <c r="K150" i="31"/>
  <c r="D151" i="31"/>
  <c r="K151" i="31"/>
  <c r="D152" i="31"/>
  <c r="K152" i="31"/>
  <c r="D153" i="31"/>
  <c r="K153" i="31"/>
  <c r="D154" i="31"/>
  <c r="K154" i="31"/>
  <c r="D155" i="31"/>
  <c r="K155" i="31"/>
  <c r="D156" i="31"/>
  <c r="K156" i="31"/>
  <c r="D157" i="31"/>
  <c r="E157" i="31"/>
  <c r="K157" i="31"/>
  <c r="D158" i="31"/>
  <c r="E158" i="31"/>
  <c r="K158" i="31"/>
  <c r="D159" i="31"/>
  <c r="E159" i="31"/>
  <c r="K159" i="31"/>
  <c r="D160" i="31"/>
  <c r="K160" i="31"/>
  <c r="D161" i="31"/>
  <c r="K161" i="31"/>
  <c r="D162" i="31"/>
  <c r="K162" i="31"/>
  <c r="D163" i="31"/>
  <c r="K163" i="31"/>
  <c r="D164" i="31"/>
  <c r="K164" i="31"/>
  <c r="D165" i="31"/>
  <c r="K165" i="31"/>
  <c r="K166" i="31"/>
  <c r="D167" i="31"/>
  <c r="K167" i="31"/>
  <c r="D168" i="31"/>
  <c r="K168" i="31"/>
  <c r="D169" i="31"/>
  <c r="K169" i="31"/>
  <c r="D170" i="31"/>
  <c r="K170" i="31"/>
  <c r="D171" i="31"/>
  <c r="K171" i="31"/>
  <c r="D172" i="31"/>
  <c r="K172" i="31"/>
  <c r="D173" i="31"/>
  <c r="K173" i="31"/>
  <c r="D174" i="31"/>
  <c r="K174" i="31"/>
  <c r="D175" i="31"/>
  <c r="K175" i="31"/>
  <c r="D176" i="31"/>
  <c r="K176" i="31"/>
  <c r="D177" i="31"/>
  <c r="K177" i="31"/>
  <c r="D178" i="31"/>
  <c r="K178" i="31"/>
  <c r="D179" i="31"/>
  <c r="K179" i="31"/>
  <c r="D180" i="31"/>
  <c r="K180" i="31"/>
  <c r="D181" i="31"/>
  <c r="K181" i="31"/>
  <c r="D182" i="31"/>
  <c r="K182" i="31"/>
  <c r="D183" i="31"/>
  <c r="K183" i="31"/>
  <c r="K184" i="31"/>
  <c r="K185" i="31"/>
  <c r="D186" i="31"/>
  <c r="K186" i="31"/>
  <c r="D187" i="31"/>
  <c r="K187" i="31"/>
  <c r="D188" i="31"/>
  <c r="K188" i="31"/>
  <c r="D189" i="31"/>
  <c r="K189" i="31"/>
  <c r="D190" i="31"/>
  <c r="K190" i="31"/>
  <c r="D191" i="31"/>
  <c r="K191" i="31"/>
  <c r="D192" i="31"/>
  <c r="K192" i="31"/>
  <c r="D193" i="31"/>
  <c r="K193" i="31"/>
  <c r="D194" i="31"/>
  <c r="K194" i="31"/>
  <c r="D195" i="31"/>
  <c r="K195" i="31"/>
  <c r="D196" i="31"/>
  <c r="K196" i="31"/>
  <c r="D197" i="31"/>
  <c r="K197" i="31"/>
  <c r="D198" i="31"/>
  <c r="K198" i="31"/>
  <c r="D199" i="31"/>
  <c r="K199" i="31"/>
  <c r="K200" i="31"/>
  <c r="D201" i="31"/>
  <c r="K201" i="31"/>
  <c r="D202" i="31"/>
  <c r="K202" i="31"/>
  <c r="D203" i="31"/>
  <c r="K203" i="31"/>
  <c r="D204" i="31"/>
  <c r="K204" i="31"/>
  <c r="D205" i="31"/>
  <c r="K205" i="31"/>
  <c r="D206" i="31"/>
  <c r="K206" i="31"/>
  <c r="D207" i="31"/>
  <c r="K207" i="31"/>
  <c r="D208" i="31"/>
  <c r="K208" i="31"/>
  <c r="D209" i="31"/>
  <c r="K209" i="31"/>
  <c r="D210" i="31"/>
  <c r="K210" i="31"/>
  <c r="D211" i="31"/>
  <c r="K211" i="31"/>
  <c r="D212" i="31"/>
  <c r="K212" i="31"/>
  <c r="D213" i="31"/>
  <c r="K213" i="31"/>
  <c r="D214" i="31"/>
  <c r="K214" i="31"/>
  <c r="D215" i="31"/>
  <c r="K215" i="31"/>
  <c r="D216" i="31"/>
  <c r="K216" i="31"/>
  <c r="D217" i="31"/>
  <c r="K217" i="31"/>
  <c r="D218" i="31"/>
  <c r="K218" i="31"/>
  <c r="D219" i="31"/>
  <c r="K219" i="31"/>
  <c r="D220" i="31"/>
  <c r="K220" i="31"/>
  <c r="K221" i="31"/>
  <c r="D222" i="31"/>
  <c r="K222" i="31"/>
  <c r="D223" i="31"/>
  <c r="K223" i="31"/>
  <c r="D224" i="31"/>
  <c r="K224" i="31"/>
  <c r="D225" i="31"/>
  <c r="K225" i="31"/>
  <c r="D226" i="31"/>
  <c r="K226" i="31"/>
  <c r="D227" i="31"/>
  <c r="K227" i="31"/>
  <c r="D228" i="31"/>
  <c r="K228" i="31"/>
  <c r="D229" i="31"/>
  <c r="K229" i="31"/>
  <c r="D230" i="31"/>
  <c r="K230" i="31"/>
  <c r="D231" i="31"/>
  <c r="K231" i="31"/>
  <c r="D232" i="31"/>
  <c r="K232" i="31"/>
  <c r="D233" i="31"/>
  <c r="K233" i="31"/>
  <c r="K234" i="31"/>
  <c r="D235" i="31"/>
  <c r="K235" i="31"/>
  <c r="D236" i="31"/>
  <c r="K236" i="31"/>
  <c r="D237" i="31"/>
  <c r="K237" i="31"/>
  <c r="D238" i="31"/>
  <c r="K238" i="31"/>
  <c r="D239" i="31"/>
  <c r="K239" i="31"/>
  <c r="D240" i="31"/>
  <c r="K240" i="31"/>
  <c r="D241" i="31"/>
  <c r="K241" i="31"/>
  <c r="D242" i="31"/>
  <c r="K242" i="31"/>
  <c r="D243" i="31"/>
  <c r="K243" i="31"/>
  <c r="D244" i="31"/>
  <c r="K244" i="31"/>
  <c r="D245" i="31"/>
  <c r="K245" i="31"/>
  <c r="D246" i="31"/>
  <c r="K246" i="31"/>
  <c r="K247" i="31"/>
  <c r="D248" i="31"/>
  <c r="K248" i="31"/>
  <c r="D249" i="31"/>
  <c r="K249" i="31"/>
  <c r="D250" i="31"/>
  <c r="K250" i="31"/>
  <c r="D251" i="31"/>
  <c r="K251" i="31"/>
  <c r="K252" i="31"/>
  <c r="D253" i="31"/>
  <c r="K253" i="31"/>
  <c r="D254" i="31"/>
  <c r="K254" i="31"/>
  <c r="D255" i="31"/>
  <c r="K255" i="31"/>
  <c r="D256" i="31"/>
  <c r="K256" i="31"/>
  <c r="K257" i="31"/>
  <c r="D258" i="31"/>
  <c r="K258" i="31"/>
  <c r="D259" i="31"/>
  <c r="K259" i="31"/>
  <c r="K260" i="31"/>
  <c r="D261" i="31"/>
  <c r="K261" i="31"/>
  <c r="D262" i="31"/>
  <c r="K262" i="31"/>
  <c r="D263" i="31"/>
  <c r="K263" i="31"/>
  <c r="K264" i="31"/>
  <c r="K265" i="31"/>
  <c r="K266" i="31"/>
  <c r="D267" i="31"/>
  <c r="K267" i="31"/>
  <c r="D268" i="31"/>
  <c r="K268" i="31"/>
  <c r="D269" i="31"/>
  <c r="K269" i="31"/>
  <c r="D270" i="31"/>
  <c r="K270" i="31"/>
  <c r="D271" i="31"/>
  <c r="K271" i="31"/>
  <c r="D272" i="31"/>
  <c r="K272" i="31"/>
  <c r="D273" i="31"/>
  <c r="K273" i="31"/>
  <c r="D274" i="31"/>
  <c r="K274" i="31"/>
  <c r="D275" i="31"/>
  <c r="K275" i="31"/>
  <c r="K276" i="31"/>
  <c r="D277" i="31"/>
  <c r="K277" i="31"/>
  <c r="D278" i="31"/>
  <c r="K278" i="31"/>
  <c r="D279" i="31"/>
  <c r="K279" i="31"/>
  <c r="D280" i="31"/>
  <c r="K280" i="31"/>
  <c r="D281" i="31"/>
  <c r="K281" i="31"/>
  <c r="D282" i="31"/>
  <c r="K282" i="31"/>
  <c r="D283" i="31"/>
  <c r="K283" i="31"/>
  <c r="D284" i="31"/>
  <c r="K284" i="31"/>
  <c r="D285" i="31"/>
  <c r="K285" i="31"/>
  <c r="D286" i="31"/>
  <c r="K286" i="31"/>
  <c r="D287" i="31"/>
  <c r="K287" i="31"/>
  <c r="D288" i="31"/>
  <c r="K288" i="31"/>
  <c r="D289" i="31"/>
  <c r="K289" i="31"/>
  <c r="D290" i="31"/>
  <c r="K290" i="31"/>
  <c r="D291" i="31"/>
  <c r="K291" i="31"/>
  <c r="D292" i="31"/>
  <c r="K292" i="31"/>
  <c r="D293" i="31"/>
  <c r="K293" i="31"/>
  <c r="D294" i="31"/>
  <c r="K294" i="31"/>
  <c r="D295" i="31"/>
  <c r="K295" i="31"/>
  <c r="D296" i="31"/>
  <c r="K296" i="31"/>
  <c r="D297" i="31"/>
  <c r="K297" i="31"/>
  <c r="D298" i="31"/>
  <c r="K298" i="31"/>
  <c r="D299" i="31"/>
  <c r="K299" i="31"/>
  <c r="D300" i="31"/>
  <c r="K300" i="31"/>
  <c r="D301" i="31"/>
  <c r="K301" i="31"/>
  <c r="D302" i="31"/>
  <c r="K302" i="31"/>
  <c r="D303" i="31"/>
  <c r="K303" i="31"/>
  <c r="D304" i="31"/>
  <c r="K304" i="31"/>
  <c r="K305" i="31"/>
  <c r="K306" i="31"/>
  <c r="K307" i="31"/>
  <c r="K308" i="31"/>
  <c r="D309" i="31"/>
  <c r="K309" i="31"/>
  <c r="D310" i="31"/>
  <c r="K310" i="31"/>
  <c r="D311" i="31"/>
  <c r="K311" i="31"/>
  <c r="D312" i="31"/>
  <c r="K312" i="31"/>
  <c r="D313" i="31"/>
  <c r="K313" i="31"/>
  <c r="D314" i="31"/>
  <c r="K314" i="31"/>
  <c r="D315" i="31"/>
  <c r="K315" i="31"/>
  <c r="D316" i="31"/>
  <c r="K316" i="31"/>
  <c r="D317" i="31"/>
  <c r="K317" i="31"/>
  <c r="K318" i="31"/>
  <c r="D319" i="31"/>
  <c r="K319" i="31"/>
  <c r="D320" i="31"/>
  <c r="K320" i="31"/>
  <c r="K321" i="31"/>
  <c r="D322" i="31"/>
  <c r="K322" i="31"/>
  <c r="K323" i="31"/>
  <c r="K324" i="31"/>
  <c r="D325" i="31"/>
  <c r="K325" i="31"/>
  <c r="D326" i="31"/>
  <c r="K326" i="31"/>
  <c r="K327" i="31"/>
  <c r="D328" i="31"/>
  <c r="K328" i="31"/>
  <c r="D329" i="31"/>
  <c r="K329" i="31"/>
  <c r="D330" i="31"/>
  <c r="K330" i="31"/>
  <c r="D331" i="31"/>
  <c r="K331" i="31"/>
  <c r="D332" i="31"/>
  <c r="K332" i="31"/>
  <c r="D333" i="31"/>
  <c r="K333" i="31"/>
  <c r="D334" i="31"/>
  <c r="K334" i="31"/>
  <c r="D335" i="31"/>
  <c r="K335" i="31"/>
  <c r="D336" i="31"/>
  <c r="K336" i="31"/>
  <c r="D337" i="31"/>
  <c r="K337" i="31"/>
  <c r="D338" i="31"/>
  <c r="K338" i="31"/>
  <c r="D339" i="31"/>
  <c r="K339" i="31"/>
  <c r="K340" i="31"/>
  <c r="D341" i="31"/>
  <c r="K341" i="31"/>
  <c r="D342" i="31"/>
  <c r="K342" i="31"/>
  <c r="K343" i="31"/>
  <c r="K344" i="31"/>
  <c r="D345" i="31"/>
  <c r="K345" i="31"/>
  <c r="D346" i="31"/>
  <c r="K346" i="31"/>
  <c r="D347" i="31"/>
  <c r="K347" i="31"/>
  <c r="D348" i="31"/>
  <c r="K348" i="31"/>
  <c r="D349" i="31"/>
  <c r="K349" i="31"/>
  <c r="D350" i="31"/>
  <c r="K350" i="31"/>
  <c r="D351" i="31"/>
  <c r="K351" i="31"/>
  <c r="D352" i="31"/>
  <c r="K352" i="31"/>
  <c r="D353" i="31"/>
  <c r="K353" i="31"/>
  <c r="D354" i="31"/>
  <c r="K354" i="31"/>
  <c r="D355" i="31"/>
  <c r="K355" i="31"/>
  <c r="D356" i="31"/>
  <c r="K356" i="31"/>
  <c r="D357" i="31"/>
  <c r="K357" i="31"/>
  <c r="D358" i="31"/>
  <c r="K358" i="31"/>
  <c r="D359" i="31"/>
  <c r="K359" i="31"/>
  <c r="D360" i="31"/>
  <c r="K360" i="31"/>
  <c r="D361" i="31"/>
  <c r="K361" i="31"/>
  <c r="D362" i="31"/>
  <c r="K362" i="31"/>
  <c r="D363" i="31"/>
  <c r="K363" i="31"/>
  <c r="D364" i="31"/>
  <c r="K364" i="31"/>
  <c r="D365" i="31"/>
  <c r="K365" i="31"/>
  <c r="D366" i="31"/>
  <c r="K366" i="31"/>
  <c r="D367" i="31"/>
  <c r="D368" i="31"/>
  <c r="D369" i="31"/>
  <c r="D370" i="31"/>
  <c r="D372" i="31"/>
  <c r="D374" i="31"/>
  <c r="K374" i="31"/>
  <c r="D375" i="31"/>
  <c r="D376" i="31"/>
  <c r="D377" i="31"/>
  <c r="D378" i="31"/>
  <c r="D382" i="31"/>
  <c r="K383" i="31"/>
  <c r="D384" i="31"/>
  <c r="K384" i="31"/>
  <c r="D385" i="31"/>
  <c r="D386" i="31"/>
  <c r="D387" i="31"/>
  <c r="D388" i="31"/>
  <c r="D389" i="31"/>
  <c r="D390" i="31"/>
  <c r="K390" i="31"/>
  <c r="D393" i="31"/>
  <c r="D398" i="31"/>
  <c r="D399" i="31"/>
  <c r="D400" i="31"/>
  <c r="D401" i="31"/>
  <c r="D402" i="31"/>
  <c r="D403" i="31"/>
  <c r="D404" i="31"/>
  <c r="D405" i="31"/>
  <c r="D406" i="31"/>
  <c r="D407" i="31"/>
  <c r="D408" i="31"/>
  <c r="D409" i="31"/>
  <c r="D410" i="31"/>
  <c r="D411" i="31"/>
  <c r="D413" i="31"/>
  <c r="D414" i="31"/>
  <c r="D415" i="31"/>
  <c r="D417" i="31"/>
  <c r="D418" i="31"/>
  <c r="D419" i="31"/>
  <c r="K419" i="31"/>
  <c r="D420" i="31"/>
  <c r="D421" i="31"/>
  <c r="D422" i="31"/>
  <c r="D423" i="31"/>
  <c r="K423" i="31"/>
  <c r="D426" i="31"/>
  <c r="D427" i="31"/>
  <c r="D430" i="31"/>
  <c r="D432" i="31"/>
  <c r="D433" i="31"/>
  <c r="D434" i="31"/>
  <c r="K434" i="31"/>
  <c r="D435" i="31" a="1"/>
  <c r="D435" i="31" s="1"/>
  <c r="D436" i="31" a="1"/>
  <c r="D436" i="31" s="1"/>
  <c r="D437" i="31"/>
  <c r="D438" i="31"/>
  <c r="D439" i="31"/>
  <c r="K439" i="31"/>
  <c r="D440" i="31"/>
  <c r="D441" i="31"/>
  <c r="D442" i="31"/>
  <c r="D443" i="31"/>
  <c r="D444" i="31"/>
  <c r="D445" i="31"/>
  <c r="D446" i="31"/>
  <c r="D447" i="31"/>
  <c r="D448" i="31"/>
  <c r="D449" i="31"/>
  <c r="D450" i="31"/>
  <c r="K450" i="31"/>
  <c r="D451" i="31"/>
  <c r="D454" i="31"/>
  <c r="D455" i="31"/>
  <c r="K455" i="31"/>
  <c r="D456" i="31"/>
  <c r="D459" i="31"/>
  <c r="D460" i="31"/>
  <c r="D461" i="31"/>
  <c r="D462" i="31"/>
  <c r="D464" i="31"/>
  <c r="D465" i="31"/>
  <c r="D466" i="31"/>
  <c r="D467" i="31"/>
  <c r="D468" i="31"/>
  <c r="D469" i="31"/>
  <c r="D470" i="31"/>
  <c r="D471" i="31"/>
  <c r="D472" i="31"/>
  <c r="D473" i="31"/>
  <c r="D474" i="31"/>
  <c r="D475" i="31"/>
  <c r="D476" i="31"/>
  <c r="D477" i="31"/>
  <c r="D478" i="31"/>
  <c r="D479" i="31"/>
  <c r="D480" i="31"/>
  <c r="D481" i="31"/>
  <c r="D482" i="31"/>
  <c r="D483" i="31"/>
  <c r="D484" i="31"/>
  <c r="D485" i="31"/>
  <c r="D486" i="31"/>
  <c r="D487" i="31"/>
  <c r="D488" i="31"/>
  <c r="D489" i="31"/>
  <c r="D490" i="31"/>
  <c r="D491" i="31"/>
  <c r="D494" i="31"/>
  <c r="D495" i="31"/>
  <c r="D496" i="31"/>
  <c r="D497" i="31"/>
  <c r="D498" i="31"/>
  <c r="D499" i="31"/>
  <c r="D500" i="31"/>
  <c r="D503" i="31"/>
  <c r="D504" i="31"/>
  <c r="D505" i="31"/>
  <c r="D506" i="31"/>
  <c r="D509" i="31"/>
  <c r="D511" i="31"/>
  <c r="D512" i="31"/>
  <c r="D513" i="31"/>
  <c r="D514" i="31"/>
  <c r="D515" i="31"/>
  <c r="D516" i="31"/>
  <c r="D517" i="31"/>
  <c r="D518" i="31"/>
  <c r="D519" i="31"/>
  <c r="D520" i="31"/>
  <c r="D521" i="31"/>
  <c r="D522" i="31"/>
  <c r="D523" i="31"/>
  <c r="D524" i="31"/>
  <c r="D525" i="31"/>
  <c r="D526" i="31"/>
  <c r="D527" i="31"/>
  <c r="D528" i="31"/>
  <c r="D529" i="31"/>
  <c r="D530" i="31"/>
  <c r="K530" i="31"/>
  <c r="D531" i="31"/>
  <c r="K531" i="31"/>
  <c r="D532" i="31"/>
  <c r="D533" i="31"/>
  <c r="D535" i="31"/>
  <c r="D536" i="31"/>
  <c r="D537" i="31"/>
  <c r="D538" i="31"/>
  <c r="D539" i="31"/>
  <c r="D540" i="31"/>
  <c r="D541" i="31"/>
  <c r="D542" i="31"/>
  <c r="D543" i="31"/>
  <c r="D544" i="31"/>
  <c r="D545" i="31"/>
  <c r="D546" i="31"/>
  <c r="D547" i="31"/>
  <c r="D548" i="31"/>
  <c r="D549" i="31"/>
  <c r="D550" i="31"/>
  <c r="D551" i="31"/>
  <c r="D552" i="31"/>
  <c r="D553" i="31"/>
  <c r="D555" i="31"/>
  <c r="D556" i="31"/>
  <c r="D557" i="31"/>
  <c r="D558" i="31"/>
  <c r="D559" i="31"/>
  <c r="D560" i="31"/>
  <c r="D562" i="31"/>
  <c r="D563" i="31"/>
  <c r="D564" i="31"/>
  <c r="D565" i="31"/>
  <c r="D566" i="31"/>
  <c r="D567" i="31"/>
  <c r="D568" i="31"/>
  <c r="D569" i="31"/>
  <c r="D570" i="31"/>
  <c r="D572" i="31"/>
  <c r="D573" i="31"/>
  <c r="D574" i="31"/>
  <c r="D575" i="31"/>
  <c r="D576" i="31"/>
  <c r="D577" i="31"/>
  <c r="D580" i="31"/>
  <c r="D581" i="31"/>
  <c r="D582" i="31"/>
  <c r="D583" i="31"/>
  <c r="D584" i="31"/>
  <c r="D585" i="31"/>
  <c r="D586" i="31"/>
  <c r="D588" i="31"/>
  <c r="D589" i="31"/>
  <c r="D590" i="31"/>
  <c r="D591" i="31"/>
  <c r="D592" i="31"/>
  <c r="D593" i="31"/>
  <c r="D594" i="31"/>
  <c r="D595" i="31"/>
  <c r="D596" i="31"/>
  <c r="D597" i="31"/>
  <c r="D598" i="31"/>
  <c r="D599" i="31"/>
  <c r="D600" i="31"/>
  <c r="D601" i="31"/>
  <c r="D602" i="31"/>
  <c r="D603" i="31"/>
  <c r="D604" i="31"/>
  <c r="D605" i="31"/>
  <c r="D606" i="31"/>
  <c r="D607" i="31"/>
  <c r="D608" i="31"/>
  <c r="D609" i="31"/>
  <c r="D610" i="31"/>
  <c r="D611" i="31"/>
  <c r="D612" i="31"/>
  <c r="D613" i="31"/>
  <c r="D614" i="31"/>
  <c r="D615" i="31"/>
  <c r="D616" i="31"/>
  <c r="D617" i="31"/>
  <c r="D618" i="31"/>
  <c r="D619" i="31"/>
  <c r="D621" i="31"/>
  <c r="D623" i="31"/>
  <c r="D624" i="31"/>
  <c r="D625" i="31"/>
  <c r="D626" i="31"/>
  <c r="D627" i="31"/>
  <c r="D628" i="31"/>
  <c r="D629" i="31"/>
  <c r="D630" i="31"/>
  <c r="D631" i="31"/>
  <c r="D632" i="31"/>
  <c r="D633" i="31"/>
  <c r="D634" i="31"/>
  <c r="D635" i="31"/>
  <c r="D636" i="31"/>
  <c r="D637" i="31"/>
  <c r="D638" i="31"/>
  <c r="D639" i="31"/>
  <c r="D640" i="31"/>
  <c r="D641" i="31"/>
  <c r="D642" i="31"/>
  <c r="D644" i="31"/>
  <c r="D645" i="31"/>
  <c r="D647" i="31"/>
  <c r="D648" i="31"/>
  <c r="D985" i="31"/>
  <c r="D986" i="31"/>
  <c r="D1244" i="31"/>
  <c r="D1254" i="31"/>
  <c r="D1300" i="31"/>
  <c r="D1304" i="31"/>
  <c r="D1307" i="31"/>
  <c r="D1309" i="31"/>
  <c r="E1399" i="31"/>
  <c r="D1670" i="31"/>
  <c r="D1707" i="31"/>
  <c r="D1814" i="31"/>
  <c r="D2269" i="31"/>
  <c r="E2422" i="31"/>
  <c r="E2862" i="31"/>
  <c r="E3128" i="31"/>
  <c r="E3131" i="31"/>
  <c r="E3132" i="31"/>
  <c r="E3133" i="31"/>
  <c r="K3448" i="31"/>
  <c r="C3449" i="31"/>
  <c r="K3449" i="31"/>
  <c r="K3451" i="31"/>
  <c r="C3453" i="31"/>
  <c r="K3453" i="31"/>
  <c r="C3454" i="31"/>
  <c r="E3591" i="31"/>
  <c r="E3623" i="31"/>
  <c r="E3739" i="31"/>
  <c r="B4356" i="31" l="1"/>
  <c r="W6" i="38"/>
  <c r="B4357" i="31" l="1"/>
  <c r="B4358" i="31" s="1"/>
  <c r="B4359" i="31" s="1"/>
  <c r="M29" i="38"/>
  <c r="M28" i="38"/>
  <c r="M27" i="38"/>
  <c r="M26" i="38"/>
  <c r="M25" i="38"/>
  <c r="M24" i="38"/>
  <c r="M23" i="38"/>
  <c r="M22" i="38"/>
  <c r="M21" i="38"/>
  <c r="M20" i="38"/>
  <c r="M19" i="38"/>
  <c r="M18" i="38"/>
  <c r="M16" i="38"/>
  <c r="M15" i="38"/>
  <c r="M14" i="38"/>
  <c r="M13" i="38"/>
  <c r="M12" i="38"/>
  <c r="M11" i="38"/>
  <c r="M10" i="38"/>
  <c r="B4360" i="31" l="1"/>
  <c r="B4361" i="31" s="1"/>
  <c r="B4362" i="31" s="1"/>
  <c r="B4363" i="31" s="1"/>
  <c r="B4364" i="31" s="1"/>
  <c r="B4365" i="31" s="1"/>
  <c r="B4366" i="31" s="1"/>
  <c r="B4367" i="31" s="1"/>
  <c r="B4368" i="31" s="1"/>
  <c r="B4369" i="31" s="1"/>
  <c r="B4370" i="31" s="1"/>
  <c r="B4371" i="31" s="1"/>
  <c r="N17" i="38"/>
  <c r="P17" i="38"/>
  <c r="W17" i="38"/>
  <c r="X17" i="38"/>
  <c r="N18" i="38"/>
  <c r="P18" i="38"/>
  <c r="W18" i="38"/>
  <c r="X18" i="38"/>
  <c r="N19" i="38"/>
  <c r="P19" i="38"/>
  <c r="W19" i="38"/>
  <c r="X19" i="38"/>
  <c r="N20" i="38"/>
  <c r="P20" i="38"/>
  <c r="W20" i="38"/>
  <c r="X20" i="38"/>
  <c r="N21" i="38"/>
  <c r="P21" i="38"/>
  <c r="W21" i="38"/>
  <c r="X21" i="38"/>
  <c r="N22" i="38"/>
  <c r="P22" i="38"/>
  <c r="W22" i="38"/>
  <c r="X22" i="38"/>
  <c r="N23" i="38"/>
  <c r="P23" i="38"/>
  <c r="W23" i="38"/>
  <c r="X23" i="38"/>
  <c r="N24" i="38"/>
  <c r="P24" i="38"/>
  <c r="W24" i="38"/>
  <c r="X24" i="38"/>
  <c r="N25" i="38"/>
  <c r="P25" i="38"/>
  <c r="W25" i="38"/>
  <c r="X25" i="38"/>
  <c r="N26" i="38"/>
  <c r="P26" i="38"/>
  <c r="W26" i="38"/>
  <c r="X26" i="38"/>
  <c r="N27" i="38"/>
  <c r="P27" i="38"/>
  <c r="U27" i="38"/>
  <c r="W27" i="38"/>
  <c r="X27" i="38"/>
  <c r="N28" i="38"/>
  <c r="P28" i="38"/>
  <c r="U28" i="38"/>
  <c r="W28" i="38"/>
  <c r="X28" i="38"/>
  <c r="N29" i="38"/>
  <c r="P29" i="38"/>
  <c r="U29" i="38"/>
  <c r="W29" i="38"/>
  <c r="X29" i="38"/>
  <c r="X5" i="38"/>
  <c r="X6" i="38"/>
  <c r="X7" i="38"/>
  <c r="X8" i="38"/>
  <c r="X9" i="38"/>
  <c r="X10" i="38"/>
  <c r="X11" i="38"/>
  <c r="X12" i="38"/>
  <c r="X13" i="38"/>
  <c r="X14" i="38"/>
  <c r="X15" i="38"/>
  <c r="X16" i="38"/>
  <c r="U5" i="38"/>
  <c r="W5" i="38"/>
  <c r="U6" i="38"/>
  <c r="U7" i="38"/>
  <c r="W7" i="38"/>
  <c r="U8" i="38"/>
  <c r="W8" i="38"/>
  <c r="U9" i="38"/>
  <c r="W9" i="38"/>
  <c r="U10" i="38"/>
  <c r="W10" i="38"/>
  <c r="U11" i="38"/>
  <c r="W11" i="38"/>
  <c r="W12" i="38"/>
  <c r="W13" i="38"/>
  <c r="W14" i="38"/>
  <c r="W16" i="38"/>
  <c r="P5" i="38"/>
  <c r="P6" i="38"/>
  <c r="P7" i="38"/>
  <c r="P8" i="38"/>
  <c r="P9" i="38"/>
  <c r="P10" i="38"/>
  <c r="P11" i="38"/>
  <c r="P12" i="38"/>
  <c r="P13" i="38"/>
  <c r="P14" i="38"/>
  <c r="P15" i="38"/>
  <c r="P16" i="38"/>
  <c r="N7" i="38"/>
  <c r="N8" i="38"/>
  <c r="N9" i="38"/>
  <c r="N11" i="38"/>
  <c r="N12" i="38"/>
  <c r="N14" i="38"/>
  <c r="N15" i="38"/>
  <c r="N16" i="38"/>
  <c r="T3263" i="31" l="1"/>
  <c r="T3262" i="31"/>
  <c r="T3240" i="31"/>
  <c r="T3241" i="31"/>
  <c r="T3242" i="31"/>
  <c r="T3243" i="31"/>
  <c r="T3244" i="31"/>
  <c r="T3245" i="31"/>
  <c r="T3246" i="31"/>
  <c r="T3247" i="31"/>
  <c r="T3248" i="31"/>
  <c r="T3249" i="31"/>
  <c r="T3250" i="31"/>
  <c r="T3251" i="31"/>
  <c r="T3252" i="31"/>
  <c r="T3253" i="31"/>
  <c r="T3254" i="31"/>
  <c r="T3255" i="31"/>
  <c r="T3256" i="31"/>
  <c r="T3257" i="31"/>
  <c r="T3258" i="31"/>
  <c r="T3259" i="31"/>
  <c r="T3260" i="31"/>
  <c r="T3261" i="31"/>
  <c r="T3239" i="31"/>
  <c r="J73" i="46"/>
  <c r="M39" i="38"/>
  <c r="N39" i="38"/>
  <c r="M40" i="38"/>
  <c r="N40" i="38"/>
  <c r="M41" i="38"/>
  <c r="N41" i="38"/>
  <c r="M42" i="38"/>
  <c r="N42" i="38"/>
  <c r="M43" i="38"/>
  <c r="N43" i="38"/>
  <c r="M44" i="38"/>
  <c r="N44" i="38"/>
  <c r="M45" i="38"/>
  <c r="N45" i="38"/>
  <c r="M46" i="38"/>
  <c r="N46" i="38"/>
  <c r="M47" i="38"/>
  <c r="N47" i="38"/>
  <c r="M48" i="38"/>
  <c r="N48" i="38"/>
  <c r="X40" i="38"/>
  <c r="W40" i="38"/>
  <c r="U40" i="38"/>
  <c r="P40" i="38"/>
  <c r="X39" i="38"/>
  <c r="W39" i="38"/>
  <c r="U39" i="38"/>
  <c r="P39" i="38"/>
  <c r="X38" i="38"/>
  <c r="W38" i="38"/>
  <c r="U38" i="38"/>
  <c r="P38" i="38"/>
  <c r="N38" i="38"/>
  <c r="M38" i="38"/>
  <c r="X36" i="38"/>
  <c r="W36" i="38"/>
  <c r="U36" i="38"/>
  <c r="P36" i="38"/>
  <c r="M36" i="38"/>
  <c r="W112" i="38"/>
  <c r="U112" i="38"/>
  <c r="P112" i="38"/>
  <c r="N112" i="38"/>
  <c r="M112" i="38"/>
  <c r="W111" i="38"/>
  <c r="U111" i="38"/>
  <c r="P111" i="38"/>
  <c r="N111" i="38"/>
  <c r="M111" i="38"/>
  <c r="W110" i="38"/>
  <c r="U110" i="38"/>
  <c r="P110" i="38"/>
  <c r="N110" i="38"/>
  <c r="M110" i="38"/>
  <c r="W109" i="38"/>
  <c r="U109" i="38"/>
  <c r="P109" i="38"/>
  <c r="N109" i="38"/>
  <c r="M109" i="38"/>
  <c r="W108" i="38"/>
  <c r="U108" i="38"/>
  <c r="P108" i="38"/>
  <c r="N108" i="38"/>
  <c r="M108" i="38"/>
  <c r="W107" i="38"/>
  <c r="U107" i="38"/>
  <c r="P107" i="38"/>
  <c r="N107" i="38"/>
  <c r="M107" i="38"/>
  <c r="W106" i="38"/>
  <c r="U106" i="38"/>
  <c r="P106" i="38"/>
  <c r="N106" i="38"/>
  <c r="M106" i="38"/>
  <c r="W105" i="38"/>
  <c r="U105" i="38"/>
  <c r="P105" i="38"/>
  <c r="N105" i="38"/>
  <c r="M105" i="38"/>
  <c r="W104" i="38"/>
  <c r="U104" i="38"/>
  <c r="P104" i="38"/>
  <c r="N104" i="38"/>
  <c r="M104" i="38"/>
  <c r="W103" i="38"/>
  <c r="U103" i="38"/>
  <c r="P103" i="38"/>
  <c r="N103" i="38"/>
  <c r="M103" i="38"/>
  <c r="W102" i="38"/>
  <c r="U102" i="38"/>
  <c r="P102" i="38"/>
  <c r="N102" i="38"/>
  <c r="M102" i="38"/>
  <c r="W101" i="38"/>
  <c r="U101" i="38"/>
  <c r="P101" i="38"/>
  <c r="N101" i="38"/>
  <c r="M101" i="38"/>
  <c r="W100" i="38"/>
  <c r="U100" i="38"/>
  <c r="P100" i="38"/>
  <c r="N100" i="38"/>
  <c r="M100" i="38"/>
  <c r="W99" i="38"/>
  <c r="U99" i="38"/>
  <c r="P99" i="38"/>
  <c r="N99" i="38"/>
  <c r="M99" i="38"/>
  <c r="W98" i="38"/>
  <c r="U98" i="38"/>
  <c r="P98" i="38"/>
  <c r="N98" i="38"/>
  <c r="M98" i="38"/>
  <c r="W97" i="38"/>
  <c r="U97" i="38"/>
  <c r="P97" i="38"/>
  <c r="N97" i="38"/>
  <c r="M97" i="38"/>
  <c r="W96" i="38"/>
  <c r="U96" i="38"/>
  <c r="P96" i="38"/>
  <c r="N96" i="38"/>
  <c r="M96" i="38"/>
  <c r="W95" i="38"/>
  <c r="U95" i="38"/>
  <c r="P95" i="38"/>
  <c r="N95" i="38"/>
  <c r="M95" i="38"/>
  <c r="W94" i="38"/>
  <c r="U94" i="38"/>
  <c r="P94" i="38"/>
  <c r="N94" i="38"/>
  <c r="M94" i="38"/>
  <c r="W93" i="38"/>
  <c r="U93" i="38"/>
  <c r="P93" i="38"/>
  <c r="N93" i="38"/>
  <c r="M93" i="38"/>
  <c r="W92" i="38"/>
  <c r="U92" i="38"/>
  <c r="P92" i="38"/>
  <c r="N92" i="38"/>
  <c r="M92" i="38"/>
  <c r="W91" i="38"/>
  <c r="U91" i="38"/>
  <c r="P91" i="38"/>
  <c r="N91" i="38"/>
  <c r="M91" i="38"/>
  <c r="W90" i="38"/>
  <c r="U90" i="38"/>
  <c r="P90" i="38"/>
  <c r="N90" i="38"/>
  <c r="M90" i="38"/>
  <c r="W89" i="38"/>
  <c r="U89" i="38"/>
  <c r="P89" i="38"/>
  <c r="N89" i="38"/>
  <c r="M89" i="38"/>
  <c r="W88" i="38"/>
  <c r="U88" i="38"/>
  <c r="P88" i="38"/>
  <c r="N88" i="38"/>
  <c r="M88" i="38"/>
  <c r="W87" i="38"/>
  <c r="U87" i="38"/>
  <c r="P87" i="38"/>
  <c r="N87" i="38"/>
  <c r="M87" i="38"/>
  <c r="W86" i="38"/>
  <c r="U86" i="38"/>
  <c r="P86" i="38"/>
  <c r="N86" i="38"/>
  <c r="M86" i="38"/>
  <c r="W85" i="38"/>
  <c r="U85" i="38"/>
  <c r="P85" i="38"/>
  <c r="N85" i="38"/>
  <c r="M85" i="38"/>
  <c r="W84" i="38"/>
  <c r="U84" i="38"/>
  <c r="P84" i="38"/>
  <c r="N84" i="38"/>
  <c r="M84" i="38"/>
  <c r="W83" i="38"/>
  <c r="U83" i="38"/>
  <c r="P83" i="38"/>
  <c r="N83" i="38"/>
  <c r="M83" i="38"/>
  <c r="W82" i="38"/>
  <c r="U82" i="38"/>
  <c r="P82" i="38"/>
  <c r="N82" i="38"/>
  <c r="M82" i="38"/>
  <c r="W81" i="38"/>
  <c r="U81" i="38"/>
  <c r="P81" i="38"/>
  <c r="N81" i="38"/>
  <c r="M81" i="38"/>
  <c r="W80" i="38"/>
  <c r="U80" i="38"/>
  <c r="P80" i="38"/>
  <c r="N80" i="38"/>
  <c r="M80" i="38"/>
  <c r="W79" i="38"/>
  <c r="U79" i="38"/>
  <c r="P79" i="38"/>
  <c r="N79" i="38"/>
  <c r="M79" i="38"/>
  <c r="W78" i="38"/>
  <c r="U78" i="38"/>
  <c r="P78" i="38"/>
  <c r="N78" i="38"/>
  <c r="M78" i="38"/>
  <c r="W77" i="38"/>
  <c r="U77" i="38"/>
  <c r="P77" i="38"/>
  <c r="N77" i="38"/>
  <c r="M77" i="38"/>
  <c r="W76" i="38"/>
  <c r="U76" i="38"/>
  <c r="P76" i="38"/>
  <c r="N76" i="38"/>
  <c r="M76" i="38"/>
  <c r="W75" i="38"/>
  <c r="U75" i="38"/>
  <c r="P75" i="38"/>
  <c r="N75" i="38"/>
  <c r="M75" i="38"/>
  <c r="W74" i="38"/>
  <c r="U74" i="38"/>
  <c r="P74" i="38"/>
  <c r="N74" i="38"/>
  <c r="M74" i="38"/>
  <c r="W73" i="38"/>
  <c r="U73" i="38"/>
  <c r="P73" i="38"/>
  <c r="N73" i="38"/>
  <c r="M73" i="38"/>
  <c r="W72" i="38"/>
  <c r="U72" i="38"/>
  <c r="P72" i="38"/>
  <c r="N72" i="38"/>
  <c r="M72" i="38"/>
  <c r="W71" i="38"/>
  <c r="U71" i="38"/>
  <c r="P71" i="38"/>
  <c r="N71" i="38"/>
  <c r="M71" i="38"/>
  <c r="W70" i="38"/>
  <c r="U70" i="38"/>
  <c r="P70" i="38"/>
  <c r="N70" i="38"/>
  <c r="M70" i="38"/>
  <c r="W69" i="38"/>
  <c r="U69" i="38"/>
  <c r="P69" i="38"/>
  <c r="N69" i="38"/>
  <c r="M69" i="38"/>
  <c r="W68" i="38"/>
  <c r="U68" i="38"/>
  <c r="P68" i="38"/>
  <c r="N68" i="38"/>
  <c r="M68" i="38"/>
  <c r="W67" i="38"/>
  <c r="U67" i="38"/>
  <c r="P67" i="38"/>
  <c r="N67" i="38"/>
  <c r="M67" i="38"/>
  <c r="W66" i="38"/>
  <c r="U66" i="38"/>
  <c r="P66" i="38"/>
  <c r="N66" i="38"/>
  <c r="M66" i="38"/>
  <c r="W65" i="38"/>
  <c r="U65" i="38"/>
  <c r="P65" i="38"/>
  <c r="N65" i="38"/>
  <c r="M65" i="38"/>
  <c r="W64" i="38"/>
  <c r="U64" i="38"/>
  <c r="P64" i="38"/>
  <c r="N64" i="38"/>
  <c r="M64" i="38"/>
  <c r="W63" i="38"/>
  <c r="U63" i="38"/>
  <c r="P63" i="38"/>
  <c r="N63" i="38"/>
  <c r="M63" i="38"/>
  <c r="W62" i="38"/>
  <c r="U62" i="38"/>
  <c r="P62" i="38"/>
  <c r="N62" i="38"/>
  <c r="M62" i="38"/>
  <c r="W61" i="38"/>
  <c r="U61" i="38"/>
  <c r="P61" i="38"/>
  <c r="N61" i="38"/>
  <c r="M61" i="38"/>
  <c r="W60" i="38"/>
  <c r="U60" i="38"/>
  <c r="P60" i="38"/>
  <c r="N60" i="38"/>
  <c r="M60" i="38"/>
  <c r="W59" i="38"/>
  <c r="U59" i="38"/>
  <c r="P59" i="38"/>
  <c r="N59" i="38"/>
  <c r="M59" i="38"/>
  <c r="W58" i="38"/>
  <c r="U58" i="38"/>
  <c r="P58" i="38"/>
  <c r="N58" i="38"/>
  <c r="M58" i="38"/>
  <c r="W57" i="38"/>
  <c r="U57" i="38"/>
  <c r="P57" i="38"/>
  <c r="N57" i="38"/>
  <c r="M57" i="38"/>
  <c r="W56" i="38"/>
  <c r="U56" i="38"/>
  <c r="P56" i="38"/>
  <c r="N56" i="38"/>
  <c r="M56" i="38"/>
  <c r="W55" i="38"/>
  <c r="U55" i="38"/>
  <c r="P55" i="38"/>
  <c r="N55" i="38"/>
  <c r="M55" i="38"/>
  <c r="X37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30" i="38"/>
  <c r="X31" i="38"/>
  <c r="X32" i="38"/>
  <c r="X33" i="38"/>
  <c r="X34" i="38"/>
  <c r="X35" i="38"/>
  <c r="D14" i="46"/>
  <c r="M30" i="38"/>
  <c r="N30" i="38"/>
  <c r="P30" i="38"/>
  <c r="U30" i="38"/>
  <c r="W30" i="38"/>
  <c r="M31" i="38"/>
  <c r="N31" i="38"/>
  <c r="P31" i="38"/>
  <c r="U31" i="38"/>
  <c r="W31" i="38"/>
  <c r="M32" i="38"/>
  <c r="N32" i="38"/>
  <c r="P32" i="38"/>
  <c r="U32" i="38"/>
  <c r="W32" i="38"/>
  <c r="M33" i="38"/>
  <c r="N33" i="38"/>
  <c r="P33" i="38"/>
  <c r="U33" i="38"/>
  <c r="W33" i="38"/>
  <c r="M34" i="38"/>
  <c r="N34" i="38"/>
  <c r="P34" i="38"/>
  <c r="U34" i="38"/>
  <c r="W34" i="38"/>
  <c r="M35" i="38"/>
  <c r="N35" i="38"/>
  <c r="P35" i="38"/>
  <c r="U35" i="38"/>
  <c r="W35" i="38"/>
  <c r="M37" i="38"/>
  <c r="N37" i="38"/>
  <c r="P37" i="38"/>
  <c r="U37" i="38"/>
  <c r="W37" i="38"/>
  <c r="P41" i="38"/>
  <c r="U41" i="38"/>
  <c r="W41" i="38"/>
  <c r="P42" i="38"/>
  <c r="U42" i="38"/>
  <c r="W42" i="38"/>
  <c r="P43" i="38"/>
  <c r="U43" i="38"/>
  <c r="W43" i="38"/>
  <c r="P44" i="38"/>
  <c r="U44" i="38"/>
  <c r="W44" i="38"/>
  <c r="P45" i="38"/>
  <c r="U45" i="38"/>
  <c r="W45" i="38"/>
  <c r="P46" i="38"/>
  <c r="U46" i="38"/>
  <c r="W46" i="38"/>
  <c r="P47" i="38"/>
  <c r="U47" i="38"/>
  <c r="W47" i="38"/>
  <c r="P48" i="38"/>
  <c r="U48" i="38"/>
  <c r="W48" i="38"/>
  <c r="M49" i="38"/>
  <c r="N49" i="38"/>
  <c r="P49" i="38"/>
  <c r="U49" i="38"/>
  <c r="W49" i="38"/>
  <c r="M50" i="38"/>
  <c r="N50" i="38"/>
  <c r="P50" i="38"/>
  <c r="U50" i="38"/>
  <c r="W50" i="38"/>
  <c r="M51" i="38"/>
  <c r="N51" i="38"/>
  <c r="P51" i="38"/>
  <c r="U51" i="38"/>
  <c r="W51" i="38"/>
  <c r="M52" i="38"/>
  <c r="N52" i="38"/>
  <c r="P52" i="38"/>
  <c r="U52" i="38"/>
  <c r="W52" i="38"/>
  <c r="M53" i="38"/>
  <c r="N53" i="38"/>
  <c r="P53" i="38"/>
  <c r="U53" i="38"/>
  <c r="W53" i="38"/>
  <c r="M54" i="38"/>
  <c r="N54" i="38"/>
  <c r="P54" i="38"/>
  <c r="U54" i="38"/>
  <c r="W54" i="38"/>
  <c r="M113" i="38"/>
  <c r="N113" i="38"/>
  <c r="M114" i="38"/>
  <c r="N114" i="38"/>
  <c r="M115" i="38"/>
  <c r="N115" i="38"/>
  <c r="M116" i="38"/>
  <c r="N116" i="38"/>
  <c r="M117" i="38"/>
  <c r="N117" i="38"/>
  <c r="M118" i="38"/>
  <c r="N118" i="38"/>
  <c r="M119" i="38"/>
  <c r="N119" i="38"/>
  <c r="M120" i="38"/>
  <c r="N120" i="38"/>
  <c r="M121" i="38"/>
  <c r="N121" i="38"/>
  <c r="M122" i="38"/>
  <c r="N122" i="38"/>
  <c r="M123" i="38"/>
  <c r="N123" i="38"/>
  <c r="M124" i="38"/>
  <c r="N124" i="38"/>
  <c r="M125" i="38"/>
  <c r="N125" i="38"/>
  <c r="M126" i="38"/>
  <c r="N126" i="38"/>
  <c r="M127" i="38"/>
  <c r="N127" i="38"/>
  <c r="M128" i="38"/>
  <c r="N128" i="38"/>
  <c r="M129" i="38"/>
  <c r="N129" i="38"/>
  <c r="M130" i="38"/>
  <c r="N130" i="38"/>
  <c r="M131" i="38"/>
  <c r="N131" i="38"/>
  <c r="M132" i="38"/>
  <c r="N132" i="38"/>
  <c r="M133" i="38"/>
  <c r="N133" i="38"/>
  <c r="M134" i="38"/>
  <c r="N134" i="38"/>
  <c r="M135" i="38"/>
  <c r="N135" i="38"/>
  <c r="M136" i="38"/>
  <c r="N136" i="38"/>
  <c r="M137" i="38"/>
  <c r="N137" i="38"/>
  <c r="M138" i="38"/>
  <c r="N138" i="38"/>
  <c r="M139" i="38"/>
  <c r="N139" i="38"/>
  <c r="M140" i="38"/>
  <c r="N140" i="38"/>
  <c r="M141" i="38"/>
  <c r="N141" i="38"/>
  <c r="M142" i="38"/>
  <c r="N142" i="38"/>
  <c r="M143" i="38"/>
  <c r="N143" i="38"/>
  <c r="M144" i="38"/>
  <c r="N144" i="38"/>
  <c r="M145" i="38"/>
  <c r="N145" i="38"/>
  <c r="M146" i="38"/>
  <c r="N146" i="38"/>
  <c r="M147" i="38"/>
  <c r="N147" i="38"/>
  <c r="M148" i="38"/>
  <c r="N148" i="38"/>
  <c r="M149" i="38"/>
  <c r="N149" i="38"/>
  <c r="M150" i="38"/>
  <c r="N150" i="38"/>
  <c r="M151" i="38"/>
  <c r="N151" i="38"/>
  <c r="M152" i="38"/>
  <c r="N152" i="38"/>
  <c r="M153" i="38"/>
  <c r="N153" i="38"/>
  <c r="M154" i="38"/>
  <c r="N154" i="38"/>
  <c r="M155" i="38"/>
  <c r="N155" i="38"/>
  <c r="M156" i="38"/>
  <c r="N156" i="38"/>
  <c r="M157" i="38"/>
  <c r="N157" i="38"/>
  <c r="M158" i="38"/>
  <c r="N158" i="38"/>
  <c r="M159" i="38"/>
  <c r="N159" i="38"/>
  <c r="M160" i="38"/>
  <c r="N160" i="38"/>
  <c r="M161" i="38"/>
  <c r="N161" i="38"/>
  <c r="M162" i="38"/>
  <c r="N162" i="38"/>
  <c r="M163" i="38"/>
  <c r="N163" i="38"/>
  <c r="M164" i="38"/>
  <c r="N164" i="38"/>
  <c r="M165" i="38"/>
  <c r="N165" i="38"/>
  <c r="M166" i="38"/>
  <c r="N166" i="38"/>
  <c r="M167" i="38"/>
  <c r="N167" i="38"/>
  <c r="M168" i="38"/>
  <c r="N168" i="38"/>
  <c r="M169" i="38"/>
  <c r="N169" i="38"/>
  <c r="M170" i="38"/>
  <c r="N170" i="38"/>
  <c r="M171" i="38"/>
  <c r="N171" i="38"/>
  <c r="M172" i="38"/>
  <c r="N172" i="38"/>
  <c r="M173" i="38"/>
  <c r="N173" i="38"/>
  <c r="M174" i="38"/>
  <c r="N174" i="38"/>
  <c r="M175" i="38"/>
  <c r="N175" i="38"/>
  <c r="M176" i="38"/>
  <c r="N176" i="38"/>
  <c r="M177" i="38"/>
  <c r="N177" i="38"/>
  <c r="M178" i="38"/>
  <c r="N178" i="38"/>
  <c r="E7" i="5"/>
  <c r="C5" i="38" a="1"/>
  <c r="C5" i="38" s="1"/>
  <c r="E7" i="26"/>
  <c r="D10" i="46" l="1"/>
  <c r="D74" i="46"/>
  <c r="G6" i="46" s="1"/>
  <c r="G74" i="46"/>
  <c r="D12" i="46"/>
  <c r="J75" i="46"/>
  <c r="G75" i="46"/>
  <c r="D11" i="46"/>
  <c r="D75" i="46"/>
  <c r="D13" i="46"/>
  <c r="G73" i="46" l="1"/>
  <c r="D73" i="46"/>
  <c r="F14" i="5" l="1"/>
  <c r="K55" i="46" l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B4179" i="31" l="1"/>
  <c r="B4180" i="31" s="1"/>
  <c r="B4181" i="31" s="1"/>
  <c r="B4182" i="31" s="1"/>
  <c r="B4183" i="31" s="1"/>
  <c r="B4184" i="31" s="1"/>
  <c r="B4185" i="31" s="1"/>
  <c r="B4186" i="31" s="1"/>
  <c r="B4187" i="31" s="1"/>
  <c r="B4188" i="31" s="1"/>
  <c r="B4189" i="31" s="1"/>
  <c r="B4190" i="31" s="1"/>
  <c r="B4191" i="31" s="1"/>
  <c r="B4192" i="31" s="1"/>
  <c r="B4193" i="31" s="1"/>
  <c r="B4194" i="31" s="1"/>
  <c r="B4195" i="31" s="1"/>
  <c r="B4196" i="31" s="1"/>
  <c r="B4197" i="31" s="1"/>
  <c r="B4198" i="31" s="1"/>
  <c r="B4199" i="31" s="1"/>
  <c r="B4202" i="31" s="1"/>
  <c r="B4203" i="31" s="1"/>
  <c r="B2652" i="31"/>
  <c r="B2653" i="31" s="1"/>
  <c r="B2654" i="31" s="1"/>
  <c r="B2655" i="31" s="1"/>
  <c r="B2656" i="31" s="1"/>
  <c r="B2657" i="31" s="1"/>
  <c r="B2658" i="31" s="1"/>
  <c r="B2659" i="31" s="1"/>
  <c r="B2660" i="31" s="1"/>
  <c r="B2661" i="31" s="1"/>
  <c r="B2662" i="31" s="1"/>
  <c r="B2663" i="31" s="1"/>
  <c r="B2664" i="31" s="1"/>
  <c r="B2665" i="31" s="1"/>
  <c r="B2666" i="31" s="1"/>
  <c r="B2667" i="31" s="1"/>
  <c r="B2668" i="31" s="1"/>
  <c r="B2669" i="31" s="1"/>
  <c r="B2670" i="31" s="1"/>
  <c r="B2671" i="31" s="1"/>
  <c r="B2672" i="31" s="1"/>
  <c r="B2673" i="31" s="1"/>
  <c r="B2674" i="31" s="1"/>
  <c r="B2675" i="31" s="1"/>
  <c r="B2676" i="31" s="1"/>
  <c r="B2677" i="31" s="1"/>
  <c r="B2678" i="31" s="1"/>
  <c r="B2679" i="31" s="1"/>
  <c r="B2680" i="31" s="1"/>
  <c r="B2681" i="31" s="1"/>
  <c r="B2682" i="31" s="1"/>
  <c r="B2683" i="31" s="1"/>
  <c r="B2684" i="31" s="1"/>
  <c r="B2685" i="31" s="1"/>
  <c r="B2686" i="31" s="1"/>
  <c r="B2687" i="31" s="1"/>
  <c r="B2688" i="31" s="1"/>
  <c r="B2689" i="31" s="1"/>
  <c r="B2690" i="31" s="1"/>
  <c r="B2691" i="31" s="1"/>
  <c r="B2692" i="31" s="1"/>
  <c r="B2693" i="31" s="1"/>
  <c r="B2694" i="31" s="1"/>
  <c r="B2695" i="31" s="1"/>
  <c r="B2696" i="31" s="1"/>
  <c r="B2697" i="31" s="1"/>
  <c r="B2698" i="31" s="1"/>
  <c r="B2699" i="31" s="1"/>
  <c r="B2700" i="31" s="1"/>
  <c r="B2701" i="31" s="1"/>
  <c r="B2702" i="31" s="1"/>
  <c r="B2703" i="31" s="1"/>
  <c r="B2704" i="31" s="1"/>
  <c r="B2705" i="31" s="1"/>
  <c r="B2706" i="31" s="1"/>
  <c r="B2707" i="31" s="1"/>
  <c r="B2708" i="31" s="1"/>
  <c r="B2709" i="31" s="1"/>
  <c r="B2710" i="31" s="1"/>
  <c r="B2711" i="31" s="1"/>
  <c r="B2712" i="31" s="1"/>
  <c r="B2713" i="31" s="1"/>
  <c r="B2714" i="31" s="1"/>
  <c r="B2715" i="31" s="1"/>
  <c r="B2716" i="31" s="1"/>
  <c r="B2717" i="31" s="1"/>
  <c r="B2718" i="31" s="1"/>
  <c r="B2719" i="31" s="1"/>
  <c r="B2720" i="31" s="1"/>
  <c r="B2721" i="31" s="1"/>
  <c r="B2722" i="31" s="1"/>
  <c r="B2723" i="31" s="1"/>
  <c r="B2724" i="31" s="1"/>
  <c r="B2725" i="31" s="1"/>
  <c r="B2726" i="31" s="1"/>
  <c r="B2727" i="31" s="1"/>
  <c r="B2728" i="31" s="1"/>
  <c r="B2729" i="31" s="1"/>
  <c r="B2730" i="31" s="1"/>
  <c r="B2731" i="31" s="1"/>
  <c r="B2732" i="31" s="1"/>
  <c r="B2733" i="31" s="1"/>
  <c r="B2734" i="31" s="1"/>
  <c r="B2735" i="31" s="1"/>
  <c r="B2736" i="31" s="1"/>
  <c r="B2737" i="31" s="1"/>
  <c r="B2738" i="31" s="1"/>
  <c r="B2739" i="31" s="1"/>
  <c r="B2740" i="31" s="1"/>
  <c r="B2741" i="31" s="1"/>
  <c r="B2742" i="31" s="1"/>
  <c r="B2743" i="31" s="1"/>
  <c r="B2744" i="31" s="1"/>
  <c r="B2745" i="31" s="1"/>
  <c r="B2746" i="31" s="1"/>
  <c r="B2747" i="31" s="1"/>
  <c r="B2748" i="31" s="1"/>
  <c r="B2749" i="31" s="1"/>
  <c r="B2750" i="31" s="1"/>
  <c r="B2751" i="31" s="1"/>
  <c r="B2752" i="31" s="1"/>
  <c r="B2753" i="31" s="1"/>
  <c r="B2754" i="31" s="1"/>
  <c r="B2755" i="31" s="1"/>
  <c r="B2756" i="31" s="1"/>
  <c r="B2757" i="31" l="1"/>
  <c r="B2758" i="31" s="1"/>
  <c r="B2759" i="31" s="1"/>
  <c r="B2760" i="31" s="1"/>
  <c r="B2761" i="31" s="1"/>
  <c r="B2762" i="31" s="1"/>
  <c r="B2763" i="31" s="1"/>
  <c r="B2764" i="31" s="1"/>
  <c r="B2765" i="31" s="1"/>
  <c r="B2766" i="31" s="1"/>
  <c r="B2767" i="31" s="1"/>
  <c r="B2768" i="31" s="1"/>
  <c r="B2769" i="31" s="1"/>
  <c r="B2770" i="31" s="1"/>
  <c r="B2771" i="31" s="1"/>
  <c r="B2772" i="31" s="1"/>
  <c r="B2773" i="31" s="1"/>
  <c r="B2774" i="31" s="1"/>
  <c r="B2775" i="31" s="1"/>
  <c r="B2776" i="31" s="1"/>
  <c r="B2777" i="31" s="1"/>
  <c r="B2778" i="31" s="1"/>
  <c r="B2779" i="31" s="1"/>
  <c r="B2780" i="31" s="1"/>
  <c r="B2781" i="31" s="1"/>
  <c r="B2782" i="31" s="1"/>
  <c r="B2783" i="31" s="1"/>
  <c r="B2784" i="31" s="1"/>
  <c r="B2785" i="31" s="1"/>
  <c r="B2786" i="31" s="1"/>
  <c r="B2787" i="31" s="1"/>
  <c r="B2788" i="31" s="1"/>
  <c r="B2789" i="31" s="1"/>
  <c r="B2790" i="31" s="1"/>
  <c r="B2791" i="31" s="1"/>
  <c r="B2792" i="31" s="1"/>
  <c r="B2793" i="31" s="1"/>
  <c r="B2794" i="31" s="1"/>
  <c r="B2795" i="31" s="1"/>
  <c r="B2796" i="31" s="1"/>
  <c r="B2797" i="31" s="1"/>
  <c r="B2798" i="31" s="1"/>
  <c r="B2799" i="31" s="1"/>
  <c r="B2800" i="31" s="1"/>
  <c r="B2801" i="31" s="1"/>
  <c r="B2802" i="31" s="1"/>
  <c r="B2803" i="31" s="1"/>
  <c r="B2804" i="31" s="1"/>
  <c r="B2805" i="31" s="1"/>
  <c r="B2806" i="31" s="1"/>
  <c r="B2807" i="31" s="1"/>
  <c r="B2808" i="31" s="1"/>
  <c r="B2809" i="31" s="1"/>
  <c r="B2810" i="31" s="1"/>
  <c r="B2811" i="31" s="1"/>
  <c r="B2812" i="31" s="1"/>
  <c r="B2813" i="31" s="1"/>
  <c r="B2814" i="31" s="1"/>
  <c r="B2815" i="31" s="1"/>
  <c r="B2816" i="31" s="1"/>
  <c r="B2817" i="31" s="1"/>
  <c r="B2818" i="31" s="1"/>
  <c r="B2819" i="31" s="1"/>
  <c r="B2820" i="31" s="1"/>
  <c r="B2821" i="31" s="1"/>
  <c r="B2822" i="31" s="1"/>
  <c r="B2823" i="31" s="1"/>
  <c r="B2824" i="31" s="1"/>
  <c r="B2825" i="31" s="1"/>
  <c r="B2826" i="31" s="1"/>
  <c r="B2827" i="31" s="1"/>
  <c r="B2828" i="31" s="1"/>
  <c r="B2829" i="31" s="1"/>
  <c r="B2830" i="31" s="1"/>
  <c r="B2831" i="31" s="1"/>
  <c r="B2832" i="31" s="1"/>
  <c r="B2833" i="31" s="1"/>
  <c r="B2834" i="31" s="1"/>
  <c r="B2835" i="31" s="1"/>
  <c r="B2836" i="31" s="1"/>
  <c r="B2837" i="31" s="1"/>
  <c r="B2838" i="31" s="1"/>
  <c r="B2839" i="31" s="1"/>
  <c r="B2840" i="31" s="1"/>
  <c r="B2841" i="31" s="1"/>
  <c r="B2842" i="31" s="1"/>
  <c r="B2843" i="31" s="1"/>
  <c r="B2844" i="31" s="1"/>
  <c r="B2845" i="31" s="1"/>
  <c r="B2846" i="31" s="1"/>
  <c r="B2847" i="31" s="1"/>
  <c r="B2848" i="31" s="1"/>
  <c r="B2849" i="31" s="1"/>
  <c r="B2850" i="31" s="1"/>
  <c r="B2851" i="31" s="1"/>
  <c r="B2852" i="31" s="1"/>
  <c r="B2853" i="31" s="1"/>
  <c r="B2854" i="31" s="1"/>
  <c r="B2855" i="31" s="1"/>
  <c r="B2856" i="31" s="1"/>
  <c r="B2857" i="31" s="1"/>
  <c r="B2858" i="31" s="1"/>
  <c r="B2859" i="31" s="1"/>
  <c r="B2860" i="31" s="1"/>
  <c r="B2861" i="31" s="1"/>
  <c r="B2862" i="31" s="1"/>
  <c r="B2863" i="31" s="1"/>
  <c r="B2864" i="31" s="1"/>
  <c r="B2865" i="31" s="1"/>
  <c r="B2866" i="31" s="1"/>
  <c r="B2867" i="31" s="1"/>
  <c r="B2868" i="31" s="1"/>
  <c r="B2869" i="31" s="1"/>
  <c r="B2870" i="31" s="1"/>
  <c r="B2871" i="31" s="1"/>
  <c r="B2872" i="31" s="1"/>
  <c r="B2873" i="31" s="1"/>
  <c r="B2874" i="31" s="1"/>
  <c r="B2875" i="31" s="1"/>
  <c r="B2876" i="31" s="1"/>
  <c r="B2877" i="31" s="1"/>
  <c r="B2878" i="31" s="1"/>
  <c r="B2879" i="31" s="1"/>
  <c r="B2880" i="31" s="1"/>
  <c r="B2881" i="31" s="1"/>
  <c r="B2882" i="31" s="1"/>
  <c r="B2883" i="31" s="1"/>
  <c r="B2884" i="31" s="1"/>
  <c r="B2885" i="31" s="1"/>
  <c r="B2886" i="31" s="1"/>
  <c r="B2887" i="31" s="1"/>
  <c r="B2888" i="31" s="1"/>
  <c r="B2889" i="31" s="1"/>
  <c r="B2890" i="31" s="1"/>
  <c r="B2891" i="31" s="1"/>
  <c r="B2892" i="31" s="1"/>
  <c r="B2893" i="31" s="1"/>
  <c r="B2894" i="31" s="1"/>
  <c r="B2895" i="31" s="1"/>
  <c r="B2896" i="31" s="1"/>
  <c r="B2897" i="31" s="1"/>
  <c r="B2898" i="31" s="1"/>
  <c r="B2899" i="31" s="1"/>
  <c r="B2900" i="31" s="1"/>
  <c r="B2901" i="31" s="1"/>
  <c r="B2902" i="31" s="1"/>
  <c r="B2903" i="31" s="1"/>
  <c r="B2904" i="31" s="1"/>
  <c r="B2905" i="31" s="1"/>
  <c r="B2906" i="31" s="1"/>
  <c r="B2907" i="31" s="1"/>
  <c r="B2908" i="31" s="1"/>
  <c r="B2909" i="31" s="1"/>
  <c r="B2910" i="31" s="1"/>
  <c r="B2911" i="31" s="1"/>
  <c r="B2912" i="31" s="1"/>
  <c r="B2913" i="31" s="1"/>
  <c r="B2914" i="31" s="1"/>
  <c r="B2915" i="31" s="1"/>
  <c r="B2916" i="31" s="1"/>
  <c r="B2917" i="31" s="1"/>
  <c r="B2918" i="31" s="1"/>
  <c r="B2919" i="31" s="1"/>
  <c r="B2920" i="31" s="1"/>
  <c r="B2921" i="31" s="1"/>
  <c r="B2922" i="31" s="1"/>
  <c r="B2923" i="31" s="1"/>
  <c r="B2924" i="31" s="1"/>
  <c r="B2925" i="31" s="1"/>
  <c r="B2926" i="31" s="1"/>
  <c r="B2927" i="31" s="1"/>
  <c r="B2928" i="31" s="1"/>
  <c r="B2929" i="31" s="1"/>
  <c r="B2930" i="31" s="1"/>
  <c r="B2931" i="31" s="1"/>
  <c r="B2932" i="31" s="1"/>
  <c r="B2933" i="31" s="1"/>
  <c r="B2934" i="31" s="1"/>
  <c r="B2935" i="31" s="1"/>
  <c r="B2936" i="31" s="1"/>
  <c r="B2937" i="31" s="1"/>
  <c r="B2938" i="31" s="1"/>
  <c r="B2939" i="31" s="1"/>
  <c r="B2940" i="31" s="1"/>
  <c r="B2941" i="31" s="1"/>
  <c r="B2942" i="31" s="1"/>
  <c r="B2943" i="31" s="1"/>
  <c r="B2944" i="31" s="1"/>
  <c r="B2945" i="31" s="1"/>
  <c r="B2946" i="31" s="1"/>
  <c r="B2947" i="31" s="1"/>
  <c r="B2948" i="31" s="1"/>
  <c r="B2949" i="31" s="1"/>
  <c r="B2950" i="31" s="1"/>
  <c r="B2951" i="31" s="1"/>
  <c r="B2952" i="31" s="1"/>
  <c r="B2953" i="31" s="1"/>
  <c r="B2954" i="31" s="1"/>
  <c r="B2955" i="31" s="1"/>
  <c r="B2956" i="31" s="1"/>
  <c r="B2957" i="31" s="1"/>
  <c r="B2958" i="31" s="1"/>
  <c r="B2959" i="31" s="1"/>
  <c r="B2960" i="31" s="1"/>
  <c r="B2961" i="31" s="1"/>
  <c r="B2962" i="31" s="1"/>
  <c r="B2963" i="31" s="1"/>
  <c r="B2964" i="31" s="1"/>
  <c r="B2965" i="31" s="1"/>
  <c r="B2966" i="31" s="1"/>
  <c r="B2967" i="31" s="1"/>
  <c r="B2968" i="31" s="1"/>
  <c r="B2969" i="31" s="1"/>
  <c r="B2970" i="31" s="1"/>
  <c r="B2971" i="31" s="1"/>
  <c r="B2972" i="31" s="1"/>
  <c r="B2973" i="31" s="1"/>
  <c r="B2974" i="31" s="1"/>
  <c r="B2975" i="31" s="1"/>
  <c r="B2976" i="31" s="1"/>
  <c r="B2977" i="31" s="1"/>
  <c r="B2978" i="31" s="1"/>
  <c r="B2979" i="31" s="1"/>
  <c r="B2980" i="31" s="1"/>
  <c r="B2981" i="31" s="1"/>
  <c r="B2982" i="31" s="1"/>
  <c r="B2983" i="31" s="1"/>
  <c r="B2984" i="31" s="1"/>
  <c r="B2985" i="31" s="1"/>
  <c r="B2986" i="31" s="1"/>
  <c r="B2987" i="31" s="1"/>
  <c r="B2988" i="31" s="1"/>
  <c r="B2989" i="31" s="1"/>
  <c r="B2990" i="31" s="1"/>
  <c r="B2991" i="31" s="1"/>
  <c r="B2992" i="31" s="1"/>
  <c r="B2993" i="31" s="1"/>
  <c r="B2994" i="31" s="1"/>
  <c r="B2995" i="31" s="1"/>
  <c r="B2996" i="31" s="1"/>
  <c r="B2997" i="31" s="1"/>
  <c r="B2998" i="31" s="1"/>
  <c r="B2999" i="31" s="1"/>
  <c r="B3000" i="31" s="1"/>
  <c r="B3001" i="31" s="1"/>
  <c r="B3002" i="31" s="1"/>
  <c r="B3003" i="31" s="1"/>
  <c r="B3004" i="31" s="1"/>
  <c r="B3005" i="31" s="1"/>
  <c r="B3006" i="31" s="1"/>
  <c r="B3007" i="31" s="1"/>
  <c r="B3008" i="31" s="1"/>
  <c r="B3009" i="31" s="1"/>
  <c r="B3010" i="31" s="1"/>
  <c r="B3011" i="31" s="1"/>
  <c r="B3012" i="31" s="1"/>
  <c r="B3013" i="31" s="1"/>
  <c r="B3014" i="31" s="1"/>
  <c r="B3015" i="31" s="1"/>
  <c r="B3016" i="31" s="1"/>
  <c r="B3017" i="31" s="1"/>
  <c r="B3018" i="31" s="1"/>
  <c r="B3019" i="31" s="1"/>
  <c r="B3020" i="31" s="1"/>
  <c r="B3021" i="31" s="1"/>
  <c r="B3022" i="31" s="1"/>
  <c r="B3023" i="31" s="1"/>
  <c r="B3024" i="31" s="1"/>
  <c r="B3025" i="31" s="1"/>
  <c r="B3026" i="31" s="1"/>
  <c r="B3027" i="31" s="1"/>
  <c r="B3028" i="31" s="1"/>
  <c r="B3029" i="31" s="1"/>
  <c r="B3030" i="31" s="1"/>
  <c r="B3031" i="31" s="1"/>
  <c r="B3032" i="31" s="1"/>
  <c r="B3033" i="31" s="1"/>
  <c r="B3034" i="31" s="1"/>
  <c r="B3035" i="31" s="1"/>
  <c r="B3036" i="31" s="1"/>
  <c r="B3037" i="31" s="1"/>
  <c r="B3038" i="31" s="1"/>
  <c r="B3039" i="31" s="1"/>
  <c r="B3040" i="31" s="1"/>
  <c r="B3041" i="31" s="1"/>
  <c r="B3042" i="31" s="1"/>
  <c r="B3043" i="31" s="1"/>
  <c r="B3044" i="31" s="1"/>
  <c r="B3045" i="31" s="1"/>
  <c r="B3046" i="31" s="1"/>
  <c r="B3047" i="31" s="1"/>
  <c r="B3048" i="31" s="1"/>
  <c r="B3049" i="31" s="1"/>
  <c r="B3050" i="31" s="1"/>
  <c r="B3051" i="31" s="1"/>
  <c r="B3052" i="31" s="1"/>
  <c r="B3053" i="31" s="1"/>
  <c r="B3054" i="31" s="1"/>
  <c r="B3055" i="31" s="1"/>
  <c r="B3056" i="31" s="1"/>
  <c r="B3057" i="31" s="1"/>
  <c r="B3058" i="31" s="1"/>
  <c r="B3059" i="31" s="1"/>
  <c r="B3060" i="31" s="1"/>
  <c r="B3061" i="31" s="1"/>
  <c r="B3062" i="31" s="1"/>
  <c r="B3063" i="31" s="1"/>
  <c r="B3064" i="31" s="1"/>
  <c r="B3065" i="31" s="1"/>
  <c r="B3066" i="31" s="1"/>
  <c r="B3067" i="31" s="1"/>
  <c r="B3068" i="31" s="1"/>
  <c r="B3069" i="31" s="1"/>
  <c r="B3070" i="31" s="1"/>
  <c r="B3071" i="31" s="1"/>
  <c r="B3072" i="31" s="1"/>
  <c r="B3073" i="31" s="1"/>
  <c r="B3074" i="31" s="1"/>
  <c r="B3075" i="31" s="1"/>
  <c r="B3076" i="31" s="1"/>
  <c r="B3077" i="31" s="1"/>
  <c r="B3078" i="31" s="1"/>
  <c r="B3079" i="31" s="1"/>
  <c r="B3080" i="31" s="1"/>
  <c r="B3081" i="31" s="1"/>
  <c r="B3082" i="31" s="1"/>
  <c r="B3083" i="31" s="1"/>
  <c r="B3084" i="31" s="1"/>
  <c r="B3085" i="31" s="1"/>
  <c r="B3086" i="31" s="1"/>
  <c r="B3087" i="31" s="1"/>
  <c r="B3088" i="31" s="1"/>
  <c r="B3089" i="31" s="1"/>
  <c r="B3090" i="31" s="1"/>
  <c r="B3091" i="31" s="1"/>
  <c r="B3092" i="31" s="1"/>
  <c r="B3093" i="31" s="1"/>
  <c r="B3094" i="31" s="1"/>
  <c r="B3095" i="31" s="1"/>
  <c r="B3096" i="31" s="1"/>
  <c r="B3097" i="31" s="1"/>
  <c r="B3098" i="31" s="1"/>
  <c r="B3099" i="31" s="1"/>
  <c r="B3100" i="31" s="1"/>
  <c r="B3101" i="31" s="1"/>
  <c r="B3102" i="31" s="1"/>
  <c r="B3103" i="31" s="1"/>
  <c r="B3104" i="31" s="1"/>
  <c r="B3105" i="31" s="1"/>
  <c r="B3106" i="31" s="1"/>
  <c r="B3107" i="31" s="1"/>
  <c r="B3108" i="31" s="1"/>
  <c r="B3109" i="31" s="1"/>
  <c r="B3110" i="31" s="1"/>
  <c r="B3111" i="31" s="1"/>
  <c r="B3112" i="31" s="1"/>
  <c r="B3113" i="31" s="1"/>
  <c r="B3114" i="31" s="1"/>
  <c r="B3115" i="31" s="1"/>
  <c r="B3116" i="31" s="1"/>
  <c r="B3117" i="31" s="1"/>
  <c r="B3118" i="31" s="1"/>
  <c r="B3119" i="31" s="1"/>
  <c r="B3120" i="31" s="1"/>
  <c r="B3121" i="31" s="1"/>
  <c r="B3122" i="31" s="1"/>
  <c r="B3123" i="31" s="1"/>
  <c r="B3124" i="31" s="1"/>
  <c r="B3125" i="31" s="1"/>
  <c r="B3126" i="31" s="1"/>
  <c r="B3127" i="31" s="1"/>
  <c r="B3128" i="31" s="1"/>
  <c r="B3129" i="31" s="1"/>
  <c r="B3130" i="31" s="1"/>
  <c r="B3131" i="31" s="1"/>
  <c r="B3132" i="31" s="1"/>
  <c r="B3133" i="31" s="1"/>
  <c r="B3134" i="31" s="1"/>
  <c r="B3135" i="31" s="1"/>
  <c r="B3136" i="31" s="1"/>
  <c r="B3137" i="31" s="1"/>
  <c r="B3138" i="31" s="1"/>
  <c r="B3139" i="31" s="1"/>
  <c r="B3140" i="31" s="1"/>
  <c r="B3141" i="31" s="1"/>
  <c r="B3142" i="31" s="1"/>
  <c r="B3143" i="31" s="1"/>
  <c r="B3144" i="31" s="1"/>
  <c r="B3145" i="31" s="1"/>
  <c r="B3146" i="31" s="1"/>
  <c r="B3147" i="31" s="1"/>
  <c r="B3148" i="31" s="1"/>
  <c r="B3149" i="31" s="1"/>
  <c r="B3150" i="31" s="1"/>
  <c r="B3151" i="31" s="1"/>
  <c r="B3152" i="31" s="1"/>
  <c r="B3153" i="31" s="1"/>
  <c r="B3154" i="31" s="1"/>
  <c r="B3155" i="31" s="1"/>
  <c r="B3156" i="31" s="1"/>
  <c r="B3157" i="31" s="1"/>
  <c r="B3158" i="31" s="1"/>
  <c r="B3159" i="31" s="1"/>
  <c r="B3160" i="31" s="1"/>
  <c r="B3161" i="31" s="1"/>
  <c r="B3162" i="31" s="1"/>
  <c r="B3163" i="31" s="1"/>
  <c r="B3164" i="31" s="1"/>
  <c r="B3165" i="31" s="1"/>
  <c r="B3166" i="31" s="1"/>
  <c r="B3167" i="31" s="1"/>
  <c r="B3168" i="31" s="1"/>
  <c r="B3169" i="31" s="1"/>
  <c r="B3170" i="31" s="1"/>
  <c r="B3171" i="31" s="1"/>
  <c r="B3172" i="31" s="1"/>
  <c r="B3173" i="31" s="1"/>
  <c r="B3174" i="31" s="1"/>
  <c r="B3175" i="31" s="1"/>
  <c r="B3176" i="31" s="1"/>
  <c r="B3177" i="31" s="1"/>
  <c r="B3178" i="31" s="1"/>
  <c r="B3179" i="31" s="1"/>
  <c r="B3180" i="31" s="1"/>
  <c r="B3181" i="31" s="1"/>
  <c r="B3182" i="31" s="1"/>
  <c r="B3183" i="31" s="1"/>
  <c r="B3184" i="31" s="1"/>
  <c r="B3185" i="31" s="1"/>
  <c r="B3186" i="31" s="1"/>
  <c r="B3187" i="31" s="1"/>
  <c r="B3188" i="31" s="1"/>
  <c r="B3189" i="31" s="1"/>
  <c r="B3190" i="31" s="1"/>
  <c r="B3191" i="31" s="1"/>
  <c r="B3192" i="31" s="1"/>
  <c r="B3193" i="31" s="1"/>
  <c r="B3194" i="31" s="1"/>
  <c r="B3195" i="31" s="1"/>
  <c r="B3196" i="31" s="1"/>
  <c r="B3197" i="31" s="1"/>
  <c r="B3198" i="31" s="1"/>
  <c r="B3199" i="31" s="1"/>
  <c r="B3200" i="31" s="1"/>
  <c r="B3201" i="31" s="1"/>
  <c r="B3202" i="31" s="1"/>
  <c r="B3203" i="31" s="1"/>
  <c r="B3204" i="31" s="1"/>
  <c r="B3205" i="31" s="1"/>
  <c r="B3206" i="31" s="1"/>
  <c r="B3207" i="31" s="1"/>
  <c r="B3208" i="31" s="1"/>
  <c r="B3209" i="31" s="1"/>
  <c r="B3210" i="31" s="1"/>
  <c r="B3211" i="31" s="1"/>
  <c r="B3212" i="31" s="1"/>
  <c r="B3213" i="31" s="1"/>
  <c r="B3214" i="31" s="1"/>
  <c r="B3215" i="31" s="1"/>
  <c r="B3216" i="31" s="1"/>
  <c r="B3217" i="31" s="1"/>
  <c r="B3218" i="31" s="1"/>
  <c r="B3219" i="31" s="1"/>
  <c r="B3220" i="31" s="1"/>
  <c r="B3221" i="31" s="1"/>
  <c r="B3222" i="31" s="1"/>
  <c r="B3223" i="31" s="1"/>
  <c r="B3224" i="31" s="1"/>
  <c r="B3225" i="31" s="1"/>
  <c r="B3226" i="31" s="1"/>
  <c r="B3227" i="31" s="1"/>
  <c r="B3228" i="31" s="1"/>
  <c r="B3229" i="31" s="1"/>
  <c r="B3230" i="31" s="1"/>
  <c r="B3231" i="31" s="1"/>
  <c r="B3232" i="31" s="1"/>
  <c r="B3233" i="31" s="1"/>
  <c r="B3234" i="31" s="1"/>
  <c r="B3235" i="31" s="1"/>
  <c r="B3236" i="31" s="1"/>
  <c r="B3237" i="31" s="1"/>
  <c r="B3238" i="31" s="1"/>
  <c r="B3239" i="31" s="1"/>
  <c r="B3240" i="31" s="1"/>
  <c r="B3241" i="31" s="1"/>
  <c r="B3242" i="31" s="1"/>
  <c r="B3243" i="31" s="1"/>
  <c r="B3244" i="31" s="1"/>
  <c r="B3245" i="31" s="1"/>
  <c r="B3246" i="31" s="1"/>
  <c r="B3247" i="31" s="1"/>
  <c r="B3248" i="31" s="1"/>
  <c r="B3249" i="31" s="1"/>
  <c r="B3250" i="31" s="1"/>
  <c r="B3251" i="31" s="1"/>
  <c r="B3252" i="31" s="1"/>
  <c r="B3253" i="31" s="1"/>
  <c r="B3254" i="31" s="1"/>
  <c r="B3255" i="31" s="1"/>
  <c r="B3256" i="31" s="1"/>
  <c r="B3257" i="31" s="1"/>
  <c r="B3258" i="31" s="1"/>
  <c r="B3259" i="31" s="1"/>
  <c r="B3260" i="31" s="1"/>
  <c r="B3261" i="31" s="1"/>
  <c r="B3262" i="31" s="1"/>
  <c r="B3263" i="31" s="1"/>
  <c r="B3264" i="31" s="1"/>
  <c r="B3265" i="31" s="1"/>
  <c r="B3266" i="31" s="1"/>
  <c r="B3267" i="31" s="1"/>
  <c r="B3268" i="31" s="1"/>
  <c r="B3269" i="31" s="1"/>
  <c r="B3270" i="31" s="1"/>
  <c r="B3271" i="31" s="1"/>
  <c r="B3272" i="31" s="1"/>
  <c r="B3273" i="31" s="1"/>
  <c r="B3274" i="31" s="1"/>
  <c r="B3275" i="31" s="1"/>
  <c r="B3276" i="31" s="1"/>
  <c r="B3277" i="31" s="1"/>
  <c r="B3278" i="31" s="1"/>
  <c r="B3279" i="31" s="1"/>
  <c r="B3280" i="31" s="1"/>
  <c r="B3281" i="31" s="1"/>
  <c r="B3282" i="31" s="1"/>
  <c r="B3283" i="31" s="1"/>
  <c r="B3284" i="31" s="1"/>
  <c r="B3285" i="31" s="1"/>
  <c r="B3286" i="31" s="1"/>
  <c r="B3287" i="31" s="1"/>
  <c r="B3288" i="31" s="1"/>
  <c r="B3289" i="31" s="1"/>
  <c r="B3290" i="31" s="1"/>
  <c r="B3291" i="31" s="1"/>
  <c r="B3292" i="31" s="1"/>
  <c r="B3293" i="31" s="1"/>
  <c r="B3294" i="31" s="1"/>
  <c r="B3295" i="31" s="1"/>
  <c r="B3296" i="31" s="1"/>
  <c r="B3297" i="31" s="1"/>
  <c r="B3298" i="31" s="1"/>
  <c r="B3299" i="31" s="1"/>
  <c r="B3300" i="31" s="1"/>
  <c r="B3301" i="31" s="1"/>
  <c r="B3302" i="31" s="1"/>
  <c r="B3303" i="31" s="1"/>
  <c r="B3304" i="31" s="1"/>
  <c r="B3305" i="31" s="1"/>
  <c r="B3306" i="31" s="1"/>
  <c r="B3307" i="31" s="1"/>
  <c r="B3308" i="31" s="1"/>
  <c r="B3309" i="31" s="1"/>
  <c r="B3310" i="31" s="1"/>
  <c r="B3311" i="31" s="1"/>
  <c r="B3312" i="31" s="1"/>
  <c r="B3313" i="31" s="1"/>
  <c r="B3314" i="31" s="1"/>
  <c r="B3315" i="31" s="1"/>
  <c r="B3316" i="31" s="1"/>
  <c r="B3317" i="31" s="1"/>
  <c r="B3318" i="31" s="1"/>
  <c r="B3319" i="31" s="1"/>
  <c r="B3320" i="31" s="1"/>
  <c r="B3321" i="31" s="1"/>
  <c r="B3322" i="31" s="1"/>
  <c r="B3323" i="31" s="1"/>
  <c r="B3324" i="31" s="1"/>
  <c r="B3325" i="31" s="1"/>
  <c r="B3326" i="31" s="1"/>
  <c r="B3327" i="31" s="1"/>
  <c r="B3328" i="31" s="1"/>
  <c r="B3329" i="31" s="1"/>
  <c r="B3330" i="31" s="1"/>
  <c r="B3331" i="31" s="1"/>
  <c r="B3332" i="31" s="1"/>
  <c r="B3333" i="31" s="1"/>
  <c r="B3334" i="31" s="1"/>
  <c r="B3335" i="31" s="1"/>
  <c r="B3336" i="31" s="1"/>
  <c r="B3337" i="31" s="1"/>
  <c r="B3338" i="31" s="1"/>
  <c r="B3339" i="31" s="1"/>
  <c r="B3340" i="31" s="1"/>
  <c r="B3341" i="31" s="1"/>
  <c r="B3342" i="31" s="1"/>
  <c r="B3343" i="31" s="1"/>
  <c r="B3344" i="31" s="1"/>
  <c r="B3345" i="31" s="1"/>
  <c r="B3346" i="31" s="1"/>
  <c r="B3347" i="31" s="1"/>
  <c r="B3348" i="31" s="1"/>
  <c r="B3349" i="31" s="1"/>
  <c r="B3350" i="31" s="1"/>
  <c r="B3351" i="31" s="1"/>
  <c r="B3352" i="31" s="1"/>
  <c r="B3353" i="31" s="1"/>
  <c r="B3354" i="31" s="1"/>
  <c r="B3355" i="31" s="1"/>
  <c r="B3356" i="31" s="1"/>
  <c r="B3357" i="31" s="1"/>
  <c r="B3358" i="31" s="1"/>
  <c r="B3359" i="31" s="1"/>
  <c r="B3360" i="31" s="1"/>
  <c r="B3361" i="31" s="1"/>
  <c r="B3362" i="31" s="1"/>
  <c r="B3363" i="31" s="1"/>
  <c r="B3364" i="31" s="1"/>
  <c r="B3365" i="31" s="1"/>
  <c r="B3366" i="31" s="1"/>
  <c r="B3367" i="31" s="1"/>
  <c r="B3368" i="31" s="1"/>
  <c r="B3369" i="31" s="1"/>
  <c r="B3370" i="31" s="1"/>
  <c r="B3371" i="31" s="1"/>
  <c r="B3372" i="31" s="1"/>
  <c r="B3373" i="31" s="1"/>
  <c r="B3374" i="31" s="1"/>
  <c r="B3375" i="31" s="1"/>
  <c r="B3376" i="31" s="1"/>
  <c r="B3377" i="31" s="1"/>
  <c r="B3378" i="31" s="1"/>
  <c r="B3379" i="31" s="1"/>
  <c r="B3380" i="31" s="1"/>
  <c r="B3381" i="31" s="1"/>
  <c r="B3382" i="31" s="1"/>
  <c r="B3383" i="31" s="1"/>
  <c r="B3384" i="31" s="1"/>
  <c r="B3385" i="31" s="1"/>
  <c r="B3386" i="31" s="1"/>
  <c r="B3387" i="31" s="1"/>
  <c r="B3388" i="31" s="1"/>
  <c r="B3389" i="31" s="1"/>
  <c r="B3390" i="31" s="1"/>
  <c r="B3391" i="31" s="1"/>
  <c r="B3392" i="31" s="1"/>
  <c r="B3393" i="31" s="1"/>
  <c r="B3394" i="31" s="1"/>
  <c r="B3395" i="31" s="1"/>
  <c r="B3396" i="31" s="1"/>
  <c r="B3397" i="31" s="1"/>
  <c r="B3398" i="31" s="1"/>
  <c r="B3399" i="31" s="1"/>
  <c r="B3400" i="31" s="1"/>
  <c r="B3401" i="31" s="1"/>
  <c r="B3402" i="31" s="1"/>
  <c r="B3403" i="31" s="1"/>
  <c r="B3404" i="31" s="1"/>
  <c r="B3405" i="31" s="1"/>
  <c r="B3406" i="31" s="1"/>
  <c r="B3407" i="31" s="1"/>
  <c r="B3408" i="31" s="1"/>
  <c r="B3409" i="31" s="1"/>
  <c r="B3410" i="31" s="1"/>
  <c r="B3411" i="31" s="1"/>
  <c r="B3412" i="31" s="1"/>
  <c r="B3413" i="31" s="1"/>
  <c r="B3414" i="31" s="1"/>
  <c r="B3415" i="31" s="1"/>
  <c r="B3416" i="31" s="1"/>
  <c r="B3417" i="31" s="1"/>
  <c r="B3418" i="31" s="1"/>
  <c r="B3419" i="31" s="1"/>
  <c r="B3420" i="31" s="1"/>
  <c r="B3421" i="31" s="1"/>
  <c r="B3422" i="31" s="1"/>
  <c r="B3423" i="31" s="1"/>
  <c r="B3424" i="31" s="1"/>
  <c r="B3425" i="31" s="1"/>
  <c r="B3426" i="31" s="1"/>
  <c r="B3427" i="31" s="1"/>
  <c r="B3428" i="31" s="1"/>
  <c r="B3429" i="31" s="1"/>
  <c r="B3430" i="31" s="1"/>
  <c r="B3431" i="31" s="1"/>
  <c r="B3432" i="31" s="1"/>
  <c r="B3433" i="31" s="1"/>
  <c r="B3434" i="31" s="1"/>
  <c r="B3435" i="31" s="1"/>
  <c r="B3436" i="31" s="1"/>
  <c r="B3437" i="31" s="1"/>
  <c r="B3438" i="31" s="1"/>
  <c r="B3439" i="31" s="1"/>
  <c r="B3440" i="31" s="1"/>
  <c r="B3441" i="31" s="1"/>
  <c r="B3442" i="31" s="1"/>
  <c r="B3443" i="31" s="1"/>
  <c r="B3444" i="31" s="1"/>
  <c r="B3445" i="31" s="1"/>
  <c r="B3446" i="31" s="1"/>
  <c r="B3447" i="31" s="1"/>
  <c r="B3448" i="31" s="1"/>
  <c r="B3449" i="31" s="1"/>
  <c r="B3450" i="31" s="1"/>
  <c r="B3451" i="31" s="1"/>
  <c r="B3452" i="31" s="1"/>
  <c r="B3453" i="31" s="1"/>
  <c r="B3454" i="31" s="1"/>
  <c r="B3455" i="31" s="1"/>
  <c r="B3456" i="31" s="1"/>
  <c r="B3457" i="31" s="1"/>
  <c r="B3458" i="31" s="1"/>
  <c r="B3459" i="31" s="1"/>
  <c r="B3460" i="31" s="1"/>
  <c r="B3461" i="31" s="1"/>
  <c r="B3462" i="31" s="1"/>
  <c r="B3463" i="31" s="1"/>
  <c r="B3464" i="31" s="1"/>
  <c r="B3465" i="31" s="1"/>
  <c r="B3466" i="31" s="1"/>
  <c r="B3467" i="31" s="1"/>
  <c r="B3468" i="31" s="1"/>
  <c r="B3469" i="31" s="1"/>
  <c r="B3470" i="31" s="1"/>
  <c r="B3471" i="31" s="1"/>
  <c r="B3472" i="31" s="1"/>
  <c r="B3473" i="31" s="1"/>
  <c r="B3474" i="31" s="1"/>
  <c r="B3475" i="31" s="1"/>
  <c r="B3476" i="31" s="1"/>
  <c r="B3477" i="31" s="1"/>
  <c r="B3478" i="31" s="1"/>
  <c r="B3479" i="31" s="1"/>
  <c r="B3480" i="31" s="1"/>
  <c r="B3481" i="31" s="1"/>
  <c r="B3482" i="31" s="1"/>
  <c r="B3483" i="31" s="1"/>
  <c r="B3484" i="31" s="1"/>
  <c r="B3485" i="31" s="1"/>
  <c r="B3486" i="31" s="1"/>
  <c r="B3487" i="31" s="1"/>
  <c r="B3488" i="31" s="1"/>
  <c r="B3489" i="31" s="1"/>
  <c r="B3490" i="31" s="1"/>
  <c r="B3491" i="31" s="1"/>
  <c r="B3492" i="31" s="1"/>
  <c r="B3493" i="31" s="1"/>
  <c r="B3494" i="31" s="1"/>
  <c r="B3495" i="31" s="1"/>
  <c r="B3496" i="31" s="1"/>
  <c r="B3497" i="31" s="1"/>
  <c r="B3498" i="31" s="1"/>
  <c r="B3499" i="31" s="1"/>
  <c r="B3500" i="31" s="1"/>
  <c r="B3501" i="31" s="1"/>
  <c r="B3502" i="31" s="1"/>
  <c r="B3503" i="31" s="1"/>
  <c r="B3504" i="31" s="1"/>
  <c r="B3505" i="31" s="1"/>
  <c r="B3506" i="31" s="1"/>
  <c r="B3507" i="31" s="1"/>
  <c r="B3508" i="31" s="1"/>
  <c r="B3509" i="31" s="1"/>
  <c r="B3510" i="31" s="1"/>
  <c r="B3511" i="31" s="1"/>
  <c r="B3512" i="31" s="1"/>
  <c r="B3513" i="31" s="1"/>
  <c r="B3514" i="31" s="1"/>
  <c r="B3515" i="31" s="1"/>
  <c r="B3516" i="31" s="1"/>
  <c r="B3517" i="31" s="1"/>
  <c r="B3518" i="31" s="1"/>
  <c r="B3519" i="31" s="1"/>
  <c r="B3520" i="31" s="1"/>
  <c r="B3521" i="31" s="1"/>
  <c r="B3522" i="31" s="1"/>
  <c r="B3523" i="31" s="1"/>
  <c r="B3524" i="31" s="1"/>
  <c r="B3525" i="31" s="1"/>
  <c r="B3526" i="31" s="1"/>
  <c r="B3527" i="31" s="1"/>
  <c r="B3528" i="31" s="1"/>
  <c r="B3529" i="31" s="1"/>
  <c r="B3530" i="31" s="1"/>
  <c r="B3531" i="31" s="1"/>
  <c r="B3532" i="31" s="1"/>
  <c r="B3533" i="31" s="1"/>
  <c r="B3534" i="31" s="1"/>
  <c r="B3535" i="31" s="1"/>
  <c r="B3536" i="31" s="1"/>
  <c r="B3537" i="31" s="1"/>
  <c r="B3538" i="31" s="1"/>
  <c r="B3539" i="31" s="1"/>
  <c r="B3540" i="31" s="1"/>
  <c r="B3541" i="31" s="1"/>
  <c r="B3542" i="31" s="1"/>
  <c r="B3543" i="31" s="1"/>
  <c r="B3545" i="31" s="1"/>
  <c r="B3546" i="31" s="1"/>
  <c r="B3547" i="31" s="1"/>
  <c r="B3548" i="31" s="1"/>
  <c r="B3549" i="31" s="1"/>
  <c r="B3550" i="31" s="1"/>
  <c r="B3551" i="31" s="1"/>
  <c r="B3552" i="31" s="1"/>
  <c r="B3553" i="31" s="1"/>
  <c r="B3554" i="31" s="1"/>
  <c r="B3555" i="31" s="1"/>
  <c r="B3556" i="31" s="1"/>
  <c r="B3557" i="31" s="1"/>
  <c r="B3558" i="31" s="1"/>
  <c r="B3559" i="31" s="1"/>
  <c r="B3560" i="31" s="1"/>
  <c r="B3561" i="31" s="1"/>
  <c r="B3562" i="31" s="1"/>
  <c r="B3563" i="31" s="1"/>
  <c r="B3564" i="31" s="1"/>
  <c r="B3565" i="31" s="1"/>
  <c r="B3566" i="31" s="1"/>
  <c r="B3567" i="31" s="1"/>
  <c r="B3568" i="31" s="1"/>
  <c r="B3569" i="31" s="1"/>
  <c r="B3570" i="31" s="1"/>
  <c r="B3571" i="31" s="1"/>
  <c r="B3572" i="31" s="1"/>
  <c r="B3573" i="31" s="1"/>
  <c r="B3574" i="31" s="1"/>
  <c r="B3575" i="31" s="1"/>
  <c r="B3576" i="31" s="1"/>
  <c r="B3577" i="31" s="1"/>
  <c r="B3578" i="31" s="1"/>
  <c r="B3579" i="31" s="1"/>
  <c r="B3580" i="31" s="1"/>
  <c r="B3581" i="31" s="1"/>
  <c r="B3582" i="31" s="1"/>
  <c r="B3583" i="31" s="1"/>
  <c r="B3584" i="31" s="1"/>
  <c r="B3585" i="31" s="1"/>
  <c r="B3586" i="31" s="1"/>
  <c r="B3587" i="31" s="1"/>
  <c r="B3588" i="31" s="1"/>
  <c r="B3589" i="31" s="1"/>
  <c r="B3590" i="31" s="1"/>
  <c r="B3591" i="31" s="1"/>
  <c r="B3592" i="31" s="1"/>
  <c r="B3593" i="31" s="1"/>
  <c r="B3595" i="31" s="1"/>
  <c r="B3596" i="31" s="1"/>
  <c r="B3597" i="31" s="1"/>
  <c r="D37" i="26" l="1"/>
  <c r="D39" i="26" s="1" a="1"/>
  <c r="D39" i="26" s="1"/>
  <c r="C16" i="26"/>
  <c r="D34" i="26"/>
  <c r="D32" i="26"/>
  <c r="B24" i="26"/>
  <c r="C14" i="26" s="1"/>
  <c r="D20" i="26"/>
  <c r="D29" i="26"/>
  <c r="D27" i="26"/>
  <c r="B3599" i="31"/>
  <c r="B3600" i="31" s="1"/>
  <c r="B3601" i="31" s="1"/>
  <c r="B3602" i="31" s="1"/>
  <c r="B3603" i="31" s="1"/>
  <c r="B3604" i="31" s="1"/>
  <c r="B3605" i="31" s="1"/>
  <c r="B3606" i="31" s="1"/>
  <c r="B3607" i="31" s="1"/>
  <c r="B3608" i="31" s="1"/>
  <c r="B3609" i="31" s="1"/>
  <c r="B3610" i="31" s="1"/>
  <c r="B3611" i="31" s="1"/>
  <c r="B3612" i="31" s="1"/>
  <c r="B3613" i="31" s="1"/>
  <c r="B3614" i="31" s="1"/>
  <c r="B3615" i="31" s="1"/>
  <c r="B3616" i="31" s="1"/>
  <c r="B3617" i="31" s="1"/>
  <c r="B3618" i="31" s="1"/>
  <c r="B3619" i="31" s="1"/>
  <c r="B3620" i="31" s="1"/>
  <c r="B3621" i="31" s="1"/>
  <c r="B3622" i="31" s="1"/>
  <c r="B3623" i="31" s="1"/>
  <c r="B3624" i="31" s="1"/>
  <c r="B3625" i="31" s="1"/>
  <c r="B3626" i="31" s="1"/>
  <c r="B3627" i="31" s="1"/>
  <c r="B3628" i="31" s="1"/>
  <c r="B3629" i="31" s="1"/>
  <c r="B3630" i="31" s="1"/>
  <c r="B3631" i="31" s="1"/>
  <c r="B3632" i="31" s="1"/>
  <c r="B3633" i="31" s="1"/>
  <c r="B3634" i="31" s="1"/>
  <c r="B3635" i="31" s="1"/>
  <c r="B3636" i="31" s="1"/>
  <c r="B3637" i="31" s="1"/>
  <c r="B3638" i="31" s="1"/>
  <c r="B3639" i="31" s="1"/>
  <c r="B3640" i="31" s="1"/>
  <c r="B3641" i="31" s="1"/>
  <c r="B3642" i="31" s="1"/>
  <c r="B3643" i="31" s="1"/>
  <c r="B3644" i="31" s="1"/>
  <c r="B3645" i="31" s="1"/>
  <c r="B3646" i="31" s="1"/>
  <c r="B3647" i="31" s="1"/>
  <c r="B3648" i="31" s="1"/>
  <c r="B3649" i="31" s="1"/>
  <c r="B3650" i="31" s="1"/>
  <c r="B3651" i="31" s="1"/>
  <c r="B3652" i="31" s="1"/>
  <c r="B3653" i="31" s="1"/>
  <c r="B3654" i="31" s="1"/>
  <c r="B3655" i="31" s="1"/>
  <c r="B3656" i="31" s="1"/>
  <c r="B3657" i="31" s="1"/>
  <c r="B3658" i="31" s="1"/>
  <c r="B3659" i="31" s="1"/>
  <c r="B3660" i="31" s="1"/>
  <c r="B3661" i="31" s="1"/>
  <c r="B3662" i="31" s="1"/>
  <c r="B3663" i="31" s="1"/>
  <c r="B3664" i="31" s="1"/>
  <c r="B3665" i="31" s="1"/>
  <c r="B3666" i="31" s="1"/>
  <c r="B3667" i="31" s="1"/>
  <c r="B3668" i="31" s="1"/>
  <c r="B3669" i="31" s="1"/>
  <c r="B3670" i="31" s="1"/>
  <c r="B3671" i="31" s="1"/>
  <c r="B3672" i="31" s="1"/>
  <c r="B3673" i="31" s="1"/>
  <c r="B3674" i="31" s="1"/>
  <c r="B3675" i="31" s="1"/>
  <c r="B3676" i="31" s="1"/>
  <c r="B3677" i="31" s="1"/>
  <c r="B3678" i="31" s="1"/>
  <c r="B3679" i="31" s="1"/>
  <c r="B3680" i="31" s="1"/>
  <c r="B3681" i="31" s="1"/>
  <c r="B3682" i="31" s="1"/>
  <c r="B3683" i="31" s="1"/>
  <c r="B3684" i="31" s="1"/>
  <c r="B3685" i="31" s="1"/>
  <c r="B3686" i="31" s="1"/>
  <c r="B3687" i="31" s="1"/>
  <c r="B3688" i="31" s="1"/>
  <c r="B3689" i="31" s="1"/>
  <c r="B3690" i="31" s="1"/>
  <c r="B3691" i="31" s="1"/>
  <c r="B3692" i="31" s="1"/>
  <c r="B3693" i="31" s="1"/>
  <c r="B3694" i="31" s="1"/>
  <c r="B3695" i="31" s="1"/>
  <c r="B3696" i="31" s="1"/>
  <c r="B3697" i="31" s="1"/>
  <c r="B3698" i="31" s="1"/>
  <c r="B3699" i="31" s="1"/>
  <c r="B3700" i="31" s="1"/>
  <c r="B3701" i="31" s="1"/>
  <c r="B3702" i="31" s="1"/>
  <c r="B3703" i="31" s="1"/>
  <c r="B3704" i="31" s="1"/>
  <c r="B3705" i="31" s="1"/>
  <c r="B3706" i="31" s="1"/>
  <c r="B3707" i="31" s="1"/>
  <c r="B3708" i="31" s="1"/>
  <c r="B3709" i="31" s="1"/>
  <c r="B3710" i="31" s="1"/>
  <c r="B3711" i="31" s="1"/>
  <c r="B3712" i="31" s="1"/>
  <c r="B3713" i="31" s="1"/>
  <c r="B3714" i="31" s="1"/>
  <c r="B3715" i="31" s="1"/>
  <c r="B3716" i="31" s="1"/>
  <c r="B3717" i="31" s="1"/>
  <c r="B3718" i="31" s="1"/>
  <c r="B3719" i="31" s="1"/>
  <c r="B3720" i="31" s="1"/>
  <c r="B3721" i="31" s="1"/>
  <c r="B3722" i="31" s="1"/>
  <c r="B3723" i="31" s="1"/>
  <c r="B3724" i="31" s="1"/>
  <c r="B3725" i="31" s="1"/>
  <c r="B3726" i="31" s="1"/>
  <c r="B3727" i="31" s="1"/>
  <c r="B3728" i="31" s="1"/>
  <c r="B3729" i="31" s="1"/>
  <c r="B3730" i="31" s="1"/>
  <c r="B3731" i="31" s="1"/>
  <c r="B3732" i="31" s="1"/>
  <c r="B3733" i="31" s="1"/>
  <c r="B3734" i="31" s="1"/>
  <c r="B3735" i="31" s="1"/>
  <c r="B3736" i="31" s="1"/>
  <c r="B3737" i="31" s="1"/>
  <c r="B3738" i="31" s="1"/>
  <c r="B3739" i="31" s="1"/>
  <c r="B3740" i="31" s="1"/>
  <c r="B3741" i="31" s="1"/>
  <c r="B3742" i="31" s="1"/>
  <c r="B3743" i="31" s="1"/>
  <c r="B3744" i="31" s="1"/>
  <c r="B3745" i="31" s="1"/>
  <c r="B3746" i="31" s="1"/>
  <c r="B3747" i="31" s="1"/>
  <c r="B3748" i="31" s="1"/>
  <c r="B3749" i="31" s="1"/>
  <c r="B3750" i="31" s="1"/>
  <c r="B3752" i="31" s="1"/>
  <c r="B3753" i="31" s="1"/>
  <c r="B3754" i="31" s="1"/>
  <c r="B3755" i="31" s="1"/>
  <c r="B3756" i="31" s="1"/>
  <c r="B3757" i="31" s="1"/>
  <c r="B3758" i="31" s="1"/>
  <c r="B3759" i="31" s="1"/>
  <c r="B3760" i="31" s="1"/>
  <c r="B3761" i="31" s="1"/>
  <c r="B3762" i="31" s="1"/>
  <c r="B3763" i="31" s="1"/>
  <c r="B3764" i="31" s="1"/>
  <c r="B3765" i="31" s="1"/>
  <c r="B3766" i="31" s="1"/>
  <c r="B3767" i="31" s="1"/>
  <c r="B3768" i="31" s="1"/>
  <c r="B3769" i="31" s="1"/>
  <c r="B3770" i="31" s="1"/>
  <c r="B3771" i="31" s="1"/>
  <c r="B3772" i="31" s="1"/>
  <c r="B3773" i="31" s="1"/>
  <c r="B3774" i="31" s="1"/>
  <c r="B3775" i="31" s="1"/>
  <c r="B3776" i="31" s="1"/>
  <c r="B3777" i="31" s="1"/>
  <c r="B3778" i="31" s="1"/>
  <c r="B3779" i="31" s="1"/>
  <c r="B3780" i="31" s="1"/>
  <c r="B3781" i="31" s="1"/>
  <c r="B3782" i="31" s="1"/>
  <c r="B3783" i="31" s="1"/>
  <c r="B3784" i="31" s="1"/>
  <c r="B3785" i="31" s="1"/>
  <c r="B3786" i="31" s="1"/>
  <c r="B3787" i="31" s="1"/>
  <c r="B3788" i="31" s="1"/>
  <c r="B3790" i="31" s="1"/>
  <c r="B3791" i="31" s="1"/>
  <c r="B3792" i="31" s="1"/>
  <c r="B3793" i="31" s="1"/>
  <c r="B3794" i="31" s="1"/>
  <c r="B3795" i="31" s="1"/>
  <c r="B3796" i="31" s="1"/>
  <c r="B3797" i="31" s="1"/>
  <c r="B3798" i="31" s="1"/>
  <c r="B3799" i="31" s="1"/>
  <c r="B3800" i="31" s="1"/>
  <c r="B3801" i="31" s="1"/>
  <c r="B3802" i="31" s="1"/>
  <c r="B3803" i="31" s="1"/>
  <c r="B3804" i="31" s="1"/>
  <c r="B3805" i="31" s="1"/>
  <c r="B3806" i="31" s="1"/>
  <c r="B3807" i="31" s="1"/>
  <c r="B3808" i="31" s="1"/>
  <c r="B3809" i="31" s="1"/>
  <c r="B3810" i="31" s="1"/>
  <c r="B3811" i="31" s="1"/>
  <c r="B3812" i="31" s="1"/>
  <c r="B3813" i="31" s="1"/>
  <c r="B3814" i="31" s="1"/>
  <c r="B3815" i="31" s="1"/>
  <c r="B3816" i="31" s="1"/>
  <c r="B3817" i="31" s="1"/>
  <c r="B3818" i="31" s="1"/>
  <c r="B3819" i="31" s="1"/>
  <c r="B3820" i="31" s="1"/>
  <c r="B3821" i="31" s="1"/>
  <c r="B3822" i="31" s="1"/>
  <c r="B3823" i="31" s="1"/>
  <c r="B3824" i="31" s="1"/>
  <c r="B3825" i="31" s="1"/>
  <c r="B3826" i="31" s="1"/>
  <c r="B3827" i="31" s="1"/>
  <c r="B3828" i="31" s="1"/>
  <c r="B3829" i="31" s="1"/>
  <c r="B3830" i="31" s="1"/>
  <c r="B3831" i="31" s="1"/>
  <c r="B3832" i="31" s="1"/>
  <c r="B3833" i="31" s="1"/>
  <c r="B3834" i="31" s="1"/>
  <c r="B3835" i="31" s="1"/>
  <c r="B3836" i="31" s="1"/>
  <c r="B3837" i="31" s="1"/>
  <c r="B3838" i="31" s="1"/>
  <c r="B3839" i="31" s="1"/>
  <c r="B3840" i="31" s="1"/>
  <c r="B3841" i="31" s="1"/>
  <c r="B3842" i="31" s="1"/>
  <c r="B3843" i="31" s="1"/>
  <c r="B3844" i="31" s="1"/>
  <c r="B3845" i="31" s="1"/>
  <c r="B3846" i="31" s="1"/>
  <c r="B3847" i="31" s="1"/>
  <c r="B3848" i="31" s="1"/>
  <c r="B3849" i="31" s="1"/>
  <c r="B3850" i="31" s="1"/>
  <c r="B3851" i="31" s="1"/>
  <c r="B3852" i="31" s="1"/>
  <c r="B3853" i="31" s="1"/>
  <c r="B3854" i="31" s="1"/>
  <c r="B3855" i="31" s="1"/>
  <c r="B3856" i="31" s="1"/>
  <c r="B3857" i="31" s="1"/>
  <c r="B3858" i="31" s="1"/>
  <c r="B3859" i="31" s="1"/>
  <c r="B3860" i="31" s="1"/>
  <c r="B3861" i="31" s="1"/>
  <c r="B3862" i="31" s="1"/>
  <c r="B3863" i="31" s="1"/>
  <c r="B3864" i="31" s="1"/>
  <c r="B3865" i="31" s="1"/>
  <c r="B3866" i="31" s="1"/>
  <c r="B3867" i="31" s="1"/>
  <c r="B3868" i="31" s="1"/>
  <c r="B3869" i="31" s="1"/>
  <c r="B3870" i="31" s="1"/>
  <c r="B3871" i="31" s="1"/>
  <c r="B3872" i="31" s="1"/>
  <c r="B3873" i="31" s="1"/>
  <c r="B3874" i="31" s="1"/>
  <c r="B3875" i="31" s="1"/>
  <c r="B3876" i="31" s="1"/>
  <c r="B3877" i="31" s="1"/>
  <c r="B3878" i="31" s="1"/>
  <c r="B3879" i="31" s="1"/>
  <c r="B3880" i="31" s="1"/>
  <c r="B3881" i="31" s="1"/>
  <c r="B3882" i="31" s="1"/>
  <c r="B3883" i="31" s="1"/>
  <c r="B3884" i="31" s="1"/>
  <c r="B3885" i="31" s="1"/>
  <c r="B3886" i="31" s="1"/>
  <c r="B3887" i="31" s="1"/>
  <c r="B3888" i="31" s="1"/>
  <c r="B3889" i="31" s="1"/>
  <c r="B3890" i="31" s="1"/>
  <c r="B3891" i="31" s="1"/>
  <c r="B3892" i="31" s="1"/>
  <c r="B3893" i="31" s="1"/>
  <c r="B3894" i="31" s="1"/>
  <c r="B3895" i="31" s="1"/>
  <c r="B3896" i="31" s="1"/>
  <c r="B3897" i="31" s="1"/>
  <c r="B3898" i="31" s="1"/>
  <c r="B3899" i="31" s="1"/>
  <c r="B3900" i="31" s="1"/>
  <c r="B3901" i="31" s="1"/>
  <c r="B3902" i="31" s="1"/>
  <c r="B3903" i="31" s="1"/>
  <c r="B3904" i="31" s="1"/>
  <c r="B3905" i="31" s="1"/>
  <c r="B3906" i="31" s="1"/>
  <c r="B3907" i="31" s="1"/>
  <c r="B3908" i="31" s="1"/>
  <c r="B3909" i="31" s="1"/>
  <c r="B3910" i="31" s="1"/>
  <c r="B3911" i="31" s="1"/>
  <c r="B3912" i="31" s="1"/>
  <c r="B3913" i="31" s="1"/>
  <c r="B3914" i="31" s="1"/>
  <c r="B3915" i="31" s="1"/>
  <c r="B3916" i="31" s="1"/>
  <c r="B3917" i="31" s="1"/>
  <c r="B3918" i="31" s="1"/>
  <c r="B3919" i="31" s="1"/>
  <c r="B3920" i="31" s="1"/>
  <c r="B3921" i="31" s="1"/>
  <c r="B3922" i="31" s="1"/>
  <c r="B3923" i="31" s="1"/>
  <c r="B3924" i="31" s="1"/>
  <c r="B3925" i="31" s="1"/>
  <c r="B3926" i="31" s="1"/>
  <c r="B3927" i="31" s="1"/>
  <c r="B3928" i="31" s="1"/>
  <c r="B3929" i="31" s="1"/>
  <c r="B3930" i="31" s="1"/>
  <c r="B3932" i="31" s="1"/>
  <c r="B3933" i="31" s="1"/>
  <c r="B3941" i="31" s="1"/>
  <c r="B3942" i="31" s="1"/>
  <c r="B3943" i="31" s="1"/>
  <c r="B3944" i="31" s="1"/>
  <c r="B3945" i="31" s="1"/>
  <c r="B3946" i="31" s="1"/>
  <c r="B3951" i="31" s="1"/>
  <c r="B3952" i="31" s="1"/>
  <c r="B3953" i="31" s="1"/>
  <c r="B3954" i="31" s="1"/>
  <c r="B3955" i="31" s="1"/>
  <c r="B3956" i="31" s="1"/>
  <c r="B3957" i="31" s="1"/>
  <c r="B3958" i="31" s="1"/>
  <c r="B3959" i="31" s="1"/>
  <c r="B3960" i="31" s="1"/>
  <c r="B3961" i="31" s="1"/>
  <c r="B3962" i="31" s="1"/>
  <c r="B3963" i="31" s="1"/>
  <c r="B3964" i="31" s="1"/>
  <c r="B3965" i="31" s="1"/>
  <c r="B3966" i="31" s="1"/>
  <c r="B3967" i="31" s="1"/>
  <c r="B3968" i="31" s="1"/>
  <c r="B3969" i="31" s="1"/>
  <c r="B3970" i="31" s="1"/>
  <c r="B3971" i="31" s="1"/>
  <c r="B3972" i="31" s="1"/>
  <c r="B3973" i="31" s="1"/>
  <c r="B3974" i="31" s="1"/>
  <c r="B3975" i="31" s="1"/>
  <c r="B3976" i="31" s="1"/>
  <c r="B3977" i="31" s="1"/>
  <c r="B3978" i="31" s="1"/>
  <c r="B3979" i="31" s="1"/>
  <c r="B3980" i="31" s="1"/>
  <c r="B3981" i="31" s="1"/>
  <c r="B3983" i="31" s="1"/>
  <c r="B3984" i="31" s="1"/>
  <c r="B3985" i="31" s="1"/>
  <c r="B3986" i="31" s="1"/>
  <c r="B3987" i="31" s="1"/>
  <c r="B3988" i="31" s="1"/>
  <c r="B3989" i="31" s="1"/>
  <c r="B3990" i="31" s="1"/>
  <c r="B3991" i="31" s="1"/>
  <c r="B3992" i="31" s="1"/>
  <c r="B3993" i="31" s="1"/>
  <c r="B3994" i="31" s="1"/>
  <c r="B3995" i="31" s="1"/>
  <c r="B3996" i="31" s="1"/>
  <c r="B3997" i="31" s="1"/>
  <c r="B3998" i="31" s="1"/>
  <c r="B3999" i="31" s="1"/>
  <c r="B4000" i="31" s="1"/>
  <c r="B4001" i="31" s="1"/>
  <c r="B4002" i="31" s="1"/>
  <c r="B4003" i="31" s="1"/>
  <c r="B4004" i="31" s="1"/>
  <c r="B4005" i="31" s="1"/>
  <c r="B4006" i="31" s="1"/>
  <c r="B4007" i="31" s="1"/>
  <c r="B4008" i="31" s="1"/>
  <c r="B4009" i="31" s="1"/>
  <c r="B4010" i="31" s="1"/>
  <c r="B4011" i="31" s="1"/>
  <c r="B4012" i="31" s="1"/>
  <c r="B4013" i="31" s="1"/>
  <c r="B4014" i="31" s="1"/>
  <c r="B4015" i="31" s="1"/>
  <c r="B4016" i="31" s="1"/>
  <c r="B4017" i="31" s="1"/>
  <c r="B4018" i="31" s="1"/>
  <c r="B4019" i="31" s="1"/>
  <c r="B4020" i="31" s="1"/>
  <c r="B4021" i="31" s="1"/>
  <c r="B4022" i="31" s="1"/>
  <c r="B4023" i="31" s="1"/>
  <c r="B4024" i="31" s="1"/>
  <c r="B4025" i="31" s="1"/>
  <c r="B4026" i="31" s="1"/>
  <c r="B4027" i="31" s="1"/>
  <c r="B4028" i="31" s="1"/>
  <c r="B4029" i="31" s="1"/>
  <c r="B4030" i="31" s="1"/>
  <c r="B4031" i="31" s="1"/>
  <c r="B4032" i="31" s="1"/>
  <c r="B4033" i="31" s="1"/>
  <c r="B4035" i="31" s="1"/>
  <c r="B4036" i="31" s="1"/>
  <c r="B4037" i="31" s="1"/>
  <c r="B4038" i="31" s="1"/>
  <c r="B4039" i="31" s="1"/>
  <c r="B4040" i="31" s="1"/>
  <c r="B4041" i="31" s="1"/>
  <c r="B4043" i="31" s="1"/>
  <c r="B4044" i="31" s="1"/>
  <c r="B4045" i="31" s="1"/>
  <c r="B4046" i="31" s="1"/>
  <c r="B4047" i="31" s="1"/>
  <c r="B4048" i="31" s="1"/>
  <c r="B4049" i="31" s="1"/>
  <c r="B4050" i="31" s="1"/>
  <c r="B4051" i="31" s="1"/>
  <c r="B4052" i="31" s="1"/>
  <c r="B4053" i="31" s="1"/>
  <c r="B4054" i="31" s="1"/>
  <c r="B4055" i="31" s="1"/>
  <c r="B4056" i="31" s="1"/>
  <c r="B4057" i="31" s="1"/>
  <c r="B4058" i="31" s="1"/>
  <c r="B4059" i="31" s="1"/>
  <c r="B4060" i="31" s="1"/>
  <c r="B4061" i="31" s="1"/>
  <c r="B4062" i="31" s="1"/>
  <c r="B4063" i="31" s="1"/>
  <c r="B4064" i="31" s="1"/>
  <c r="B4065" i="31" s="1"/>
  <c r="B4066" i="31" s="1"/>
  <c r="B4067" i="31" s="1"/>
  <c r="B4068" i="31" s="1"/>
  <c r="B4069" i="31" s="1"/>
  <c r="B4070" i="31" s="1"/>
  <c r="B4072" i="31" s="1"/>
  <c r="B4073" i="31" s="1"/>
  <c r="B4074" i="31" s="1"/>
  <c r="B4075" i="31" s="1"/>
  <c r="B4076" i="31" s="1"/>
  <c r="B4077" i="31" s="1"/>
  <c r="B4078" i="31" s="1"/>
  <c r="B4079" i="31" s="1"/>
  <c r="B4080" i="31" s="1"/>
  <c r="B4081" i="31" s="1"/>
  <c r="B4082" i="31" s="1"/>
  <c r="B4083" i="31" s="1"/>
  <c r="B4084" i="31" s="1"/>
  <c r="B4086" i="31" s="1"/>
  <c r="B4087" i="31" s="1"/>
  <c r="B4088" i="31" s="1"/>
  <c r="B4089" i="31" s="1"/>
  <c r="B4090" i="31" s="1"/>
  <c r="B4091" i="31" s="1"/>
  <c r="B4092" i="31" s="1"/>
  <c r="B4093" i="31" s="1"/>
  <c r="B4094" i="31" s="1"/>
  <c r="B4095" i="31" s="1"/>
  <c r="B4096" i="31" s="1"/>
  <c r="B4097" i="31" s="1"/>
  <c r="B4098" i="31" s="1"/>
  <c r="B4099" i="31" s="1"/>
  <c r="B4100" i="31" s="1"/>
  <c r="B4103" i="31" s="1"/>
  <c r="B4105" i="31" s="1"/>
  <c r="B4106" i="31" s="1"/>
  <c r="B3598" i="31"/>
  <c r="B4373" i="31"/>
  <c r="B4374" i="31" s="1"/>
  <c r="B4375" i="31" s="1"/>
  <c r="B4376" i="31" s="1"/>
  <c r="B4377" i="31" s="1"/>
  <c r="B4378" i="31" s="1"/>
  <c r="B4379" i="31" s="1"/>
  <c r="B4380" i="31" s="1"/>
  <c r="B4381" i="31" s="1"/>
  <c r="B4384" i="31" s="1"/>
  <c r="B4385" i="31" s="1"/>
  <c r="B4386" i="31" s="1"/>
  <c r="B4387" i="31" s="1"/>
  <c r="B4388" i="31" s="1"/>
  <c r="B4389" i="31" s="1"/>
  <c r="B4390" i="31" s="1"/>
  <c r="B4391" i="31" s="1"/>
  <c r="B4392" i="31" s="1"/>
  <c r="B4395" i="31" s="1"/>
  <c r="B4396" i="31" s="1"/>
  <c r="B4397" i="31" s="1"/>
  <c r="B4398" i="31" s="1"/>
  <c r="B4399" i="31" s="1"/>
  <c r="B4400" i="31" s="1"/>
  <c r="B4401" i="31" s="1"/>
  <c r="B4402" i="31" s="1"/>
  <c r="B4403" i="31" s="1"/>
  <c r="B4404" i="31" s="1"/>
  <c r="B4405" i="31" s="1"/>
  <c r="B4406" i="31" s="1"/>
  <c r="B4407" i="31" s="1"/>
  <c r="B4408" i="31" s="1"/>
  <c r="B4409" i="31" s="1"/>
  <c r="B4410" i="31" s="1"/>
  <c r="B4411" i="31" s="1"/>
  <c r="B4412" i="31" s="1"/>
  <c r="B4413" i="31" s="1"/>
  <c r="B4414" i="31" s="1"/>
  <c r="B4415" i="31" s="1"/>
  <c r="B4416" i="31" s="1"/>
  <c r="B4417" i="31" s="1"/>
  <c r="B4418" i="31" s="1"/>
  <c r="B4419" i="31" s="1"/>
  <c r="B4420" i="31" s="1"/>
  <c r="B4421" i="31" s="1"/>
  <c r="B4422" i="31" s="1"/>
  <c r="B4423" i="31" s="1"/>
  <c r="B4424" i="31" s="1"/>
  <c r="B4425" i="31" s="1"/>
  <c r="B4426" i="31" s="1"/>
  <c r="B4427" i="31" s="1"/>
  <c r="B4428" i="31" s="1"/>
  <c r="B4429" i="31" s="1"/>
  <c r="B4430" i="31" s="1"/>
  <c r="B4431" i="31" s="1"/>
  <c r="B4432" i="31" s="1"/>
  <c r="B4433" i="31" s="1"/>
  <c r="B4434" i="31" s="1"/>
  <c r="B4435" i="31" s="1"/>
  <c r="B4436" i="31" s="1"/>
  <c r="B4437" i="31" s="1"/>
  <c r="B4438" i="31" s="1"/>
  <c r="B4439" i="31" s="1"/>
  <c r="B4440" i="31" s="1"/>
  <c r="B4441" i="31" s="1"/>
  <c r="B4442" i="31" s="1"/>
  <c r="B4443" i="31" s="1"/>
  <c r="B4444" i="31" s="1"/>
  <c r="B4445" i="31" s="1"/>
  <c r="B4446" i="31" s="1"/>
  <c r="B4447" i="31" s="1"/>
  <c r="B4448" i="31" s="1"/>
  <c r="B4449" i="31" s="1"/>
  <c r="B4450" i="31" s="1"/>
  <c r="B4451" i="31" s="1"/>
  <c r="B4452" i="31" s="1"/>
  <c r="B4453" i="31" s="1"/>
  <c r="B4454" i="31" s="1"/>
  <c r="B4455" i="31" s="1"/>
  <c r="B4456" i="31" s="1"/>
  <c r="B4457" i="31" s="1"/>
  <c r="B4458" i="31" s="1"/>
  <c r="B4459" i="31" s="1"/>
  <c r="B4460" i="31" s="1"/>
  <c r="B4461" i="31" s="1"/>
  <c r="B4462" i="31" s="1"/>
  <c r="B4463" i="31" s="1"/>
  <c r="B4465" i="31" s="1"/>
  <c r="B4466" i="31" s="1"/>
  <c r="B4467" i="31" s="1"/>
  <c r="B4468" i="31" s="1"/>
  <c r="B4469" i="31" s="1"/>
  <c r="B4470" i="31" s="1"/>
  <c r="B4471" i="31" s="1"/>
  <c r="B4472" i="31" s="1"/>
  <c r="B4473" i="31" s="1"/>
  <c r="B4474" i="31" s="1"/>
  <c r="B4475" i="31" s="1"/>
  <c r="B4476" i="31" s="1"/>
  <c r="B4477" i="31" s="1"/>
  <c r="B4478" i="31" s="1"/>
  <c r="B4479" i="31" s="1"/>
  <c r="B4480" i="31" s="1"/>
  <c r="B4481" i="31" s="1"/>
  <c r="B4482" i="31" s="1"/>
  <c r="B4483" i="31" s="1"/>
  <c r="B4484" i="31" s="1"/>
  <c r="B4485" i="31" s="1"/>
  <c r="B4486" i="31" s="1"/>
  <c r="B4487" i="31" s="1"/>
  <c r="B4488" i="31" s="1"/>
  <c r="B4489" i="31" s="1"/>
  <c r="B4490" i="31" s="1"/>
  <c r="B4491" i="31" s="1"/>
  <c r="B4492" i="31" s="1"/>
  <c r="B4493" i="31" s="1"/>
  <c r="B4494" i="31" s="1"/>
  <c r="B4495" i="31" s="1"/>
  <c r="B4496" i="31" s="1"/>
  <c r="B4497" i="31" s="1"/>
  <c r="B4498" i="31" s="1"/>
  <c r="B4499" i="31" s="1"/>
  <c r="B4500" i="31" s="1"/>
  <c r="B4501" i="31" s="1"/>
  <c r="B4502" i="31" s="1"/>
  <c r="B4503" i="31" s="1"/>
  <c r="B4504" i="31" s="1"/>
  <c r="B4505" i="31" s="1"/>
  <c r="B4509" i="31" s="1"/>
  <c r="B4510" i="31" s="1"/>
  <c r="B4511" i="31" s="1"/>
  <c r="B4512" i="31" s="1"/>
  <c r="B4513" i="31" s="1"/>
  <c r="B4514" i="31" s="1"/>
  <c r="B4515" i="31" s="1"/>
  <c r="B4516" i="31" s="1"/>
  <c r="B4517" i="31" s="1"/>
  <c r="B4518" i="31" s="1"/>
  <c r="B4519" i="31" s="1"/>
  <c r="B4520" i="31" s="1"/>
  <c r="B4521" i="31" s="1"/>
  <c r="B4522" i="31" s="1"/>
  <c r="B4523" i="31" s="1"/>
  <c r="B4524" i="31" s="1"/>
  <c r="B4525" i="31" s="1"/>
  <c r="B4526" i="31" s="1"/>
  <c r="B4527" i="31" s="1"/>
  <c r="B4528" i="31" s="1"/>
  <c r="B4529" i="31" s="1"/>
  <c r="B4530" i="31" s="1"/>
  <c r="B4532" i="31" s="1"/>
  <c r="B4533" i="31" s="1"/>
  <c r="B4534" i="31" s="1"/>
  <c r="B4535" i="31" s="1"/>
  <c r="B4536" i="31" s="1"/>
  <c r="B4537" i="31" s="1"/>
  <c r="B4538" i="31" s="1"/>
  <c r="B4539" i="31" s="1"/>
  <c r="B4540" i="31" s="1"/>
  <c r="B4541" i="31" s="1"/>
  <c r="B4542" i="31" s="1"/>
  <c r="B4543" i="31" s="1"/>
  <c r="B4544" i="31" s="1"/>
  <c r="B4545" i="31" s="1"/>
  <c r="B4546" i="31" s="1"/>
  <c r="B4547" i="31" s="1"/>
  <c r="B4548" i="31" s="1"/>
  <c r="B4549" i="31" s="1"/>
  <c r="B4550" i="31" s="1"/>
  <c r="B4551" i="31" s="1"/>
  <c r="B4552" i="31" s="1"/>
  <c r="B4554" i="31" s="1"/>
  <c r="B4555" i="31" s="1"/>
  <c r="B4556" i="31" s="1"/>
  <c r="B4557" i="31" s="1"/>
  <c r="B4558" i="31" s="1"/>
  <c r="B4559" i="31" s="1"/>
  <c r="B4560" i="31" s="1"/>
  <c r="B4561" i="31" s="1"/>
  <c r="B4563" i="31" s="1"/>
  <c r="B4564" i="31" s="1"/>
  <c r="B4565" i="31" s="1"/>
  <c r="B4566" i="31" s="1"/>
  <c r="B4567" i="31" s="1"/>
  <c r="B4568" i="31" s="1"/>
  <c r="B4569" i="31" s="1"/>
  <c r="B4570" i="31" s="1"/>
  <c r="B4571" i="31" s="1"/>
  <c r="B4572" i="31" s="1"/>
  <c r="B4573" i="31" s="1"/>
  <c r="B4574" i="31" s="1"/>
  <c r="B4575" i="31" s="1"/>
  <c r="B4576" i="31" s="1"/>
  <c r="B4577" i="31" s="1"/>
  <c r="B4578" i="31" s="1"/>
  <c r="B4579" i="31" s="1"/>
  <c r="B4580" i="31" s="1"/>
  <c r="B4581" i="31" s="1"/>
  <c r="B4582" i="31" s="1"/>
  <c r="B4583" i="31" s="1"/>
  <c r="B4584" i="31" s="1"/>
  <c r="B4585" i="31" s="1"/>
  <c r="B4586" i="31" s="1"/>
  <c r="B4587" i="31" s="1"/>
  <c r="B4588" i="31" s="1"/>
  <c r="B4589" i="31" s="1"/>
  <c r="B4590" i="31" s="1"/>
  <c r="B4591" i="31" s="1"/>
  <c r="B4593" i="31" s="1"/>
  <c r="B4594" i="31" s="1"/>
  <c r="B4595" i="31" s="1"/>
  <c r="B4596" i="31" s="1"/>
  <c r="B4597" i="31" s="1"/>
  <c r="B4599" i="31" s="1"/>
  <c r="B4600" i="31" s="1"/>
  <c r="B4601" i="31" s="1"/>
  <c r="B4602" i="31" s="1"/>
  <c r="B4603" i="31" s="1"/>
  <c r="B4605" i="31" s="1"/>
  <c r="B4606" i="31" s="1"/>
  <c r="B4607" i="31" s="1"/>
  <c r="B4608" i="31" s="1"/>
  <c r="B4609" i="31" s="1"/>
  <c r="B4610" i="31" s="1"/>
  <c r="B4611" i="31" s="1"/>
  <c r="B4612" i="31" s="1"/>
  <c r="B4613" i="31" s="1"/>
  <c r="B4614" i="31" s="1"/>
  <c r="B4615" i="31" s="1"/>
  <c r="B4616" i="31" s="1"/>
  <c r="B4617" i="31" s="1"/>
  <c r="B4618" i="31" s="1"/>
  <c r="B4619" i="31" s="1"/>
  <c r="B4620" i="31" s="1"/>
  <c r="B4621" i="31" s="1"/>
  <c r="B4622" i="31" s="1"/>
  <c r="B4625" i="31" s="1"/>
  <c r="B4626" i="31" s="1"/>
  <c r="B4627" i="31" s="1"/>
  <c r="B4628" i="31" s="1"/>
  <c r="B4629" i="31" s="1"/>
  <c r="B4630" i="31" s="1"/>
  <c r="B4631" i="31" s="1"/>
  <c r="B4632" i="31" s="1"/>
  <c r="B4633" i="31" s="1"/>
  <c r="B4634" i="31" s="1"/>
  <c r="B4635" i="31" s="1"/>
  <c r="B4636" i="31" s="1"/>
  <c r="B4637" i="31" s="1"/>
  <c r="B4638" i="31" s="1"/>
  <c r="B4639" i="31" s="1"/>
  <c r="B4640" i="31" s="1"/>
  <c r="B4641" i="31" s="1"/>
  <c r="B4643" i="31" s="1"/>
  <c r="B4644" i="31" s="1"/>
  <c r="B4645" i="31" s="1"/>
  <c r="B4647" i="31" s="1"/>
  <c r="B4648" i="31" s="1"/>
  <c r="B4649" i="31" s="1"/>
  <c r="B4650" i="31" s="1"/>
  <c r="B4651" i="31" s="1"/>
  <c r="B4652" i="31" s="1"/>
  <c r="B4657" i="31" s="1"/>
  <c r="B4658" i="31" s="1"/>
  <c r="B4659" i="31" s="1"/>
  <c r="B4660" i="31" s="1"/>
  <c r="B4661" i="31" s="1"/>
  <c r="B4662" i="31" s="1"/>
  <c r="B4663" i="31" s="1"/>
  <c r="B4664" i="31" s="1"/>
  <c r="B4665" i="31" s="1"/>
  <c r="B4666" i="31" s="1"/>
  <c r="B4667" i="31" s="1"/>
  <c r="B4668" i="31" s="1"/>
  <c r="B4669" i="31" s="1"/>
  <c r="B4670" i="31" s="1"/>
  <c r="B4671" i="31" s="1"/>
  <c r="B4672" i="31" s="1"/>
  <c r="B4673" i="31" s="1"/>
  <c r="B4674" i="31" s="1"/>
  <c r="B4675" i="31" s="1"/>
  <c r="B4676" i="31" s="1"/>
  <c r="B4677" i="31" s="1"/>
  <c r="B4678" i="31" s="1"/>
  <c r="B4679" i="31" s="1"/>
  <c r="B4680" i="31" s="1"/>
  <c r="B4681" i="31" s="1"/>
  <c r="B4682" i="31" s="1"/>
  <c r="B4683" i="31" s="1"/>
  <c r="B4684" i="31" s="1"/>
  <c r="B4685" i="31" s="1"/>
  <c r="B4686" i="31" s="1"/>
  <c r="B4687" i="31" s="1"/>
  <c r="B4688" i="31" s="1"/>
  <c r="B4689" i="31" s="1"/>
  <c r="B4690" i="31" s="1"/>
  <c r="B4691" i="31" s="1"/>
  <c r="B4692" i="31" s="1"/>
  <c r="B4693" i="31" s="1"/>
  <c r="B4694" i="31" s="1"/>
  <c r="B4695" i="31" s="1"/>
  <c r="B4696" i="31" s="1"/>
  <c r="B4697" i="31" s="1"/>
  <c r="B4698" i="31" s="1"/>
  <c r="B4699" i="31" s="1"/>
  <c r="B4700" i="31" s="1"/>
  <c r="B4701" i="31" s="1"/>
  <c r="B4702" i="31" s="1"/>
  <c r="B4703" i="31" s="1"/>
  <c r="B4704" i="31" s="1"/>
  <c r="B4705" i="31" s="1"/>
  <c r="B4706" i="31" s="1"/>
  <c r="B4707" i="31" s="1"/>
  <c r="B4708" i="31" s="1"/>
  <c r="B4709" i="31" s="1"/>
  <c r="B4711" i="31" s="1"/>
  <c r="B4712" i="31" s="1"/>
  <c r="B4713" i="31" s="1"/>
  <c r="B4714" i="31" s="1"/>
  <c r="B4715" i="31" s="1"/>
  <c r="B4716" i="31" s="1"/>
  <c r="B4717" i="31" s="1"/>
  <c r="B4718" i="31" s="1"/>
  <c r="B4719" i="31" s="1"/>
  <c r="B4720" i="31" s="1"/>
  <c r="B4721" i="31" s="1"/>
  <c r="B4722" i="31" s="1"/>
  <c r="B4723" i="31" s="1"/>
  <c r="B4725" i="31" s="1"/>
  <c r="B4726" i="31" s="1"/>
  <c r="B4727" i="31" s="1"/>
  <c r="B4730" i="31" s="1"/>
  <c r="B4731" i="31" s="1"/>
  <c r="B4732" i="31" s="1"/>
  <c r="B4733" i="31" s="1"/>
  <c r="B4734" i="31" s="1"/>
  <c r="B4735" i="31" s="1"/>
  <c r="B4736" i="31" s="1"/>
  <c r="B4737" i="31" s="1"/>
  <c r="B4738" i="31" s="1"/>
  <c r="B4740" i="31" s="1"/>
  <c r="B4741" i="31" s="1"/>
  <c r="B4750" i="31" s="1"/>
  <c r="B4751" i="31" s="1"/>
  <c r="B4752" i="31" s="1"/>
  <c r="B4753" i="31" s="1"/>
  <c r="B4754" i="31" s="1"/>
  <c r="B4755" i="31" s="1"/>
  <c r="B4756" i="31" s="1"/>
  <c r="B4757" i="31" s="1"/>
  <c r="B4758" i="31" s="1"/>
  <c r="B4760" i="31" s="1"/>
  <c r="B4761" i="31" s="1"/>
  <c r="B4762" i="31" s="1"/>
  <c r="B4763" i="31" s="1"/>
  <c r="B4764" i="31" s="1"/>
  <c r="B4765" i="31" s="1"/>
  <c r="B4766" i="31" s="1"/>
  <c r="B4767" i="31" s="1"/>
  <c r="B4768" i="31" s="1"/>
  <c r="B4769" i="31" s="1"/>
  <c r="B4770" i="31" s="1"/>
  <c r="B4771" i="31" s="1"/>
  <c r="B4772" i="31" s="1"/>
  <c r="B4773" i="31" s="1"/>
  <c r="B4774" i="31" s="1"/>
  <c r="B4775" i="31" s="1"/>
  <c r="B4776" i="31" s="1"/>
  <c r="B4777" i="31" s="1"/>
  <c r="B4778" i="31" s="1"/>
  <c r="B4779" i="31" s="1"/>
  <c r="B4780" i="31" s="1"/>
  <c r="B4781" i="31" s="1"/>
  <c r="B4782" i="31" s="1"/>
  <c r="B4783" i="31" s="1"/>
  <c r="B4784" i="31" s="1"/>
  <c r="B4785" i="31" s="1"/>
  <c r="B4786" i="31" s="1"/>
  <c r="B4787" i="31" s="1"/>
  <c r="B4788" i="31" s="1"/>
  <c r="B4789" i="31" s="1"/>
  <c r="B4790" i="31" s="1"/>
  <c r="B4791" i="31" s="1"/>
  <c r="B4792" i="31" s="1"/>
  <c r="B4793" i="31" s="1"/>
  <c r="B4794" i="31" s="1"/>
  <c r="B4795" i="31" s="1"/>
  <c r="B4796" i="31" s="1"/>
  <c r="B4797" i="31" s="1"/>
  <c r="B4798" i="31" s="1"/>
  <c r="B4799" i="31" s="1"/>
  <c r="B4800" i="31" s="1"/>
  <c r="B4801" i="31" s="1"/>
  <c r="B4802" i="31" s="1"/>
  <c r="B4803" i="31" s="1"/>
  <c r="B4804" i="31" s="1"/>
  <c r="B4807" i="31" s="1"/>
  <c r="B4809" i="31" s="1"/>
  <c r="B4810" i="31" s="1"/>
  <c r="B4811" i="31" s="1"/>
  <c r="B4812" i="31" s="1"/>
  <c r="B4813" i="31" s="1"/>
  <c r="B4814" i="31" s="1"/>
  <c r="B4815" i="31" s="1"/>
  <c r="B4816" i="31" s="1"/>
  <c r="B4817" i="31" s="1"/>
  <c r="B4818" i="31" s="1"/>
  <c r="B4820" i="31" s="1"/>
  <c r="B4821" i="31" s="1"/>
  <c r="B4822" i="31" s="1"/>
  <c r="B4823" i="31" s="1"/>
  <c r="B4824" i="31" s="1"/>
  <c r="B4825" i="31" s="1"/>
  <c r="B4826" i="31" s="1"/>
  <c r="B4827" i="31" s="1"/>
  <c r="B4828" i="31" s="1"/>
  <c r="B4829" i="31" s="1"/>
  <c r="B4830" i="31" s="1"/>
  <c r="B4831" i="31" s="1"/>
  <c r="B4832" i="31" s="1"/>
  <c r="B4833" i="31" s="1"/>
  <c r="B4834" i="31" s="1"/>
  <c r="B4835" i="31" s="1"/>
  <c r="B4836" i="31" s="1"/>
  <c r="B4837" i="31" s="1"/>
  <c r="B4838" i="31" s="1"/>
  <c r="B4839" i="31" s="1"/>
  <c r="B4840" i="31" s="1"/>
  <c r="B4841" i="31" s="1"/>
  <c r="B4842" i="31" s="1"/>
  <c r="B4843" i="31" s="1"/>
  <c r="B4844" i="31" s="1"/>
  <c r="B4845" i="31" s="1"/>
  <c r="B4846" i="31" s="1"/>
  <c r="B4847" i="31" s="1"/>
  <c r="B4848" i="31" s="1"/>
  <c r="B4850" i="31" s="1"/>
  <c r="B4852" i="31" s="1"/>
  <c r="B4853" i="31" s="1"/>
  <c r="B4854" i="31" s="1"/>
  <c r="B4855" i="31" s="1"/>
  <c r="B4856" i="31" s="1"/>
  <c r="B4857" i="31" s="1"/>
  <c r="B4858" i="31" s="1"/>
  <c r="B4859" i="31" s="1"/>
  <c r="B4860" i="31" s="1"/>
  <c r="B4861" i="31" s="1"/>
  <c r="B4862" i="31" s="1"/>
  <c r="B4863" i="31" s="1"/>
  <c r="B4864" i="31" s="1"/>
  <c r="B4865" i="31" s="1"/>
  <c r="B4866" i="31" s="1"/>
  <c r="B4867" i="31" s="1"/>
  <c r="B4868" i="31" s="1"/>
  <c r="B4869" i="31" s="1"/>
  <c r="B4870" i="31" s="1"/>
  <c r="B4873" i="31" s="1"/>
  <c r="B4874" i="31" s="1"/>
  <c r="B4875" i="31" s="1"/>
  <c r="B4876" i="31" s="1"/>
  <c r="B4877" i="31" s="1"/>
  <c r="B4915" i="31" l="1"/>
  <c r="B4916" i="31" s="1"/>
  <c r="I21" i="26"/>
  <c r="F14" i="26"/>
  <c r="I20" i="26"/>
  <c r="I22" i="26"/>
  <c r="B4917" i="31" l="1"/>
  <c r="B4918" i="31" s="1"/>
  <c r="B4919" i="31" s="1"/>
  <c r="B4920" i="31" s="1"/>
  <c r="B4921" i="31" s="1"/>
  <c r="B4922" i="31" s="1"/>
  <c r="B4923" i="31" s="1"/>
  <c r="B4926" i="31" s="1"/>
  <c r="B4927" i="31" s="1"/>
  <c r="B4928" i="31" s="1"/>
  <c r="B4929" i="31" s="1"/>
  <c r="B4930" i="31" s="1"/>
  <c r="B4931" i="31" s="1"/>
  <c r="B4932" i="31" s="1"/>
  <c r="B4933" i="31" s="1"/>
  <c r="B4934" i="31" s="1"/>
  <c r="B4935" i="31" s="1"/>
  <c r="B4936" i="31" s="1"/>
  <c r="B4937" i="31" s="1"/>
  <c r="B4938" i="31" s="1"/>
  <c r="B4939" i="31" s="1"/>
  <c r="B4940" i="31" s="1"/>
  <c r="B4941" i="31" s="1"/>
  <c r="B4942" i="31" s="1"/>
  <c r="B4943" i="31" s="1"/>
  <c r="B4944" i="31" s="1"/>
  <c r="B4945" i="31" s="1"/>
  <c r="B4946" i="31" s="1"/>
  <c r="B4947" i="31" s="1"/>
  <c r="B4948" i="31" s="1"/>
  <c r="B4949" i="31" s="1"/>
  <c r="B4950" i="31" s="1"/>
  <c r="B4951" i="31" s="1"/>
  <c r="B4952" i="31" s="1"/>
  <c r="B4953" i="31" s="1"/>
  <c r="B4954" i="31" s="1"/>
  <c r="B4955" i="31" s="1"/>
  <c r="B4956" i="31" s="1"/>
  <c r="B4958" i="31" s="1"/>
  <c r="B4959" i="31" s="1"/>
  <c r="B4960" i="31" s="1"/>
  <c r="B4961" i="31" s="1"/>
  <c r="B4962" i="31" s="1"/>
  <c r="B4963" i="31" s="1"/>
  <c r="B4964" i="31" s="1"/>
  <c r="B4965" i="31" s="1"/>
  <c r="B4968" i="31" s="1"/>
  <c r="B4969" i="31" s="1"/>
  <c r="B4970" i="31" s="1"/>
  <c r="B4971" i="31" s="1"/>
  <c r="B4972" i="31" s="1"/>
  <c r="B4973" i="31" s="1"/>
  <c r="B4974" i="31" s="1"/>
  <c r="B4975" i="31" s="1"/>
  <c r="B4976" i="31" s="1"/>
  <c r="B4977" i="31" s="1"/>
  <c r="B4978" i="31" s="1"/>
  <c r="B4979" i="31" s="1"/>
  <c r="B4980" i="31" s="1"/>
  <c r="B4981" i="31" s="1"/>
  <c r="B4983" i="31" s="1"/>
  <c r="B4984" i="31" s="1"/>
  <c r="B4985" i="31" s="1"/>
  <c r="B4986" i="31" s="1"/>
  <c r="B4987" i="31" s="1"/>
  <c r="B4988" i="31" s="1"/>
  <c r="B4989" i="31" s="1"/>
  <c r="B4990" i="31" s="1"/>
  <c r="B4991" i="31" s="1"/>
  <c r="B4992" i="31" s="1"/>
  <c r="B4993" i="31" s="1"/>
  <c r="B4994" i="31" s="1"/>
  <c r="B4995" i="31" s="1"/>
  <c r="B4996" i="31" s="1"/>
  <c r="B4997" i="31" s="1"/>
  <c r="B4998" i="31" s="1"/>
  <c r="B4999" i="31" s="1"/>
  <c r="B5000" i="31" s="1"/>
  <c r="B5001" i="31" s="1"/>
  <c r="B5002" i="31" s="1"/>
  <c r="B5003" i="31" s="1"/>
  <c r="B5004" i="31" s="1"/>
  <c r="B5005" i="31" s="1"/>
  <c r="B5006" i="31" s="1"/>
  <c r="B5007" i="31" s="1"/>
  <c r="B5008" i="31" s="1"/>
  <c r="B5009" i="31" s="1"/>
  <c r="B5010" i="31" s="1"/>
  <c r="B5011" i="31" s="1"/>
  <c r="B5012" i="31" s="1"/>
  <c r="B5013" i="31" s="1"/>
  <c r="B5014" i="31" s="1"/>
  <c r="B5015" i="31" s="1"/>
  <c r="B5016" i="31" s="1"/>
  <c r="B5017" i="31" s="1"/>
  <c r="B5018" i="31" s="1"/>
  <c r="B5019" i="31" s="1"/>
  <c r="B5020" i="31" s="1"/>
  <c r="B5031" i="31" s="1"/>
  <c r="B5032" i="31" s="1"/>
  <c r="B5033" i="31" s="1"/>
  <c r="B5034" i="31" s="1"/>
  <c r="B5035" i="31" s="1"/>
  <c r="B5036" i="31" s="1"/>
  <c r="B5037" i="31" s="1"/>
  <c r="B5038" i="31" s="1"/>
  <c r="B5039" i="31" s="1"/>
  <c r="B5040" i="31" s="1"/>
  <c r="B5041" i="31" s="1"/>
  <c r="B5042" i="31" s="1"/>
  <c r="B5043" i="31" s="1"/>
  <c r="B5044" i="31" s="1"/>
  <c r="B5045" i="31" s="1"/>
  <c r="B5046" i="31" s="1"/>
  <c r="B5047" i="31" s="1"/>
  <c r="B5048" i="31" s="1"/>
  <c r="B5049" i="31" s="1"/>
  <c r="B5050" i="31" s="1"/>
  <c r="B5051" i="31" s="1"/>
  <c r="B5052" i="31" s="1"/>
  <c r="B5053" i="31" s="1"/>
  <c r="B5054" i="31" s="1"/>
  <c r="B5055" i="31" s="1"/>
  <c r="B5056" i="31" s="1"/>
  <c r="B5057" i="31" s="1"/>
  <c r="B5058" i="31" s="1"/>
  <c r="B5059" i="31" s="1"/>
  <c r="B5060" i="31" s="1"/>
  <c r="B5061" i="31" s="1"/>
  <c r="B5062" i="31" s="1"/>
  <c r="B5063" i="31" s="1"/>
  <c r="B5064" i="31" s="1"/>
  <c r="B5065" i="31" s="1"/>
  <c r="B5066" i="31" s="1"/>
  <c r="B5067" i="31" s="1"/>
  <c r="B5068" i="31" s="1"/>
  <c r="B5069" i="31" s="1"/>
  <c r="B5070" i="31" s="1"/>
  <c r="B5071" i="31" s="1"/>
  <c r="B5072" i="31" s="1"/>
  <c r="B5074" i="31" s="1"/>
  <c r="B5076" i="31" s="1"/>
  <c r="B5077" i="31" s="1"/>
  <c r="B5078" i="31" s="1"/>
  <c r="B5079" i="31" s="1"/>
  <c r="B5080" i="31" s="1"/>
  <c r="B5081" i="31" s="1"/>
  <c r="B5082" i="31" s="1"/>
  <c r="B5083" i="31" s="1"/>
  <c r="B5084" i="31" s="1"/>
  <c r="B5085" i="31" s="1"/>
  <c r="B5086" i="31" s="1"/>
  <c r="B5087" i="31" s="1"/>
  <c r="B5088" i="31" s="1"/>
  <c r="B5089" i="31" s="1"/>
  <c r="B5090" i="31" s="1"/>
  <c r="B5091" i="31" s="1"/>
  <c r="B5092" i="31" s="1"/>
  <c r="B5093" i="31" s="1"/>
  <c r="B5094" i="31" s="1"/>
  <c r="B5095" i="31" s="1"/>
  <c r="B5096" i="31" s="1"/>
  <c r="B5097" i="31" s="1"/>
  <c r="B5098" i="31" s="1"/>
  <c r="B5099" i="31" s="1"/>
  <c r="B5100" i="31" s="1"/>
  <c r="B5101" i="31" s="1"/>
  <c r="B5102" i="31" s="1"/>
  <c r="B5103" i="31" s="1"/>
  <c r="B5104" i="31" s="1"/>
  <c r="B5105" i="31" s="1"/>
  <c r="B5106" i="31" s="1"/>
  <c r="B5107" i="31" s="1"/>
  <c r="B5109" i="31" s="1"/>
  <c r="B5110" i="31" s="1"/>
  <c r="B5111" i="31" s="1"/>
  <c r="B5112" i="31" s="1"/>
  <c r="B5113" i="31" s="1"/>
  <c r="B5114" i="31" s="1"/>
  <c r="B5115" i="31" s="1"/>
  <c r="B5116" i="31" s="1"/>
  <c r="B5117" i="31" s="1"/>
  <c r="B5118" i="31" s="1"/>
  <c r="B5119" i="31" s="1"/>
  <c r="B5120" i="31" s="1"/>
  <c r="B5121" i="31" s="1"/>
  <c r="B5122" i="31" s="1"/>
  <c r="B5123" i="31" s="1"/>
  <c r="B5124" i="31" s="1"/>
  <c r="B5125" i="31" s="1"/>
  <c r="B5126" i="31" s="1"/>
  <c r="B5127" i="31" s="1"/>
  <c r="B5128" i="31" s="1"/>
  <c r="B5129" i="31" s="1"/>
  <c r="B5130" i="31" s="1"/>
  <c r="B5131" i="31" s="1"/>
  <c r="B5132" i="31" s="1"/>
  <c r="B5134" i="31" s="1"/>
  <c r="B5135" i="31" s="1"/>
  <c r="B5136" i="31" s="1"/>
  <c r="B5137" i="31" s="1"/>
  <c r="B5138" i="31" s="1"/>
  <c r="B5139" i="31" s="1"/>
  <c r="B5140" i="31" s="1"/>
  <c r="B5141" i="31" s="1"/>
  <c r="B5142" i="31" s="1"/>
  <c r="B5143" i="31" s="1"/>
  <c r="B5144" i="31" s="1"/>
  <c r="B5145" i="31" s="1"/>
  <c r="B5146" i="31" s="1"/>
  <c r="B5147" i="31" s="1"/>
  <c r="B5148" i="31" s="1"/>
  <c r="B5149" i="31" s="1"/>
  <c r="B5150" i="31" s="1"/>
  <c r="B5151" i="31" s="1"/>
  <c r="B5152" i="31" s="1"/>
  <c r="B5153" i="31" s="1"/>
  <c r="B5154" i="31" s="1"/>
  <c r="B5155" i="31" s="1"/>
  <c r="B5156" i="31" s="1"/>
  <c r="B5157" i="31" s="1"/>
  <c r="B5158" i="31" s="1"/>
  <c r="B5159" i="31" s="1"/>
  <c r="B5160" i="31" s="1"/>
  <c r="B5161" i="31" s="1"/>
  <c r="B5162" i="31" s="1"/>
  <c r="B5163" i="31" s="1"/>
  <c r="B5164" i="31" s="1"/>
  <c r="B5165" i="31" s="1"/>
  <c r="B5166" i="31" s="1"/>
  <c r="B5167" i="31" s="1"/>
  <c r="D27" i="5"/>
  <c r="D20" i="5" l="1"/>
  <c r="D32" i="5"/>
  <c r="D37" i="5"/>
  <c r="D39" i="5" s="1"/>
  <c r="C18" i="5"/>
  <c r="C16" i="5"/>
  <c r="A24" i="5"/>
  <c r="D34" i="5"/>
  <c r="D29" i="5"/>
  <c r="B21" i="5" a="1"/>
  <c r="I15" i="5" l="1"/>
  <c r="B21" i="5"/>
  <c r="A176" i="47" a="1"/>
  <c r="B147" i="47" a="1"/>
  <c r="C118" i="47" a="1"/>
  <c r="C31" i="47" a="1"/>
  <c r="A127" i="47" a="1"/>
  <c r="A71" i="47" a="1"/>
  <c r="B86" i="47" a="1"/>
  <c r="A69" i="47" a="1"/>
  <c r="B50" i="47" a="1"/>
  <c r="A173" i="47" a="1"/>
  <c r="B101" i="47" a="1"/>
  <c r="A165" i="47" a="1"/>
  <c r="A116" i="47" a="1"/>
  <c r="A184" i="47" a="1"/>
  <c r="B109" i="47" a="1"/>
  <c r="A4" i="47" a="1"/>
  <c r="B54" i="47" a="1"/>
  <c r="B3" i="47" a="1"/>
  <c r="A101" i="47" a="1"/>
  <c r="A97" i="47" a="1"/>
  <c r="B112" i="47" a="1"/>
  <c r="B129" i="47" a="1"/>
  <c r="A91" i="47" a="1"/>
  <c r="B31" i="47" a="1"/>
  <c r="C194" i="47" a="1"/>
  <c r="A30" i="47" a="1"/>
  <c r="C40" i="47" a="1"/>
  <c r="C99" i="47" a="1"/>
  <c r="C161" i="47" a="1"/>
  <c r="B36" i="47" a="1"/>
  <c r="B168" i="47" a="1"/>
  <c r="C139" i="47" a="1"/>
  <c r="C163" i="47" a="1"/>
  <c r="C131" i="47" a="1"/>
  <c r="B62" i="47" a="1"/>
  <c r="A53" i="47" a="1"/>
  <c r="A159" i="47" a="1"/>
  <c r="A135" i="47" a="1"/>
  <c r="B35" i="47" a="1"/>
  <c r="A66" i="47" a="1"/>
  <c r="A149" i="47" a="1"/>
  <c r="B119" i="47" a="1"/>
  <c r="A3" i="47" a="1"/>
  <c r="A52" i="47" a="1"/>
  <c r="B161" i="47" a="1"/>
  <c r="C132" i="47" a="1"/>
  <c r="C112" i="47" a="1"/>
  <c r="B68" i="47" a="1"/>
  <c r="A75" i="47" a="1"/>
  <c r="B67" i="47" a="1"/>
  <c r="A185" i="47" a="1"/>
  <c r="A187" i="47" a="1"/>
  <c r="A24" i="47" a="1"/>
  <c r="C39" i="47" a="1"/>
  <c r="A80" i="47" a="1"/>
  <c r="B27" i="47" a="1"/>
  <c r="C42" i="47" a="1"/>
  <c r="B143" i="47" a="1"/>
  <c r="C23" i="47" a="1"/>
  <c r="B56" i="47" a="1"/>
  <c r="B194" i="47" a="1"/>
  <c r="C8" i="47" a="1"/>
  <c r="A195" i="47" a="1"/>
  <c r="C123" i="47" a="1"/>
  <c r="A189" i="47" a="1"/>
  <c r="A37" i="47" a="1"/>
  <c r="A132" i="47" a="1"/>
  <c r="B187" i="47" a="1"/>
  <c r="B8" i="47" a="1"/>
  <c r="B90" i="47" a="1"/>
  <c r="B172" i="47" a="1"/>
  <c r="B155" i="47" a="1"/>
  <c r="B139" i="47" a="1"/>
  <c r="A178" i="47" a="1"/>
  <c r="C186" i="47" a="1"/>
  <c r="A7" i="47" a="1"/>
  <c r="C197" i="47" a="1"/>
  <c r="B12" i="47" a="1"/>
  <c r="A65" i="47" a="1"/>
  <c r="C104" i="47" a="1"/>
  <c r="B190" i="47" a="1"/>
  <c r="A46" i="47" a="1"/>
  <c r="C135" i="47" a="1"/>
  <c r="B110" i="47" a="1"/>
  <c r="B183" i="47" a="1"/>
  <c r="C84" i="47" a="1"/>
  <c r="A129" i="47" a="1"/>
  <c r="C14" i="47" a="1"/>
  <c r="C93" i="47" a="1"/>
  <c r="B200" i="47" a="1"/>
  <c r="B77" i="47" a="1"/>
  <c r="A11" i="47" a="1"/>
  <c r="A45" i="47" a="1"/>
  <c r="B158" i="47" a="1"/>
  <c r="A130" i="47" a="1"/>
  <c r="A154" i="47" a="1"/>
  <c r="A73" i="47" a="1"/>
  <c r="C28" i="47" a="1"/>
  <c r="C183" i="47" a="1"/>
  <c r="A74" i="47" a="1"/>
  <c r="C65" i="47" a="1"/>
  <c r="A148" i="47" a="1"/>
  <c r="B71" i="47" a="1"/>
  <c r="B123" i="47" a="1"/>
  <c r="B48" i="47" a="1"/>
  <c r="C66" i="47" a="1"/>
  <c r="B53" i="47" a="1"/>
  <c r="B107" i="47" a="1"/>
  <c r="A142" i="47" a="1"/>
  <c r="B2" i="47" a="1"/>
  <c r="C103" i="47" a="1"/>
  <c r="A14" i="47" a="1"/>
  <c r="B128" i="47" a="1"/>
  <c r="C61" i="47" a="1"/>
  <c r="B41" i="47" a="1"/>
  <c r="C143" i="47" a="1"/>
  <c r="A90" i="47" a="1"/>
  <c r="B66" i="47" a="1"/>
  <c r="C173" i="47" a="1"/>
  <c r="A141" i="47" a="1"/>
  <c r="C91" i="47" a="1"/>
  <c r="A54" i="47" a="1"/>
  <c r="B131" i="47" a="1"/>
  <c r="A190" i="47" a="1"/>
  <c r="C200" i="47" a="1"/>
  <c r="A39" i="47" a="1"/>
  <c r="C120" i="47" a="1"/>
  <c r="B164" i="47" a="1"/>
  <c r="A158" i="47" a="1"/>
  <c r="A100" i="47" a="1"/>
  <c r="C117" i="47" a="1"/>
  <c r="C69" i="47" a="1"/>
  <c r="C125" i="47" a="1"/>
  <c r="A72" i="47" a="1"/>
  <c r="C119" i="47" a="1"/>
  <c r="B1" i="47" a="1"/>
  <c r="C29" i="47" a="1"/>
  <c r="C160" i="47" a="1"/>
  <c r="B45" i="47" a="1"/>
  <c r="A114" i="47" a="1"/>
  <c r="C7" i="47" a="1"/>
  <c r="B78" i="47" a="1"/>
  <c r="A117" i="47" a="1"/>
  <c r="B178" i="47" a="1"/>
  <c r="B184" i="47" a="1"/>
  <c r="B21" i="47" a="1"/>
  <c r="C55" i="47" a="1"/>
  <c r="C96" i="47" a="1"/>
  <c r="C145" i="47" a="1"/>
  <c r="C58" i="47" a="1"/>
  <c r="C56" i="47" a="1"/>
  <c r="A171" i="47" a="1"/>
  <c r="C199" i="47" a="1"/>
  <c r="A23" i="47" a="1"/>
  <c r="B153" i="47" a="1"/>
  <c r="A58" i="47" a="1"/>
  <c r="B130" i="47" a="1"/>
  <c r="C159" i="47" a="1"/>
  <c r="B113" i="47" a="1"/>
  <c r="C165" i="47" a="1"/>
  <c r="A18" i="47" a="1"/>
  <c r="A79" i="47" a="1"/>
  <c r="C24" i="47" a="1"/>
  <c r="C86" i="47" a="1"/>
  <c r="A147" i="47" a="1"/>
  <c r="C116" i="47" a="1"/>
  <c r="C27" i="47" a="1"/>
  <c r="A172" i="47" a="1"/>
  <c r="C83" i="47" a="1"/>
  <c r="B198" i="47" a="1"/>
  <c r="C17" i="47" a="1"/>
  <c r="A168" i="47" a="1"/>
  <c r="C137" i="47" a="1"/>
  <c r="C177" i="47" a="1"/>
  <c r="C157" i="47" a="1"/>
  <c r="A25" i="47" a="1"/>
  <c r="A122" i="47" a="1"/>
  <c r="B182" i="47" a="1"/>
  <c r="C22" i="47" a="1"/>
  <c r="C191" i="47" a="1"/>
  <c r="C37" i="47" a="1"/>
  <c r="C95" i="47" a="1"/>
  <c r="C158" i="47" a="1"/>
  <c r="C2" i="47" a="1"/>
  <c r="B150" i="47" a="1"/>
  <c r="C127" i="47" a="1"/>
  <c r="C52" i="47" a="1"/>
  <c r="C105" i="47" a="1"/>
  <c r="A133" i="47" a="1"/>
  <c r="A179" i="47" a="1"/>
  <c r="A200" i="47" a="1"/>
  <c r="C71" i="47" a="1"/>
  <c r="B100" i="47" a="1"/>
  <c r="B69" i="47" a="1"/>
  <c r="C171" i="47" a="1"/>
  <c r="B191" i="47" a="1"/>
  <c r="A192" i="47" a="1"/>
  <c r="A118" i="47" a="1"/>
  <c r="C192" i="47" a="1"/>
  <c r="C50" i="47" a="1"/>
  <c r="A156" i="47" a="1"/>
  <c r="B134" i="47" a="1"/>
  <c r="B189" i="47" a="1"/>
  <c r="A41" i="47" a="1"/>
  <c r="C124" i="47" a="1"/>
  <c r="C193" i="47" a="1"/>
  <c r="A33" i="47" a="1"/>
  <c r="C81" i="47" a="1"/>
  <c r="A162" i="47" a="1"/>
  <c r="B23" i="47" a="1"/>
  <c r="B163" i="47" a="1"/>
  <c r="A105" i="47" a="1"/>
  <c r="C101" i="47" a="1"/>
  <c r="A183" i="47" a="1"/>
  <c r="B58" i="47" a="1"/>
  <c r="B135" i="47" a="1"/>
  <c r="C175" i="47" a="1"/>
  <c r="A15" i="47" a="1"/>
  <c r="C148" i="47" a="1"/>
  <c r="C54" i="47" a="1"/>
  <c r="A113" i="47" a="1"/>
  <c r="B37" i="47" a="1"/>
  <c r="A175" i="47" a="1"/>
  <c r="B104" i="47" a="1"/>
  <c r="B83" i="47" a="1"/>
  <c r="A62" i="47" a="1"/>
  <c r="C141" i="47" a="1"/>
  <c r="A111" i="47" a="1"/>
  <c r="C121" i="47" a="1"/>
  <c r="B126" i="47" a="1"/>
  <c r="C164" i="47" a="1"/>
  <c r="C68" i="47" a="1"/>
  <c r="C38" i="47" a="1"/>
  <c r="B91" i="47" a="1"/>
  <c r="C4" i="47" a="1"/>
  <c r="C136" i="47" a="1"/>
  <c r="B70" i="47" a="1"/>
  <c r="B145" i="47" a="1"/>
  <c r="C92" i="47" a="1"/>
  <c r="A63" i="47" a="1"/>
  <c r="C64" i="47" a="1"/>
  <c r="C36" i="47" a="1"/>
  <c r="B25" i="47" a="1"/>
  <c r="B11" i="47" a="1"/>
  <c r="B149" i="47" a="1"/>
  <c r="C150" i="47" a="1"/>
  <c r="A28" i="47" a="1"/>
  <c r="B26" i="47" a="1"/>
  <c r="B94" i="47" a="1"/>
  <c r="B28" i="47" a="1"/>
  <c r="C147" i="47" a="1"/>
  <c r="B43" i="47" a="1"/>
  <c r="B79" i="47" a="1"/>
  <c r="A59" i="47" a="1"/>
  <c r="B106" i="47" a="1"/>
  <c r="B46" i="47" a="1"/>
  <c r="A17" i="47" a="1"/>
  <c r="C107" i="47" a="1"/>
  <c r="B75" i="47" a="1"/>
  <c r="B127" i="47" a="1"/>
  <c r="A76" i="47" a="1"/>
  <c r="C151" i="47" a="1"/>
  <c r="A131" i="47" a="1"/>
  <c r="A193" i="47" a="1"/>
  <c r="C88" i="47" a="1"/>
  <c r="B117" i="47" a="1"/>
  <c r="B97" i="47" a="1"/>
  <c r="C78" i="47" a="1"/>
  <c r="B42" i="47" a="1"/>
  <c r="B92" i="47" a="1"/>
  <c r="A107" i="47" a="1"/>
  <c r="B99" i="47" a="1"/>
  <c r="A88" i="47" a="1"/>
  <c r="B57" i="47" a="1"/>
  <c r="A60" i="47" a="1"/>
  <c r="B180" i="47" a="1"/>
  <c r="C182" i="47" a="1"/>
  <c r="C106" i="47" a="1"/>
  <c r="B181" i="47" a="1"/>
  <c r="C76" i="47" a="1"/>
  <c r="A21" i="47" a="1"/>
  <c r="B17" i="47" a="1"/>
  <c r="B188" i="47" a="1"/>
  <c r="B197" i="47" a="1"/>
  <c r="C1" i="47" a="1"/>
  <c r="C48" i="47" a="1"/>
  <c r="B22" i="47" a="1"/>
  <c r="C13" i="47" a="1"/>
  <c r="A177" i="47" a="1"/>
  <c r="B103" i="47" a="1"/>
  <c r="A9" i="47" a="1"/>
  <c r="A27" i="47" a="1"/>
  <c r="A123" i="47" a="1"/>
  <c r="A29" i="47" a="1"/>
  <c r="A95" i="47" a="1"/>
  <c r="A136" i="47" a="1"/>
  <c r="C142" i="47" a="1"/>
  <c r="C172" i="47" a="1"/>
  <c r="B10" i="47" a="1"/>
  <c r="B59" i="47" a="1"/>
  <c r="A96" i="47" a="1"/>
  <c r="B88" i="47" a="1"/>
  <c r="B108" i="47" a="1"/>
  <c r="B4" i="47" a="1"/>
  <c r="C181" i="47" a="1"/>
  <c r="B160" i="47" a="1"/>
  <c r="C109" i="47" a="1"/>
  <c r="A152" i="47" a="1"/>
  <c r="C5" i="47" a="1"/>
  <c r="B38" i="47" a="1"/>
  <c r="B72" i="47" a="1"/>
  <c r="C20" i="47" a="1"/>
  <c r="A180" i="47" a="1"/>
  <c r="A194" i="47" a="1"/>
  <c r="C129" i="47" a="1"/>
  <c r="C178" i="47" a="1"/>
  <c r="A163" i="47" a="1"/>
  <c r="B89" i="47" a="1"/>
  <c r="C111" i="47" a="1"/>
  <c r="A144" i="47" a="1"/>
  <c r="B16" i="47" a="1"/>
  <c r="A153" i="47" a="1"/>
  <c r="C51" i="47" a="1"/>
  <c r="B60" i="47" a="1"/>
  <c r="C98" i="47" a="1"/>
  <c r="B15" i="47" a="1"/>
  <c r="A36" i="47" a="1"/>
  <c r="B85" i="47" a="1"/>
  <c r="A2" i="47" a="1"/>
  <c r="A120" i="47" a="1"/>
  <c r="C47" i="47" a="1"/>
  <c r="B116" i="47" a="1"/>
  <c r="A198" i="47" a="1"/>
  <c r="A160" i="47" a="1"/>
  <c r="C43" i="47" a="1"/>
  <c r="C10" i="47" a="1"/>
  <c r="A138" i="47" a="1"/>
  <c r="A89" i="47" a="1"/>
  <c r="A22" i="47" a="1"/>
  <c r="B93" i="47" a="1"/>
  <c r="A145" i="47" a="1"/>
  <c r="A161" i="47" a="1"/>
  <c r="B121" i="47" a="1"/>
  <c r="A78" i="47" a="1"/>
  <c r="B64" i="47" a="1"/>
  <c r="B105" i="47" a="1"/>
  <c r="A70" i="47" a="1"/>
  <c r="B49" i="47" a="1"/>
  <c r="C138" i="47" a="1"/>
  <c r="B55" i="47" a="1"/>
  <c r="B9" i="47" a="1"/>
  <c r="A31" i="47" a="1"/>
  <c r="A19" i="47" a="1"/>
  <c r="C3" i="47" a="1"/>
  <c r="A64" i="47" a="1"/>
  <c r="B159" i="47" a="1"/>
  <c r="A182" i="47" a="1"/>
  <c r="A38" i="47" a="1"/>
  <c r="C41" i="47" a="1"/>
  <c r="A5" i="47" a="1"/>
  <c r="C74" i="47" a="1"/>
  <c r="A102" i="47" a="1"/>
  <c r="A169" i="47" a="1"/>
  <c r="C6" i="47" a="1"/>
  <c r="B5" i="47" a="1"/>
  <c r="B133" i="47" a="1"/>
  <c r="C100" i="47" a="1"/>
  <c r="B157" i="47" a="1"/>
  <c r="C62" i="47" a="1"/>
  <c r="C170" i="47" a="1"/>
  <c r="A186" i="47" a="1"/>
  <c r="C153" i="47" a="1"/>
  <c r="C89" i="47" a="1"/>
  <c r="C140" i="47" a="1"/>
  <c r="A157" i="47" a="1"/>
  <c r="C149" i="47" a="1"/>
  <c r="A166" i="47" a="1"/>
  <c r="A42" i="47" a="1"/>
  <c r="A26" i="47" a="1"/>
  <c r="A43" i="47" a="1"/>
  <c r="A121" i="47" a="1"/>
  <c r="B193" i="47" a="1"/>
  <c r="B199" i="47" a="1"/>
  <c r="A68" i="47" a="1"/>
  <c r="C152" i="47" a="1"/>
  <c r="A83" i="47" a="1"/>
  <c r="A181" i="47" a="1"/>
  <c r="C128" i="47" a="1"/>
  <c r="B65" i="47" a="1"/>
  <c r="A32" i="47" a="1"/>
  <c r="A56" i="47" a="1"/>
  <c r="A143" i="47" a="1"/>
  <c r="C11" i="47" a="1"/>
  <c r="B140" i="47" a="1"/>
  <c r="B114" i="47" a="1"/>
  <c r="A40" i="47" a="1"/>
  <c r="C75" i="47" a="1"/>
  <c r="C34" i="47" a="1"/>
  <c r="A16" i="47" a="1"/>
  <c r="C156" i="47" a="1"/>
  <c r="B51" i="47" a="1"/>
  <c r="B136" i="47" a="1"/>
  <c r="A35" i="47" a="1"/>
  <c r="B146" i="47" a="1"/>
  <c r="C59" i="47" a="1"/>
  <c r="A146" i="47" a="1"/>
  <c r="A103" i="47" a="1"/>
  <c r="C134" i="47" a="1"/>
  <c r="B111" i="47" a="1"/>
  <c r="A92" i="47" a="1"/>
  <c r="B175" i="47" a="1"/>
  <c r="A86" i="47" a="1"/>
  <c r="A8" i="47" a="1"/>
  <c r="C67" i="47" a="1"/>
  <c r="C169" i="47" a="1"/>
  <c r="B169" i="47" a="1"/>
  <c r="B98" i="47" a="1"/>
  <c r="C176" i="47" a="1"/>
  <c r="B14" i="47" a="1"/>
  <c r="B167" i="47" a="1"/>
  <c r="A137" i="47" a="1"/>
  <c r="C168" i="47" a="1"/>
  <c r="B125" i="47" a="1"/>
  <c r="C144" i="47" a="1"/>
  <c r="A67" i="47" a="1"/>
  <c r="C90" i="47" a="1"/>
  <c r="C45" i="47" a="1"/>
  <c r="B192" i="47" a="1"/>
  <c r="B102" i="47" a="1"/>
  <c r="C70" i="47" a="1"/>
  <c r="B120" i="47" a="1"/>
  <c r="B156" i="47" a="1"/>
  <c r="B6" i="47" a="1"/>
  <c r="A155" i="47" a="1"/>
  <c r="C180" i="47" a="1"/>
  <c r="C114" i="47" a="1"/>
  <c r="B81" i="47" a="1"/>
  <c r="C174" i="47" a="1"/>
  <c r="B7" i="47" a="1"/>
  <c r="A167" i="47" a="1"/>
  <c r="B195" i="47" a="1"/>
  <c r="C63" i="47" a="1"/>
  <c r="C12" i="47" a="1"/>
  <c r="B144" i="47" a="1"/>
  <c r="C21" i="47" a="1"/>
  <c r="C198" i="47" a="1"/>
  <c r="A108" i="47" a="1"/>
  <c r="B44" i="47" a="1"/>
  <c r="C122" i="47" a="1"/>
  <c r="A77" i="47" a="1"/>
  <c r="A151" i="47" a="1"/>
  <c r="C18" i="47" a="1"/>
  <c r="A50" i="47" a="1"/>
  <c r="A188" i="47" a="1"/>
  <c r="A47" i="47" a="1"/>
  <c r="A1" i="47" a="1"/>
  <c r="B34" i="47" a="1"/>
  <c r="C35" i="47" a="1"/>
  <c r="A61" i="47" a="1"/>
  <c r="C15" i="47" a="1"/>
  <c r="B13" i="47" a="1"/>
  <c r="B32" i="47" a="1"/>
  <c r="B148" i="47" a="1"/>
  <c r="C102" i="47" a="1"/>
  <c r="C188" i="47" a="1"/>
  <c r="B33" i="47" a="1"/>
  <c r="C97" i="47" a="1"/>
  <c r="A85" i="47" a="1"/>
  <c r="A48" i="47" a="1"/>
  <c r="B176" i="47" a="1"/>
  <c r="A94" i="47" a="1"/>
  <c r="B52" i="47" a="1"/>
  <c r="B87" i="47" a="1"/>
  <c r="A119" i="47" a="1"/>
  <c r="C94" i="47" a="1"/>
  <c r="B179" i="47" a="1"/>
  <c r="C146" i="47" a="1"/>
  <c r="A44" i="47" a="1"/>
  <c r="C9" i="47" a="1"/>
  <c r="C162" i="47" a="1"/>
  <c r="C190" i="47" a="1"/>
  <c r="C19" i="47" a="1"/>
  <c r="C53" i="47" a="1"/>
  <c r="C155" i="47" a="1"/>
  <c r="B154" i="47" a="1"/>
  <c r="C16" i="47" a="1"/>
  <c r="A57" i="47" a="1"/>
  <c r="C154" i="47" a="1"/>
  <c r="C126" i="47" a="1"/>
  <c r="A6" i="47" a="1"/>
  <c r="B124" i="47" a="1"/>
  <c r="C32" i="47" a="1"/>
  <c r="C60" i="47" a="1"/>
  <c r="A84" i="47" a="1"/>
  <c r="A104" i="47" a="1"/>
  <c r="C189" i="47" a="1"/>
  <c r="C79" i="47" a="1"/>
  <c r="A124" i="47" a="1"/>
  <c r="C184" i="47" a="1"/>
  <c r="A87" i="47" a="1"/>
  <c r="A125" i="47" a="1"/>
  <c r="A34" i="47" a="1"/>
  <c r="B170" i="47" a="1"/>
  <c r="B137" i="47" a="1"/>
  <c r="B173" i="47" a="1"/>
  <c r="B80" i="47" a="1"/>
  <c r="B177" i="47" a="1"/>
  <c r="A93" i="47" a="1"/>
  <c r="C26" i="47" a="1"/>
  <c r="A174" i="47" a="1"/>
  <c r="B142" i="47" a="1"/>
  <c r="B84" i="47" a="1"/>
  <c r="C87" i="47" a="1"/>
  <c r="C57" i="47" a="1"/>
  <c r="C44" i="47" a="1"/>
  <c r="B152" i="47" a="1"/>
  <c r="C187" i="47" a="1"/>
  <c r="A98" i="47" a="1"/>
  <c r="B39" i="47" a="1"/>
  <c r="B165" i="47" a="1"/>
  <c r="A126" i="47" a="1"/>
  <c r="A110" i="47" a="1"/>
  <c r="C80" i="47" a="1"/>
  <c r="C108" i="47" a="1"/>
  <c r="A191" i="47" a="1"/>
  <c r="A51" i="47" a="1"/>
  <c r="A106" i="47" a="1"/>
  <c r="A81" i="47" a="1"/>
  <c r="C113" i="47" a="1"/>
  <c r="C46" i="47" a="1"/>
  <c r="B76" i="47" a="1"/>
  <c r="C25" i="47" a="1"/>
  <c r="B47" i="47" a="1"/>
  <c r="B63" i="47" a="1"/>
  <c r="B174" i="47" a="1"/>
  <c r="A109" i="47" a="1"/>
  <c r="B95" i="47" a="1"/>
  <c r="B20" i="47" a="1"/>
  <c r="C166" i="47" a="1"/>
  <c r="C130" i="47" a="1"/>
  <c r="A112" i="47" a="1"/>
  <c r="B30" i="47" a="1"/>
  <c r="A99" i="47" a="1"/>
  <c r="B186" i="47" a="1"/>
  <c r="A128" i="47" a="1"/>
  <c r="C185" i="47" a="1"/>
  <c r="C110" i="47" a="1"/>
  <c r="C179" i="47" a="1"/>
  <c r="B118" i="47" a="1"/>
  <c r="A55" i="47" a="1"/>
  <c r="A10" i="47" a="1"/>
  <c r="B162" i="47" a="1"/>
  <c r="B171" i="47" a="1"/>
  <c r="B40" i="47" a="1"/>
  <c r="B141" i="47" a="1"/>
  <c r="B61" i="47" a="1"/>
  <c r="C195" i="47" a="1"/>
  <c r="C49" i="47" a="1"/>
  <c r="C133" i="47" a="1"/>
  <c r="B29" i="47" a="1"/>
  <c r="A20" i="47" a="1"/>
  <c r="A115" i="47" a="1"/>
  <c r="B82" i="47" a="1"/>
  <c r="B115" i="47" a="1"/>
  <c r="A139" i="47" a="1"/>
  <c r="A196" i="47" a="1"/>
  <c r="C115" i="47" a="1"/>
  <c r="A164" i="47" a="1"/>
  <c r="C196" i="47" a="1"/>
  <c r="A134" i="47" a="1"/>
  <c r="B18" i="47" a="1"/>
  <c r="C30" i="47" a="1"/>
  <c r="B166" i="47" a="1"/>
  <c r="B19" i="47" a="1"/>
  <c r="B132" i="47" a="1"/>
  <c r="C167" i="47" a="1"/>
  <c r="B151" i="47" a="1"/>
  <c r="B122" i="47" a="1"/>
  <c r="C33" i="47" a="1"/>
  <c r="B96" i="47" a="1"/>
  <c r="B196" i="47" a="1"/>
  <c r="C73" i="47" a="1"/>
  <c r="A82" i="47" a="1"/>
  <c r="B73" i="47" a="1"/>
  <c r="C85" i="47" a="1"/>
  <c r="A12" i="47" a="1"/>
  <c r="C72" i="47" a="1"/>
  <c r="C82" i="47" a="1"/>
  <c r="B74" i="47" a="1"/>
  <c r="A140" i="47" a="1"/>
  <c r="A49" i="47" a="1"/>
  <c r="A197" i="47" a="1"/>
  <c r="A150" i="47" a="1"/>
  <c r="B138" i="47" a="1"/>
  <c r="C77" i="47" a="1"/>
  <c r="B185" i="47" a="1"/>
  <c r="A199" i="47" a="1"/>
  <c r="A170" i="47" a="1"/>
  <c r="B24" i="47" a="1"/>
  <c r="A13" i="47" a="1"/>
  <c r="A13" i="47" l="1"/>
  <c r="R16" i="38" s="1"/>
  <c r="B24" i="47"/>
  <c r="A27" i="38" s="1"/>
  <c r="A170" i="47"/>
  <c r="A199" i="47"/>
  <c r="B185" i="47"/>
  <c r="A188" i="38" s="1"/>
  <c r="C77" i="47"/>
  <c r="O80" i="38" s="1"/>
  <c r="B138" i="47"/>
  <c r="A141" i="38" s="1"/>
  <c r="A150" i="47"/>
  <c r="A197" i="47"/>
  <c r="A49" i="47"/>
  <c r="R52" i="38" s="1"/>
  <c r="A140" i="47"/>
  <c r="B74" i="47"/>
  <c r="A77" i="38" s="1"/>
  <c r="C82" i="47"/>
  <c r="O85" i="38" s="1"/>
  <c r="C72" i="47"/>
  <c r="O75" i="38" s="1"/>
  <c r="A12" i="47"/>
  <c r="R15" i="38" s="1"/>
  <c r="C85" i="47"/>
  <c r="O88" i="38" s="1"/>
  <c r="B73" i="47"/>
  <c r="A76" i="38" s="1"/>
  <c r="A82" i="47"/>
  <c r="R85" i="38" s="1"/>
  <c r="C73" i="47"/>
  <c r="O76" i="38" s="1"/>
  <c r="B196" i="47"/>
  <c r="A199" i="38" s="1"/>
  <c r="B96" i="47"/>
  <c r="A99" i="38" s="1"/>
  <c r="C33" i="47"/>
  <c r="O36" i="38" s="1"/>
  <c r="B122" i="47"/>
  <c r="A125" i="38" s="1"/>
  <c r="B151" i="47"/>
  <c r="A154" i="38" s="1"/>
  <c r="C167" i="47"/>
  <c r="B132" i="47"/>
  <c r="A135" i="38" s="1"/>
  <c r="B19" i="47"/>
  <c r="A22" i="38" s="1"/>
  <c r="B166" i="47"/>
  <c r="A169" i="38" s="1"/>
  <c r="C30" i="47"/>
  <c r="O33" i="38" s="1"/>
  <c r="B18" i="47"/>
  <c r="A21" i="38" s="1"/>
  <c r="A134" i="47"/>
  <c r="C196" i="47"/>
  <c r="A164" i="47"/>
  <c r="C115" i="47"/>
  <c r="A196" i="47"/>
  <c r="A139" i="47"/>
  <c r="B115" i="47"/>
  <c r="A118" i="38" s="1"/>
  <c r="B82" i="47"/>
  <c r="A85" i="38" s="1"/>
  <c r="A115" i="47"/>
  <c r="A20" i="47"/>
  <c r="R23" i="38" s="1"/>
  <c r="B29" i="47"/>
  <c r="A32" i="38" s="1"/>
  <c r="C133" i="47"/>
  <c r="C49" i="47"/>
  <c r="O52" i="38" s="1"/>
  <c r="C195" i="47"/>
  <c r="B61" i="47"/>
  <c r="A64" i="38" s="1"/>
  <c r="B141" i="47"/>
  <c r="A144" i="38" s="1"/>
  <c r="B40" i="47"/>
  <c r="A43" i="38" s="1"/>
  <c r="B171" i="47"/>
  <c r="A174" i="38" s="1"/>
  <c r="B162" i="47"/>
  <c r="A165" i="38" s="1"/>
  <c r="A10" i="47"/>
  <c r="R13" i="38" s="1"/>
  <c r="A55" i="47"/>
  <c r="R58" i="38" s="1"/>
  <c r="B118" i="47"/>
  <c r="A121" i="38" s="1"/>
  <c r="C179" i="47"/>
  <c r="C110" i="47"/>
  <c r="C185" i="47"/>
  <c r="A128" i="47"/>
  <c r="B186" i="47"/>
  <c r="A189" i="38" s="1"/>
  <c r="A99" i="47"/>
  <c r="R102" i="38" s="1"/>
  <c r="B30" i="47"/>
  <c r="A33" i="38" s="1"/>
  <c r="A112" i="47"/>
  <c r="C130" i="47"/>
  <c r="C166" i="47"/>
  <c r="B20" i="47"/>
  <c r="A23" i="38" s="1"/>
  <c r="B95" i="47"/>
  <c r="A98" i="38" s="1"/>
  <c r="A109" i="47"/>
  <c r="R112" i="38" s="1"/>
  <c r="B174" i="47"/>
  <c r="A177" i="38" s="1"/>
  <c r="B63" i="47"/>
  <c r="A66" i="38" s="1"/>
  <c r="B47" i="47"/>
  <c r="A50" i="38" s="1"/>
  <c r="C25" i="47"/>
  <c r="O28" i="38" s="1"/>
  <c r="B76" i="47"/>
  <c r="A79" i="38" s="1"/>
  <c r="C46" i="47"/>
  <c r="O49" i="38" s="1"/>
  <c r="C113" i="47"/>
  <c r="A81" i="47"/>
  <c r="R84" i="38" s="1"/>
  <c r="A106" i="47"/>
  <c r="R109" i="38" s="1"/>
  <c r="A51" i="47"/>
  <c r="R54" i="38" s="1"/>
  <c r="A191" i="47"/>
  <c r="C108" i="47"/>
  <c r="O111" i="38" s="1"/>
  <c r="C80" i="47"/>
  <c r="O83" i="38" s="1"/>
  <c r="A110" i="47"/>
  <c r="A126" i="47"/>
  <c r="B165" i="47"/>
  <c r="A168" i="38" s="1"/>
  <c r="B39" i="47"/>
  <c r="A42" i="38" s="1"/>
  <c r="A98" i="47"/>
  <c r="R101" i="38" s="1"/>
  <c r="C187" i="47"/>
  <c r="B152" i="47"/>
  <c r="A155" i="38" s="1"/>
  <c r="C44" i="47"/>
  <c r="O47" i="38" s="1"/>
  <c r="C57" i="47"/>
  <c r="O60" i="38" s="1"/>
  <c r="C87" i="47"/>
  <c r="O90" i="38" s="1"/>
  <c r="B84" i="47"/>
  <c r="A87" i="38" s="1"/>
  <c r="B142" i="47"/>
  <c r="A145" i="38" s="1"/>
  <c r="A174" i="47"/>
  <c r="C26" i="47"/>
  <c r="O29" i="38" s="1"/>
  <c r="A93" i="47"/>
  <c r="R96" i="38" s="1"/>
  <c r="B177" i="47"/>
  <c r="A180" i="38" s="1"/>
  <c r="B80" i="47"/>
  <c r="A83" i="38" s="1"/>
  <c r="B173" i="47"/>
  <c r="A176" i="38" s="1"/>
  <c r="B137" i="47"/>
  <c r="A140" i="38" s="1"/>
  <c r="B170" i="47"/>
  <c r="A173" i="38" s="1"/>
  <c r="A34" i="47"/>
  <c r="R37" i="38" s="1"/>
  <c r="A125" i="47"/>
  <c r="A87" i="47"/>
  <c r="R90" i="38" s="1"/>
  <c r="C184" i="47"/>
  <c r="A124" i="47"/>
  <c r="C79" i="47"/>
  <c r="O82" i="38" s="1"/>
  <c r="C189" i="47"/>
  <c r="A104" i="47"/>
  <c r="R107" i="38" s="1"/>
  <c r="A84" i="47"/>
  <c r="R87" i="38" s="1"/>
  <c r="C60" i="47"/>
  <c r="O63" i="38" s="1"/>
  <c r="C32" i="47"/>
  <c r="O35" i="38" s="1"/>
  <c r="B124" i="47"/>
  <c r="A127" i="38" s="1"/>
  <c r="A6" i="47"/>
  <c r="R9" i="38" s="1"/>
  <c r="C126" i="47"/>
  <c r="C154" i="47"/>
  <c r="A57" i="47"/>
  <c r="R60" i="38" s="1"/>
  <c r="C16" i="47"/>
  <c r="O19" i="38" s="1"/>
  <c r="B154" i="47"/>
  <c r="A157" i="38" s="1"/>
  <c r="C155" i="47"/>
  <c r="C53" i="47"/>
  <c r="O56" i="38" s="1"/>
  <c r="C19" i="47"/>
  <c r="O22" i="38" s="1"/>
  <c r="C190" i="47"/>
  <c r="C162" i="47"/>
  <c r="C9" i="47"/>
  <c r="O12" i="38" s="1"/>
  <c r="A44" i="47"/>
  <c r="R47" i="38" s="1"/>
  <c r="C146" i="47"/>
  <c r="B179" i="47"/>
  <c r="A182" i="38" s="1"/>
  <c r="C94" i="47"/>
  <c r="O97" i="38" s="1"/>
  <c r="A119" i="47"/>
  <c r="B87" i="47"/>
  <c r="A90" i="38" s="1"/>
  <c r="B52" i="47"/>
  <c r="A55" i="38" s="1"/>
  <c r="A94" i="47"/>
  <c r="R97" i="38" s="1"/>
  <c r="B176" i="47"/>
  <c r="A179" i="38" s="1"/>
  <c r="A48" i="47"/>
  <c r="R51" i="38" s="1"/>
  <c r="A85" i="47"/>
  <c r="R88" i="38" s="1"/>
  <c r="C97" i="47"/>
  <c r="O100" i="38" s="1"/>
  <c r="B33" i="47"/>
  <c r="A36" i="38" s="1"/>
  <c r="C188" i="47"/>
  <c r="C102" i="47"/>
  <c r="O105" i="38" s="1"/>
  <c r="B148" i="47"/>
  <c r="A151" i="38" s="1"/>
  <c r="B32" i="47"/>
  <c r="A35" i="38" s="1"/>
  <c r="B13" i="47"/>
  <c r="A16" i="38" s="1"/>
  <c r="C15" i="47"/>
  <c r="O18" i="38" s="1"/>
  <c r="A61" i="47"/>
  <c r="R64" i="38" s="1"/>
  <c r="C35" i="47"/>
  <c r="O38" i="38" s="1"/>
  <c r="B34" i="47"/>
  <c r="A37" i="38" s="1"/>
  <c r="A1" i="47"/>
  <c r="A47" i="47"/>
  <c r="R50" i="38" s="1"/>
  <c r="A188" i="47"/>
  <c r="A50" i="47"/>
  <c r="R53" i="38" s="1"/>
  <c r="C18" i="47"/>
  <c r="O21" i="38" s="1"/>
  <c r="A151" i="47"/>
  <c r="A77" i="47"/>
  <c r="R80" i="38" s="1"/>
  <c r="C122" i="47"/>
  <c r="B44" i="47"/>
  <c r="A47" i="38" s="1"/>
  <c r="A108" i="47"/>
  <c r="R111" i="38" s="1"/>
  <c r="C198" i="47"/>
  <c r="C21" i="47"/>
  <c r="O24" i="38" s="1"/>
  <c r="B144" i="47"/>
  <c r="A147" i="38" s="1"/>
  <c r="C12" i="47"/>
  <c r="O15" i="38" s="1"/>
  <c r="C63" i="47"/>
  <c r="O66" i="38" s="1"/>
  <c r="B195" i="47"/>
  <c r="A198" i="38" s="1"/>
  <c r="A167" i="47"/>
  <c r="B7" i="47"/>
  <c r="A10" i="38" s="1"/>
  <c r="C174" i="47"/>
  <c r="B81" i="47"/>
  <c r="A84" i="38" s="1"/>
  <c r="C114" i="47"/>
  <c r="C180" i="47"/>
  <c r="A155" i="47"/>
  <c r="B6" i="47"/>
  <c r="A9" i="38" s="1"/>
  <c r="B156" i="47"/>
  <c r="A159" i="38" s="1"/>
  <c r="B120" i="47"/>
  <c r="A123" i="38" s="1"/>
  <c r="C70" i="47"/>
  <c r="O73" i="38" s="1"/>
  <c r="B102" i="47"/>
  <c r="A105" i="38" s="1"/>
  <c r="B192" i="47"/>
  <c r="A195" i="38" s="1"/>
  <c r="C45" i="47"/>
  <c r="O48" i="38" s="1"/>
  <c r="C90" i="47"/>
  <c r="O93" i="38" s="1"/>
  <c r="A67" i="47"/>
  <c r="R70" i="38" s="1"/>
  <c r="C144" i="47"/>
  <c r="B125" i="47"/>
  <c r="A128" i="38" s="1"/>
  <c r="C168" i="47"/>
  <c r="A137" i="47"/>
  <c r="B167" i="47"/>
  <c r="A170" i="38" s="1"/>
  <c r="B14" i="47"/>
  <c r="A17" i="38" s="1"/>
  <c r="C176" i="47"/>
  <c r="B98" i="47"/>
  <c r="A101" i="38" s="1"/>
  <c r="B169" i="47"/>
  <c r="A172" i="38" s="1"/>
  <c r="C169" i="47"/>
  <c r="C67" i="47"/>
  <c r="O70" i="38" s="1"/>
  <c r="A8" i="47"/>
  <c r="R11" i="38" s="1"/>
  <c r="A86" i="47"/>
  <c r="R89" i="38" s="1"/>
  <c r="B175" i="47"/>
  <c r="A178" i="38" s="1"/>
  <c r="A92" i="47"/>
  <c r="R95" i="38" s="1"/>
  <c r="B111" i="47"/>
  <c r="A114" i="38" s="1"/>
  <c r="C134" i="47"/>
  <c r="A103" i="47"/>
  <c r="R106" i="38" s="1"/>
  <c r="A146" i="47"/>
  <c r="C59" i="47"/>
  <c r="O62" i="38" s="1"/>
  <c r="B146" i="47"/>
  <c r="A149" i="38" s="1"/>
  <c r="A35" i="47"/>
  <c r="R38" i="38" s="1"/>
  <c r="B136" i="47"/>
  <c r="A139" i="38" s="1"/>
  <c r="B51" i="47"/>
  <c r="A54" i="38" s="1"/>
  <c r="C156" i="47"/>
  <c r="A16" i="47"/>
  <c r="R19" i="38" s="1"/>
  <c r="C34" i="47"/>
  <c r="O37" i="38" s="1"/>
  <c r="C75" i="47"/>
  <c r="O78" i="38" s="1"/>
  <c r="A40" i="47"/>
  <c r="R43" i="38" s="1"/>
  <c r="B114" i="47"/>
  <c r="A117" i="38" s="1"/>
  <c r="B140" i="47"/>
  <c r="A143" i="38" s="1"/>
  <c r="C11" i="47"/>
  <c r="O14" i="38" s="1"/>
  <c r="A143" i="47"/>
  <c r="A56" i="47"/>
  <c r="R59" i="38" s="1"/>
  <c r="A32" i="47"/>
  <c r="R35" i="38" s="1"/>
  <c r="B65" i="47"/>
  <c r="A68" i="38" s="1"/>
  <c r="C128" i="47"/>
  <c r="A181" i="47"/>
  <c r="A83" i="47"/>
  <c r="R86" i="38" s="1"/>
  <c r="C152" i="47"/>
  <c r="A68" i="47"/>
  <c r="R71" i="38" s="1"/>
  <c r="B199" i="47"/>
  <c r="B193" i="47"/>
  <c r="A196" i="38" s="1"/>
  <c r="A121" i="47"/>
  <c r="A43" i="47"/>
  <c r="R46" i="38" s="1"/>
  <c r="A26" i="47"/>
  <c r="R29" i="38" s="1"/>
  <c r="A42" i="47"/>
  <c r="R45" i="38" s="1"/>
  <c r="A166" i="47"/>
  <c r="C149" i="47"/>
  <c r="A157" i="47"/>
  <c r="C140" i="47"/>
  <c r="C89" i="47"/>
  <c r="O92" i="38" s="1"/>
  <c r="C153" i="47"/>
  <c r="A186" i="47"/>
  <c r="C170" i="47"/>
  <c r="C62" i="47"/>
  <c r="O65" i="38" s="1"/>
  <c r="B157" i="47"/>
  <c r="A160" i="38" s="1"/>
  <c r="C100" i="47"/>
  <c r="O103" i="38" s="1"/>
  <c r="B133" i="47"/>
  <c r="A136" i="38" s="1"/>
  <c r="B5" i="47"/>
  <c r="A8" i="38" s="1"/>
  <c r="C6" i="47"/>
  <c r="O9" i="38" s="1"/>
  <c r="A169" i="47"/>
  <c r="A102" i="47"/>
  <c r="R105" i="38" s="1"/>
  <c r="C74" i="47"/>
  <c r="O77" i="38" s="1"/>
  <c r="A5" i="47"/>
  <c r="R8" i="38" s="1"/>
  <c r="C41" i="47"/>
  <c r="O44" i="38" s="1"/>
  <c r="A38" i="47"/>
  <c r="R41" i="38" s="1"/>
  <c r="A182" i="47"/>
  <c r="B159" i="47"/>
  <c r="A162" i="38" s="1"/>
  <c r="A64" i="47"/>
  <c r="R67" i="38" s="1"/>
  <c r="C3" i="47"/>
  <c r="O6" i="38" s="1"/>
  <c r="A19" i="47"/>
  <c r="R22" i="38" s="1"/>
  <c r="A31" i="47"/>
  <c r="R34" i="38" s="1"/>
  <c r="B9" i="47"/>
  <c r="A12" i="38" s="1"/>
  <c r="B55" i="47"/>
  <c r="A58" i="38" s="1"/>
  <c r="C138" i="47"/>
  <c r="B49" i="47"/>
  <c r="A52" i="38" s="1"/>
  <c r="A70" i="47"/>
  <c r="R73" i="38" s="1"/>
  <c r="B105" i="47"/>
  <c r="A108" i="38" s="1"/>
  <c r="B64" i="47"/>
  <c r="A67" i="38" s="1"/>
  <c r="A78" i="47"/>
  <c r="R81" i="38" s="1"/>
  <c r="B121" i="47"/>
  <c r="A124" i="38" s="1"/>
  <c r="A161" i="47"/>
  <c r="A145" i="47"/>
  <c r="B93" i="47"/>
  <c r="A96" i="38" s="1"/>
  <c r="A22" i="47"/>
  <c r="R25" i="38" s="1"/>
  <c r="A89" i="47"/>
  <c r="R92" i="38" s="1"/>
  <c r="A138" i="47"/>
  <c r="C10" i="47"/>
  <c r="O13" i="38" s="1"/>
  <c r="C43" i="47"/>
  <c r="O46" i="38" s="1"/>
  <c r="A160" i="47"/>
  <c r="A198" i="47"/>
  <c r="B116" i="47"/>
  <c r="A119" i="38" s="1"/>
  <c r="C47" i="47"/>
  <c r="O50" i="38" s="1"/>
  <c r="A120" i="47"/>
  <c r="A2" i="47"/>
  <c r="R5" i="38" s="1"/>
  <c r="B85" i="47"/>
  <c r="A88" i="38" s="1"/>
  <c r="A36" i="47"/>
  <c r="R39" i="38" s="1"/>
  <c r="B15" i="47"/>
  <c r="A18" i="38" s="1"/>
  <c r="C98" i="47"/>
  <c r="O101" i="38" s="1"/>
  <c r="B60" i="47"/>
  <c r="A63" i="38" s="1"/>
  <c r="C51" i="47"/>
  <c r="O54" i="38" s="1"/>
  <c r="A153" i="47"/>
  <c r="B16" i="47"/>
  <c r="A19" i="38" s="1"/>
  <c r="A144" i="47"/>
  <c r="C111" i="47"/>
  <c r="B89" i="47"/>
  <c r="A92" i="38" s="1"/>
  <c r="A163" i="47"/>
  <c r="C178" i="47"/>
  <c r="C129" i="47"/>
  <c r="A194" i="47"/>
  <c r="A180" i="47"/>
  <c r="C20" i="47"/>
  <c r="O23" i="38" s="1"/>
  <c r="B72" i="47"/>
  <c r="A75" i="38" s="1"/>
  <c r="B38" i="47"/>
  <c r="A41" i="38" s="1"/>
  <c r="C5" i="47"/>
  <c r="O8" i="38" s="1"/>
  <c r="A152" i="47"/>
  <c r="C109" i="47"/>
  <c r="O112" i="38" s="1"/>
  <c r="B160" i="47"/>
  <c r="A163" i="38" s="1"/>
  <c r="C181" i="47"/>
  <c r="B4" i="47"/>
  <c r="A7" i="38" s="1"/>
  <c r="B108" i="47"/>
  <c r="A111" i="38" s="1"/>
  <c r="B88" i="47"/>
  <c r="A91" i="38" s="1"/>
  <c r="A96" i="47"/>
  <c r="R99" i="38" s="1"/>
  <c r="B59" i="47"/>
  <c r="A62" i="38" s="1"/>
  <c r="B10" i="47"/>
  <c r="A13" i="38" s="1"/>
  <c r="C172" i="47"/>
  <c r="C142" i="47"/>
  <c r="A136" i="47"/>
  <c r="A95" i="47"/>
  <c r="R98" i="38" s="1"/>
  <c r="A29" i="47"/>
  <c r="R32" i="38" s="1"/>
  <c r="A123" i="47"/>
  <c r="A27" i="47"/>
  <c r="R30" i="38" s="1"/>
  <c r="A9" i="47"/>
  <c r="R12" i="38" s="1"/>
  <c r="B103" i="47"/>
  <c r="A106" i="38" s="1"/>
  <c r="A177" i="47"/>
  <c r="C13" i="47"/>
  <c r="O16" i="38" s="1"/>
  <c r="B22" i="47"/>
  <c r="A25" i="38" s="1"/>
  <c r="C48" i="47"/>
  <c r="O51" i="38" s="1"/>
  <c r="C1" i="47"/>
  <c r="B197" i="47"/>
  <c r="A200" i="38" s="1"/>
  <c r="B188" i="47"/>
  <c r="A191" i="38" s="1"/>
  <c r="B17" i="47"/>
  <c r="A20" i="38" s="1"/>
  <c r="A21" i="47"/>
  <c r="R24" i="38" s="1"/>
  <c r="C76" i="47"/>
  <c r="O79" i="38" s="1"/>
  <c r="B181" i="47"/>
  <c r="A184" i="38" s="1"/>
  <c r="C106" i="47"/>
  <c r="O109" i="38" s="1"/>
  <c r="C182" i="47"/>
  <c r="B180" i="47"/>
  <c r="A183" i="38" s="1"/>
  <c r="A60" i="47"/>
  <c r="R63" i="38" s="1"/>
  <c r="B57" i="47"/>
  <c r="A60" i="38" s="1"/>
  <c r="A88" i="47"/>
  <c r="R91" i="38" s="1"/>
  <c r="B99" i="47"/>
  <c r="A102" i="38" s="1"/>
  <c r="A107" i="47"/>
  <c r="R110" i="38" s="1"/>
  <c r="B92" i="47"/>
  <c r="A95" i="38" s="1"/>
  <c r="B42" i="47"/>
  <c r="A45" i="38" s="1"/>
  <c r="C78" i="47"/>
  <c r="O81" i="38" s="1"/>
  <c r="B97" i="47"/>
  <c r="A100" i="38" s="1"/>
  <c r="B117" i="47"/>
  <c r="A120" i="38" s="1"/>
  <c r="C88" i="47"/>
  <c r="O91" i="38" s="1"/>
  <c r="A193" i="47"/>
  <c r="A131" i="47"/>
  <c r="C151" i="47"/>
  <c r="A76" i="47"/>
  <c r="R79" i="38" s="1"/>
  <c r="B127" i="47"/>
  <c r="A130" i="38" s="1"/>
  <c r="B75" i="47"/>
  <c r="A78" i="38" s="1"/>
  <c r="C107" i="47"/>
  <c r="O110" i="38" s="1"/>
  <c r="A17" i="47"/>
  <c r="R20" i="38" s="1"/>
  <c r="B46" i="47"/>
  <c r="A49" i="38" s="1"/>
  <c r="B106" i="47"/>
  <c r="A109" i="38" s="1"/>
  <c r="A59" i="47"/>
  <c r="R62" i="38" s="1"/>
  <c r="B79" i="47"/>
  <c r="A82" i="38" s="1"/>
  <c r="B43" i="47"/>
  <c r="A46" i="38" s="1"/>
  <c r="C147" i="47"/>
  <c r="B28" i="47"/>
  <c r="A31" i="38" s="1"/>
  <c r="B94" i="47"/>
  <c r="A97" i="38" s="1"/>
  <c r="B26" i="47"/>
  <c r="A29" i="38" s="1"/>
  <c r="A28" i="47"/>
  <c r="R31" i="38" s="1"/>
  <c r="C150" i="47"/>
  <c r="B149" i="47"/>
  <c r="A152" i="38" s="1"/>
  <c r="B11" i="47"/>
  <c r="A14" i="38" s="1"/>
  <c r="B25" i="47"/>
  <c r="A28" i="38" s="1"/>
  <c r="C36" i="47"/>
  <c r="O39" i="38" s="1"/>
  <c r="C64" i="47"/>
  <c r="O67" i="38" s="1"/>
  <c r="A63" i="47"/>
  <c r="R66" i="38" s="1"/>
  <c r="C92" i="47"/>
  <c r="O95" i="38" s="1"/>
  <c r="B145" i="47"/>
  <c r="A148" i="38" s="1"/>
  <c r="B70" i="47"/>
  <c r="A73" i="38" s="1"/>
  <c r="C136" i="47"/>
  <c r="C4" i="47"/>
  <c r="O7" i="38" s="1"/>
  <c r="B91" i="47"/>
  <c r="A94" i="38" s="1"/>
  <c r="C38" i="47"/>
  <c r="O41" i="38" s="1"/>
  <c r="C68" i="47"/>
  <c r="O71" i="38" s="1"/>
  <c r="C164" i="47"/>
  <c r="B126" i="47"/>
  <c r="A129" i="38" s="1"/>
  <c r="C121" i="47"/>
  <c r="A111" i="47"/>
  <c r="C141" i="47"/>
  <c r="A62" i="47"/>
  <c r="R65" i="38" s="1"/>
  <c r="B83" i="47"/>
  <c r="A86" i="38" s="1"/>
  <c r="B104" i="47"/>
  <c r="A107" i="38" s="1"/>
  <c r="A175" i="47"/>
  <c r="B37" i="47"/>
  <c r="A40" i="38" s="1"/>
  <c r="A113" i="47"/>
  <c r="C54" i="47"/>
  <c r="O57" i="38" s="1"/>
  <c r="C148" i="47"/>
  <c r="A15" i="47"/>
  <c r="R18" i="38" s="1"/>
  <c r="C175" i="47"/>
  <c r="B135" i="47"/>
  <c r="A138" i="38" s="1"/>
  <c r="B58" i="47"/>
  <c r="A61" i="38" s="1"/>
  <c r="A183" i="47"/>
  <c r="C101" i="47"/>
  <c r="O104" i="38" s="1"/>
  <c r="A105" i="47"/>
  <c r="R108" i="38" s="1"/>
  <c r="B163" i="47"/>
  <c r="A166" i="38" s="1"/>
  <c r="B23" i="47"/>
  <c r="A26" i="38" s="1"/>
  <c r="A162" i="47"/>
  <c r="C81" i="47"/>
  <c r="O84" i="38" s="1"/>
  <c r="A33" i="47"/>
  <c r="R36" i="38" s="1"/>
  <c r="C193" i="47"/>
  <c r="C124" i="47"/>
  <c r="A41" i="47"/>
  <c r="R44" i="38" s="1"/>
  <c r="B189" i="47"/>
  <c r="A192" i="38" s="1"/>
  <c r="B134" i="47"/>
  <c r="A137" i="38" s="1"/>
  <c r="A156" i="47"/>
  <c r="C50" i="47"/>
  <c r="O53" i="38" s="1"/>
  <c r="C192" i="47"/>
  <c r="A118" i="47"/>
  <c r="A192" i="47"/>
  <c r="B191" i="47"/>
  <c r="A194" i="38" s="1"/>
  <c r="C171" i="47"/>
  <c r="B69" i="47"/>
  <c r="A72" i="38" s="1"/>
  <c r="B100" i="47"/>
  <c r="A103" i="38" s="1"/>
  <c r="C71" i="47"/>
  <c r="O74" i="38" s="1"/>
  <c r="A200" i="47"/>
  <c r="A179" i="47"/>
  <c r="A133" i="47"/>
  <c r="C105" i="47"/>
  <c r="O108" i="38" s="1"/>
  <c r="C52" i="47"/>
  <c r="O55" i="38" s="1"/>
  <c r="C127" i="47"/>
  <c r="B150" i="47"/>
  <c r="A153" i="38" s="1"/>
  <c r="C2" i="47"/>
  <c r="O5" i="38" s="1"/>
  <c r="C158" i="47"/>
  <c r="C95" i="47"/>
  <c r="O98" i="38" s="1"/>
  <c r="C37" i="47"/>
  <c r="O40" i="38" s="1"/>
  <c r="C191" i="47"/>
  <c r="C22" i="47"/>
  <c r="O25" i="38" s="1"/>
  <c r="B182" i="47"/>
  <c r="A185" i="38" s="1"/>
  <c r="A122" i="47"/>
  <c r="A25" i="47"/>
  <c r="R28" i="38" s="1"/>
  <c r="C157" i="47"/>
  <c r="C177" i="47"/>
  <c r="C137" i="47"/>
  <c r="A168" i="47"/>
  <c r="C17" i="47"/>
  <c r="O20" i="38" s="1"/>
  <c r="B198" i="47"/>
  <c r="C83" i="47"/>
  <c r="O86" i="38" s="1"/>
  <c r="A172" i="47"/>
  <c r="C27" i="47"/>
  <c r="O30" i="38" s="1"/>
  <c r="C116" i="47"/>
  <c r="A147" i="47"/>
  <c r="C86" i="47"/>
  <c r="O89" i="38" s="1"/>
  <c r="C24" i="47"/>
  <c r="O27" i="38" s="1"/>
  <c r="A79" i="47"/>
  <c r="R82" i="38" s="1"/>
  <c r="A18" i="47"/>
  <c r="R21" i="38" s="1"/>
  <c r="C165" i="47"/>
  <c r="B113" i="47"/>
  <c r="A116" i="38" s="1"/>
  <c r="C159" i="47"/>
  <c r="B130" i="47"/>
  <c r="A133" i="38" s="1"/>
  <c r="A58" i="47"/>
  <c r="R61" i="38" s="1"/>
  <c r="B153" i="47"/>
  <c r="A156" i="38" s="1"/>
  <c r="A23" i="47"/>
  <c r="R26" i="38" s="1"/>
  <c r="C199" i="47"/>
  <c r="A171" i="47"/>
  <c r="C56" i="47"/>
  <c r="O59" i="38" s="1"/>
  <c r="C58" i="47"/>
  <c r="O61" i="38" s="1"/>
  <c r="C145" i="47"/>
  <c r="C96" i="47"/>
  <c r="O99" i="38" s="1"/>
  <c r="C55" i="47"/>
  <c r="O58" i="38" s="1"/>
  <c r="B21" i="47"/>
  <c r="A24" i="38" s="1"/>
  <c r="B184" i="47"/>
  <c r="A187" i="38" s="1"/>
  <c r="B178" i="47"/>
  <c r="A181" i="38" s="1"/>
  <c r="A117" i="47"/>
  <c r="B78" i="47"/>
  <c r="A81" i="38" s="1"/>
  <c r="C7" i="47"/>
  <c r="O10" i="38" s="1"/>
  <c r="A114" i="47"/>
  <c r="B45" i="47"/>
  <c r="A48" i="38" s="1"/>
  <c r="C160" i="47"/>
  <c r="C29" i="47"/>
  <c r="O32" i="38" s="1"/>
  <c r="B1" i="47"/>
  <c r="C119" i="47"/>
  <c r="A72" i="47"/>
  <c r="R75" i="38" s="1"/>
  <c r="C125" i="47"/>
  <c r="C69" i="47"/>
  <c r="O72" i="38" s="1"/>
  <c r="C117" i="47"/>
  <c r="A100" i="47"/>
  <c r="R103" i="38" s="1"/>
  <c r="A158" i="47"/>
  <c r="B164" i="47"/>
  <c r="A167" i="38" s="1"/>
  <c r="C120" i="47"/>
  <c r="A39" i="47"/>
  <c r="R42" i="38" s="1"/>
  <c r="C200" i="47"/>
  <c r="A190" i="47"/>
  <c r="B131" i="47"/>
  <c r="A134" i="38" s="1"/>
  <c r="A54" i="47"/>
  <c r="R57" i="38" s="1"/>
  <c r="C91" i="47"/>
  <c r="O94" i="38" s="1"/>
  <c r="A141" i="47"/>
  <c r="C173" i="47"/>
  <c r="B66" i="47"/>
  <c r="A69" i="38" s="1"/>
  <c r="A90" i="47"/>
  <c r="R93" i="38" s="1"/>
  <c r="C143" i="47"/>
  <c r="B41" i="47"/>
  <c r="A44" i="38" s="1"/>
  <c r="C61" i="47"/>
  <c r="O64" i="38" s="1"/>
  <c r="B128" i="47"/>
  <c r="A131" i="38" s="1"/>
  <c r="A14" i="47"/>
  <c r="R17" i="38" s="1"/>
  <c r="C103" i="47"/>
  <c r="O106" i="38" s="1"/>
  <c r="B2" i="47"/>
  <c r="A5" i="38" s="1"/>
  <c r="A142" i="47"/>
  <c r="B107" i="47"/>
  <c r="A110" i="38" s="1"/>
  <c r="B53" i="47"/>
  <c r="A56" i="38" s="1"/>
  <c r="C66" i="47"/>
  <c r="O69" i="38" s="1"/>
  <c r="B48" i="47"/>
  <c r="A51" i="38" s="1"/>
  <c r="B123" i="47"/>
  <c r="A126" i="38" s="1"/>
  <c r="B71" i="47"/>
  <c r="A74" i="38" s="1"/>
  <c r="A148" i="47"/>
  <c r="C65" i="47"/>
  <c r="O68" i="38" s="1"/>
  <c r="A74" i="47"/>
  <c r="R77" i="38" s="1"/>
  <c r="C183" i="47"/>
  <c r="C28" i="47"/>
  <c r="O31" i="38" s="1"/>
  <c r="A73" i="47"/>
  <c r="R76" i="38" s="1"/>
  <c r="A154" i="47"/>
  <c r="A130" i="47"/>
  <c r="B158" i="47"/>
  <c r="A161" i="38" s="1"/>
  <c r="A45" i="47"/>
  <c r="R48" i="38" s="1"/>
  <c r="A11" i="47"/>
  <c r="R14" i="38" s="1"/>
  <c r="B77" i="47"/>
  <c r="A80" i="38" s="1"/>
  <c r="B200" i="47"/>
  <c r="C93" i="47"/>
  <c r="O96" i="38" s="1"/>
  <c r="C14" i="47"/>
  <c r="O17" i="38" s="1"/>
  <c r="A129" i="47"/>
  <c r="C84" i="47"/>
  <c r="O87" i="38" s="1"/>
  <c r="B183" i="47"/>
  <c r="A186" i="38" s="1"/>
  <c r="B110" i="47"/>
  <c r="A113" i="38" s="1"/>
  <c r="C135" i="47"/>
  <c r="A46" i="47"/>
  <c r="R49" i="38" s="1"/>
  <c r="B190" i="47"/>
  <c r="A193" i="38" s="1"/>
  <c r="C104" i="47"/>
  <c r="O107" i="38" s="1"/>
  <c r="A65" i="47"/>
  <c r="R68" i="38" s="1"/>
  <c r="B12" i="47"/>
  <c r="A15" i="38" s="1"/>
  <c r="C197" i="47"/>
  <c r="A7" i="47"/>
  <c r="R10" i="38" s="1"/>
  <c r="C186" i="47"/>
  <c r="A178" i="47"/>
  <c r="B139" i="47"/>
  <c r="A142" i="38" s="1"/>
  <c r="B155" i="47"/>
  <c r="A158" i="38" s="1"/>
  <c r="B172" i="47"/>
  <c r="A175" i="38" s="1"/>
  <c r="B90" i="47"/>
  <c r="A93" i="38" s="1"/>
  <c r="B8" i="47"/>
  <c r="A11" i="38" s="1"/>
  <c r="B187" i="47"/>
  <c r="A190" i="38" s="1"/>
  <c r="A132" i="47"/>
  <c r="A37" i="47"/>
  <c r="R40" i="38" s="1"/>
  <c r="A189" i="47"/>
  <c r="C123" i="47"/>
  <c r="A195" i="47"/>
  <c r="C8" i="47"/>
  <c r="O11" i="38" s="1"/>
  <c r="B194" i="47"/>
  <c r="A197" i="38" s="1"/>
  <c r="B56" i="47"/>
  <c r="A59" i="38" s="1"/>
  <c r="C23" i="47"/>
  <c r="O26" i="38" s="1"/>
  <c r="B143" i="47"/>
  <c r="A146" i="38" s="1"/>
  <c r="C42" i="47"/>
  <c r="O45" i="38" s="1"/>
  <c r="B27" i="47"/>
  <c r="A30" i="38" s="1"/>
  <c r="A80" i="47"/>
  <c r="R83" i="38" s="1"/>
  <c r="C39" i="47"/>
  <c r="O42" i="38" s="1"/>
  <c r="A24" i="47"/>
  <c r="R27" i="38" s="1"/>
  <c r="A187" i="47"/>
  <c r="A185" i="47"/>
  <c r="B67" i="47"/>
  <c r="A70" i="38" s="1"/>
  <c r="A75" i="47"/>
  <c r="R78" i="38" s="1"/>
  <c r="B68" i="47"/>
  <c r="A71" i="38" s="1"/>
  <c r="C112" i="47"/>
  <c r="C132" i="47"/>
  <c r="B161" i="47"/>
  <c r="A164" i="38" s="1"/>
  <c r="A52" i="47"/>
  <c r="R55" i="38" s="1"/>
  <c r="A3" i="47"/>
  <c r="B119" i="47"/>
  <c r="A122" i="38" s="1"/>
  <c r="A149" i="47"/>
  <c r="A66" i="47"/>
  <c r="R69" i="38" s="1"/>
  <c r="B35" i="47"/>
  <c r="A38" i="38" s="1"/>
  <c r="A135" i="47"/>
  <c r="A159" i="47"/>
  <c r="A53" i="47"/>
  <c r="R56" i="38" s="1"/>
  <c r="B62" i="47"/>
  <c r="A65" i="38" s="1"/>
  <c r="C131" i="47"/>
  <c r="C163" i="47"/>
  <c r="C139" i="47"/>
  <c r="B168" i="47"/>
  <c r="A171" i="38" s="1"/>
  <c r="B36" i="47"/>
  <c r="A39" i="38" s="1"/>
  <c r="C161" i="47"/>
  <c r="C99" i="47"/>
  <c r="O102" i="38" s="1"/>
  <c r="C40" i="47"/>
  <c r="O43" i="38" s="1"/>
  <c r="A30" i="47"/>
  <c r="R33" i="38" s="1"/>
  <c r="C194" i="47"/>
  <c r="B31" i="47"/>
  <c r="A34" i="38" s="1"/>
  <c r="A91" i="47"/>
  <c r="R94" i="38" s="1"/>
  <c r="B129" i="47"/>
  <c r="A132" i="38" s="1"/>
  <c r="B112" i="47"/>
  <c r="A115" i="38" s="1"/>
  <c r="A97" i="47"/>
  <c r="R100" i="38" s="1"/>
  <c r="A101" i="47"/>
  <c r="R104" i="38" s="1"/>
  <c r="B3" i="47"/>
  <c r="A6" i="38" s="1"/>
  <c r="B54" i="47"/>
  <c r="A57" i="38" s="1"/>
  <c r="A4" i="47"/>
  <c r="R7" i="38" s="1"/>
  <c r="B109" i="47"/>
  <c r="A112" i="38" s="1"/>
  <c r="A184" i="47"/>
  <c r="A116" i="47"/>
  <c r="A165" i="47"/>
  <c r="B101" i="47"/>
  <c r="A104" i="38" s="1"/>
  <c r="A173" i="47"/>
  <c r="B50" i="47"/>
  <c r="A53" i="38" s="1"/>
  <c r="A69" i="47"/>
  <c r="R72" i="38" s="1"/>
  <c r="B86" i="47"/>
  <c r="A89" i="38" s="1"/>
  <c r="A71" i="47"/>
  <c r="R74" i="38" s="1"/>
  <c r="A127" i="47"/>
  <c r="C31" i="47"/>
  <c r="O34" i="38" s="1"/>
  <c r="C118" i="47"/>
  <c r="B147" i="47"/>
  <c r="A150" i="38" s="1"/>
  <c r="A176" i="47"/>
  <c r="K77" i="38" l="1"/>
  <c r="Q77" i="38" s="1"/>
  <c r="I77" i="38"/>
  <c r="J77" i="38"/>
  <c r="V77" i="38"/>
  <c r="I70" i="38"/>
  <c r="V70" i="38"/>
  <c r="K70" i="38"/>
  <c r="Q70" i="38" s="1"/>
  <c r="J70" i="38"/>
  <c r="L3448" i="31"/>
  <c r="I5" i="38"/>
  <c r="J5" i="38"/>
  <c r="K5" i="38"/>
  <c r="G3448" i="31" s="1"/>
  <c r="V5" i="38"/>
  <c r="V24" i="38"/>
  <c r="K24" i="38"/>
  <c r="Q24" i="38" s="1"/>
  <c r="I24" i="38"/>
  <c r="J24" i="38"/>
  <c r="J72" i="38"/>
  <c r="I72" i="38"/>
  <c r="V72" i="38"/>
  <c r="K72" i="38"/>
  <c r="Q72" i="38" s="1"/>
  <c r="K106" i="38"/>
  <c r="Q106" i="38" s="1"/>
  <c r="V106" i="38"/>
  <c r="J106" i="38"/>
  <c r="I106" i="38"/>
  <c r="I91" i="38"/>
  <c r="V91" i="38"/>
  <c r="K91" i="38"/>
  <c r="Q91" i="38" s="1"/>
  <c r="J91" i="38"/>
  <c r="I18" i="38"/>
  <c r="K18" i="38"/>
  <c r="Q18" i="38" s="1"/>
  <c r="V18" i="38"/>
  <c r="J18" i="38"/>
  <c r="V58" i="38"/>
  <c r="I58" i="38"/>
  <c r="K58" i="38"/>
  <c r="Q58" i="38" s="1"/>
  <c r="J58" i="38"/>
  <c r="K83" i="38"/>
  <c r="Q83" i="38" s="1"/>
  <c r="V83" i="38"/>
  <c r="I83" i="38"/>
  <c r="J83" i="38"/>
  <c r="V33" i="38"/>
  <c r="K33" i="38"/>
  <c r="Q33" i="38" s="1"/>
  <c r="I33" i="38"/>
  <c r="J33" i="38"/>
  <c r="J43" i="38"/>
  <c r="K43" i="38"/>
  <c r="Q43" i="38" s="1"/>
  <c r="V43" i="38"/>
  <c r="I43" i="38"/>
  <c r="I28" i="38"/>
  <c r="V28" i="38"/>
  <c r="J28" i="38"/>
  <c r="K28" i="38"/>
  <c r="Q28" i="38" s="1"/>
  <c r="K109" i="38"/>
  <c r="Q109" i="38" s="1"/>
  <c r="I109" i="38"/>
  <c r="J109" i="38"/>
  <c r="V109" i="38"/>
  <c r="V100" i="38"/>
  <c r="I100" i="38"/>
  <c r="K100" i="38"/>
  <c r="Q100" i="38" s="1"/>
  <c r="J100" i="38"/>
  <c r="J111" i="38"/>
  <c r="V111" i="38"/>
  <c r="K111" i="38"/>
  <c r="Q111" i="38" s="1"/>
  <c r="I111" i="38"/>
  <c r="I12" i="38"/>
  <c r="K12" i="38"/>
  <c r="V12" i="38"/>
  <c r="J12" i="38"/>
  <c r="V42" i="38"/>
  <c r="I42" i="38"/>
  <c r="K42" i="38"/>
  <c r="Q42" i="38" s="1"/>
  <c r="J42" i="38"/>
  <c r="K79" i="38"/>
  <c r="Q79" i="38" s="1"/>
  <c r="V79" i="38"/>
  <c r="I79" i="38"/>
  <c r="J79" i="38"/>
  <c r="J69" i="38"/>
  <c r="K69" i="38"/>
  <c r="Q69" i="38" s="1"/>
  <c r="V69" i="38"/>
  <c r="I69" i="38"/>
  <c r="K81" i="38"/>
  <c r="Q81" i="38" s="1"/>
  <c r="I81" i="38"/>
  <c r="J81" i="38"/>
  <c r="V81" i="38"/>
  <c r="J37" i="38"/>
  <c r="I37" i="38"/>
  <c r="K37" i="38"/>
  <c r="Q37" i="38" s="1"/>
  <c r="V37" i="38"/>
  <c r="J112" i="38"/>
  <c r="I112" i="38"/>
  <c r="V112" i="38"/>
  <c r="K112" i="38"/>
  <c r="Q112" i="38" s="1"/>
  <c r="V96" i="38"/>
  <c r="I96" i="38"/>
  <c r="J96" i="38"/>
  <c r="K96" i="38"/>
  <c r="Q96" i="38" s="1"/>
  <c r="V47" i="38"/>
  <c r="K47" i="38"/>
  <c r="Q47" i="38" s="1"/>
  <c r="I47" i="38"/>
  <c r="J47" i="38"/>
  <c r="K55" i="38"/>
  <c r="Q55" i="38" s="1"/>
  <c r="J55" i="38"/>
  <c r="V55" i="38"/>
  <c r="I55" i="38"/>
  <c r="I64" i="38"/>
  <c r="K64" i="38"/>
  <c r="Q64" i="38" s="1"/>
  <c r="V64" i="38"/>
  <c r="J64" i="38"/>
  <c r="K99" i="38"/>
  <c r="Q99" i="38" s="1"/>
  <c r="I99" i="38"/>
  <c r="V99" i="38"/>
  <c r="J99" i="38"/>
  <c r="L3452" i="31"/>
  <c r="I9" i="38"/>
  <c r="J9" i="38"/>
  <c r="V9" i="38"/>
  <c r="K9" i="38"/>
  <c r="J38" i="38"/>
  <c r="K38" i="38"/>
  <c r="Q38" i="38" s="1"/>
  <c r="I38" i="38"/>
  <c r="V38" i="38"/>
  <c r="J49" i="38"/>
  <c r="V49" i="38"/>
  <c r="I49" i="38"/>
  <c r="K49" i="38"/>
  <c r="Q49" i="38" s="1"/>
  <c r="J7" i="38"/>
  <c r="I7" i="38"/>
  <c r="V7" i="38"/>
  <c r="K7" i="38"/>
  <c r="J88" i="38"/>
  <c r="I88" i="38"/>
  <c r="K88" i="38"/>
  <c r="Q88" i="38" s="1"/>
  <c r="V88" i="38"/>
  <c r="I57" i="38"/>
  <c r="V57" i="38"/>
  <c r="K57" i="38"/>
  <c r="Q57" i="38" s="1"/>
  <c r="J57" i="38"/>
  <c r="J45" i="38"/>
  <c r="K45" i="38"/>
  <c r="Q45" i="38" s="1"/>
  <c r="I45" i="38"/>
  <c r="V45" i="38"/>
  <c r="I8" i="38"/>
  <c r="J8" i="38"/>
  <c r="V8" i="38"/>
  <c r="K8" i="38"/>
  <c r="L3451" i="31"/>
  <c r="I68" i="38"/>
  <c r="K68" i="38"/>
  <c r="Q68" i="38" s="1"/>
  <c r="V68" i="38"/>
  <c r="J68" i="38"/>
  <c r="V54" i="38"/>
  <c r="J54" i="38"/>
  <c r="I54" i="38"/>
  <c r="K54" i="38"/>
  <c r="Q54" i="38" s="1"/>
  <c r="J84" i="38"/>
  <c r="K84" i="38"/>
  <c r="Q84" i="38" s="1"/>
  <c r="I84" i="38"/>
  <c r="V84" i="38"/>
  <c r="J16" i="38"/>
  <c r="K16" i="38"/>
  <c r="Q16" i="38" s="1"/>
  <c r="V16" i="38"/>
  <c r="I16" i="38"/>
  <c r="V90" i="38"/>
  <c r="I90" i="38"/>
  <c r="K90" i="38"/>
  <c r="Q90" i="38" s="1"/>
  <c r="J90" i="38"/>
  <c r="K50" i="38"/>
  <c r="Q50" i="38" s="1"/>
  <c r="J50" i="38"/>
  <c r="I50" i="38"/>
  <c r="V50" i="38"/>
  <c r="J6" i="38"/>
  <c r="L3449" i="31"/>
  <c r="K6" i="38"/>
  <c r="V6" i="38"/>
  <c r="I6" i="38"/>
  <c r="K39" i="38"/>
  <c r="Q39" i="38" s="1"/>
  <c r="I39" i="38"/>
  <c r="J39" i="38"/>
  <c r="V39" i="38"/>
  <c r="J35" i="38"/>
  <c r="K35" i="38"/>
  <c r="Q35" i="38" s="1"/>
  <c r="I35" i="38"/>
  <c r="V35" i="38"/>
  <c r="V66" i="38"/>
  <c r="J66" i="38"/>
  <c r="K66" i="38"/>
  <c r="Q66" i="38" s="1"/>
  <c r="I66" i="38"/>
  <c r="J103" i="38"/>
  <c r="V103" i="38"/>
  <c r="K103" i="38"/>
  <c r="Q103" i="38" s="1"/>
  <c r="I103" i="38"/>
  <c r="J82" i="38"/>
  <c r="I82" i="38"/>
  <c r="K82" i="38"/>
  <c r="Q82" i="38" s="1"/>
  <c r="V82" i="38"/>
  <c r="I15" i="38"/>
  <c r="V15" i="38"/>
  <c r="K15" i="38"/>
  <c r="Q15" i="38" s="1"/>
  <c r="J15" i="38"/>
  <c r="J26" i="38"/>
  <c r="K26" i="38"/>
  <c r="Q26" i="38" s="1"/>
  <c r="I26" i="38"/>
  <c r="V26" i="38"/>
  <c r="I40" i="38"/>
  <c r="V40" i="38"/>
  <c r="K40" i="38"/>
  <c r="Q40" i="38" s="1"/>
  <c r="J40" i="38"/>
  <c r="J20" i="38"/>
  <c r="K20" i="38"/>
  <c r="Q20" i="38" s="1"/>
  <c r="I20" i="38"/>
  <c r="V20" i="38"/>
  <c r="K92" i="38"/>
  <c r="Q92" i="38" s="1"/>
  <c r="J92" i="38"/>
  <c r="V92" i="38"/>
  <c r="I92" i="38"/>
  <c r="R6" i="38"/>
  <c r="H3449" i="31"/>
  <c r="J78" i="38"/>
  <c r="I78" i="38"/>
  <c r="V78" i="38"/>
  <c r="K78" i="38"/>
  <c r="Q78" i="38" s="1"/>
  <c r="J10" i="38"/>
  <c r="I10" i="38"/>
  <c r="V10" i="38"/>
  <c r="K10" i="38"/>
  <c r="V21" i="38"/>
  <c r="K21" i="38"/>
  <c r="Q21" i="38" s="1"/>
  <c r="I21" i="38"/>
  <c r="J21" i="38"/>
  <c r="K14" i="38"/>
  <c r="J14" i="38"/>
  <c r="I14" i="38"/>
  <c r="V14" i="38"/>
  <c r="K89" i="38"/>
  <c r="Q89" i="38" s="1"/>
  <c r="J89" i="38"/>
  <c r="I89" i="38"/>
  <c r="V89" i="38"/>
  <c r="I74" i="38"/>
  <c r="V74" i="38"/>
  <c r="K74" i="38"/>
  <c r="Q74" i="38" s="1"/>
  <c r="J74" i="38"/>
  <c r="K44" i="38"/>
  <c r="Q44" i="38" s="1"/>
  <c r="I44" i="38"/>
  <c r="V44" i="38"/>
  <c r="J44" i="38"/>
  <c r="K30" i="38"/>
  <c r="Q30" i="38" s="1"/>
  <c r="I30" i="38"/>
  <c r="J30" i="38"/>
  <c r="V30" i="38"/>
  <c r="K107" i="38"/>
  <c r="Q107" i="38" s="1"/>
  <c r="V107" i="38"/>
  <c r="I107" i="38"/>
  <c r="J107" i="38"/>
  <c r="V29" i="38"/>
  <c r="J29" i="38"/>
  <c r="I29" i="38"/>
  <c r="K29" i="38"/>
  <c r="Q29" i="38" s="1"/>
  <c r="J102" i="38"/>
  <c r="K102" i="38"/>
  <c r="Q102" i="38" s="1"/>
  <c r="I102" i="38"/>
  <c r="V102" i="38"/>
  <c r="J87" i="38"/>
  <c r="V87" i="38"/>
  <c r="I87" i="38"/>
  <c r="K87" i="38"/>
  <c r="Q87" i="38" s="1"/>
  <c r="I32" i="38"/>
  <c r="J32" i="38"/>
  <c r="V32" i="38"/>
  <c r="K32" i="38"/>
  <c r="Q32" i="38" s="1"/>
  <c r="K76" i="38"/>
  <c r="Q76" i="38" s="1"/>
  <c r="I76" i="38"/>
  <c r="J76" i="38"/>
  <c r="V76" i="38"/>
  <c r="J93" i="38"/>
  <c r="K93" i="38"/>
  <c r="Q93" i="38" s="1"/>
  <c r="I93" i="38"/>
  <c r="V93" i="38"/>
  <c r="I94" i="38"/>
  <c r="J94" i="38"/>
  <c r="K94" i="38"/>
  <c r="Q94" i="38" s="1"/>
  <c r="V94" i="38"/>
  <c r="I95" i="38"/>
  <c r="J95" i="38"/>
  <c r="V95" i="38"/>
  <c r="K95" i="38"/>
  <c r="Q95" i="38" s="1"/>
  <c r="J80" i="38"/>
  <c r="K80" i="38"/>
  <c r="Q80" i="38" s="1"/>
  <c r="I80" i="38"/>
  <c r="V80" i="38"/>
  <c r="K48" i="38"/>
  <c r="Q48" i="38" s="1"/>
  <c r="I48" i="38"/>
  <c r="J48" i="38"/>
  <c r="V48" i="38"/>
  <c r="K53" i="38"/>
  <c r="Q53" i="38" s="1"/>
  <c r="J53" i="38"/>
  <c r="V53" i="38"/>
  <c r="I53" i="38"/>
  <c r="K11" i="38"/>
  <c r="Q11" i="38" s="1"/>
  <c r="I11" i="38"/>
  <c r="J11" i="38"/>
  <c r="V11" i="38"/>
  <c r="K51" i="38"/>
  <c r="Q51" i="38" s="1"/>
  <c r="J51" i="38"/>
  <c r="V51" i="38"/>
  <c r="I51" i="38"/>
  <c r="I86" i="38"/>
  <c r="K86" i="38"/>
  <c r="Q86" i="38" s="1"/>
  <c r="J86" i="38"/>
  <c r="V86" i="38"/>
  <c r="I73" i="38"/>
  <c r="J73" i="38"/>
  <c r="K73" i="38"/>
  <c r="Q73" i="38" s="1"/>
  <c r="V73" i="38"/>
  <c r="J97" i="38"/>
  <c r="I97" i="38"/>
  <c r="K97" i="38"/>
  <c r="Q97" i="38" s="1"/>
  <c r="V97" i="38"/>
  <c r="K19" i="38"/>
  <c r="Q19" i="38" s="1"/>
  <c r="V19" i="38"/>
  <c r="I19" i="38"/>
  <c r="K67" i="38"/>
  <c r="Q67" i="38" s="1"/>
  <c r="J67" i="38"/>
  <c r="V67" i="38"/>
  <c r="I67" i="38"/>
  <c r="J101" i="38"/>
  <c r="V101" i="38"/>
  <c r="K101" i="38"/>
  <c r="Q101" i="38" s="1"/>
  <c r="I101" i="38"/>
  <c r="K105" i="38"/>
  <c r="Q105" i="38" s="1"/>
  <c r="I105" i="38"/>
  <c r="V105" i="38"/>
  <c r="J105" i="38"/>
  <c r="K98" i="38"/>
  <c r="Q98" i="38" s="1"/>
  <c r="V98" i="38"/>
  <c r="J98" i="38"/>
  <c r="I98" i="38"/>
  <c r="I31" i="38"/>
  <c r="V31" i="38"/>
  <c r="K31" i="38"/>
  <c r="Q31" i="38" s="1"/>
  <c r="J31" i="38"/>
  <c r="I60" i="38"/>
  <c r="J60" i="38"/>
  <c r="K60" i="38"/>
  <c r="Q60" i="38" s="1"/>
  <c r="V60" i="38"/>
  <c r="J41" i="38"/>
  <c r="I41" i="38"/>
  <c r="V41" i="38"/>
  <c r="K41" i="38"/>
  <c r="Q41" i="38" s="1"/>
  <c r="I108" i="38"/>
  <c r="V108" i="38"/>
  <c r="J108" i="38"/>
  <c r="K108" i="38"/>
  <c r="Q108" i="38" s="1"/>
  <c r="J36" i="38"/>
  <c r="I36" i="38"/>
  <c r="K36" i="38"/>
  <c r="Q36" i="38" s="1"/>
  <c r="V36" i="38"/>
  <c r="K23" i="38"/>
  <c r="Q23" i="38" s="1"/>
  <c r="J23" i="38"/>
  <c r="I23" i="38"/>
  <c r="V23" i="38"/>
  <c r="I22" i="38"/>
  <c r="V22" i="38"/>
  <c r="K22" i="38"/>
  <c r="Q22" i="38" s="1"/>
  <c r="J22" i="38"/>
  <c r="J104" i="38"/>
  <c r="V104" i="38"/>
  <c r="I104" i="38"/>
  <c r="K104" i="38"/>
  <c r="Q104" i="38" s="1"/>
  <c r="V65" i="38"/>
  <c r="K65" i="38"/>
  <c r="Q65" i="38" s="1"/>
  <c r="I65" i="38"/>
  <c r="J65" i="38"/>
  <c r="I56" i="38"/>
  <c r="V56" i="38"/>
  <c r="K56" i="38"/>
  <c r="Q56" i="38" s="1"/>
  <c r="J56" i="38"/>
  <c r="K61" i="38"/>
  <c r="Q61" i="38" s="1"/>
  <c r="I61" i="38"/>
  <c r="V61" i="38"/>
  <c r="J61" i="38"/>
  <c r="K25" i="38"/>
  <c r="Q25" i="38" s="1"/>
  <c r="J25" i="38"/>
  <c r="V25" i="38"/>
  <c r="I25" i="38"/>
  <c r="V13" i="38"/>
  <c r="I13" i="38"/>
  <c r="J13" i="38"/>
  <c r="K13" i="38"/>
  <c r="V75" i="38"/>
  <c r="J75" i="38"/>
  <c r="I75" i="38"/>
  <c r="K75" i="38"/>
  <c r="Q75" i="38" s="1"/>
  <c r="J17" i="38"/>
  <c r="I17" i="38"/>
  <c r="K17" i="38"/>
  <c r="Q17" i="38" s="1"/>
  <c r="V17" i="38"/>
  <c r="J85" i="38"/>
  <c r="V85" i="38"/>
  <c r="K85" i="38"/>
  <c r="Q85" i="38" s="1"/>
  <c r="I85" i="38"/>
  <c r="K27" i="38"/>
  <c r="Q27" i="38" s="1"/>
  <c r="V27" i="38"/>
  <c r="J27" i="38"/>
  <c r="I27" i="38"/>
  <c r="V34" i="38"/>
  <c r="I34" i="38"/>
  <c r="J34" i="38"/>
  <c r="K34" i="38"/>
  <c r="Q34" i="38" s="1"/>
  <c r="K71" i="38"/>
  <c r="Q71" i="38" s="1"/>
  <c r="V71" i="38"/>
  <c r="I71" i="38"/>
  <c r="J71" i="38"/>
  <c r="K59" i="38"/>
  <c r="Q59" i="38" s="1"/>
  <c r="I59" i="38"/>
  <c r="V59" i="38"/>
  <c r="J59" i="38"/>
  <c r="J110" i="38"/>
  <c r="K110" i="38"/>
  <c r="Q110" i="38" s="1"/>
  <c r="V110" i="38"/>
  <c r="I110" i="38"/>
  <c r="I46" i="38"/>
  <c r="V46" i="38"/>
  <c r="J46" i="38"/>
  <c r="K46" i="38"/>
  <c r="Q46" i="38" s="1"/>
  <c r="I62" i="38"/>
  <c r="J62" i="38"/>
  <c r="V62" i="38"/>
  <c r="K62" i="38"/>
  <c r="Q62" i="38" s="1"/>
  <c r="J63" i="38"/>
  <c r="V63" i="38"/>
  <c r="I63" i="38"/>
  <c r="K63" i="38"/>
  <c r="Q63" i="38" s="1"/>
  <c r="K52" i="38"/>
  <c r="Q52" i="38" s="1"/>
  <c r="V52" i="38"/>
  <c r="J52" i="38"/>
  <c r="I52" i="38"/>
  <c r="G3452" i="31" l="1"/>
  <c r="C16" i="46" s="1" a="1"/>
  <c r="Q9" i="38"/>
  <c r="G3455" i="31"/>
  <c r="Q12" i="38"/>
  <c r="G3453" i="31"/>
  <c r="Q10" i="38"/>
  <c r="Q6" i="38"/>
  <c r="G3449" i="31"/>
  <c r="Q13" i="38"/>
  <c r="G3456" i="31"/>
  <c r="Q14" i="38"/>
  <c r="G3457" i="31"/>
  <c r="G3451" i="31"/>
  <c r="Q8" i="38"/>
  <c r="C16" i="46" l="1"/>
  <c r="G4" i="46" s="1"/>
  <c r="K16" i="46" a="1"/>
  <c r="K16" i="46" s="1"/>
  <c r="J76" i="46"/>
  <c r="G3" i="46" s="1"/>
  <c r="D76" i="46"/>
  <c r="J74" i="46"/>
  <c r="G76" i="46"/>
  <c r="L16" i="46" a="1"/>
  <c r="L16" i="46" s="1"/>
  <c r="G5" i="4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IUAF</author>
    <author>tc={F4B22F29-44D0-474E-AD7A-9D0316BD9732}</author>
    <author>Coord Admi</author>
  </authors>
  <commentList>
    <comment ref="V1180" authorId="0" shapeId="0" xr:uid="{9031ABA8-4DCC-4EA3-A034-80875335BF60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LE FALTA RECIBO DE FEBRERO, MOD CHECAR
</t>
        </r>
      </text>
    </comment>
    <comment ref="V1183" authorId="1" shapeId="0" xr:uid="{F4B22F29-44D0-474E-AD7A-9D0316BD973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le falta recibo del último módulo de spei de 
febrero</t>
      </text>
    </comment>
    <comment ref="V1205" authorId="2" shapeId="0" xr:uid="{C3D16692-41EB-45F6-8F1F-A72CE1475749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CHECAREN CONTROL DE TITUACION
</t>
        </r>
      </text>
    </comment>
    <comment ref="AI1272" authorId="2" shapeId="0" xr:uid="{8E028158-FC9C-4472-81AD-19C47F23612A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inicia JPGP 16/03/22
</t>
        </r>
      </text>
    </comment>
    <comment ref="V2092" authorId="0" shapeId="0" xr:uid="{58543CA3-C237-4117-8303-F5C6061CDA25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PAGO ANTICIPAdo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C73767-0E71-479D-833E-DD555BA028C6}" keepAlive="1" interval="60" name="Consulta - BASE A" description="Conexión a la consulta 'BASE A' en el libro." type="5" refreshedVersion="8" background="1" refreshOnLoad="1" saveData="1">
    <dbPr connection="Provider=Microsoft.Mashup.OleDb.1;Data Source=$Workbook$;Location=&quot;BASE A&quot;;Extended Properties=&quot;&quot;" command="SELECT * FROM [BASE A]"/>
  </connection>
  <connection id="2" xr16:uid="{9293DD93-2D9A-4435-BC84-244658AF057C}" keepAlive="1" interval="60" name="Consulta - DIARIO BANCOS" description="Conexión a la consulta 'DIARIO BANCOS' en el libro." type="5" refreshedVersion="8" background="1" saveData="1">
    <dbPr connection="Provider=Microsoft.Mashup.OleDb.1;Data Source=$Workbook$;Location=&quot;DIARIO BANCOS&quot;;Extended Properties=&quot;&quot;" command="SELECT * FROM [DIARIO BANCOS]"/>
  </connection>
  <connection id="3" xr16:uid="{9D4E7062-32C1-410F-B985-24BDBD0E5847}" keepAlive="1" interval="60" name="Consulta - DIARIO BANCOS (2)" description="Conexión a la consulta 'DIARIO BANCOS (2)' en el libro." type="5" refreshedVersion="8" background="1" refreshOnLoad="1" saveData="1">
    <dbPr connection="Provider=Microsoft.Mashup.OleDb.1;Data Source=$Workbook$;Location=&quot;DIARIO BANCOS (2)&quot;;Extended Properties=&quot;&quot;" command="SELECT * FROM [DIARIO BANCO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<sst xmlns="http://schemas.openxmlformats.org/spreadsheetml/2006/main" count="57324" uniqueCount="9461">
  <si>
    <t>CURP</t>
  </si>
  <si>
    <t>CORREO</t>
  </si>
  <si>
    <t>TELEFONO</t>
  </si>
  <si>
    <t>PROGRAMA</t>
  </si>
  <si>
    <t>INSCRIPCION</t>
  </si>
  <si>
    <t>ALVARADO MONTAÑO ILSE MONSERRAT</t>
  </si>
  <si>
    <t>AAMI880618MDFLNL07</t>
  </si>
  <si>
    <t>SPEI</t>
  </si>
  <si>
    <t>AIGA970403MQRVNN06</t>
  </si>
  <si>
    <t>-</t>
  </si>
  <si>
    <t>X</t>
  </si>
  <si>
    <t>GOMV760827MMCMRN05</t>
  </si>
  <si>
    <t>LUNA RAMOS ANGEL GUILLERMO</t>
  </si>
  <si>
    <t>LURA870316HQRNMN02</t>
  </si>
  <si>
    <t>NOVELO GONZALEZ LUIS CARLOS</t>
  </si>
  <si>
    <t>NOGL901010HQRVNS00</t>
  </si>
  <si>
    <t>OCHOA MONTELONGO KESSIA YEMINA</t>
  </si>
  <si>
    <t>OOMK861127MSLCNS03</t>
  </si>
  <si>
    <t>REYNA URESTI WALDO FRANCISCO</t>
  </si>
  <si>
    <t>REUW880805HSPYRL03</t>
  </si>
  <si>
    <t>BAJA TEMPORAL</t>
  </si>
  <si>
    <t>UXAA961123HQRCBN04</t>
  </si>
  <si>
    <t>YAM CAHUIL MERCEDES MARIVI</t>
  </si>
  <si>
    <t>YACM970924MQRMHR01</t>
  </si>
  <si>
    <t>ALCALA LOPEZ NATIVIDAD</t>
  </si>
  <si>
    <t>AALN760217MOCLPT06</t>
  </si>
  <si>
    <t>64DD03C-01</t>
  </si>
  <si>
    <t>DD03C</t>
  </si>
  <si>
    <t>ARGUMEDO GUERRA BLANCA DANNALY</t>
  </si>
  <si>
    <t>64DD03C-02</t>
  </si>
  <si>
    <t>BOLIO CERDAN ARTURO</t>
  </si>
  <si>
    <t>64DD03C-03</t>
  </si>
  <si>
    <t>BLANCO LIZAMA LANDY BEATRIZ</t>
  </si>
  <si>
    <t>BOCA680311HDFLRR07</t>
  </si>
  <si>
    <t>64DD03C-04</t>
  </si>
  <si>
    <t>DOMINGUEZ SERRET ARACELI</t>
  </si>
  <si>
    <t>DOSA710403MDFMRR02</t>
  </si>
  <si>
    <t>64DD03C-05</t>
  </si>
  <si>
    <t>EFECTIVO</t>
  </si>
  <si>
    <t>x</t>
  </si>
  <si>
    <t>BANCO</t>
  </si>
  <si>
    <t>DURAN ZUÑIGA EDUARDO</t>
  </si>
  <si>
    <t>DUZE780819HDFRXD00</t>
  </si>
  <si>
    <t>64DD03C-06</t>
  </si>
  <si>
    <t>CLIP</t>
  </si>
  <si>
    <t>MAESTRÍA</t>
  </si>
  <si>
    <t>GONZALEZ LOPEZ MIGUEL JESUS</t>
  </si>
  <si>
    <t>GOLM800129HQRNPG07</t>
  </si>
  <si>
    <t>64DD03C-07</t>
  </si>
  <si>
    <t>PUC HERNANDEZ LESLIE EUNICE</t>
  </si>
  <si>
    <t>PUHL771029MYNCRZ07</t>
  </si>
  <si>
    <t>64DD03C-08</t>
  </si>
  <si>
    <t>ROSADO NOVELO JEANETTE DE LOS ANGELES</t>
  </si>
  <si>
    <t>RONJ661005MYNSVN08</t>
  </si>
  <si>
    <t>64DD03C-09</t>
  </si>
  <si>
    <t>SALDADO</t>
  </si>
  <si>
    <t>ROSADO YAM EFRAIN MARTIN</t>
  </si>
  <si>
    <t>ROYE631012HYNSMF19</t>
  </si>
  <si>
    <t>64DD03C-10</t>
  </si>
  <si>
    <t>HUERTA GUZMAN YAHAIRA YAITZIRI</t>
  </si>
  <si>
    <t>HUGY840518MDFRZH03</t>
  </si>
  <si>
    <t>EN ESPERA</t>
  </si>
  <si>
    <t>GATA670516MNLRRD04</t>
  </si>
  <si>
    <t>AGUILAR MACEDA MINERVA</t>
  </si>
  <si>
    <t>AUMM790127MDFGCN08</t>
  </si>
  <si>
    <t>LD03C</t>
  </si>
  <si>
    <t>CAAMAL MENDOZA ROMAN ABRAHAM</t>
  </si>
  <si>
    <t>CAMR770530HQRMNM07</t>
  </si>
  <si>
    <t>64LD03C-01</t>
  </si>
  <si>
    <t>BAJA</t>
  </si>
  <si>
    <t>CETINA RUIZ NAYELY GUADALUPE</t>
  </si>
  <si>
    <t>64LD03C-02</t>
  </si>
  <si>
    <t>CHAIN GONZALEZ MARIA</t>
  </si>
  <si>
    <t>CAGM010321MVZHNRA6</t>
  </si>
  <si>
    <t>64LD03C-03</t>
  </si>
  <si>
    <t>LARA DELGADO JERRY VENTURA</t>
  </si>
  <si>
    <t>LADJ990603HQRRLR02</t>
  </si>
  <si>
    <t>64LD03C-04</t>
  </si>
  <si>
    <t>LIRA SOLIS ARMANDO</t>
  </si>
  <si>
    <t>LISA921027HSPRLR02</t>
  </si>
  <si>
    <t>LOPEZ ALCALA KEVIN</t>
  </si>
  <si>
    <t>LOAK960213HOCPLV01</t>
  </si>
  <si>
    <t>MARIN MARTINEZ TOMAS</t>
  </si>
  <si>
    <t>MAMT610307HDFRRM04</t>
  </si>
  <si>
    <t>PALOMO BONILLA CARLOS EDUARDO</t>
  </si>
  <si>
    <t>PABC921206HYNLNR06</t>
  </si>
  <si>
    <t>64LD03C-08</t>
  </si>
  <si>
    <t>TEHUTLE RAYA ITZHEL</t>
  </si>
  <si>
    <t>TERI990829MDFHYT00</t>
  </si>
  <si>
    <t>64LD03C-09</t>
  </si>
  <si>
    <t>ZELAYA IBARRA JOSE VIRGILIO</t>
  </si>
  <si>
    <t>ZEIV030316HQRLBRA4</t>
  </si>
  <si>
    <t>GOGF741017MVZNLR02</t>
  </si>
  <si>
    <t>GARCIA ORTEGA GRISELDA</t>
  </si>
  <si>
    <t>GAOG820303MVZRRR02</t>
  </si>
  <si>
    <t>JARDON SANCHEZ FRANCIA MARGARITA</t>
  </si>
  <si>
    <t>JASF800617MMCRNR00</t>
  </si>
  <si>
    <t>64MD04A2-02</t>
  </si>
  <si>
    <t>AISM880311MMCRNG00</t>
  </si>
  <si>
    <t>PESB940311MGRRLR01</t>
  </si>
  <si>
    <t>TOVS760527MGRRLG14</t>
  </si>
  <si>
    <t>64MD04A2-07</t>
  </si>
  <si>
    <t>OSORIO LÓPEZ DIANA</t>
  </si>
  <si>
    <t>OOLD780911MMCSPN04</t>
  </si>
  <si>
    <t>DOMINGUEZ UC DARWIN DAVID</t>
  </si>
  <si>
    <t>DOUD841229HCCMCR07</t>
  </si>
  <si>
    <t>MENDOZA HERNANDEZ JOSE ARTURO</t>
  </si>
  <si>
    <t>MEHA671215HJCNRR08</t>
  </si>
  <si>
    <t>DAMAS DIAZ EBER DEL JESUS</t>
  </si>
  <si>
    <t>DADE840424HCCMZB05</t>
  </si>
  <si>
    <t>MD04A</t>
  </si>
  <si>
    <t xml:space="preserve">BASULTO SOLIS ERIKA RAQUEL </t>
  </si>
  <si>
    <t>BASE740601MYNSLR01</t>
  </si>
  <si>
    <t>64MD04C2-02</t>
  </si>
  <si>
    <t>MD04B</t>
  </si>
  <si>
    <t>LD03A</t>
  </si>
  <si>
    <t>AISR891008MCCVNX01</t>
  </si>
  <si>
    <t>64DD04A-01</t>
  </si>
  <si>
    <t xml:space="preserve">MEDINA VILLARREAL BLANCA ANNEL </t>
  </si>
  <si>
    <t>MEVB800304MCLDLL00</t>
  </si>
  <si>
    <t>64DD04A-05</t>
  </si>
  <si>
    <t>64DD04A-02</t>
  </si>
  <si>
    <t xml:space="preserve">VILLALBA DURAN VIRGINIA </t>
  </si>
  <si>
    <t>VIDV791004MCHLRR04</t>
  </si>
  <si>
    <t>64LD03A3-09</t>
  </si>
  <si>
    <t>LD03A3</t>
  </si>
  <si>
    <t xml:space="preserve">REYES TREJO LUIS ALONSO </t>
  </si>
  <si>
    <t>RETL840311HDFYRS06</t>
  </si>
  <si>
    <t>LD03C2</t>
  </si>
  <si>
    <t>RAMIREZ COTERO MARICELA</t>
  </si>
  <si>
    <t>RACM840109MMCMTR02</t>
  </si>
  <si>
    <t>64MD05B-06</t>
  </si>
  <si>
    <t>MD05A</t>
  </si>
  <si>
    <t>DOMINGUEZ VALDEZ MIGUEL ANGEL</t>
  </si>
  <si>
    <t>DOVM720929HSRMLG06</t>
  </si>
  <si>
    <t>MARTINEZ JARA MIRNA KARINA</t>
  </si>
  <si>
    <t>MAJM790326MVZRRR06</t>
  </si>
  <si>
    <t>HERNANDEZ BROCA SARA</t>
  </si>
  <si>
    <t>HEBS771012MTCRRR02</t>
  </si>
  <si>
    <t>TOAJ790819HMCRBL07</t>
  </si>
  <si>
    <t>DD04A</t>
  </si>
  <si>
    <t>ALFONSO ROMERO NATALIA</t>
  </si>
  <si>
    <t>AORN750911MTCLMT00</t>
  </si>
  <si>
    <t>HOEF740213HQRLSR03</t>
  </si>
  <si>
    <t>RIVERA BONILLA MARIA DE LOURDES</t>
  </si>
  <si>
    <t>RIBL750227MPLVNR01</t>
  </si>
  <si>
    <t>ACEVEDO COCOM MANUEL JESUS</t>
  </si>
  <si>
    <t>AECM930314HCHCCN07</t>
  </si>
  <si>
    <t>TOVAR ROA ANA LILIA</t>
  </si>
  <si>
    <t>TORA720210MGTVXN08</t>
  </si>
  <si>
    <t>SOGL770303MYNSRZ09</t>
  </si>
  <si>
    <t>PEREZ TEJERO ADDY ZOILA</t>
  </si>
  <si>
    <t>PETA660820MCCRJD07</t>
  </si>
  <si>
    <t>64MD04A-19</t>
  </si>
  <si>
    <t>SACA780407MCCNRL05</t>
  </si>
  <si>
    <t>PENDIENTE</t>
  </si>
  <si>
    <t>Nombre</t>
  </si>
  <si>
    <t>SALDO PENDIENTE</t>
  </si>
  <si>
    <t xml:space="preserve">Folio </t>
  </si>
  <si>
    <t>Monto</t>
  </si>
  <si>
    <t>Forma de Pago</t>
  </si>
  <si>
    <t>Fecha</t>
  </si>
  <si>
    <t>No. De auto</t>
  </si>
  <si>
    <t>MD</t>
  </si>
  <si>
    <t>COLEGIATURA</t>
  </si>
  <si>
    <t>MOD. 1</t>
  </si>
  <si>
    <t>LD</t>
  </si>
  <si>
    <t>MOD. 20</t>
  </si>
  <si>
    <t>LICENCIATURA</t>
  </si>
  <si>
    <t>MOD. 21</t>
  </si>
  <si>
    <t>CETINA CARRILLO JULIO MANUEL</t>
  </si>
  <si>
    <t>MOD. 24</t>
  </si>
  <si>
    <t>Mod. 1</t>
  </si>
  <si>
    <t>LORÍA INTERIÁN GUADALUPE DE JESUS</t>
  </si>
  <si>
    <t>MOD. 23</t>
  </si>
  <si>
    <t>Mod. 2</t>
  </si>
  <si>
    <t>Mod. 3</t>
  </si>
  <si>
    <t>CHE PECH FRANCISCO JAVIER</t>
  </si>
  <si>
    <t>MOD. 18</t>
  </si>
  <si>
    <t>Reinscripción</t>
  </si>
  <si>
    <t>ORTIZ GARCIA JOSE JUAN</t>
  </si>
  <si>
    <t>MOD.16</t>
  </si>
  <si>
    <t>MOD. 17</t>
  </si>
  <si>
    <t>KUMUL PECH BERNALDO AGUILLER</t>
  </si>
  <si>
    <t>BANCO AZTECA</t>
  </si>
  <si>
    <t>Mod. 15</t>
  </si>
  <si>
    <t>Mod. 16</t>
  </si>
  <si>
    <t>INSCRIPCIÓN</t>
  </si>
  <si>
    <t>Mod. 17</t>
  </si>
  <si>
    <t>Mod. 18</t>
  </si>
  <si>
    <t>Mod. 19</t>
  </si>
  <si>
    <t>Mod. 20</t>
  </si>
  <si>
    <t>Mod. 4</t>
  </si>
  <si>
    <t>UCAN NOH GLADYS NOEMI</t>
  </si>
  <si>
    <t xml:space="preserve">MORALES MORALES IRMA </t>
  </si>
  <si>
    <t>Mod. 24</t>
  </si>
  <si>
    <t>LOPEZ REJON MILDRED</t>
  </si>
  <si>
    <t>HERNANDEZ MAY MERCEDALIA</t>
  </si>
  <si>
    <t>DD</t>
  </si>
  <si>
    <t>DOCTORADO</t>
  </si>
  <si>
    <t xml:space="preserve">JUAREZ VERA IRVING RAYMUNDO </t>
  </si>
  <si>
    <t>LOPEZ GONZALEZ ODEMARIS ASTRID</t>
  </si>
  <si>
    <t>PEREZ JAVIER SABRINA DEL CARMEN</t>
  </si>
  <si>
    <t>Mod. 21</t>
  </si>
  <si>
    <t>Mod. 22</t>
  </si>
  <si>
    <t>GRAJEDA GONZALEZ LUIS CARLOS</t>
  </si>
  <si>
    <t>Mod. 13</t>
  </si>
  <si>
    <t>RAMOS ESPOSITOS MARIA SAGRARIO DE JESUS</t>
  </si>
  <si>
    <t xml:space="preserve">MOO TEPAL JORGE DARIO </t>
  </si>
  <si>
    <t>Mod. 23</t>
  </si>
  <si>
    <t>AGUILLON RODRIGUEZ LEOBARDO SANTIAGO</t>
  </si>
  <si>
    <t>Mod.1</t>
  </si>
  <si>
    <t>BRAGA COB DECIDERIO</t>
  </si>
  <si>
    <t>LUNA CHI DAVID GIBRAN</t>
  </si>
  <si>
    <t>Mod. 6</t>
  </si>
  <si>
    <t xml:space="preserve">GONZALEZ GLENNIE MARIA FERNANDA </t>
  </si>
  <si>
    <t>CAN CRUZ SERGIO DOLORES</t>
  </si>
  <si>
    <t>CAN REJON JOSE DOLORES</t>
  </si>
  <si>
    <t>GUZMAN SANCHEZ ESMERALDA</t>
  </si>
  <si>
    <t>RODRIGUEZ DOLORES JOSEFINA</t>
  </si>
  <si>
    <t>LUNA GUZMAN MERCY OSSANA</t>
  </si>
  <si>
    <t xml:space="preserve">PECH JUAREZ MILTON ALEJANDRO </t>
  </si>
  <si>
    <t xml:space="preserve">MENDOZA RUBIO ARMANDO </t>
  </si>
  <si>
    <t>1er Abono</t>
  </si>
  <si>
    <t>TITULACIÓN</t>
  </si>
  <si>
    <t>2do Abono</t>
  </si>
  <si>
    <t>HOY HAU LUIS ALBERTO</t>
  </si>
  <si>
    <t>Mod. 7</t>
  </si>
  <si>
    <t>Mod. 8</t>
  </si>
  <si>
    <t>HUESCA MARZUCA JUAN CARLOS</t>
  </si>
  <si>
    <t>GARCIA MAYA MILCA NOEMI</t>
  </si>
  <si>
    <t>Mod. 10</t>
  </si>
  <si>
    <t>Mod. 11</t>
  </si>
  <si>
    <t>Mod. 12</t>
  </si>
  <si>
    <t xml:space="preserve">PEREZ MENDEZ JOCHEBED ABIGAIL </t>
  </si>
  <si>
    <t>FIERRO LOPEZ JOSE ARMANDO</t>
  </si>
  <si>
    <t>DIAZ VILLALOBOS FELIX</t>
  </si>
  <si>
    <t>ANTONIO SILVA ERIK RODRIGO</t>
  </si>
  <si>
    <t>AYALA LEYVA ELBA PAULINA</t>
  </si>
  <si>
    <t>GALAN LARA GABINO</t>
  </si>
  <si>
    <t>RAMOS MEZA MAYRA ALEJANDRA</t>
  </si>
  <si>
    <t>Mod. 5</t>
  </si>
  <si>
    <t>TAH MONTEJO KEILA DE GARMI</t>
  </si>
  <si>
    <t>DIPLOMADO LABORAL</t>
  </si>
  <si>
    <t>CASTRO ESPINOSA VIANEY</t>
  </si>
  <si>
    <t xml:space="preserve">VIDAL GUAL MANUELA DE ATOCHA </t>
  </si>
  <si>
    <t>HERNANDEZ REYES ELIZABETH</t>
  </si>
  <si>
    <t>ROSADO MUÑOZ LUIS HUMBERTO</t>
  </si>
  <si>
    <t>VASQUEZ MARTINEZ ANA KARINA</t>
  </si>
  <si>
    <t xml:space="preserve">ROSADO YAM EFRAIN MARTIN </t>
  </si>
  <si>
    <t>BRICEÑO CHABLE YARA FARIDE</t>
  </si>
  <si>
    <t>DZIB KU JESSICA GUADALUPE</t>
  </si>
  <si>
    <t>Mod. 14</t>
  </si>
  <si>
    <t>PRIANI RODRIGUEZ SANDRA LETICIA</t>
  </si>
  <si>
    <t xml:space="preserve">BLANCO GARAVITO OMAR ALEJANDRO </t>
  </si>
  <si>
    <t>JTDD</t>
  </si>
  <si>
    <t>JORNADA DOCTORADO</t>
  </si>
  <si>
    <t>EQUIVALENCIA</t>
  </si>
  <si>
    <t>MARTINEZ ALCOCER MARTHA PATRICIA</t>
  </si>
  <si>
    <t>ARCOS ZUÑIGA YAZMIN</t>
  </si>
  <si>
    <t>JUAREZ ALVARADO DIANA JANETH</t>
  </si>
  <si>
    <t>CAB CANCHE RUSSEL JOSUE</t>
  </si>
  <si>
    <t>RODRIGUEZ HEREDIA MIGUEL ANTONIO</t>
  </si>
  <si>
    <t>RODRÍGUEZ AVALOS EDUARDO ALONSO</t>
  </si>
  <si>
    <t>GONZÁLEZ HERNÁNDEZ DANIEL ANTONIO</t>
  </si>
  <si>
    <t>SANCHEZ BAEZA MANUEL ATOCHA</t>
  </si>
  <si>
    <t xml:space="preserve">PEREZ LOEZA EDGARDO NICOLAS </t>
  </si>
  <si>
    <t>MAY DZIB LANDY MARIA</t>
  </si>
  <si>
    <t>ANTELE HERNÁNDEZ JEHU</t>
  </si>
  <si>
    <t>BASTARRACHEA DE LEON RANDY SALVADOR</t>
  </si>
  <si>
    <t>CANUL TORRES REBECA</t>
  </si>
  <si>
    <t>PETRES ZAVALA LEOPOLDO</t>
  </si>
  <si>
    <t>REYES CHAN GLENDI</t>
  </si>
  <si>
    <t>MANCILLA HERNANDEZ JORGE ALEJANDRO</t>
  </si>
  <si>
    <t>Mod.8</t>
  </si>
  <si>
    <t>DIPLOMADO PENAL</t>
  </si>
  <si>
    <t>MORA CANTO SAMANTHA ANDREA</t>
  </si>
  <si>
    <t xml:space="preserve">SANTIAGO URGELL JUAN LORENZO </t>
  </si>
  <si>
    <t>SANTIAGO RAMIREZ REYNA MARIA</t>
  </si>
  <si>
    <t>DIPLOMADO</t>
  </si>
  <si>
    <t>REINSCRIPCIÓN</t>
  </si>
  <si>
    <t>DIAZ VEGA MARLY ELIZABETH</t>
  </si>
  <si>
    <t>CERTIFICACIÓN</t>
  </si>
  <si>
    <t>PECH JIMENEZ SERGIO ALFONSO</t>
  </si>
  <si>
    <t>CREDENCIAL</t>
  </si>
  <si>
    <t>ABONO</t>
  </si>
  <si>
    <t>MUGARTEGUI NEVERO MIGUEL ANGEL</t>
  </si>
  <si>
    <t>COLMENARES HUETO MARIA ELENA</t>
  </si>
  <si>
    <t>TZIU QUETZAL CARLOS FERNANDO</t>
  </si>
  <si>
    <t>OXTE CAUICH BELCY ASAREEL</t>
  </si>
  <si>
    <t xml:space="preserve">ZAVALA MORALES GABRIELA </t>
  </si>
  <si>
    <t>PERALTA ALVAREZ ARTURO</t>
  </si>
  <si>
    <t>Mod. 9</t>
  </si>
  <si>
    <t>CRUZ MENDEZ JOSE MARIA</t>
  </si>
  <si>
    <t>TOLUCA</t>
  </si>
  <si>
    <t>JTMD</t>
  </si>
  <si>
    <t xml:space="preserve">CERTIFICACIÓN </t>
  </si>
  <si>
    <t>POBLANO MANCILLA MARGARITA IVETTE</t>
  </si>
  <si>
    <t>VARIOS</t>
  </si>
  <si>
    <t>Dip. Lab</t>
  </si>
  <si>
    <t>MOD. 13</t>
  </si>
  <si>
    <t>FUENTES ESCAMILLA SUSANA GUADALUPE</t>
  </si>
  <si>
    <t>KOYOC KUMUL MAYRA LETICIA</t>
  </si>
  <si>
    <t>JTLD</t>
  </si>
  <si>
    <t>CONTRERAS GUZMAN ORALIA</t>
  </si>
  <si>
    <t>GIL ACOSTA LUZ ELVA</t>
  </si>
  <si>
    <t>GONZALEZ ZARATE LUIS HERIBERTO</t>
  </si>
  <si>
    <t>GONZALEZ DIAZ GLADYS MINERVA</t>
  </si>
  <si>
    <t>Mod. 2 Abono</t>
  </si>
  <si>
    <t>POOL CAUICH DAVID JEYSSER</t>
  </si>
  <si>
    <t>TINOCO COSIO CLAUDIA GUADALUPE</t>
  </si>
  <si>
    <t>RECIBOS</t>
  </si>
  <si>
    <t>SI</t>
  </si>
  <si>
    <t>Toluca</t>
  </si>
  <si>
    <t>JORNADA MAESTRÍA</t>
  </si>
  <si>
    <t>DIAZ HERNANDEZ JOSE MARTIN</t>
  </si>
  <si>
    <t>RAMIREZ ARAGON MIGUEL ANGEL</t>
  </si>
  <si>
    <t>Mod. 27</t>
  </si>
  <si>
    <t>Mod. 28</t>
  </si>
  <si>
    <t xml:space="preserve">CRUZ HERNANDEZ FAUSTINO </t>
  </si>
  <si>
    <t>ALARCON TERRON OCTAVIO</t>
  </si>
  <si>
    <t>GONZALEZ ROJAS ABELARDO SANTOS</t>
  </si>
  <si>
    <t>PAGO TOTAL</t>
  </si>
  <si>
    <t>DURAN RAMOS SAGRARIO ALEJANDRA</t>
  </si>
  <si>
    <t xml:space="preserve">MOLINA HERNANDEZ CLAUDIA LORENA </t>
  </si>
  <si>
    <t>KIDNIE RAMOS ROBERTO DE JESUS</t>
  </si>
  <si>
    <t>LAGUNA CRUZ MARCELINA</t>
  </si>
  <si>
    <t>SAENZ ORTEGA BIANCA EUGENIA</t>
  </si>
  <si>
    <t>VEGA MARTINEZ CARLOS</t>
  </si>
  <si>
    <t>PALMA TRACONIS OSCAR HUMBERTO</t>
  </si>
  <si>
    <t>TINOCO COSIO CARLOS ANGEL</t>
  </si>
  <si>
    <t xml:space="preserve">ABONO </t>
  </si>
  <si>
    <t xml:space="preserve">REINSCRIPCIÓN </t>
  </si>
  <si>
    <t>ABONO FINAL</t>
  </si>
  <si>
    <t xml:space="preserve">PROGRAMA </t>
  </si>
  <si>
    <t>Colegiaturas</t>
  </si>
  <si>
    <t>MOD. 2</t>
  </si>
  <si>
    <t>3er Cuatrimestre</t>
  </si>
  <si>
    <t>ARAGON ESQUIVEL DIONICIO RICARDO</t>
  </si>
  <si>
    <t>MOD. 22</t>
  </si>
  <si>
    <t>MOD. 25</t>
  </si>
  <si>
    <t>MOD. 26</t>
  </si>
  <si>
    <t>CORTES SANTOS JOSE EDUARDO</t>
  </si>
  <si>
    <t>SEDE</t>
  </si>
  <si>
    <t>Grado</t>
  </si>
  <si>
    <t>Concepto</t>
  </si>
  <si>
    <t>Pago</t>
  </si>
  <si>
    <t>Programa</t>
  </si>
  <si>
    <t>JORNADA LICENCIATURA</t>
  </si>
  <si>
    <t>Mod. 29</t>
  </si>
  <si>
    <t>Mod. 30</t>
  </si>
  <si>
    <t>BAHENA NAJERA BENJAMIN</t>
  </si>
  <si>
    <t>MOD. 3</t>
  </si>
  <si>
    <t>CAB Y CHUC ADELINA</t>
  </si>
  <si>
    <t>3er Abono</t>
  </si>
  <si>
    <t>Mod. 1 PARCIAL</t>
  </si>
  <si>
    <t>BOLON PEREZ JUAN ALBERTO</t>
  </si>
  <si>
    <t>%</t>
  </si>
  <si>
    <t>TOTAL</t>
  </si>
  <si>
    <t>CICLER ZAVALA ERIC UVENCE MARTIN</t>
  </si>
  <si>
    <t>Otros</t>
  </si>
  <si>
    <t>VANEGAS ACEVES CAROLINA</t>
  </si>
  <si>
    <t>DOCUMENTO</t>
  </si>
  <si>
    <t>Titulación</t>
  </si>
  <si>
    <t xml:space="preserve">TORRES ABRAHAM JULIO EULALIO </t>
  </si>
  <si>
    <t>Emisión</t>
  </si>
  <si>
    <t>Factura</t>
  </si>
  <si>
    <t>f</t>
  </si>
  <si>
    <t>5to Cuatrimestre</t>
  </si>
  <si>
    <t>Mod. 2 COMPLETO</t>
  </si>
  <si>
    <t>ORDAZ MARTINEZ MANUEL DE ATOCHA</t>
  </si>
  <si>
    <t>4to abono</t>
  </si>
  <si>
    <t>F</t>
  </si>
  <si>
    <t xml:space="preserve">EXAMEN </t>
  </si>
  <si>
    <t>MOD. 4</t>
  </si>
  <si>
    <t>CABALLERO VANEGAS ESTEFANIA CAROLINA</t>
  </si>
  <si>
    <t>GUEVARA GUERRERO SERGIO</t>
  </si>
  <si>
    <t>Equivalencia</t>
  </si>
  <si>
    <t>MOD. 27</t>
  </si>
  <si>
    <t>MOD. 28</t>
  </si>
  <si>
    <t>EUAN PECH JUAN DE LA CRUZ</t>
  </si>
  <si>
    <t xml:space="preserve">SANCHEZ DE LA CRUZ ALICIA </t>
  </si>
  <si>
    <t>5to abono</t>
  </si>
  <si>
    <t>CEREMONIA</t>
  </si>
  <si>
    <t>Toga, Birrete, Museta + Foto</t>
  </si>
  <si>
    <t xml:space="preserve">2do Abono </t>
  </si>
  <si>
    <t>Pago Total</t>
  </si>
  <si>
    <t>Certificación</t>
  </si>
  <si>
    <t>N/A</t>
  </si>
  <si>
    <t>Mod. 3 Completo</t>
  </si>
  <si>
    <t>MOD. 5</t>
  </si>
  <si>
    <t>MOD. 29</t>
  </si>
  <si>
    <t>Cancelado</t>
  </si>
  <si>
    <t>MOD. 30</t>
  </si>
  <si>
    <t>LÓPEZ HERNÁNDEZ VICTORIA</t>
  </si>
  <si>
    <t>RUBLEE INSIGNARES CHARLES ALBERT</t>
  </si>
  <si>
    <t xml:space="preserve">MENA MORENO ERICK </t>
  </si>
  <si>
    <t>**</t>
  </si>
  <si>
    <t>APARTADO</t>
  </si>
  <si>
    <t>CONSTANCIA</t>
  </si>
  <si>
    <t>Documento</t>
  </si>
  <si>
    <t>003162</t>
  </si>
  <si>
    <t>OTROS</t>
  </si>
  <si>
    <t>ALAMILLA AMOROS DIANA ALCIRA</t>
  </si>
  <si>
    <t>Mod. 31</t>
  </si>
  <si>
    <t>Mod. 32</t>
  </si>
  <si>
    <t>BAUTISTA DE DIOS YESICA</t>
  </si>
  <si>
    <t>Mod. 26 PARCIAL 2</t>
  </si>
  <si>
    <t>Mod. 27 PARCIAL 1</t>
  </si>
  <si>
    <t>CORTES HERNANDEZ JOSE EDMUNDO</t>
  </si>
  <si>
    <t xml:space="preserve">ARIZMENDI SANDOVAL MAGALY MARISOL </t>
  </si>
  <si>
    <t>ACTA DE GRADO</t>
  </si>
  <si>
    <t>DIAZ GARCIA DANIEL</t>
  </si>
  <si>
    <t>GIL TUN ANGEL ARMANDO</t>
  </si>
  <si>
    <t>GIL LOPEZ DORIS MARIA</t>
  </si>
  <si>
    <t>GIL LOPEZ CRISTINA GUADALUPE</t>
  </si>
  <si>
    <t xml:space="preserve">TECOTL GUTIERREZ LORENA </t>
  </si>
  <si>
    <t>Pago parcial</t>
  </si>
  <si>
    <t>Mod.11</t>
  </si>
  <si>
    <t>ENVIO</t>
  </si>
  <si>
    <t>SANCHEZ RODRIGUEZ JOSE RAFAEL</t>
  </si>
  <si>
    <t>HERNANDEZ JARQUIN ALBERTO GUADALUPE</t>
  </si>
  <si>
    <t>ESQUIDE MACIAS ALFONSO</t>
  </si>
  <si>
    <t>CHEQUE</t>
  </si>
  <si>
    <t>Mod.1 Saldado</t>
  </si>
  <si>
    <t>743936 / 896417</t>
  </si>
  <si>
    <t>SOSA GARCIA LIZBETH REGINA</t>
  </si>
  <si>
    <t>CANCUN</t>
  </si>
  <si>
    <t>Mod.20</t>
  </si>
  <si>
    <t>CANCÚN</t>
  </si>
  <si>
    <t>Mod.2</t>
  </si>
  <si>
    <t>KANTUKILKIN</t>
  </si>
  <si>
    <t>Depósito de efectivo</t>
  </si>
  <si>
    <t>PUERTO M</t>
  </si>
  <si>
    <t>HOIL ESCAMILLA FERNANDO JAVIER</t>
  </si>
  <si>
    <t>ALCOCER GARCIA JUDITH JAQUELINE</t>
  </si>
  <si>
    <t>VELAZQUEZ DEL VALLE JAZMIN</t>
  </si>
  <si>
    <t>CASTRO RIVADENEYRA HECTOR</t>
  </si>
  <si>
    <t>RODRIGUEZ FIGUEROA HOMERO</t>
  </si>
  <si>
    <t>OSORIO LEO HECTOR BALTAZAR</t>
  </si>
  <si>
    <t xml:space="preserve">CANCUN </t>
  </si>
  <si>
    <t>MONTES DE OCA MEDINA JUAN MANUEL</t>
  </si>
  <si>
    <t>MONTALVO CORTES CRUZ LUCERO</t>
  </si>
  <si>
    <t>SANDOVAL MARTINEZ MONICA JAZMIN</t>
  </si>
  <si>
    <t>6 de 24</t>
  </si>
  <si>
    <t>7 de 24</t>
  </si>
  <si>
    <t>CIUDAD DEL C</t>
  </si>
  <si>
    <t>2do Abono -2</t>
  </si>
  <si>
    <t>MORALES VILLAGRAN LAURA ELISA</t>
  </si>
  <si>
    <t>TERRES HERNANDEZ PABLO GUILLERMO</t>
  </si>
  <si>
    <t>CHETUMAL</t>
  </si>
  <si>
    <t xml:space="preserve">CRUZ MORENO CARLOS ALBERTO </t>
  </si>
  <si>
    <t xml:space="preserve">RODRIGUEZ CONTRERAS KRINA GEMMA </t>
  </si>
  <si>
    <t>CAUICH FONSECA GEOVANNI ALEJANDRO</t>
  </si>
  <si>
    <t>AYALA MORENO RAUL</t>
  </si>
  <si>
    <t>PALACIOS RAMIREZ EUSEBIO</t>
  </si>
  <si>
    <t>TORRESCANO VELAZQUEZ SUGEY ALMA JEANET</t>
  </si>
  <si>
    <t>BUSTAMANTE SANCHEZ SINAI ALEJANDRA</t>
  </si>
  <si>
    <t>NAVA HERNANDEZ LUIS HERNAN</t>
  </si>
  <si>
    <t>Mod. 25 - Abono</t>
  </si>
  <si>
    <t>3er Abono saldo final</t>
  </si>
  <si>
    <t>5to Abono</t>
  </si>
  <si>
    <t>Abono</t>
  </si>
  <si>
    <t>Mod. 27 Saldo</t>
  </si>
  <si>
    <t>Mod. 28 Abono</t>
  </si>
  <si>
    <t xml:space="preserve">MAY CHAN ILEANA VICTORIA 
</t>
  </si>
  <si>
    <t>8 de 12</t>
  </si>
  <si>
    <t>CANO GOMEZ HECTOR DOMINGO</t>
  </si>
  <si>
    <t>Mod. 7 y 8</t>
  </si>
  <si>
    <t>2do abono</t>
  </si>
  <si>
    <t>Mod.25 Saldado</t>
  </si>
  <si>
    <t>4to Abono</t>
  </si>
  <si>
    <t>Mod.18</t>
  </si>
  <si>
    <t>Depósito AZTECA</t>
  </si>
  <si>
    <t xml:space="preserve">MARTINEZ MARROQUIN MARIA DEL CARMEN </t>
  </si>
  <si>
    <t>CRUZ BARREIRO BLANCA ESTHER</t>
  </si>
  <si>
    <t>Mod. 20 saldado</t>
  </si>
  <si>
    <t>AVILES DEMENEGHI DEYLIANA</t>
  </si>
  <si>
    <t>DE LA ROSA MATA ISSA GUADALUPE</t>
  </si>
  <si>
    <t>DOMINGUEZ ROGEL ROMUALDO CARLOS</t>
  </si>
  <si>
    <t>1 DE  6</t>
  </si>
  <si>
    <t>Mod. 6 Abono</t>
  </si>
  <si>
    <t>OZUNA LEYVA YULMA</t>
  </si>
  <si>
    <t>REYES MAXIMILIANO</t>
  </si>
  <si>
    <t>FOTOS TITULO</t>
  </si>
  <si>
    <t>OLIVA GARRIDO GUILLERMO MANUEL</t>
  </si>
  <si>
    <t>576459 / 576510</t>
  </si>
  <si>
    <t>Playera y termo</t>
  </si>
  <si>
    <t>Mod. 2 Saldado</t>
  </si>
  <si>
    <t>Mod. 28 Saldo</t>
  </si>
  <si>
    <t>Mod. 29 Abono</t>
  </si>
  <si>
    <t>Mod.24</t>
  </si>
  <si>
    <t>Mod.22</t>
  </si>
  <si>
    <t>3 LUGARES</t>
  </si>
  <si>
    <t>Mod.9</t>
  </si>
  <si>
    <t>12 LUGARES</t>
  </si>
  <si>
    <t>Mod.3</t>
  </si>
  <si>
    <t>1515651 / 1516998</t>
  </si>
  <si>
    <t>Mod.19</t>
  </si>
  <si>
    <t>Mod.6</t>
  </si>
  <si>
    <t>2 BOLETOS</t>
  </si>
  <si>
    <t>2 DE  6</t>
  </si>
  <si>
    <t>REEMBOLSO</t>
  </si>
  <si>
    <t>RAYGOZA ALCOCER MARIA CANDELARIA</t>
  </si>
  <si>
    <t>Mod.13</t>
  </si>
  <si>
    <t>8 de 24</t>
  </si>
  <si>
    <t>CRUZ GONZALEZ HECTOR ALEJANDRO</t>
  </si>
  <si>
    <t>Mod.1 Abono</t>
  </si>
  <si>
    <t>2 de 6</t>
  </si>
  <si>
    <t>Mod.4</t>
  </si>
  <si>
    <t>Mod.7</t>
  </si>
  <si>
    <t>Mod. 1 SALDADO</t>
  </si>
  <si>
    <t>Mod. 2 Parcial</t>
  </si>
  <si>
    <t>1 de 6</t>
  </si>
  <si>
    <t>6 BOLETOS</t>
  </si>
  <si>
    <t>PECH PECH ADDY PAULINA</t>
  </si>
  <si>
    <t>15 BOLETOS</t>
  </si>
  <si>
    <t>VELARDE GOMEZ JORGE</t>
  </si>
  <si>
    <t>MDP</t>
  </si>
  <si>
    <t>Mod.1 saldado</t>
  </si>
  <si>
    <t>Mod.16</t>
  </si>
  <si>
    <t>Mod.17</t>
  </si>
  <si>
    <t xml:space="preserve">Abono </t>
  </si>
  <si>
    <t>19 DE 24</t>
  </si>
  <si>
    <t>5 BOLETOS</t>
  </si>
  <si>
    <t>3 BOLETOS ANTICIPO</t>
  </si>
  <si>
    <t>4to Abono Saldado</t>
  </si>
  <si>
    <t>1 BOLETO</t>
  </si>
  <si>
    <t>4 BOLETOS</t>
  </si>
  <si>
    <t>455489 / 456353</t>
  </si>
  <si>
    <t>4 BOLETOS ABONO</t>
  </si>
  <si>
    <t>2do Abono saldado</t>
  </si>
  <si>
    <t>17 de 24</t>
  </si>
  <si>
    <t>18 de 24</t>
  </si>
  <si>
    <t>GONZALEZ PEREZ ROSA</t>
  </si>
  <si>
    <t>Mod. 1 abono</t>
  </si>
  <si>
    <t>Mod.26</t>
  </si>
  <si>
    <t>Mod.5</t>
  </si>
  <si>
    <t>4 BOLETOS abono</t>
  </si>
  <si>
    <t>Mod. 3 Abono</t>
  </si>
  <si>
    <t>Mob.29</t>
  </si>
  <si>
    <t>Mob.13</t>
  </si>
  <si>
    <t>Mob.9</t>
  </si>
  <si>
    <t>Toga, Birrete, Museta + Foto Saldo</t>
  </si>
  <si>
    <t>Mod.30</t>
  </si>
  <si>
    <t>MOD.7</t>
  </si>
  <si>
    <t>4er Abono</t>
  </si>
  <si>
    <t>SALAZAR BASTO SAMUEL</t>
  </si>
  <si>
    <t>Mod.1,2,3</t>
  </si>
  <si>
    <t>Mob.4</t>
  </si>
  <si>
    <t>2 BOLETOS ABONO</t>
  </si>
  <si>
    <t>ACOSTA CORRAL LUIS CARLOS</t>
  </si>
  <si>
    <t>CIFUENTES LOPEZ MARISELA DOLORES</t>
  </si>
  <si>
    <t>Mod. 13 Saldado</t>
  </si>
  <si>
    <t>3ro Abono</t>
  </si>
  <si>
    <t>5 BOLETOS ABONO</t>
  </si>
  <si>
    <t>BONO REFERIDO</t>
  </si>
  <si>
    <t>REYES TREJO LUIS ALONSO</t>
  </si>
  <si>
    <t>CORONADO ZEQUEIDA NANCY AZUCENA</t>
  </si>
  <si>
    <t>MOD.4 SALDADO</t>
  </si>
  <si>
    <t>MOD.5</t>
  </si>
  <si>
    <t>MOD.6</t>
  </si>
  <si>
    <t>MOD.7 ABONO</t>
  </si>
  <si>
    <t>MOD.11</t>
  </si>
  <si>
    <t>MOD.1 ABONO</t>
  </si>
  <si>
    <t>4TO ABONO</t>
  </si>
  <si>
    <t>3ER ABONO</t>
  </si>
  <si>
    <t>MOD.3</t>
  </si>
  <si>
    <t>MOD.23</t>
  </si>
  <si>
    <t>MOD.24</t>
  </si>
  <si>
    <t>1ER ABONO</t>
  </si>
  <si>
    <t>MOD.2</t>
  </si>
  <si>
    <t>3 BOLETOS SALDADO</t>
  </si>
  <si>
    <t>2DO ABONO</t>
  </si>
  <si>
    <t>4 BOLETOS SALDADO</t>
  </si>
  <si>
    <t>2do ABONO</t>
  </si>
  <si>
    <t>3er ABONO</t>
  </si>
  <si>
    <t>4to ABONO</t>
  </si>
  <si>
    <t>Abono por cobranza</t>
  </si>
  <si>
    <t>5to ABONO</t>
  </si>
  <si>
    <t>DIAZ OROPEZA PABLO</t>
  </si>
  <si>
    <t>DEPOSITO AZTECA</t>
  </si>
  <si>
    <t>MOD.1</t>
  </si>
  <si>
    <t>MOD.32</t>
  </si>
  <si>
    <t xml:space="preserve"> CLAUDIA CAROLINA DE JESUS RAMO</t>
  </si>
  <si>
    <t>MOD.4</t>
  </si>
  <si>
    <t xml:space="preserve">4TO ABONO </t>
  </si>
  <si>
    <t xml:space="preserve">MOD. 9 </t>
  </si>
  <si>
    <t>MOD. 9</t>
  </si>
  <si>
    <t>Dep mixto Efec/Doctos BNM</t>
  </si>
  <si>
    <t>MOD. 7</t>
  </si>
  <si>
    <t>toga, Birrete, Museta + Foto</t>
  </si>
  <si>
    <t>BALDERAS FLORES ALEJANDRA</t>
  </si>
  <si>
    <t>MOD. 31</t>
  </si>
  <si>
    <t>MOD. 6 SALDO</t>
  </si>
  <si>
    <t>MOD. 3 saldo</t>
  </si>
  <si>
    <t>MOD. 10</t>
  </si>
  <si>
    <t>MOD. 11</t>
  </si>
  <si>
    <t xml:space="preserve">MOD. 1 SALDO </t>
  </si>
  <si>
    <t>MOD. 6</t>
  </si>
  <si>
    <t>N</t>
  </si>
  <si>
    <t>O</t>
  </si>
  <si>
    <t>T</t>
  </si>
  <si>
    <t>Fabian Cuervo</t>
  </si>
  <si>
    <t>C</t>
  </si>
  <si>
    <t>LD2A</t>
  </si>
  <si>
    <t>A</t>
  </si>
  <si>
    <t>ld03d</t>
  </si>
  <si>
    <t>R</t>
  </si>
  <si>
    <t>1 clase</t>
  </si>
  <si>
    <t>&lt;-</t>
  </si>
  <si>
    <t xml:space="preserve">Saldo pendiente </t>
  </si>
  <si>
    <t>FORMA DE PAGO</t>
  </si>
  <si>
    <t>ABONO NUEVO</t>
  </si>
  <si>
    <t>FABIAN CUERVO último abono</t>
  </si>
  <si>
    <t>ld02a</t>
  </si>
  <si>
    <t>diplomado</t>
  </si>
  <si>
    <t>COLEG</t>
  </si>
  <si>
    <t>INSCRIP</t>
  </si>
  <si>
    <t>Plan de Pagos especial de $750 quincenales</t>
  </si>
  <si>
    <t>Deuda de Mod.</t>
  </si>
  <si>
    <t>TOMA SI/NO</t>
  </si>
  <si>
    <t>CUERVO MURILLO FABIAN</t>
  </si>
  <si>
    <t>Sin deuda pendiente</t>
  </si>
  <si>
    <t>Consultar Dra. Yass</t>
  </si>
  <si>
    <t>Bonilla Pasos Silvia Magali</t>
  </si>
  <si>
    <t>RUIZ RAMIREZ RAUL ANTONIO</t>
  </si>
  <si>
    <t>Viviana Cruz</t>
  </si>
  <si>
    <t>deuda</t>
  </si>
  <si>
    <t>CEN ROJAS JOSE MANUEL</t>
  </si>
  <si>
    <t>GALINDO BECERRIL IGNACIO</t>
  </si>
  <si>
    <t>TIPOS DE PAGO</t>
  </si>
  <si>
    <t>LOPEZ HIDALGO IGNACIO</t>
  </si>
  <si>
    <t>MONDRAGÓN RUVALCABA IRÁN MARGARITA</t>
  </si>
  <si>
    <t>TITULACION</t>
  </si>
  <si>
    <t>RODRÍGUEZ GORDIAN MARÍA FELICITAS</t>
  </si>
  <si>
    <t>RUBIO GARCÍA MARÍA OLIVIA</t>
  </si>
  <si>
    <t>BLOQUEO</t>
  </si>
  <si>
    <t>SAURI FABRO EDWIN DAVID</t>
  </si>
  <si>
    <t>SAURI FABRO HAYDEE CAROLINA</t>
  </si>
  <si>
    <t>CABAÑAS AQUINO MELITON</t>
  </si>
  <si>
    <t>aplica normal</t>
  </si>
  <si>
    <t>Consultar</t>
  </si>
  <si>
    <t>CLABE</t>
  </si>
  <si>
    <t xml:space="preserve">INSTITUTO UNIVERSITARIO DE ALTA FORMACIÓN IUAF SC. </t>
  </si>
  <si>
    <t>R.F.C. IUA170913LI2</t>
  </si>
  <si>
    <t>Cancún Q.R.</t>
  </si>
  <si>
    <t>Matrícula</t>
  </si>
  <si>
    <t>BERA770410</t>
  </si>
  <si>
    <t xml:space="preserve">R E C I B O   D E   P A G O </t>
  </si>
  <si>
    <t xml:space="preserve">Folio: </t>
  </si>
  <si>
    <t>Precio Normal:</t>
  </si>
  <si>
    <t>% BECA otorgado:</t>
  </si>
  <si>
    <t>Recibimos de:</t>
  </si>
  <si>
    <t>Grupo:</t>
  </si>
  <si>
    <t>Condiciones</t>
  </si>
  <si>
    <t>La Cantidad de:</t>
  </si>
  <si>
    <t>No. De Autorización</t>
  </si>
  <si>
    <t>Fecha de Pago</t>
  </si>
  <si>
    <t>Concepto de Pago:</t>
  </si>
  <si>
    <t xml:space="preserve">  # Pago:</t>
  </si>
  <si>
    <t>Forma de pago:</t>
  </si>
  <si>
    <t xml:space="preserve"> No de autorizacion: </t>
  </si>
  <si>
    <t>FECHA DE PAGO:</t>
  </si>
  <si>
    <t xml:space="preserve">Nombre y Firma </t>
  </si>
  <si>
    <t xml:space="preserve">YASMIN CAMPOS </t>
  </si>
  <si>
    <t>DIRECCIÓN GENERAL</t>
  </si>
  <si>
    <t xml:space="preserve"> </t>
  </si>
  <si>
    <t>toga, saldo boletos</t>
  </si>
  <si>
    <t xml:space="preserve"> MARIA ELENA COLMENARES HUETO</t>
  </si>
  <si>
    <t xml:space="preserve"> HECTOR MANUEL CERVANTES MARTI</t>
  </si>
  <si>
    <t xml:space="preserve"> CIFUENTES LOPEZ MARISELA DOLOR</t>
  </si>
  <si>
    <t>3ER ABONO SALDO FINAL</t>
  </si>
  <si>
    <t xml:space="preserve">3ER ABONO </t>
  </si>
  <si>
    <t>MOD. 12</t>
  </si>
  <si>
    <t xml:space="preserve">MOD. 3 ABONO </t>
  </si>
  <si>
    <t>MOD. 3 SALDO</t>
  </si>
  <si>
    <t>MOD.1SALDADO</t>
  </si>
  <si>
    <t>CHAN CAAMAL GUSTAVO</t>
  </si>
  <si>
    <t>AZCUAGA GUTIERREZ JORGE ARTURO</t>
  </si>
  <si>
    <t>5TO ABONO SALDO</t>
  </si>
  <si>
    <t>MOD. 19</t>
  </si>
  <si>
    <t>CAD</t>
  </si>
  <si>
    <t>CADP</t>
  </si>
  <si>
    <t>DIPLOMADO PUEBLA</t>
  </si>
  <si>
    <t>FECHA</t>
  </si>
  <si>
    <t>ENVIADO</t>
  </si>
  <si>
    <t>5TO ABONO</t>
  </si>
  <si>
    <t>2DO ABONO SALDO FINAL</t>
  </si>
  <si>
    <t>MOD. 14</t>
  </si>
  <si>
    <t xml:space="preserve">MOD. 12 </t>
  </si>
  <si>
    <t xml:space="preserve">MOD. 31 </t>
  </si>
  <si>
    <t>ROJAS SORIA ERIKA</t>
  </si>
  <si>
    <t>SALDO FINAL</t>
  </si>
  <si>
    <t>ABONO A TITULACION</t>
  </si>
  <si>
    <t>2 BOLETOS SALDADO</t>
  </si>
  <si>
    <t>MOD. 20 de 24</t>
  </si>
  <si>
    <t>MOD. 8</t>
  </si>
  <si>
    <t>MOD. 2 ABONO</t>
  </si>
  <si>
    <t>MOD. 1 SALDO FINAL</t>
  </si>
  <si>
    <t>MOD.26</t>
  </si>
  <si>
    <t>MOD.28</t>
  </si>
  <si>
    <t>MOD. 32</t>
  </si>
  <si>
    <t>3er cuatrimestre</t>
  </si>
  <si>
    <t>3ER CUATRIMESTRE</t>
  </si>
  <si>
    <t xml:space="preserve"> ASOCIACION GUATEMALTECA DE</t>
  </si>
  <si>
    <t>MOD.14</t>
  </si>
  <si>
    <t>MOD.4 Abono</t>
  </si>
  <si>
    <t>20 DE 24</t>
  </si>
  <si>
    <t>MOD 32</t>
  </si>
  <si>
    <t>ARELLANO GARCIA MANUEL DE JESUS</t>
  </si>
  <si>
    <t>CHAVEZ AGUAYO MARCO ANTONIO</t>
  </si>
  <si>
    <t/>
  </si>
  <si>
    <t>CUEN RODRIGUEZ ANIBAL GUILLERMO</t>
  </si>
  <si>
    <t>VERA GARCIA HECTOR</t>
  </si>
  <si>
    <t>Depósito S.B.C.</t>
  </si>
  <si>
    <t xml:space="preserve">ANDRADE DEL CORRO ALEJANDRO </t>
  </si>
  <si>
    <t>MOD. 4 SALDADO</t>
  </si>
  <si>
    <t>MOD. 33</t>
  </si>
  <si>
    <t>MOD 5</t>
  </si>
  <si>
    <t>MOD 6</t>
  </si>
  <si>
    <t>MOD 7</t>
  </si>
  <si>
    <t>MOD 8</t>
  </si>
  <si>
    <t>MOD. 35</t>
  </si>
  <si>
    <t>MOD. 36</t>
  </si>
  <si>
    <t>VILLANUEVA TUN ARACELI GUADALUPE</t>
  </si>
  <si>
    <t>GOMEZ MARQUEZ VANIA</t>
  </si>
  <si>
    <t>MOD 7 ABONO</t>
  </si>
  <si>
    <t>GARCES GARCIA RODRIGO</t>
  </si>
  <si>
    <t>GARCIA ROCHA JUAN ANTONIO</t>
  </si>
  <si>
    <t>MOD.10</t>
  </si>
  <si>
    <t>MOD.13</t>
  </si>
  <si>
    <t>MOD.20</t>
  </si>
  <si>
    <t>MOD.8</t>
  </si>
  <si>
    <t xml:space="preserve">BRICEÑO CHABLE YARA FARIDE
</t>
  </si>
  <si>
    <t>GUATEMALA</t>
  </si>
  <si>
    <t>GUZMAN CERVANTES GERARDO</t>
  </si>
  <si>
    <t>MOD 14</t>
  </si>
  <si>
    <t>MOD 15</t>
  </si>
  <si>
    <t>MOD 16 ABONO</t>
  </si>
  <si>
    <t>MOD 25</t>
  </si>
  <si>
    <t>7TO CUATRIMESTRE</t>
  </si>
  <si>
    <t>MAY CHAN ILEANA VICTORIA</t>
  </si>
  <si>
    <t>379373 / 377854</t>
  </si>
  <si>
    <t>MOD. 1 SALDADO</t>
  </si>
  <si>
    <t>LICORES</t>
  </si>
  <si>
    <t>29370748 / 29371286</t>
  </si>
  <si>
    <t>286988 / 285682</t>
  </si>
  <si>
    <t>2DO ABONO SALADADO</t>
  </si>
  <si>
    <t>SALADADO</t>
  </si>
  <si>
    <t>7MO CUATRIMESTRE</t>
  </si>
  <si>
    <t>VILLAMIL GOMEZ EDUARDO</t>
  </si>
  <si>
    <t>CHAVEZ SEGURA FATIMA GUADALUPE</t>
  </si>
  <si>
    <t>MOD. 28 SALDADO</t>
  </si>
  <si>
    <t xml:space="preserve">MOD. 29 </t>
  </si>
  <si>
    <t>MOD. 31 ABONO</t>
  </si>
  <si>
    <t>RODRIGUEZ AYALA JOSE LUIS</t>
  </si>
  <si>
    <t>9 DE 24</t>
  </si>
  <si>
    <t>MOD. 32 ABONO</t>
  </si>
  <si>
    <t>LICOR</t>
  </si>
  <si>
    <t>ALCANTARA VERA FELIPE</t>
  </si>
  <si>
    <t>MOD 1</t>
  </si>
  <si>
    <t>MOD 1 ABONO</t>
  </si>
  <si>
    <t>QUIÑONES BARRON JANNIA ANABAENA</t>
  </si>
  <si>
    <t>BOLETOS</t>
  </si>
  <si>
    <t>Mod.25</t>
  </si>
  <si>
    <t>MOD 26</t>
  </si>
  <si>
    <t>ORTIZ OCAMPO XOCHIQUETZAL</t>
  </si>
  <si>
    <t>MENDEZ PINEDA LIZETH NAYELLI</t>
  </si>
  <si>
    <t>GARCIA GARCIA HUGO</t>
  </si>
  <si>
    <t>BOLETOS Y TOGA, FOTOS</t>
  </si>
  <si>
    <t xml:space="preserve"> MENDOZA CARREÑO VERONICA EDITH</t>
  </si>
  <si>
    <t>MOD 10</t>
  </si>
  <si>
    <t>MOD. 5 ABONO</t>
  </si>
  <si>
    <t>MOD. 5 SALDADO</t>
  </si>
  <si>
    <t>MOD.19</t>
  </si>
  <si>
    <t>10 DE 24</t>
  </si>
  <si>
    <t>PACHECO AKE MIRELLA YNES</t>
  </si>
  <si>
    <t xml:space="preserve">IBARRA CANCHE MARCELA </t>
  </si>
  <si>
    <t>1 DE 24</t>
  </si>
  <si>
    <t>MOD 17</t>
  </si>
  <si>
    <t>2 DE 24</t>
  </si>
  <si>
    <t>3 DE 24</t>
  </si>
  <si>
    <t>LETRAS DIAZ ALMA ITZEL</t>
  </si>
  <si>
    <t>MOD 11</t>
  </si>
  <si>
    <t>MOD 16 SALDADO</t>
  </si>
  <si>
    <t>MOD 18 ABONO</t>
  </si>
  <si>
    <t>MOD 18 SALDADO</t>
  </si>
  <si>
    <t>MOD 19</t>
  </si>
  <si>
    <t>MOD 20 ABONO</t>
  </si>
  <si>
    <t>MOD 2 ABONO</t>
  </si>
  <si>
    <t>MOD 1 SALDADO</t>
  </si>
  <si>
    <t>MOD 2</t>
  </si>
  <si>
    <t>mod 30</t>
  </si>
  <si>
    <t>7o</t>
  </si>
  <si>
    <t>01089644</t>
  </si>
  <si>
    <t>1 DE  11</t>
  </si>
  <si>
    <t>EVALUACION</t>
  </si>
  <si>
    <t>4 ABONO</t>
  </si>
  <si>
    <t>REFERIDO</t>
  </si>
  <si>
    <t>MOD 16</t>
  </si>
  <si>
    <t>MOD 3</t>
  </si>
  <si>
    <t>1919536</t>
  </si>
  <si>
    <t>33-34</t>
  </si>
  <si>
    <t>MOD 12</t>
  </si>
  <si>
    <t>HERNANDEZ MARIN YOLANDA ELIZABETH</t>
  </si>
  <si>
    <t>GRADUACION</t>
  </si>
  <si>
    <t xml:space="preserve">ZARAGOZA ALONSO AVIGAIL </t>
  </si>
  <si>
    <t>1ER. ABONO</t>
  </si>
  <si>
    <t>3ER. Y 5TO. CUATRIMESTRE</t>
  </si>
  <si>
    <t>2DO. PAGO</t>
  </si>
  <si>
    <t>PAGO</t>
  </si>
  <si>
    <t>SERV. PAQUETERIA</t>
  </si>
  <si>
    <t>MOD. 6 ABONO</t>
  </si>
  <si>
    <t>DE LA CRUZ GONZALEZ ROSENDA MARIA</t>
  </si>
  <si>
    <t>HERNANDEZ CASTILLO HECTOR</t>
  </si>
  <si>
    <t>CAMPOS COHUO YASMIN RUBI</t>
  </si>
  <si>
    <t>MENDOZA CARREÑO VERONICA EDITH</t>
  </si>
  <si>
    <t>GUILLEN LOPEZ YONNI JOSUE</t>
  </si>
  <si>
    <t xml:space="preserve">LETRAS DIAZ ALMA ITZEL </t>
  </si>
  <si>
    <t>PEREZ ECHEVERRIA ALFONSO ANTONIO</t>
  </si>
  <si>
    <t>CARH740525HPLSVC08</t>
  </si>
  <si>
    <t>DIGD740815HDFZRN08</t>
  </si>
  <si>
    <t>MOVL690208MPLRLR05</t>
  </si>
  <si>
    <t>HEJA701212HDFRRL00</t>
  </si>
  <si>
    <t>EUMA870225HPLSCL09</t>
  </si>
  <si>
    <t>HECH740407HMNRSC02</t>
  </si>
  <si>
    <t>ROFH700420HDFDGM02</t>
  </si>
  <si>
    <t>MOMJ931123HMCNDN09</t>
  </si>
  <si>
    <t>BUSS861112MMCSNN07</t>
  </si>
  <si>
    <t>PARE790130HMCLMS06</t>
  </si>
  <si>
    <t>AAMC721212MDFLRR04</t>
  </si>
  <si>
    <t>DORR560207HMCMGM08</t>
  </si>
  <si>
    <t>CAAM800127HJCHGR04</t>
  </si>
  <si>
    <t>GAGR820713HDFRRD06</t>
  </si>
  <si>
    <t>CAGH860506HHGNMC04</t>
  </si>
  <si>
    <t>SABS730516HQRLSM01</t>
  </si>
  <si>
    <t>ROMI900521MVZSTS01</t>
  </si>
  <si>
    <t>BAFA910604MASLLL09</t>
  </si>
  <si>
    <t>CUGH530226HCSRNC09</t>
  </si>
  <si>
    <t>AOCL700927HCHCRS07</t>
  </si>
  <si>
    <t>VEGJ530126HVZLMR08</t>
  </si>
  <si>
    <t>VITA851202MQRLNR05</t>
  </si>
  <si>
    <t>ROSE820911MVZJRR04</t>
  </si>
  <si>
    <t>AEGM580603HDGRRN05</t>
  </si>
  <si>
    <t>ROCK680816MTCDNR00</t>
  </si>
  <si>
    <t>MUSE800201MMCXLR00</t>
  </si>
  <si>
    <t>CACY751015MSLMHS07</t>
  </si>
  <si>
    <t>DIOP570627HGRZRB09</t>
  </si>
  <si>
    <t>VEGH731229HTCRRC07</t>
  </si>
  <si>
    <t>GARJ710624HSPRCN04</t>
  </si>
  <si>
    <t>MECV700422MDFNRR06</t>
  </si>
  <si>
    <t>OIOX890708MMSRCC08</t>
  </si>
  <si>
    <t>MEPL870813MTSNNZ02</t>
  </si>
  <si>
    <t>GUCG651128HDFZRR06</t>
  </si>
  <si>
    <t>QUBJ891204MTSXRN06</t>
  </si>
  <si>
    <t>ROAL560923HDFDYS03</t>
  </si>
  <si>
    <t>AAVF761106HMCLRL08</t>
  </si>
  <si>
    <t>IACM730613MQRBNR18</t>
  </si>
  <si>
    <t>PAAM720306MYNCKR08</t>
  </si>
  <si>
    <t>GULY811203HCSLPN06</t>
  </si>
  <si>
    <t>LEDA950305MPLTZL06</t>
  </si>
  <si>
    <t>PEEA680613HYNRCL09</t>
  </si>
  <si>
    <t>CUGR820227MCCRNS07</t>
  </si>
  <si>
    <t>ZAAA830105MMCRLV03</t>
  </si>
  <si>
    <t>DIAP</t>
  </si>
  <si>
    <t>64DD03B2-3</t>
  </si>
  <si>
    <t>64DD03B2-6</t>
  </si>
  <si>
    <t>64DD03B2-12</t>
  </si>
  <si>
    <t>64DD03B2-10</t>
  </si>
  <si>
    <t>64MD04B-02</t>
  </si>
  <si>
    <t>64DD03B2-9</t>
  </si>
  <si>
    <t>64DD03B2-14</t>
  </si>
  <si>
    <t>64DD03B2-11</t>
  </si>
  <si>
    <t>64DD03B2-2</t>
  </si>
  <si>
    <t>64DD03B2-13</t>
  </si>
  <si>
    <t>64DD03B2-7</t>
  </si>
  <si>
    <t>64DD04A-03</t>
  </si>
  <si>
    <t>64DD03B2-8</t>
  </si>
  <si>
    <t>64DIA01-11</t>
  </si>
  <si>
    <t>baja</t>
  </si>
  <si>
    <t>64DIA01-09</t>
  </si>
  <si>
    <t>64DIA01-08</t>
  </si>
  <si>
    <t>64DIA01-03</t>
  </si>
  <si>
    <t>64LD04A4-01</t>
  </si>
  <si>
    <t>64DD05A-06</t>
  </si>
  <si>
    <t>64DIA01-05</t>
  </si>
  <si>
    <t>64MD06A-04</t>
  </si>
  <si>
    <t>64MD06A-05</t>
  </si>
  <si>
    <t>64DIA01-07</t>
  </si>
  <si>
    <t>64DD05A-01</t>
  </si>
  <si>
    <t>64DIA01-06</t>
  </si>
  <si>
    <t>64MD06A-03</t>
  </si>
  <si>
    <t>DIAP01</t>
  </si>
  <si>
    <t>MDP01</t>
  </si>
  <si>
    <t>LD04A</t>
  </si>
  <si>
    <t>MD05</t>
  </si>
  <si>
    <t>MD05GEN</t>
  </si>
  <si>
    <t>MD04B2</t>
  </si>
  <si>
    <t>PEREZ HERNANDEZ MARIANA</t>
  </si>
  <si>
    <t>AOGJ940816MQRLRD05</t>
  </si>
  <si>
    <t>64LD02B-01</t>
  </si>
  <si>
    <t>LD02B</t>
  </si>
  <si>
    <t>LICENCIATURA EN DERECHO</t>
  </si>
  <si>
    <t>REINSCRICIÓN 9no. CUATRIMESTRE</t>
  </si>
  <si>
    <t>3ER. ABONO</t>
  </si>
  <si>
    <t>4TO. ABONO</t>
  </si>
  <si>
    <t>MOD. 26 Y MOD. 27</t>
  </si>
  <si>
    <t>MOD. 34</t>
  </si>
  <si>
    <t>MOD.33</t>
  </si>
  <si>
    <t>SALDO MOD. 7 Y PAGO MOD.8</t>
  </si>
  <si>
    <t>No.</t>
  </si>
  <si>
    <t>Matrícula Of. SEQ</t>
  </si>
  <si>
    <t>NOMBRE</t>
  </si>
  <si>
    <t>jjalcocer94@gmail.com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</si>
  <si>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</si>
  <si>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</si>
  <si>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</si>
  <si>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</si>
  <si>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</si>
  <si>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</si>
  <si>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BADY970407MTCTSS04</t>
  </si>
  <si>
    <t>64LD02A-02</t>
  </si>
  <si>
    <t>CECJ840615HQRTRL06</t>
  </si>
  <si>
    <t>jucetcetina@gmail.com</t>
  </si>
  <si>
    <t>CASF840629MQRHGT02</t>
  </si>
  <si>
    <t>64LD02B-05</t>
  </si>
  <si>
    <t>LOIG850720HYNRND05</t>
  </si>
  <si>
    <t>64LD02B-06</t>
  </si>
  <si>
    <t>MOMI791016MCSRRR06</t>
  </si>
  <si>
    <t>moralesmoralesirma75@gmail.com</t>
  </si>
  <si>
    <t>OOLH711231HQRSXC00</t>
  </si>
  <si>
    <t>64LD02A-05</t>
  </si>
  <si>
    <t>hectorbosorio71@gmail.com</t>
  </si>
  <si>
    <t>ROAE860131HTCDVD01</t>
  </si>
  <si>
    <t>64LD02B-08</t>
  </si>
  <si>
    <t>rodriguezavaloseduardo@gmail.com</t>
  </si>
  <si>
    <t>SARS950816MTCNYL06</t>
  </si>
  <si>
    <t>64LD02B-09</t>
  </si>
  <si>
    <t>selena_Reyes.14@hotmail.com</t>
  </si>
  <si>
    <t>VEVJ981103MMCLLZ00</t>
  </si>
  <si>
    <t>64LD02B-10</t>
  </si>
  <si>
    <t>Jazame98@hotmail.com</t>
  </si>
  <si>
    <t>VIGE780529HQRLMD09</t>
  </si>
  <si>
    <t>64LD02B-11</t>
  </si>
  <si>
    <t>eduardovfiscalia@gmail.com</t>
  </si>
  <si>
    <t>CACR871220HQRBNS16</t>
  </si>
  <si>
    <t>64LD02C-01</t>
  </si>
  <si>
    <t>russel_airmc@hotmail.com</t>
  </si>
  <si>
    <t>CEPF911107HQRHCR00</t>
  </si>
  <si>
    <t>64LD02C-02</t>
  </si>
  <si>
    <t>javierchepe@outlook.es</t>
  </si>
  <si>
    <t>HOHL900225HQRYXS08</t>
  </si>
  <si>
    <t>64LD02C-07</t>
  </si>
  <si>
    <t>albertohoy@hotmail.com</t>
  </si>
  <si>
    <t>KOKM890428MQRYMY09</t>
  </si>
  <si>
    <t>64LD02C-08</t>
  </si>
  <si>
    <t>mayrakoyoc1989@gmail.com</t>
  </si>
  <si>
    <t>MADL820509MQRYZN06</t>
  </si>
  <si>
    <t>64LD02C-10</t>
  </si>
  <si>
    <t>maydziblandymaria@gmail.com</t>
  </si>
  <si>
    <t>OIGJ811219HTCRRN04</t>
  </si>
  <si>
    <t>64LD02C-12</t>
  </si>
  <si>
    <t>ortizgarciajosejuan86@gmail.com</t>
  </si>
  <si>
    <t>OECB800124MQRXCL02</t>
  </si>
  <si>
    <t>64LD02C-13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</si>
  <si>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</si>
  <si>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</si>
  <si>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</si>
  <si>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</si>
  <si>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</si>
  <si>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</si>
  <si>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Mircamil@hotmail.com</t>
  </si>
  <si>
    <t>AIBS850416HMCDTP03</t>
  </si>
  <si>
    <t>64LD03A-01</t>
  </si>
  <si>
    <t>ADRIAN BAUTISTA  SPENCER</t>
  </si>
  <si>
    <t>spencer_adn@hotmail.com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</si>
  <si>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</si>
  <si>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</si>
  <si>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</si>
  <si>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</si>
  <si>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</si>
  <si>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</si>
  <si>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</si>
  <si>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</si>
  <si>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64LD03A-04</t>
  </si>
  <si>
    <t xml:space="preserve">BASULTO  SOLIS ERIKA RAQUEL </t>
  </si>
  <si>
    <t>COYJ780719HYNRMM01</t>
  </si>
  <si>
    <t>64LD03A-05</t>
  </si>
  <si>
    <t>CORTES YAMA JAIME ARMIN</t>
  </si>
  <si>
    <t>jaimecortes79@hotmail.com</t>
  </si>
  <si>
    <t>COCL730531HCCNRS05</t>
  </si>
  <si>
    <t>64LD03A-06</t>
  </si>
  <si>
    <t>CONTRERAS CORDOVA JOSE LUIS</t>
  </si>
  <si>
    <t>COZN791004MDFRQN01</t>
  </si>
  <si>
    <t>64LD03A-07</t>
  </si>
  <si>
    <t>demontazgirl@gmail.com</t>
  </si>
  <si>
    <t>MABN890408MQRRRN04</t>
  </si>
  <si>
    <t>64LD03B-02</t>
  </si>
  <si>
    <t>nancymartinezb88@gmail.com</t>
  </si>
  <si>
    <t>EUPJ771124HYNNCN01</t>
  </si>
  <si>
    <t>64LD03A-09</t>
  </si>
  <si>
    <t>nauj99@hotmail.com</t>
  </si>
  <si>
    <t>KUPB730511HQRMCR06</t>
  </si>
  <si>
    <t>64LD03A-10</t>
  </si>
  <si>
    <t>LOBE830902MVZPCV03</t>
  </si>
  <si>
    <t>64LD03A-11</t>
  </si>
  <si>
    <t>LOPEZ BACAB MARIA EVANGELINA</t>
  </si>
  <si>
    <t>evita_b_20@hotmail.com</t>
  </si>
  <si>
    <t>MASM740328HYNYNR05</t>
  </si>
  <si>
    <t>64LD03A-12</t>
  </si>
  <si>
    <t xml:space="preserve">MAY SANTOS MARTIN ALFONSO </t>
  </si>
  <si>
    <t>maysantos1974@gmail.com</t>
  </si>
  <si>
    <t>MAAM840531MCCRLR06</t>
  </si>
  <si>
    <t>64LD03A-13</t>
  </si>
  <si>
    <t>Patrixia84mtz@gmail.com</t>
  </si>
  <si>
    <t>MOGA851228MCCRRN07</t>
  </si>
  <si>
    <t>64LD03A-14</t>
  </si>
  <si>
    <t>NAOC850826MQRHRL04</t>
  </si>
  <si>
    <t>64LD03A-15</t>
  </si>
  <si>
    <t>NAHUAT ORTIZ CLARA BEATRIZ</t>
  </si>
  <si>
    <t>NANA941125MQRVGN14</t>
  </si>
  <si>
    <t>64LD03A-16</t>
  </si>
  <si>
    <t>NAVA NEGRON MARIA DE LOS ANGELES</t>
  </si>
  <si>
    <t>NASE820307HCCVRD05</t>
  </si>
  <si>
    <t>64LD03A-17</t>
  </si>
  <si>
    <t>NAVARRETE SIERRA EDWIN FERNANDO</t>
  </si>
  <si>
    <t>carlitoswo@hotmail.com</t>
  </si>
  <si>
    <t>VIGM710129MTCDLN03</t>
  </si>
  <si>
    <t>64LD03A-18</t>
  </si>
  <si>
    <t>nellyvidalg@hotmail.com</t>
  </si>
  <si>
    <t>SAUJ870910HTCNRN01</t>
  </si>
  <si>
    <t>64LD03A-19</t>
  </si>
  <si>
    <t>TOSO831201HTCRNS05</t>
  </si>
  <si>
    <t>64LD03A-20</t>
  </si>
  <si>
    <t>AAPP771127HDFLRD06</t>
  </si>
  <si>
    <t>64LD03A2-01</t>
  </si>
  <si>
    <t>ALVAREZ PEREZ PEDRO</t>
  </si>
  <si>
    <t>AOSE820315HYNNLR03</t>
  </si>
  <si>
    <t>64LD03A3-02</t>
  </si>
  <si>
    <t>AALE821228MSRYYL05</t>
  </si>
  <si>
    <t>64LD03A2-03</t>
  </si>
  <si>
    <t>CAAM750401HPLBQL08</t>
  </si>
  <si>
    <t>64LD03A2-05</t>
  </si>
  <si>
    <t>CAZA741220MYNCLL08</t>
  </si>
  <si>
    <t>64LD03A2-06</t>
  </si>
  <si>
    <t>CACHON ZALAZAR ALINA YASURI</t>
  </si>
  <si>
    <t>GALG691024HOCLRB12</t>
  </si>
  <si>
    <t>64LD03A2-07</t>
  </si>
  <si>
    <t>GOMA841030HSRNRD06</t>
  </si>
  <si>
    <t>64LD03A3-05</t>
  </si>
  <si>
    <t>GONZALEZ MERCER ADRIAN</t>
  </si>
  <si>
    <t>GOMO831021HSRNRM08</t>
  </si>
  <si>
    <t>64LD03A2-08</t>
  </si>
  <si>
    <t>GONZALEZ MERCER OMAR</t>
  </si>
  <si>
    <t>GORA790202HDFNJB03</t>
  </si>
  <si>
    <t>64LD03A2-09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</si>
  <si>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</si>
  <si>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</si>
  <si>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</si>
  <si>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</si>
  <si>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</si>
  <si>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</si>
  <si>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64LD03A2-11</t>
  </si>
  <si>
    <t>MOHC790119MSRLRL03</t>
  </si>
  <si>
    <t>64LD03A3-08</t>
  </si>
  <si>
    <t>RAMM930219MYNMZY08</t>
  </si>
  <si>
    <t>64LD03A2-13</t>
  </si>
  <si>
    <t>SARL650130MSRXDR02</t>
  </si>
  <si>
    <t>64LD03A2-15</t>
  </si>
  <si>
    <t>SAÑUDO RODRIGUEZ LAURA LUZ</t>
  </si>
  <si>
    <t>SOMJ770621HQRLNR08</t>
  </si>
  <si>
    <t>TAMK761229MYNHNL08</t>
  </si>
  <si>
    <t>64LD03A2-17</t>
  </si>
  <si>
    <t>TUMD880615MQRZDN05</t>
  </si>
  <si>
    <t>64LD03A2-18</t>
  </si>
  <si>
    <t>TUZ MEDINA DIANA PATRICIA</t>
  </si>
  <si>
    <t>VIBG781010MQRLJR00</t>
  </si>
  <si>
    <t>64LD03A2-20</t>
  </si>
  <si>
    <t>VILLANUEVA BOJORQUEZ GEORGINA MARGARITA</t>
  </si>
  <si>
    <t>64MD03A1-01</t>
  </si>
  <si>
    <t>DIKJ950605MYNZXS01</t>
  </si>
  <si>
    <t>64MD03A1-02</t>
  </si>
  <si>
    <t>MERL831106HSPDBN02</t>
  </si>
  <si>
    <t>64MD03A1-03</t>
  </si>
  <si>
    <t>MEDINA RUBIO LEONEL</t>
  </si>
  <si>
    <t>MOTJ590305HYNXPR02</t>
  </si>
  <si>
    <t>64MD03A1-04</t>
  </si>
  <si>
    <t>64MD03A1-05</t>
  </si>
  <si>
    <t>VAVM830303HYNLVN00</t>
  </si>
  <si>
    <t>64MD03A1-06</t>
  </si>
  <si>
    <t>VALENZUELA VIVAS MANUEL JESUS</t>
  </si>
  <si>
    <t>CACS950925HCCNRR09</t>
  </si>
  <si>
    <t>64MD04A-01</t>
  </si>
  <si>
    <t>CARD630427HCCNJL13</t>
  </si>
  <si>
    <t>64MD04A-02</t>
  </si>
  <si>
    <t>CATR660730MCCNRB03</t>
  </si>
  <si>
    <t>64MD04A-03</t>
  </si>
  <si>
    <t>CAEV711220MTCSSN07</t>
  </si>
  <si>
    <t>64MD04A-04</t>
  </si>
  <si>
    <t>COHE941214MCCLTL09</t>
  </si>
  <si>
    <t>64MD04A-05</t>
  </si>
  <si>
    <t>64MD04A-06</t>
  </si>
  <si>
    <t>FILA940419HCCRPR05</t>
  </si>
  <si>
    <t>64MD04A-07</t>
  </si>
  <si>
    <t>GODG730725MQRNZL13</t>
  </si>
  <si>
    <t>64MD04A-08</t>
  </si>
  <si>
    <t>glasglez42@gmail.com</t>
  </si>
  <si>
    <t>983 124 0469</t>
  </si>
  <si>
    <t>GONA670503MCCNTD06</t>
  </si>
  <si>
    <t>64MD04A-09</t>
  </si>
  <si>
    <t>GONZALEZ NOTARIO  ADRIANA DE LA CRUZ</t>
  </si>
  <si>
    <t>GUSE911010MCSZNS07</t>
  </si>
  <si>
    <t>64MD04A-10</t>
  </si>
  <si>
    <t>HEGL811010MVZRNZ02</t>
  </si>
  <si>
    <t>64MD04A-11</t>
  </si>
  <si>
    <t>HERNANDEZ GONZALEZ LUZ MARIA</t>
  </si>
  <si>
    <t>HEMM720229MCCRYR01</t>
  </si>
  <si>
    <t>64MD04A-12</t>
  </si>
  <si>
    <t>64MD04A-13</t>
  </si>
  <si>
    <t>LOGO910903MCCPND16</t>
  </si>
  <si>
    <t>64MD04A-14</t>
  </si>
  <si>
    <t>LORM811011MCCPJL02</t>
  </si>
  <si>
    <t>64MD04A-15</t>
  </si>
  <si>
    <t>LUGM780803MCCNZR07</t>
  </si>
  <si>
    <t>64MD04A-16</t>
  </si>
  <si>
    <t>MOCS940121MCCRNM04</t>
  </si>
  <si>
    <t>64MD04A-17</t>
  </si>
  <si>
    <t>PEJM860625HCCCRL02</t>
  </si>
  <si>
    <t>64MD04A-18</t>
  </si>
  <si>
    <t>RECG920830MCCYHL08</t>
  </si>
  <si>
    <t>64MD04A-20</t>
  </si>
  <si>
    <t>ROXD810410MCCDXL07</t>
  </si>
  <si>
    <t>64MD04A-21</t>
  </si>
  <si>
    <t>ROML900705HCCSXS06</t>
  </si>
  <si>
    <t>64MD04A-22</t>
  </si>
  <si>
    <t>SARR920104MCCNMY01</t>
  </si>
  <si>
    <t>64MD04A-23</t>
  </si>
  <si>
    <t>VAMA931216MVZSRN07</t>
  </si>
  <si>
    <t>64MD04A-24</t>
  </si>
  <si>
    <t>ZAMG761001MCCVRB06</t>
  </si>
  <si>
    <t>64MD04A-25</t>
  </si>
  <si>
    <t>GAMM791005MTCRYL07</t>
  </si>
  <si>
    <t>64MD04B-01</t>
  </si>
  <si>
    <t>MERA710813HMCNBR07</t>
  </si>
  <si>
    <t>PATO770412HYNLRS03</t>
  </si>
  <si>
    <t>64MD04B-03</t>
  </si>
  <si>
    <t>POMM810818MOCBNR14</t>
  </si>
  <si>
    <t>64MD04B-04</t>
  </si>
  <si>
    <t>poblano.ivette@gmail.com</t>
  </si>
  <si>
    <t>984 154 7400</t>
  </si>
  <si>
    <t>DIHM660312HDFZRR10</t>
  </si>
  <si>
    <t>64MD02B-04</t>
  </si>
  <si>
    <t>AAZM750428HDFLRS04</t>
  </si>
  <si>
    <t>64MD04B2-01</t>
  </si>
  <si>
    <t>NILM990705HDFLZG05</t>
  </si>
  <si>
    <t>64MD04B2-02</t>
  </si>
  <si>
    <t>VIMS810207MDFLDN08</t>
  </si>
  <si>
    <t>64MD04B2-03</t>
  </si>
  <si>
    <t>AUHA960807HQRNDD07</t>
  </si>
  <si>
    <t>64MD03A-01</t>
  </si>
  <si>
    <t>ANGULO HIDALGO ADOLFO RAUL</t>
  </si>
  <si>
    <t>64MD03A-03</t>
  </si>
  <si>
    <t>yass.campos@iuaf.edu.mx</t>
  </si>
  <si>
    <t>CAVE910116MQRBNS01</t>
  </si>
  <si>
    <t>64MD03A-04</t>
  </si>
  <si>
    <t>CXCA621213MYNBHD02</t>
  </si>
  <si>
    <t>64MD03A-05</t>
  </si>
  <si>
    <t>64MD03A-06</t>
  </si>
  <si>
    <t>NAHL780618HQRVRS07</t>
  </si>
  <si>
    <t>64MD03A-07</t>
  </si>
  <si>
    <t>PELE761206HQRRZD08</t>
  </si>
  <si>
    <t>64MD03A-10</t>
  </si>
  <si>
    <t>PEMJ850926MVZRNC03</t>
  </si>
  <si>
    <t>64MD03A-11</t>
  </si>
  <si>
    <t>64MD03A-13</t>
  </si>
  <si>
    <t>VAAC750416MQRNCR03</t>
  </si>
  <si>
    <t>64MD03A-14</t>
  </si>
  <si>
    <t>64MD05A-01</t>
  </si>
  <si>
    <t>abogadoselect@outlook.com</t>
  </si>
  <si>
    <t>64MD05A-02</t>
  </si>
  <si>
    <t>983 190 7545</t>
  </si>
  <si>
    <t>luisini27@outlook.com</t>
  </si>
  <si>
    <t>64MD05A-04</t>
  </si>
  <si>
    <t>agluna87@gmail.com</t>
  </si>
  <si>
    <t>64MD05A-05</t>
  </si>
  <si>
    <t>luis.novelo.90@gmail.com</t>
  </si>
  <si>
    <t>64MD05A-06</t>
  </si>
  <si>
    <t>656 606 8235</t>
  </si>
  <si>
    <t>64MD05A-07</t>
  </si>
  <si>
    <t>744 207 9987</t>
  </si>
  <si>
    <t>64MD05A-08</t>
  </si>
  <si>
    <t>eduardooaban@gmail.com</t>
  </si>
  <si>
    <t>Mer_2491997@hotmail.com</t>
  </si>
  <si>
    <t>BANB820604HGRHJN03</t>
  </si>
  <si>
    <t>64DD02C-02</t>
  </si>
  <si>
    <t>GIAL711221MDFLCZ09</t>
  </si>
  <si>
    <t>64DD02C-04</t>
  </si>
  <si>
    <t>64DD02C-05</t>
  </si>
  <si>
    <t>krinagemma@hotmail.com</t>
  </si>
  <si>
    <t>998 120 6330</t>
  </si>
  <si>
    <t>SABM860810HCCNZN04</t>
  </si>
  <si>
    <t>64DD02C-06</t>
  </si>
  <si>
    <t>HEMY580611MDFRRL08</t>
  </si>
  <si>
    <t>64DD01A-05</t>
  </si>
  <si>
    <t>AACA760901HDFNRL07</t>
  </si>
  <si>
    <t>64DD03A1-1</t>
  </si>
  <si>
    <t xml:space="preserve">BAGO770807HSRLRM01 </t>
  </si>
  <si>
    <t>64DD03A-03</t>
  </si>
  <si>
    <t>CEMH750925HDFRRC07</t>
  </si>
  <si>
    <t>64DD03A1-3</t>
  </si>
  <si>
    <t>CERVANTES MARTINEZ HECTOR MANUEL</t>
  </si>
  <si>
    <t>CILM700124MDFFPR07</t>
  </si>
  <si>
    <t>64DD03A1-4</t>
  </si>
  <si>
    <t>DIVF640804HDFZLL09</t>
  </si>
  <si>
    <t>64DD03A1-5</t>
  </si>
  <si>
    <t>GAGH791018HCLRRG06</t>
  </si>
  <si>
    <t>64DD03A1-6</t>
  </si>
  <si>
    <t>PEPA820510MQRCCD05</t>
  </si>
  <si>
    <t>64DD03A1-7</t>
  </si>
  <si>
    <t>PIRS811208MTCRDN03</t>
  </si>
  <si>
    <t>64DD03A1-8</t>
  </si>
  <si>
    <t>RAES670926MCCMSG03</t>
  </si>
  <si>
    <t>64DD03A1-9</t>
  </si>
  <si>
    <t>REXM771005HTCYXX07</t>
  </si>
  <si>
    <t>64DD03A1-10</t>
  </si>
  <si>
    <t>ROHM780911HCCDRG02</t>
  </si>
  <si>
    <t>64DD03A1-11</t>
  </si>
  <si>
    <t>heredias20@hotmail.com</t>
  </si>
  <si>
    <t>938 386 0722</t>
  </si>
  <si>
    <t>SAOB811112MVZNRN05</t>
  </si>
  <si>
    <t>64DD03A1-12</t>
  </si>
  <si>
    <t>TEPH890120HCCJXG00</t>
  </si>
  <si>
    <t>TEJERO PIÑA HUGO ARTURO</t>
  </si>
  <si>
    <t>AUGJ730206HCCZTR03</t>
  </si>
  <si>
    <t>64DD03A-01</t>
  </si>
  <si>
    <t>BOPJ760722HCCLRN07</t>
  </si>
  <si>
    <t>64DD03A-02</t>
  </si>
  <si>
    <t>CIZE680827HCCCVR09</t>
  </si>
  <si>
    <t>64DD03A-04</t>
  </si>
  <si>
    <t>CUMM720408HCCRNR07</t>
  </si>
  <si>
    <t>64DD03A-06</t>
  </si>
  <si>
    <t>DIVM760820MTCZGR08</t>
  </si>
  <si>
    <t>64DD03A-07</t>
  </si>
  <si>
    <t>DURS850922MCCRMG04</t>
  </si>
  <si>
    <t>64DD03A-08</t>
  </si>
  <si>
    <t>GOHD790705HHGNRN06</t>
  </si>
  <si>
    <t>64DD03A-13</t>
  </si>
  <si>
    <t>JUVI851024HDFRRR01</t>
  </si>
  <si>
    <t>64DD03A-14</t>
  </si>
  <si>
    <t>KIRR871015HCCDMB08</t>
  </si>
  <si>
    <t>64DD03A-15</t>
  </si>
  <si>
    <t>LACM880925MCCGRR02</t>
  </si>
  <si>
    <t>64DD03A-16</t>
  </si>
  <si>
    <t>LUCD820913HCCNHV03</t>
  </si>
  <si>
    <t>64DD03A-17</t>
  </si>
  <si>
    <t>NASA710608HDFVNR00</t>
  </si>
  <si>
    <t>64DD03A-18</t>
  </si>
  <si>
    <t>MOZM691110HCCRVN00</t>
  </si>
  <si>
    <t>64DD03A-19</t>
  </si>
  <si>
    <t>MUNM750703HCCGVG04</t>
  </si>
  <si>
    <t>64DD03A-20</t>
  </si>
  <si>
    <t>PALO870411HOCLPM07</t>
  </si>
  <si>
    <t>64DD03A-21</t>
  </si>
  <si>
    <t>PEHJ910714HCCRRS04</t>
  </si>
  <si>
    <t>64DD03A-22</t>
  </si>
  <si>
    <t>PEJS910415MCCRVB04</t>
  </si>
  <si>
    <t>64DD03A-23</t>
  </si>
  <si>
    <t>PEZL750420HCCTVP08</t>
  </si>
  <si>
    <t>64DD03A-24</t>
  </si>
  <si>
    <t>AAED800708HQRRSN02</t>
  </si>
  <si>
    <t>64DD02B-01</t>
  </si>
  <si>
    <t>AORK830202MQRRVR01</t>
  </si>
  <si>
    <t>64DD02B-02</t>
  </si>
  <si>
    <t>ARJONA RIVERA KARINA FRINE</t>
  </si>
  <si>
    <t>AIDD831202MQRVMY02</t>
  </si>
  <si>
    <t>64DD02B-04</t>
  </si>
  <si>
    <t>BAKJ750816HQRLMR02</t>
  </si>
  <si>
    <t>64DD02B-05</t>
  </si>
  <si>
    <t>BALLOTE KAMBRONY JORGE HIRAN</t>
  </si>
  <si>
    <t>BICY730222MYNRHR01</t>
  </si>
  <si>
    <t>64DD02B-06</t>
  </si>
  <si>
    <t>GUGP661012HCHDNB05</t>
  </si>
  <si>
    <t>64DD02B-07</t>
  </si>
  <si>
    <t>GUADARRAMA GONZALEZ PABLO FABIAN</t>
  </si>
  <si>
    <t>NOIG890815HQRVBB01</t>
  </si>
  <si>
    <t>64DD02B-08</t>
  </si>
  <si>
    <t>OAMM800904HQRRRN07</t>
  </si>
  <si>
    <t>64DD02B-09</t>
  </si>
  <si>
    <t>RAAC730314MCCYLN00</t>
  </si>
  <si>
    <t>64DD02B-11</t>
  </si>
  <si>
    <t>TICC821117HDFNSR06</t>
  </si>
  <si>
    <t>64DD02B-13</t>
  </si>
  <si>
    <t>AATO770506HMCLRC02</t>
  </si>
  <si>
    <t>64DD03B-1</t>
  </si>
  <si>
    <t>ocalte@hotmail.com</t>
  </si>
  <si>
    <t>BALR750424HQRSNN04</t>
  </si>
  <si>
    <t>64DD03B-2</t>
  </si>
  <si>
    <t>64DD03B-3</t>
  </si>
  <si>
    <t>64DD03B-4</t>
  </si>
  <si>
    <t>oconguz@hotmail.com</t>
  </si>
  <si>
    <t>722 510 1294</t>
  </si>
  <si>
    <t>COSE730820HDFRND02</t>
  </si>
  <si>
    <t>64DD03B-5</t>
  </si>
  <si>
    <t>cursosjecs@gmail.com o cortessantos@hotmail.com</t>
  </si>
  <si>
    <t>GOZL800926HOCNRS04</t>
  </si>
  <si>
    <t>951 149 3263</t>
  </si>
  <si>
    <t>GAGL850510HCHRNS08</t>
  </si>
  <si>
    <t>64DD03B-7</t>
  </si>
  <si>
    <t>licluisgrajeda@hotmail.com</t>
  </si>
  <si>
    <t>625 125 0053</t>
  </si>
  <si>
    <t>HUMJ760710HQRSRN08</t>
  </si>
  <si>
    <t>983 102 5533</t>
  </si>
  <si>
    <t>983 106 3814</t>
  </si>
  <si>
    <t>PEAA890922HDFRLR03</t>
  </si>
  <si>
    <t>64DD03B-10</t>
  </si>
  <si>
    <t>998 225 5177</t>
  </si>
  <si>
    <t>RAAM941103HVZMRG02</t>
  </si>
  <si>
    <t>64DD03B-11</t>
  </si>
  <si>
    <t>228 776 3262</t>
  </si>
  <si>
    <t>SAMM870221MSLNRN01</t>
  </si>
  <si>
    <t>64DD03B-12</t>
  </si>
  <si>
    <t>Lic.mjsandoval@hotmail.com</t>
  </si>
  <si>
    <t>322 109 6877</t>
  </si>
  <si>
    <t>TICC871222MQRNSL00</t>
  </si>
  <si>
    <t>64DD03B-13</t>
  </si>
  <si>
    <t>Claudia87gtc@gmail.com</t>
  </si>
  <si>
    <t>983 104 7966</t>
  </si>
  <si>
    <t>VEMC790815HGRGRR04</t>
  </si>
  <si>
    <t>64DD03B-14</t>
  </si>
  <si>
    <t>vegamtzc505@hotmail.com</t>
  </si>
  <si>
    <t>984 106 3448</t>
  </si>
  <si>
    <t>64DD03B-15</t>
  </si>
  <si>
    <t>villanueva_ara85@hotmail.com</t>
  </si>
  <si>
    <t>AAAD690316MQRLMN02</t>
  </si>
  <si>
    <t>64MD03B-01</t>
  </si>
  <si>
    <t>diana_alamilla@hotmail.com</t>
  </si>
  <si>
    <t>998 401 3763</t>
  </si>
  <si>
    <t>CUBB831102MVZRRL03</t>
  </si>
  <si>
    <t>64MD03B-02</t>
  </si>
  <si>
    <t>FUES740730MDFNSS02</t>
  </si>
  <si>
    <t>64MD03B-03</t>
  </si>
  <si>
    <t>64MD03B-04</t>
  </si>
  <si>
    <t>MAHJ821112HYNNRR08</t>
  </si>
  <si>
    <t>64MD03B-05</t>
  </si>
  <si>
    <t>OIGG741009HCSLRL01</t>
  </si>
  <si>
    <t>64MD03B-06</t>
  </si>
  <si>
    <t>OULY780523MVZZYL09</t>
  </si>
  <si>
    <t>64MD03B-07</t>
  </si>
  <si>
    <t>UANG870621MQRCHL02</t>
  </si>
  <si>
    <t>64MD03B-08</t>
  </si>
  <si>
    <t>alcanaty@hotmail.com</t>
  </si>
  <si>
    <t>dannaly05@hotmail.com</t>
  </si>
  <si>
    <t>abolioc@hotmail.com</t>
  </si>
  <si>
    <t>BALL690923MYNLZN07</t>
  </si>
  <si>
    <t>442 595 7042</t>
  </si>
  <si>
    <t>eduardoduranzu@gmail.com.mx</t>
  </si>
  <si>
    <t>miguelxtequila@hotmail.com</t>
  </si>
  <si>
    <t>983 753 9674</t>
  </si>
  <si>
    <t>PUC HERNANDEZ LEZLIE EUNICE</t>
  </si>
  <si>
    <t>legaliz.contigo@outlook.com</t>
  </si>
  <si>
    <t>rosadojeanette@gmail.com</t>
  </si>
  <si>
    <t>efrainrosado_abogados@hotmail.com</t>
  </si>
  <si>
    <t>TOCJ661023HBCRLN09</t>
  </si>
  <si>
    <t>64DD03C-11</t>
  </si>
  <si>
    <t>torrezcalatayud@hotmail.com</t>
  </si>
  <si>
    <t>686 197 5465</t>
  </si>
  <si>
    <t>AURL670118HQTGDB02</t>
  </si>
  <si>
    <t>64LD03A2-02</t>
  </si>
  <si>
    <t>leopardos1@yahoo.es</t>
  </si>
  <si>
    <t>BACD601213HYNRBC01</t>
  </si>
  <si>
    <t>64LD03A2-04</t>
  </si>
  <si>
    <t>64LD03A3-03</t>
  </si>
  <si>
    <t>EANF680402HMCSTR04</t>
  </si>
  <si>
    <t>64LD03A3-04</t>
  </si>
  <si>
    <t>ESTRADA NIETO FRANCISCO</t>
  </si>
  <si>
    <t>JUAD810907MNLRLN03</t>
  </si>
  <si>
    <t>64LD03A3-07</t>
  </si>
  <si>
    <t>dianajanethja@yahoo.com.mx</t>
  </si>
  <si>
    <t>64DD04A-04</t>
  </si>
  <si>
    <t>consultoriajuridica.yahair@gmail.com</t>
  </si>
  <si>
    <t>832 504-6678</t>
  </si>
  <si>
    <t>AOZY820121MVZRXZ06</t>
  </si>
  <si>
    <t>64LD03C-13</t>
  </si>
  <si>
    <t>64LD03C-15</t>
  </si>
  <si>
    <t>CUHF690713HDFRRS09</t>
  </si>
  <si>
    <t>64MD04A2-01</t>
  </si>
  <si>
    <t>NAVA NEGRÓN MARIA DE LOS ANGELES</t>
  </si>
  <si>
    <t>EUAN PECH JUAN  DE LA CRUZ</t>
  </si>
  <si>
    <t>erika.sol1102@gmail.com</t>
  </si>
  <si>
    <t>983 137 7401</t>
  </si>
  <si>
    <t>64MD05B-03</t>
  </si>
  <si>
    <t>griseldagarciaortega382@gmail.com</t>
  </si>
  <si>
    <t>MAMC710607MMCRRR04</t>
  </si>
  <si>
    <t>camimarroquin71@gmail.com</t>
  </si>
  <si>
    <t>722 522 2379</t>
  </si>
  <si>
    <t>TEHP841221HDFRRB01</t>
  </si>
  <si>
    <t>64LD03A3-10</t>
  </si>
  <si>
    <t>fran.jarsan@gmail.com</t>
  </si>
  <si>
    <t>729 107 9299</t>
  </si>
  <si>
    <t>MOCC740823MOCNRR08</t>
  </si>
  <si>
    <t>64LD03A2-12</t>
  </si>
  <si>
    <t>64MD05B-01</t>
  </si>
  <si>
    <t>magyc_boo@hotmail.com</t>
  </si>
  <si>
    <t>64MD05B-05</t>
  </si>
  <si>
    <t>722 527 9891</t>
  </si>
  <si>
    <t>suheytorrescano@hotmail.com</t>
  </si>
  <si>
    <t>64MD05B-04</t>
  </si>
  <si>
    <t>dianaol_3@yahoo.con.mx</t>
  </si>
  <si>
    <t>722 127 5294</t>
  </si>
  <si>
    <t>darwindominguezuc@hotmail.com</t>
  </si>
  <si>
    <t>983 212 0901</t>
  </si>
  <si>
    <t>33 1345 1175</t>
  </si>
  <si>
    <t>GILD870205MYNLPR03</t>
  </si>
  <si>
    <t>64DD03A-10</t>
  </si>
  <si>
    <t>987 112 0773</t>
  </si>
  <si>
    <t>GITA551202HYNLNN04</t>
  </si>
  <si>
    <t>64DD03A-11</t>
  </si>
  <si>
    <t>983 732 3505</t>
  </si>
  <si>
    <t>GILC840706MYNLPR03</t>
  </si>
  <si>
    <t>64DD03A-09</t>
  </si>
  <si>
    <t>cristina_gillopez@hotmail.com</t>
  </si>
  <si>
    <t>GUGS740115HGRVRR06</t>
  </si>
  <si>
    <t>64DD03A-12</t>
  </si>
  <si>
    <t>998 200 1047</t>
  </si>
  <si>
    <t>adrigt16@hotmail.com</t>
  </si>
  <si>
    <t>81 1486 1098</t>
  </si>
  <si>
    <t>64LD03A2-19</t>
  </si>
  <si>
    <t xml:space="preserve">AVILA SANDOVAL ROXANA </t>
  </si>
  <si>
    <t>1 56 1489 8553</t>
  </si>
  <si>
    <t>64DD04A-07</t>
  </si>
  <si>
    <t>Annelmevi77@gmail.com</t>
  </si>
  <si>
    <t>844 452 4541</t>
  </si>
  <si>
    <t>64LD03D-05</t>
  </si>
  <si>
    <t>marycelaramyrez@gmail.com</t>
  </si>
  <si>
    <t>722 292 8291</t>
  </si>
  <si>
    <t>64LD03D-03</t>
  </si>
  <si>
    <t>karinamartinezjara@gmail.com</t>
  </si>
  <si>
    <t>9831251290‬</t>
  </si>
  <si>
    <t>64DD03B-16</t>
  </si>
  <si>
    <t>jutoab@yahoo.com</t>
  </si>
  <si>
    <t>64LD03D-04</t>
  </si>
  <si>
    <t>64DD04A-09</t>
  </si>
  <si>
    <t>asc1439@gmail.com</t>
  </si>
  <si>
    <t>938 119 9622</t>
  </si>
  <si>
    <t>RUIC961226HNEBNH00</t>
  </si>
  <si>
    <t>64DD04A-08</t>
  </si>
  <si>
    <t>Charlierublee@gmail.com</t>
  </si>
  <si>
    <t>501 615-6922</t>
  </si>
  <si>
    <t>MEME821217HDFNRR01</t>
  </si>
  <si>
    <t>erickmena1982@yahoo.com</t>
  </si>
  <si>
    <t>55 3194 0451</t>
  </si>
  <si>
    <t>CAFG901105HYNCNV03</t>
  </si>
  <si>
    <t>998 161 6067</t>
  </si>
  <si>
    <t>MACI810921MQRYHL00</t>
  </si>
  <si>
    <t>pale_13@hotmail.com</t>
  </si>
  <si>
    <t>TEGL820923MPLCTR09</t>
  </si>
  <si>
    <t>SARR600502HYNNDF02</t>
  </si>
  <si>
    <t>64MD04B-05</t>
  </si>
  <si>
    <t>64DD04A2-02</t>
  </si>
  <si>
    <t>fauszx@gmail.com</t>
  </si>
  <si>
    <t>55 8550 0367</t>
  </si>
  <si>
    <t>64DD04A-10</t>
  </si>
  <si>
    <t xml:space="preserve">AAMR660625HDFYRL08  </t>
  </si>
  <si>
    <t>64DD03B2-1</t>
  </si>
  <si>
    <t>raul_chinahui@hotmail.com</t>
  </si>
  <si>
    <t>55 4353 0412</t>
  </si>
  <si>
    <t>CUMC760224HDFRRR08</t>
  </si>
  <si>
    <t>64DD03B2-4</t>
  </si>
  <si>
    <t>cruzmor@ymail.com</t>
  </si>
  <si>
    <t>56 1462 0040</t>
  </si>
  <si>
    <t>CURA570915HSLNDN03</t>
  </si>
  <si>
    <t>64DD03B2-5</t>
  </si>
  <si>
    <t>elportalegal@yahoo.com.mx</t>
  </si>
  <si>
    <t>55 4369 2742</t>
  </si>
  <si>
    <t>hectorcastrori@gmail.com</t>
  </si>
  <si>
    <t>lic.danieldiazg@gmail.com</t>
  </si>
  <si>
    <t>55 6775 9416</t>
  </si>
  <si>
    <t>revisionlegal@ymail.com</t>
  </si>
  <si>
    <t>222 310 9031</t>
  </si>
  <si>
    <t>jarquin_1970@hotmail.com</t>
  </si>
  <si>
    <t>55 3840 1737</t>
  </si>
  <si>
    <t>iusesquide@hotmail.com</t>
  </si>
  <si>
    <t>222 459 2621</t>
  </si>
  <si>
    <t>Justiciaexpedita@gmail.com</t>
  </si>
  <si>
    <t>jurmontesdeoca@hotmail.com</t>
  </si>
  <si>
    <t>722 557 8096</t>
  </si>
  <si>
    <t>sinaibustamante91@gmail.com</t>
  </si>
  <si>
    <t>eusebio_palaciosr@hotmail.com</t>
  </si>
  <si>
    <t>55 5401 7528</t>
  </si>
  <si>
    <t>marcochavezaguayo@gmail.com</t>
  </si>
  <si>
    <t>rodrigogarces13@hotmail.com</t>
  </si>
  <si>
    <t>442 504 0089</t>
  </si>
  <si>
    <t>Bastto77@gmail.com</t>
  </si>
  <si>
    <t>984 169 1351</t>
  </si>
  <si>
    <t>oficialdelarosa@gmail.com</t>
  </si>
  <si>
    <t>984 133 8502</t>
  </si>
  <si>
    <t>consorcioras@gmail.com</t>
  </si>
  <si>
    <t>993 590 9905</t>
  </si>
  <si>
    <t>hacgonzalez@hotmail.com</t>
  </si>
  <si>
    <t>993 160 3321</t>
  </si>
  <si>
    <t>lca.lacosta@gmail.com</t>
  </si>
  <si>
    <t>614 504 6847</t>
  </si>
  <si>
    <t>manuel_arellano_garcia@hotmail.com</t>
  </si>
  <si>
    <t>656 376 8114</t>
  </si>
  <si>
    <t>993 278 2637</t>
  </si>
  <si>
    <t>edrei7004@gmail.com</t>
  </si>
  <si>
    <t>984 131 2178</t>
  </si>
  <si>
    <t>abogada.xochiquetzal@gmail.com</t>
  </si>
  <si>
    <t>Lizeth_nayelli_mendez_pineda@live.com.mx</t>
  </si>
  <si>
    <t>833 449 9784</t>
  </si>
  <si>
    <t>gerardoguzmanc1@hotmail.com</t>
  </si>
  <si>
    <t>228 979 0283</t>
  </si>
  <si>
    <t>722 631 9108</t>
  </si>
  <si>
    <t>marceibarra2014@gmail.com</t>
  </si>
  <si>
    <t>yonnitoguillen@gmail.com</t>
  </si>
  <si>
    <t>963 268 0450</t>
  </si>
  <si>
    <t>itzel.let0503@gmail.com</t>
  </si>
  <si>
    <t>pecestudio@hotmail.com</t>
  </si>
  <si>
    <t>rossen@live.com.mx</t>
  </si>
  <si>
    <t xml:space="preserve">PEHM820125MTCRRR04 </t>
  </si>
  <si>
    <t>mariana0825@live.com</t>
  </si>
  <si>
    <t>Abono por cobranza efectivo</t>
  </si>
  <si>
    <t>maluribo75@gmail. com</t>
  </si>
  <si>
    <t>983 123 1635</t>
  </si>
  <si>
    <t>jlrm_08@hotmail.com</t>
  </si>
  <si>
    <t>MOD. 15</t>
  </si>
  <si>
    <t>dario_mootepal@hotmail.com</t>
  </si>
  <si>
    <t>983 113 7242</t>
  </si>
  <si>
    <t>SALDO MOD. 1 Y 2</t>
  </si>
  <si>
    <t>983 108 4724</t>
  </si>
  <si>
    <t>747 499 0480</t>
  </si>
  <si>
    <t>manuel_ordaz2000@hotmail.com</t>
  </si>
  <si>
    <t>jamhg121567@gmail.com</t>
  </si>
  <si>
    <t>liz_sosa03@hotmail.com</t>
  </si>
  <si>
    <t>983 100 4928</t>
  </si>
  <si>
    <t>998 147 1157</t>
  </si>
  <si>
    <t>saribroca77@gmail.com</t>
  </si>
  <si>
    <t>998 392 9838</t>
  </si>
  <si>
    <t>CERTIFICACIÓN CÉDULA</t>
  </si>
  <si>
    <t>CERTIFICACIÓN DOCUMENTOS</t>
  </si>
  <si>
    <t>kessia1526@gmail.com</t>
  </si>
  <si>
    <t>firmalegalmstcampeche@gmail.com</t>
  </si>
  <si>
    <t>djerrylara22@gmail.com</t>
  </si>
  <si>
    <t>998 426 1102</t>
  </si>
  <si>
    <t>cicler19@gmail.com</t>
  </si>
  <si>
    <t>938 400 9201</t>
  </si>
  <si>
    <t>PARCIAL</t>
  </si>
  <si>
    <t>colegiaturas</t>
  </si>
  <si>
    <t>superaca@msn.com</t>
  </si>
  <si>
    <t>lic_velarde@hotmail.com</t>
  </si>
  <si>
    <t>erickaar1988@gmail.com</t>
  </si>
  <si>
    <t>garciar.jantonio.academic71@gmail.com</t>
  </si>
  <si>
    <t>angelica_moreno85@hotmail.com</t>
  </si>
  <si>
    <t>SANCHEZ CATZIM GLENDY MARGARITA</t>
  </si>
  <si>
    <t>MOD. 3 ABONO</t>
  </si>
  <si>
    <t>MOD. 21  Y MOD. 22</t>
  </si>
  <si>
    <t>MOD. 23 ABONO</t>
  </si>
  <si>
    <t>5TO. ABONO</t>
  </si>
  <si>
    <t>PAGO DE PAQUETERÍA</t>
  </si>
  <si>
    <t>Abono por cobranza EFECTIVO</t>
  </si>
  <si>
    <t>Abono por cobranza  EFECTIVO Sucursal: 144</t>
  </si>
  <si>
    <t>LOPEZ TORRES JOSE DE JESUS</t>
  </si>
  <si>
    <t>MOD. 5 Y ABONO MOD.6  $666</t>
  </si>
  <si>
    <t>2DO. ABONO</t>
  </si>
  <si>
    <t>MOD. 10, 11, 12 Y 13</t>
  </si>
  <si>
    <t xml:space="preserve">SPEI
</t>
  </si>
  <si>
    <t xml:space="preserve">150136
</t>
  </si>
  <si>
    <t xml:space="preserve">61592
</t>
  </si>
  <si>
    <t xml:space="preserve">59239
</t>
  </si>
  <si>
    <t>caballo40_ary@hotmail.com</t>
  </si>
  <si>
    <t>938 129 3267</t>
  </si>
  <si>
    <t>oablanco@hotmail.com</t>
  </si>
  <si>
    <t>662 847 0038</t>
  </si>
  <si>
    <t>mariaglennie@hotmail.com</t>
  </si>
  <si>
    <t>998 241 7991</t>
  </si>
  <si>
    <t>MORF960825MDFRMR00</t>
  </si>
  <si>
    <t>frida.moreno2596@gmail.com</t>
  </si>
  <si>
    <t>jlt712011@hotmail.com</t>
  </si>
  <si>
    <t>huesca25@hotmail.com</t>
  </si>
  <si>
    <t>MORENO RAMIREZ FRIDA MARIA</t>
  </si>
  <si>
    <t>PEREIRA GARCIA DE LA CRUZ JESSICA</t>
  </si>
  <si>
    <t>GONZALEZ BALBOA ABRAHAM</t>
  </si>
  <si>
    <t>HERNANDEZ SORIANO JUAN DE DIOS</t>
  </si>
  <si>
    <t>CORREA SANCHEZ EDUARDO REY</t>
  </si>
  <si>
    <t>PEGJ910408MQRRRS06</t>
  </si>
  <si>
    <t>SACG950925MQRNTL00</t>
  </si>
  <si>
    <t>GOBA880316HCSNLB02</t>
  </si>
  <si>
    <t>HESJ780125HZSRRN06</t>
  </si>
  <si>
    <t>COSE820318HMNRND03</t>
  </si>
  <si>
    <t>LOTJ710629HSPPRS00</t>
  </si>
  <si>
    <t>64MDP01-03</t>
  </si>
  <si>
    <t>64MDP01-04</t>
  </si>
  <si>
    <t>64MDP01-05</t>
  </si>
  <si>
    <t xml:space="preserve">Depósito de efectivo
</t>
  </si>
  <si>
    <t xml:space="preserve"> 00276282  </t>
  </si>
  <si>
    <t>Galindo Becerril Ignacio</t>
  </si>
  <si>
    <t xml:space="preserve"> 01593607
</t>
  </si>
  <si>
    <t xml:space="preserve"> 01796357
</t>
  </si>
  <si>
    <t>MOD. 29 Y ABONO MOD. 30</t>
  </si>
  <si>
    <t>2 DE 11</t>
  </si>
  <si>
    <t>eduardoduranzu@gmail.com</t>
  </si>
  <si>
    <t>722 566 2011</t>
  </si>
  <si>
    <t>lic.ignaciogalindo78@gmail.com</t>
  </si>
  <si>
    <t>GABI780402HDFLCG04</t>
  </si>
  <si>
    <t xml:space="preserve"> 00284155
</t>
  </si>
  <si>
    <t xml:space="preserve"> 00917334
</t>
  </si>
  <si>
    <t xml:space="preserve">DEPOSITO EN EFECTIVO 
</t>
  </si>
  <si>
    <t xml:space="preserve"> 196770
</t>
  </si>
  <si>
    <t xml:space="preserve">DEPOSITO EN EFECTIVO
</t>
  </si>
  <si>
    <t xml:space="preserve"> 196775	</t>
  </si>
  <si>
    <t>MOD. 16</t>
  </si>
  <si>
    <t>marly.diaz@cgasi.comm.mx</t>
  </si>
  <si>
    <t>938 109 0884</t>
  </si>
  <si>
    <t xml:space="preserve"> 00005083 	</t>
  </si>
  <si>
    <t xml:space="preserve"> 00901090
</t>
  </si>
  <si>
    <t>998 203 7162</t>
  </si>
  <si>
    <t xml:space="preserve"> 265132
</t>
  </si>
  <si>
    <t xml:space="preserve"> 95654   </t>
  </si>
  <si>
    <t xml:space="preserve"> 292439
</t>
  </si>
  <si>
    <t xml:space="preserve"> 266618
</t>
  </si>
  <si>
    <t>sabrinaperezjavier@hotmail.com</t>
  </si>
  <si>
    <t>938 159 2675</t>
  </si>
  <si>
    <t>sergiorosas@masred.mx</t>
  </si>
  <si>
    <t>951 274 0464</t>
  </si>
  <si>
    <t xml:space="preserve">CLIP
</t>
  </si>
  <si>
    <t>ÚLTIMO PAGO</t>
  </si>
  <si>
    <t>kari93.kv@gmail.com</t>
  </si>
  <si>
    <t>938 107 1093</t>
  </si>
  <si>
    <t>armando_10-92@hotmail.com</t>
  </si>
  <si>
    <t>481 103 0661</t>
  </si>
  <si>
    <t>TREVIÑO DIAZ ROBERTO</t>
  </si>
  <si>
    <t>TEDR720718HNLRZB01</t>
  </si>
  <si>
    <t>MOD. 20 SALDO</t>
  </si>
  <si>
    <t>MOD. 21 ABONO</t>
  </si>
  <si>
    <t>MOD. 26 Y 27 Y ABONO MOD. 28 $1000</t>
  </si>
  <si>
    <t>662 120 2020</t>
  </si>
  <si>
    <t>LAY ARELLANO ISRAEL TONATIUH</t>
  </si>
  <si>
    <t xml:space="preserve">Abono por cobranza
</t>
  </si>
  <si>
    <t>tonatiuh_lay@suv.udg.mx</t>
  </si>
  <si>
    <t>LAAI750417HJCYRS07</t>
  </si>
  <si>
    <t>MOD. 1 DE 20</t>
  </si>
  <si>
    <t>1ER.ABONO</t>
  </si>
  <si>
    <t>2DO.. ABONO</t>
  </si>
  <si>
    <t>hdezreyes_ely@outlook.com</t>
  </si>
  <si>
    <t>938 129 5858</t>
  </si>
  <si>
    <t>fernandohoil.1@gmail.com</t>
  </si>
  <si>
    <t>998 279 8005</t>
  </si>
  <si>
    <t>DIAZ GONZALEZ SUSANA</t>
  </si>
  <si>
    <t>ROMERO RUIZ CARLOS</t>
  </si>
  <si>
    <t>MOD. 1 DE 4</t>
  </si>
  <si>
    <t>MOD. 21 Y 22 DE 24</t>
  </si>
  <si>
    <t>MOD. 2 DE 20</t>
  </si>
  <si>
    <t>milk_marinera@hotmail.com</t>
  </si>
  <si>
    <t>981 111 5323</t>
  </si>
  <si>
    <t>CERTIFICACIÓN Y PAQUETERÍA</t>
  </si>
  <si>
    <t>spencer9540@gmail.com</t>
  </si>
  <si>
    <t>robertokidnieramos@hotmail.com</t>
  </si>
  <si>
    <t>938 129 2751</t>
  </si>
  <si>
    <t>MOD. 33 DE 36</t>
  </si>
  <si>
    <t>MOD. 9, 10, 11, 12, 13</t>
  </si>
  <si>
    <t>anahiavilesglez@hotmail.com</t>
  </si>
  <si>
    <t>enfermeritalaura@gmail.com</t>
  </si>
  <si>
    <t>rebeca066@hotmail.com</t>
  </si>
  <si>
    <t>938 383 3552</t>
  </si>
  <si>
    <t>darwin.dominguez@iuaf.edu.mx</t>
  </si>
  <si>
    <t>938 212 0901</t>
  </si>
  <si>
    <t>vianeyc2012@hotmail.com</t>
  </si>
  <si>
    <t>938 110 0924</t>
  </si>
  <si>
    <t>SALDO $250 Y MOD. 31</t>
  </si>
  <si>
    <t>SALDO MOD. 21</t>
  </si>
  <si>
    <t xml:space="preserve"> 138545
</t>
  </si>
  <si>
    <t xml:space="preserve"> 1169260
</t>
  </si>
  <si>
    <t xml:space="preserve"> 00697286</t>
  </si>
  <si>
    <t xml:space="preserve"> 00995671
</t>
  </si>
  <si>
    <t xml:space="preserve"> 00891368
</t>
  </si>
  <si>
    <t xml:space="preserve"> 01899733
</t>
  </si>
  <si>
    <t xml:space="preserve"> 242685
</t>
  </si>
  <si>
    <t xml:space="preserve"> 394860</t>
  </si>
  <si>
    <t xml:space="preserve"> 518167
</t>
  </si>
  <si>
    <t xml:space="preserve"> 136964</t>
  </si>
  <si>
    <t xml:space="preserve"> 136482</t>
  </si>
  <si>
    <t xml:space="preserve"> 135992</t>
  </si>
  <si>
    <t xml:space="preserve"> 319767
</t>
  </si>
  <si>
    <t xml:space="preserve"> 270630
</t>
  </si>
  <si>
    <t xml:space="preserve"> 453419
</t>
  </si>
  <si>
    <t xml:space="preserve"> 422660
</t>
  </si>
  <si>
    <t xml:space="preserve"> 00978466
</t>
  </si>
  <si>
    <t xml:space="preserve"> 01113409
</t>
  </si>
  <si>
    <t xml:space="preserve"> 01247236
</t>
  </si>
  <si>
    <t xml:space="preserve"> 609274
</t>
  </si>
  <si>
    <t xml:space="preserve"> 514275
</t>
  </si>
  <si>
    <t>Referencia Númerica: 367836 Referencia Alfanúmerica: PAGO A ESTABLECIMIENTO Autorización: 00367836 Ordenante:  Banco Emisor: ","-","192.00"," "</t>
  </si>
  <si>
    <t>09/02/2022,"Depósito de efectivo Sucursal: 7003 Referencia Númerica:  Referencia Alfanúmerica:  Autorización: 00211173 Ordenante:  Banco Emisor: ","5,600.00","-"," "</t>
  </si>
  <si>
    <t>09/02/2022,"Depósito de efectivo Sucursal: 7003 Referencia Númerica:  Referencia Alfanúmerica:  Autorización: 00211388 Ordenante:  Banco Emisor: ","500.00","-"," "</t>
  </si>
  <si>
    <t>09/02/2022,"Depósito de efectivo Sucursal: 7003 Referencia Númerica:  Referencia Alfanúmerica:  Autorización: 00213806 Ordenante:  Banco Emisor: ","2,120.00","-"," "</t>
  </si>
  <si>
    <t>09/02/2022,"Abono Interbancario Sucursal: 859 Referencia Númerica: 902220 Referencia Alfanúmerica: TITULACION DEL DOCTORADO 6TO PAGO DE 6 Autorización: 00389851 Ordenante: RODRIGO GARCES GARCIA Banco Emisor: BBVA MEXICO","5,335.00","-"," "</t>
  </si>
  <si>
    <t>09/02/2022,"Abono Interbancario Sucursal: 859 Referencia Númerica: 902220 Referencia Alfanúmerica: GLENDY MARGARITA SANCHEZ CATZI Banco Emisor: BBVA MEXICO","2,180.00","-"," "</t>
  </si>
  <si>
    <t>09/02/2022,"Abono Interbancario Sucursal: 859 Referencia Númerica: 9447483 Referencia Alfanúmerica: COLEGIATURA FEBRERO DOC ARTURO BOLIO Autorización: 00716149 Ordenante: ARTURO BOLIO CERDAN Banco Emisor: SANTANDER","3,350.00","-"," "</t>
  </si>
  <si>
    <t>09/02/2022,"Abono Interbancario Sucursal: 859 Referencia Númerica: 1236589 Referencia Alfanúmerica: COLEGIATURA Autorización: 00796850 Ordenante: BLANCA ANNEL  MEDINA VILLARREA Banco Emisor: HSBC","3,350.00","-","559,720.33"</t>
  </si>
  <si>
    <t>Abono Interbancario
Sucursal: 859
Referencia Numérica: 2022020
Concepto del Pago: Pago 5 de 6 titulación doctorado
No. de Autorización: 1490881
Nombre del Emisor: CARLOS ALBERTO CRUZ MORENO
Institución Emisora: INBURSA</t>
  </si>
  <si>
    <t>Abono Interbancario
Sucursal: 859
Referencia Numérica: 70222
Concepto del Pago: colegiatura
No. de Autorización: 1424399
Nombre del Emisor: RAMIREZ ARAGON MIGUEL ANGEL
Institución Emisora: SCOTIABANK</t>
  </si>
  <si>
    <t>Abono Interbancario
Sucursal: 859
Referencia Numérica: 702220
Concepto del Pago: CIZE680827HCCCVR25
No. de Autorización: 1403781
Nombre del Emisor: ERIC UVENCE MARTIN CICLER ZAVA
Institución Emisora: BBVA MEXICO</t>
  </si>
  <si>
    <t>Abono Interbancario
Sucursal: 859
Referencia Numérica: 220206
Concepto del Pago: Maestria febrero 2022
No. de Autorización: 878793
Nombre del Emisor: VERONICA EDITH MENDOZA CARRENO
Institución Emisora: BANORTE</t>
  </si>
  <si>
    <t>Abono Interbancario
Sucursal: 859
Referencia Numérica: 5292743
Concepto del Pago: PAGOMODULO11DOCTDERECHOBLANCAARGUMEDO
No. de Autorización: 1230362
Nombre del Emisor: BLANCA DANNALY ARGUMEDO GUERRA
Institución Emisora: SANTANDER</t>
  </si>
  <si>
    <t>Depósito de efectivo
Sucursal: 7003
Referencia Numérica: 0
No. de Autorización: 164765</t>
  </si>
  <si>
    <t>Abono Interbancario
Sucursal: 859
Referencia Numérica: 502220
Concepto del Pago: COLEGIATURA FEBRERO
No. de Autorización: 269131
Nombre del Emisor: LANDY MARIA MAY DZIB
Institución Emisora: BBVA MEXICO</t>
  </si>
  <si>
    <t>Depósito de efectivo
Sucursal: 7003
Referencia Numérica: 0
No. de Autorización: 171315</t>
  </si>
  <si>
    <t>Abono Interbancario
Sucursal: 859
Referencia Numérica: 7222124
Concepto del Pago: ADRIANA GARCIA FEBRERO
No. de Autorización: 1184433
Nombre del Emisor: GARCIA TREVINO Y DE LA GARZA A
Institución Emisora: BANORTE</t>
  </si>
  <si>
    <t>Abono Interbancario
Sucursal: 870
Referencia Numérica: 141716
Referencia alfanumérica: HECTOR CASTRO RIVADENEYRA
No. de Autorización: 141716
Nombre del Emisor: HECTOR,CASTRO/RIVADENEYRA</t>
  </si>
  <si>
    <t>Abono Interbancario
Sucursal: 859
Referencia Numérica: 702220
Concepto del Pago: LADJ990603HQRRLR02
No. de Autorización: 1158208
Nombre del Emisor: JERRY VENTURA LARA DELGADO
Institución Emisora: BBVA MEXICO</t>
  </si>
  <si>
    <t>Abono Interbancario
Sucursal: 859
Referencia Numérica: 502220
Concepto del Pago: MOMJ931123HMCNDN09
No. de Autorización: 203150
Nombre del Emisor: JUAN MANUEL MONTES DE OCA MEDI
Institución Emisora: BBVA MEXICO</t>
  </si>
  <si>
    <t>Abono Interbancario
Sucursal: 859
Referencia Numérica: 22022
Concepto del Pago: Kessia Ochoa
No. de Autorización: 1128738
Nombre del Emisor: KESSIA YEMINA OCHOA MONTELONG
Institución Emisora: HSBC</t>
  </si>
  <si>
    <t>Abono Interbancario
Sucursal: 859
Referencia Numérica: 602220
Concepto del Pago: FEBRERO
No. de Autorización: 704620
Nombre del Emisor: JEANETTE DE LOS ANGE ROSADO NO
Institución Emisora: BBVA MEXICO</t>
  </si>
  <si>
    <t>Abono Interbancario
Sucursal: 859
Referencia Numérica: 502220
Concepto del Pago: JESSICA PEREIRA
No. de Autorización: 156270
Nombre del Emisor: JESSICA DE LA CRUZ PEREIRA GAR
Institución Emisora: BBVA MEXICO</t>
  </si>
  <si>
    <t>Depósito de efectivo
Sucursal: 4615
Referencia Numérica: 0
No. de Autorización: 925667</t>
  </si>
  <si>
    <t>Depósito de efectivo
Sucursal: 4615
Referencia Numérica: 0
No. de Autorización: 925662</t>
  </si>
  <si>
    <t>Abono Interbancario
Sucursal: 859
Referencia Numérica: 602220
Concepto del Pago: COLEGIATURA FEBRERO 2022
No. de Autorización: 644625
Nombre del Emisor: EFRAIN MARTIN ROSADO YAM
Institución Emisora: BBVA MEXICO</t>
  </si>
  <si>
    <t>Abono Interbancario
Sucursal: 859
Referencia Numérica: 802220
Concepto del Pago: CACR871220HQRBNS16
No. de Autorización: 1589797
Nombre del Emisor: RUSSEL JOSUE CAB CANCHE
Institución Emisora: BBVA MEXICO</t>
  </si>
  <si>
    <t>Abono Interbancario
Sucursal: 859
Referencia Numérica: 8818442
Concepto del Pago: PAGO COL JOSE VIRGILIO
No. de Autorización: 32027
Nombre del Emisor: MARCELA IBARRA CANCHE
Institución Emisora: SANTANDER</t>
  </si>
  <si>
    <t>Abono Interbancario
Sucursal: 859
Referencia Numérica: 4448588
Concepto del Pago: SEGUNDO PAGO COLG MARCELA IBARRA
No. de Autorización: 31719
Nombre del Emisor: MARCELA IBARRA CANCHE
Institución Emisora: SANTANDER</t>
  </si>
  <si>
    <t>Depósitos</t>
  </si>
  <si>
    <t>Abono Interbancario Sucursal</t>
  </si>
  <si>
    <t>Concepto del Pago</t>
  </si>
  <si>
    <t>No. Autorización</t>
  </si>
  <si>
    <t>Nombre del Emisor</t>
  </si>
  <si>
    <t>REVALIDACIÓN</t>
  </si>
  <si>
    <t>DIGS770724MMCZNS06</t>
  </si>
  <si>
    <t>RORC750108HMCMZR07</t>
  </si>
  <si>
    <t>JORNADA LD</t>
  </si>
  <si>
    <t>JORNADA DD</t>
  </si>
  <si>
    <t>LD02C</t>
  </si>
  <si>
    <t>LD01A</t>
  </si>
  <si>
    <t>LD03A2</t>
  </si>
  <si>
    <t>MD03A</t>
  </si>
  <si>
    <t>DD02C</t>
  </si>
  <si>
    <t>DD03A2</t>
  </si>
  <si>
    <t>DD03A</t>
  </si>
  <si>
    <t>DD03A1</t>
  </si>
  <si>
    <t>DD02B</t>
  </si>
  <si>
    <t>DD03B</t>
  </si>
  <si>
    <t>MD03B</t>
  </si>
  <si>
    <t>md03a</t>
  </si>
  <si>
    <t>COHE730529HDFRRD06</t>
  </si>
  <si>
    <t>AAMN840301MMCLJL01</t>
  </si>
  <si>
    <t>ALCANTARA MEJIA NALLELI</t>
  </si>
  <si>
    <t>GOPR760809MDFNRS05</t>
  </si>
  <si>
    <t>CASL950609HQRNMS04</t>
  </si>
  <si>
    <t>CANUL SIMA LUIS ALEJANDRO</t>
  </si>
  <si>
    <t>DOCTORADO EN DERECHO</t>
  </si>
  <si>
    <t>LICENCIATURA DERECHO</t>
  </si>
  <si>
    <t>MAESTRIA EN DERECHO</t>
  </si>
  <si>
    <t xml:space="preserve"> 02188812
</t>
  </si>
  <si>
    <t xml:space="preserve"> 02312202
</t>
  </si>
  <si>
    <t xml:space="preserve"> 02442613
</t>
  </si>
  <si>
    <t xml:space="preserve">4to. ABONO </t>
  </si>
  <si>
    <t>MÓDULO 3</t>
  </si>
  <si>
    <t>IsabelaNayroby@gmail.com</t>
  </si>
  <si>
    <t>CONSTANCIA DE  VIGENCIA POSGRADO</t>
  </si>
  <si>
    <t>CONSTANCIA DE VIGENCIA LICENCIATURA</t>
  </si>
  <si>
    <t>KARDEX (SI NO ESTÁ VIGENTE)</t>
  </si>
  <si>
    <t>CERTIFICADO PARCIAL</t>
  </si>
  <si>
    <t>CERTIFICADO GLOBAL</t>
  </si>
  <si>
    <t>REPOSICIÓN DE DIPLOMAS</t>
  </si>
  <si>
    <t>REPOSICIÓN DE BOLETAS</t>
  </si>
  <si>
    <t>COLEGIATURA B.EX MAESTRIA 24 M</t>
  </si>
  <si>
    <t>EQUIVALENCIAS</t>
  </si>
  <si>
    <t>CONCEPTOS DE PAGO</t>
  </si>
  <si>
    <t>MAESTRIA DE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</si>
  <si>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</si>
  <si>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</si>
  <si>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</si>
  <si>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</si>
  <si>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</si>
  <si>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JT DOCTORADO EN DERECHO</t>
  </si>
  <si>
    <t>JT EN LICENCIATURA EN DERECHO</t>
  </si>
  <si>
    <t xml:space="preserve"> 00886575  </t>
  </si>
  <si>
    <t xml:space="preserve"> 02184109
</t>
  </si>
  <si>
    <t xml:space="preserve"> 00507653  </t>
  </si>
  <si>
    <t xml:space="preserve"> 00871330
</t>
  </si>
  <si>
    <t xml:space="preserve"> 00976156
</t>
  </si>
  <si>
    <t xml:space="preserve"> 00977488
</t>
  </si>
  <si>
    <t xml:space="preserve"> 01105843
</t>
  </si>
  <si>
    <t xml:space="preserve"> 113308      </t>
  </si>
  <si>
    <t xml:space="preserve"> 245697
</t>
  </si>
  <si>
    <t xml:space="preserve"> 147696
</t>
  </si>
  <si>
    <t xml:space="preserve"> 67311
</t>
  </si>
  <si>
    <t xml:space="preserve"> 00095612
</t>
  </si>
  <si>
    <t xml:space="preserve"> 209587   </t>
  </si>
  <si>
    <t xml:space="preserve"> 790661
</t>
  </si>
  <si>
    <t xml:space="preserve"> 772059
</t>
  </si>
  <si>
    <t xml:space="preserve"> 629080
</t>
  </si>
  <si>
    <t xml:space="preserve"> 622440
</t>
  </si>
  <si>
    <t xml:space="preserve"> 571597
</t>
  </si>
  <si>
    <t xml:space="preserve"> 465518
</t>
  </si>
  <si>
    <t xml:space="preserve"> 296262
</t>
  </si>
  <si>
    <t xml:space="preserve"> 190699
</t>
  </si>
  <si>
    <t xml:space="preserve"> 173702
</t>
  </si>
  <si>
    <t>MOD. 34 DE 36</t>
  </si>
  <si>
    <t>MOD. 19 DE 36</t>
  </si>
  <si>
    <t>MOD. 6 DE 6</t>
  </si>
  <si>
    <t>MOD 28</t>
  </si>
  <si>
    <t>envío</t>
  </si>
  <si>
    <t>MODULO 1</t>
  </si>
  <si>
    <t xml:space="preserve">MOD 1 SALDO </t>
  </si>
  <si>
    <t xml:space="preserve">MOD.28 </t>
  </si>
  <si>
    <t xml:space="preserve"> 1108955
</t>
  </si>
  <si>
    <t xml:space="preserve"> 1102450
</t>
  </si>
  <si>
    <t xml:space="preserve"> 961439
</t>
  </si>
  <si>
    <t xml:space="preserve"> 591094 </t>
  </si>
  <si>
    <t xml:space="preserve"> 358464
</t>
  </si>
  <si>
    <t xml:space="preserve"> 316054
</t>
  </si>
  <si>
    <t xml:space="preserve"> 246784
</t>
  </si>
  <si>
    <t xml:space="preserve"> 237415
</t>
  </si>
  <si>
    <t xml:space="preserve"> 1247346
</t>
  </si>
  <si>
    <t xml:space="preserve"> 137546
</t>
  </si>
  <si>
    <t xml:space="preserve"> 67610
</t>
  </si>
  <si>
    <t xml:space="preserve"> 00510318
</t>
  </si>
  <si>
    <t xml:space="preserve"> 566248 </t>
  </si>
  <si>
    <t xml:space="preserve">  00568134 </t>
  </si>
  <si>
    <t xml:space="preserve"> 00569404   </t>
  </si>
  <si>
    <t xml:space="preserve"> 262244
</t>
  </si>
  <si>
    <t xml:space="preserve">  561884 </t>
  </si>
  <si>
    <t xml:space="preserve">  561927 </t>
  </si>
  <si>
    <t xml:space="preserve"> 187687
</t>
  </si>
  <si>
    <t xml:space="preserve"> 150124
</t>
  </si>
  <si>
    <t xml:space="preserve"> 127414
</t>
  </si>
  <si>
    <t xml:space="preserve"> 103435
</t>
  </si>
  <si>
    <t xml:space="preserve"> 101994
</t>
  </si>
  <si>
    <t xml:space="preserve">  572189 </t>
  </si>
  <si>
    <t xml:space="preserve"> 00572657  </t>
  </si>
  <si>
    <t xml:space="preserve"> 00574693 </t>
  </si>
  <si>
    <t xml:space="preserve"> 00575035 </t>
  </si>
  <si>
    <t xml:space="preserve"> 00623076
</t>
  </si>
  <si>
    <t xml:space="preserve"> 00661778
</t>
  </si>
  <si>
    <t xml:space="preserve"> 00679658
</t>
  </si>
  <si>
    <t xml:space="preserve"> 00723424
</t>
  </si>
  <si>
    <t xml:space="preserve"> 00729703
</t>
  </si>
  <si>
    <t xml:space="preserve"> 00752929
</t>
  </si>
  <si>
    <t xml:space="preserve"> 00683843
</t>
  </si>
  <si>
    <t xml:space="preserve"> 00686705
</t>
  </si>
  <si>
    <t xml:space="preserve"> 00702507
</t>
  </si>
  <si>
    <t xml:space="preserve"> 00028915
</t>
  </si>
  <si>
    <t xml:space="preserve">TARJETA DE DEBITO
</t>
  </si>
  <si>
    <t xml:space="preserve"> 31949
</t>
  </si>
  <si>
    <t xml:space="preserve"> 514803
</t>
  </si>
  <si>
    <t xml:space="preserve"> 479798
</t>
  </si>
  <si>
    <t xml:space="preserve">  545919 </t>
  </si>
  <si>
    <t xml:space="preserve"> 232764
</t>
  </si>
  <si>
    <t xml:space="preserve"> 223421
</t>
  </si>
  <si>
    <t xml:space="preserve"> 543576   </t>
  </si>
  <si>
    <t xml:space="preserve"> 216736
</t>
  </si>
  <si>
    <t xml:space="preserve"> 28915
</t>
  </si>
  <si>
    <t xml:space="preserve"> 00968782
</t>
  </si>
  <si>
    <t xml:space="preserve"> 00988620
</t>
  </si>
  <si>
    <t xml:space="preserve"> 00851460
</t>
  </si>
  <si>
    <t xml:space="preserve">   22  </t>
  </si>
  <si>
    <t>LD01</t>
  </si>
  <si>
    <t>GARCIA CRUZ OSCAR RICARDO</t>
  </si>
  <si>
    <t>GACO670410HDFRRS00</t>
  </si>
  <si>
    <t xml:space="preserve"> 01464903
</t>
  </si>
  <si>
    <t xml:space="preserve"> 01402423
</t>
  </si>
  <si>
    <t xml:space="preserve"> 00889606  </t>
  </si>
  <si>
    <t xml:space="preserve"> 278498
</t>
  </si>
  <si>
    <t xml:space="preserve"> 615027   </t>
  </si>
  <si>
    <t xml:space="preserve"> 137954
</t>
  </si>
  <si>
    <t xml:space="preserve"> 77294
</t>
  </si>
  <si>
    <t xml:space="preserve"> 74932
</t>
  </si>
  <si>
    <t>CUGV851202MQRRRV01</t>
  </si>
  <si>
    <t>CRUZ GARCIA VIVIANA</t>
  </si>
  <si>
    <t xml:space="preserve"> 00750423 </t>
  </si>
  <si>
    <t xml:space="preserve"> 00437934 </t>
  </si>
  <si>
    <t>JT EN MAESTRIA EN D</t>
  </si>
  <si>
    <t xml:space="preserve">TITULACION </t>
  </si>
  <si>
    <t>MOD 23</t>
  </si>
  <si>
    <t>DEPOSITO EN EFECTIVO</t>
  </si>
  <si>
    <t>MOD. 3 de 24</t>
  </si>
  <si>
    <t xml:space="preserve">saldo M 30 y abono 31 </t>
  </si>
  <si>
    <t>MOD 34 DE 36</t>
  </si>
  <si>
    <t>MOD . 3</t>
  </si>
  <si>
    <t xml:space="preserve"> 00072748
</t>
  </si>
  <si>
    <t xml:space="preserve"> 00138370  </t>
  </si>
  <si>
    <t xml:space="preserve"> 00166965
</t>
  </si>
  <si>
    <t xml:space="preserve"> 00563577
</t>
  </si>
  <si>
    <t>KANTUNILKIN</t>
  </si>
  <si>
    <t>NO DE PAGOS (MESES)</t>
  </si>
  <si>
    <t>Reinscripcion</t>
  </si>
  <si>
    <t>Grupo de clase</t>
  </si>
  <si>
    <t>Termina Programa</t>
  </si>
  <si>
    <t>Fecha Pago 1a Colegiatura</t>
  </si>
  <si>
    <t>Termina Pagos</t>
  </si>
  <si>
    <t>Sexo</t>
  </si>
  <si>
    <t>M</t>
  </si>
  <si>
    <t>H</t>
  </si>
  <si>
    <t>bautista.yesica.ld2bpm@iuaf.edu.mx</t>
  </si>
  <si>
    <t>loria.guadalupe.ld2b@iuaf.edu.mx</t>
  </si>
  <si>
    <t>bernaldoku@hotmail.com</t>
  </si>
  <si>
    <t>sincorreo@sindominio.com</t>
  </si>
  <si>
    <t>angelesnavanegron94@gmail.com</t>
  </si>
  <si>
    <t>santiago.juan.ld2b@iuaf.edu.mx</t>
  </si>
  <si>
    <t>998 436 9074</t>
  </si>
  <si>
    <t>998 224 5876</t>
  </si>
  <si>
    <t>pedroalvarezperez@live.com.mx</t>
  </si>
  <si>
    <t>662 204 8446</t>
  </si>
  <si>
    <t>adrian.gmercer@gmail.com</t>
  </si>
  <si>
    <t>662 419 1719</t>
  </si>
  <si>
    <t>oglzmercer@gmail.com</t>
  </si>
  <si>
    <t>556 769 1752</t>
  </si>
  <si>
    <t>abe_gr@hotmail.com</t>
  </si>
  <si>
    <t>998 457 0407</t>
  </si>
  <si>
    <t>osmar12345678922@gmail.com</t>
  </si>
  <si>
    <t>662 223 2199</t>
  </si>
  <si>
    <t>mairitts@gmail.com</t>
  </si>
  <si>
    <t>998 141 9651</t>
  </si>
  <si>
    <t>cancer.jmsm.1977@gmail.com</t>
  </si>
  <si>
    <t>987 138 0622</t>
  </si>
  <si>
    <t>998 241 0550</t>
  </si>
  <si>
    <t>998 136 8013</t>
  </si>
  <si>
    <t>938 125 2578</t>
  </si>
  <si>
    <t>odelopez03@gmail.com</t>
  </si>
  <si>
    <t>938 385 3858</t>
  </si>
  <si>
    <t>miltonpech@hotmail.com</t>
  </si>
  <si>
    <t>938 383 3221</t>
  </si>
  <si>
    <t>glendireyes92@gmail.com</t>
  </si>
  <si>
    <t>938 164 1646</t>
  </si>
  <si>
    <t>luishrosado@outlook.com</t>
  </si>
  <si>
    <t>938 121 8897</t>
  </si>
  <si>
    <t>reina_492@hotmail.com</t>
  </si>
  <si>
    <t>miguel_9907@icloud.com</t>
  </si>
  <si>
    <t>983 158 6545</t>
  </si>
  <si>
    <t>angulo-1996@hotmail.com</t>
  </si>
  <si>
    <t>lic_doseara@hotmail.com</t>
  </si>
  <si>
    <t>998 259 2502</t>
  </si>
  <si>
    <t>navah1806@gmail.com</t>
  </si>
  <si>
    <t>998 201 8742</t>
  </si>
  <si>
    <t>bahena.benjamin.dd2cb@iuaf.edu.mx</t>
  </si>
  <si>
    <t>938 103 7227</t>
  </si>
  <si>
    <t>tejerop_hugo@hotmail.com</t>
  </si>
  <si>
    <t>938 124 3322</t>
  </si>
  <si>
    <t>miguel.mugartegui@cgasi.com.mx</t>
  </si>
  <si>
    <t>938 389 1755</t>
  </si>
  <si>
    <t>dominguez.zaacaa@gmail.com</t>
  </si>
  <si>
    <t>983 111 1387</t>
  </si>
  <si>
    <t>yarafaride@hotmail.com</t>
  </si>
  <si>
    <t>983 185 6395</t>
  </si>
  <si>
    <t>catinoco@inea.gob.mx</t>
  </si>
  <si>
    <t>983 700 5400</t>
  </si>
  <si>
    <t>bastarrachea.randy.dd2b@iuaf.edu.mx</t>
  </si>
  <si>
    <t>luisherigz01@hotmail.com</t>
  </si>
  <si>
    <t>832 504 6678</t>
  </si>
  <si>
    <t>998 155 8035</t>
  </si>
  <si>
    <t>amadaley1107@hotmail.com</t>
  </si>
  <si>
    <t>998 810 3336</t>
  </si>
  <si>
    <t>Ucan.Gladys.md3acun@iuaf.edu.mx</t>
  </si>
  <si>
    <t>999 189 2305</t>
  </si>
  <si>
    <t>dbraga2010@yahoo.com</t>
  </si>
  <si>
    <t>998 224 4236</t>
  </si>
  <si>
    <t>kevin.alcala@iuaf.edu.mx</t>
  </si>
  <si>
    <t>998 463 0149</t>
  </si>
  <si>
    <t>itzhel.tehue@iuaf.edu.mx</t>
  </si>
  <si>
    <t>998 499 2876</t>
  </si>
  <si>
    <t>558 550 0367</t>
  </si>
  <si>
    <t>998 860 4270</t>
  </si>
  <si>
    <t>312 594 2325</t>
  </si>
  <si>
    <t>998 424 2479</t>
  </si>
  <si>
    <t>998 214 9436</t>
  </si>
  <si>
    <t>998 165 8822</t>
  </si>
  <si>
    <t>938 123 2066</t>
  </si>
  <si>
    <t>sergiopech78@hotmail.com</t>
  </si>
  <si>
    <t>998 734 6514</t>
  </si>
  <si>
    <t>pabterrsteam@outlook.es</t>
  </si>
  <si>
    <t>614 601 9403</t>
  </si>
  <si>
    <t>villalba791044@gmail.com</t>
  </si>
  <si>
    <t>999 705 2940</t>
  </si>
  <si>
    <t>ALANIS MORENO CAROLINA</t>
  </si>
  <si>
    <t>228 304 2400</t>
  </si>
  <si>
    <t>998 125 5646</t>
  </si>
  <si>
    <t>998 845 1496</t>
  </si>
  <si>
    <t>713 138 2972</t>
  </si>
  <si>
    <t>zaraavi.83@gmail.com</t>
  </si>
  <si>
    <t>444 260 3925</t>
  </si>
  <si>
    <t>64LD05A-06</t>
  </si>
  <si>
    <t>64MDP01-01</t>
  </si>
  <si>
    <t>jessicapereiragar@gmail.com</t>
  </si>
  <si>
    <t>glen_2515@live.com.mx</t>
  </si>
  <si>
    <t>64LD05A-03</t>
  </si>
  <si>
    <t>64LD05A-04</t>
  </si>
  <si>
    <t>juan@jsautorepairservice.com</t>
  </si>
  <si>
    <t>eddyrexus@yahoo.com.mx</t>
  </si>
  <si>
    <t>64DD05A-03</t>
  </si>
  <si>
    <t>64DD05A-04</t>
  </si>
  <si>
    <t>64LD05A-05</t>
  </si>
  <si>
    <t>64LD05A-07</t>
  </si>
  <si>
    <t>robe_r_74@hotmail.com</t>
  </si>
  <si>
    <t>64DD05A-05</t>
  </si>
  <si>
    <t>lic.carlosromeror@hotmail.com</t>
  </si>
  <si>
    <t>64DD05A-02</t>
  </si>
  <si>
    <t>722 510 6544</t>
  </si>
  <si>
    <t>tulipan96@live.com.mx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</si>
  <si>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</si>
  <si>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</si>
  <si>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</si>
  <si>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</si>
  <si>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</si>
  <si>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</si>
  <si>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</si>
  <si>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</si>
  <si>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</si>
  <si>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</si>
  <si>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</si>
  <si>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</si>
  <si>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</si>
  <si>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>manuelr197808@hotmail.com</t>
  </si>
  <si>
    <t>LOHV800529MTCPRC01</t>
  </si>
  <si>
    <t>victorialh_290580@outlook.com</t>
  </si>
  <si>
    <t>MORI790221MDFNVR01</t>
  </si>
  <si>
    <t>iranmondragon78@gmail.com</t>
  </si>
  <si>
    <t>ROGF560307MJCDRL05</t>
  </si>
  <si>
    <t>RUGO641111MDFBRL03</t>
  </si>
  <si>
    <t>licolivia.rubio@gmail.com</t>
  </si>
  <si>
    <t>SAFE711023HDFRBD08</t>
  </si>
  <si>
    <t>edwinsauri@msn.com</t>
  </si>
  <si>
    <t>SAFH700610MDFRBY03</t>
  </si>
  <si>
    <t>haydeesauri@hotmail.com</t>
  </si>
  <si>
    <t>CACF711030HSLMHR07</t>
  </si>
  <si>
    <t>CAMPOS COUOH FRANCISCO JAVIER</t>
  </si>
  <si>
    <t>983 154 9299</t>
  </si>
  <si>
    <t>franciscocouoh8585@gmail.com</t>
  </si>
  <si>
    <t>SITUACIÓN</t>
  </si>
  <si>
    <t>VIGENTE</t>
  </si>
  <si>
    <t>egresado</t>
  </si>
  <si>
    <t>EGRESADO</t>
  </si>
  <si>
    <t>baja TEMPORAL</t>
  </si>
  <si>
    <t>beca maestra</t>
  </si>
  <si>
    <t>Forma de pago</t>
  </si>
  <si>
    <t xml:space="preserve"> 558879
</t>
  </si>
  <si>
    <t xml:space="preserve"> 330029
</t>
  </si>
  <si>
    <t xml:space="preserve"> 862714  </t>
  </si>
  <si>
    <t>POR IDENTIFICAR</t>
  </si>
  <si>
    <t xml:space="preserve">  548439 </t>
  </si>
  <si>
    <t xml:space="preserve"> 00071791
</t>
  </si>
  <si>
    <t xml:space="preserve"> 00103175
</t>
  </si>
  <si>
    <t xml:space="preserve"> 00551100 </t>
  </si>
  <si>
    <t xml:space="preserve">PAGO DE TITULACION </t>
  </si>
  <si>
    <t>SALDO MOD. 3 Y ABONO DEL M 4</t>
  </si>
  <si>
    <t xml:space="preserve">PAGO 3 </t>
  </si>
  <si>
    <t xml:space="preserve">PAGO 2 </t>
  </si>
  <si>
    <t>CURP:</t>
  </si>
  <si>
    <t xml:space="preserve"> 965021
</t>
  </si>
  <si>
    <t xml:space="preserve">ABONO A TITULACIÓN </t>
  </si>
  <si>
    <t>JTDIAP</t>
  </si>
  <si>
    <t>JTMDP</t>
  </si>
  <si>
    <t xml:space="preserve"> 8805581 
</t>
  </si>
  <si>
    <t xml:space="preserve"> 491063
</t>
  </si>
  <si>
    <t xml:space="preserve"> 297787
</t>
  </si>
  <si>
    <t xml:space="preserve"> 887810
</t>
  </si>
  <si>
    <t xml:space="preserve"> 639790  </t>
  </si>
  <si>
    <t xml:space="preserve"> 639181  </t>
  </si>
  <si>
    <t>ABONO 6</t>
  </si>
  <si>
    <t>COLEGIATURA 14</t>
  </si>
  <si>
    <t xml:space="preserve">ABONO A TITULACION </t>
  </si>
  <si>
    <t>MOD 3 DE 20</t>
  </si>
  <si>
    <t xml:space="preserve">MOD. 2 DE 20 </t>
  </si>
  <si>
    <t>MARTINEZ BARRIOS NANCY ROBERTA</t>
  </si>
  <si>
    <t>cachonalina97@hotmail.com</t>
  </si>
  <si>
    <t>HERE730121MVZRYL02</t>
  </si>
  <si>
    <t>perez.jochebed.md3acun@iuaf.edu.mx</t>
  </si>
  <si>
    <t>AVILES GONZALEZ ANAHI</t>
  </si>
  <si>
    <t>UC ABAN ANGEL EDUARDO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</si>
  <si>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</si>
  <si>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</si>
  <si>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</si>
  <si>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</si>
  <si>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</si>
  <si>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</si>
  <si>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998 577 0191</t>
  </si>
  <si>
    <t>felixfdv1@gmail.com</t>
  </si>
  <si>
    <t>646 947 8682</t>
  </si>
  <si>
    <t>998 844 7708</t>
  </si>
  <si>
    <t>addypaulina@gmail.com</t>
  </si>
  <si>
    <t>938 387 6318</t>
  </si>
  <si>
    <t>938 389 8004</t>
  </si>
  <si>
    <t>BARA961008HQRZDN02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</si>
  <si>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</si>
  <si>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</si>
  <si>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</si>
  <si>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</si>
  <si>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</si>
  <si>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</si>
  <si>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</si>
  <si>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 xml:space="preserve">  11  </t>
  </si>
  <si>
    <t xml:space="preserve">   112 </t>
  </si>
  <si>
    <t xml:space="preserve">MOD 1 </t>
  </si>
  <si>
    <t xml:space="preserve"> 01059897
</t>
  </si>
  <si>
    <t xml:space="preserve"> 266234
</t>
  </si>
  <si>
    <t xml:space="preserve"> 203911
</t>
  </si>
  <si>
    <t xml:space="preserve"> 76023
</t>
  </si>
  <si>
    <t>MOD. 23 Y 24</t>
  </si>
  <si>
    <t>MOD.15</t>
  </si>
  <si>
    <t>ENVIADO POR WHATS APP</t>
  </si>
  <si>
    <t xml:space="preserve"> 748728
</t>
  </si>
  <si>
    <t xml:space="preserve">  353208 </t>
  </si>
  <si>
    <t xml:space="preserve"> 816172
</t>
  </si>
  <si>
    <t xml:space="preserve"> 474246
</t>
  </si>
  <si>
    <t xml:space="preserve"> 621940
</t>
  </si>
  <si>
    <t xml:space="preserve"> 534265
</t>
  </si>
  <si>
    <t xml:space="preserve">ALDANA QUIJANO FELIPE DE JESUS </t>
  </si>
  <si>
    <t>SANDOVAL REYES SELENA ENCARNACION</t>
  </si>
  <si>
    <t>AAQF800229HQRLJL01</t>
  </si>
  <si>
    <t>Meses de Programa</t>
  </si>
  <si>
    <t>Monto de Colegiatura (A PAGAR)</t>
  </si>
  <si>
    <t>FECHA DE INICIO (PRIMERA CLASE CALENDARIO)</t>
  </si>
  <si>
    <t>ALDANA QUIJANO FELIPE DE JESUS</t>
  </si>
  <si>
    <t>998 131 3901</t>
  </si>
  <si>
    <t>cheno.aldana@gmail.com</t>
  </si>
  <si>
    <t>GUSK790708MYNLLR05</t>
  </si>
  <si>
    <t xml:space="preserve">GUILLEN SOLIS KARLA ASUNCION </t>
  </si>
  <si>
    <t>LOSH841208HOCPCC01</t>
  </si>
  <si>
    <t xml:space="preserve">   </t>
  </si>
  <si>
    <t>LOPEZ SACHIÑAS HECTOR</t>
  </si>
  <si>
    <t>971 702 5445</t>
  </si>
  <si>
    <t>licsachinas@icloud.com</t>
  </si>
  <si>
    <t>MACX731004MMCRRC07</t>
  </si>
  <si>
    <t>MARTINEZ CORREA XOCHITLH</t>
  </si>
  <si>
    <t>55 3565 9877</t>
  </si>
  <si>
    <t xml:space="preserve"> 307650
</t>
  </si>
  <si>
    <t xml:space="preserve"> 00072759
</t>
  </si>
  <si>
    <t xml:space="preserve"> 00073773
</t>
  </si>
  <si>
    <t xml:space="preserve"> 00525418
</t>
  </si>
  <si>
    <t xml:space="preserve"> 00849753
</t>
  </si>
  <si>
    <t xml:space="preserve"> 00757016  </t>
  </si>
  <si>
    <t xml:space="preserve"> 00757193  </t>
  </si>
  <si>
    <t>MOD. 01</t>
  </si>
  <si>
    <t>ABONO A REINSCRIPCION</t>
  </si>
  <si>
    <t>9 DE 12</t>
  </si>
  <si>
    <t xml:space="preserve"> 01081980
</t>
  </si>
  <si>
    <t xml:space="preserve"> 500862
</t>
  </si>
  <si>
    <t xml:space="preserve"> 1355975
</t>
  </si>
  <si>
    <t xml:space="preserve"> 67465
</t>
  </si>
  <si>
    <t>Etiquetas de fila</t>
  </si>
  <si>
    <t>(en blanco)</t>
  </si>
  <si>
    <t>Total general</t>
  </si>
  <si>
    <t>Etiquetas de columna</t>
  </si>
  <si>
    <t>Suma de Monto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</si>
  <si>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</si>
  <si>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</si>
  <si>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</si>
  <si>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</si>
  <si>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</si>
  <si>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</si>
  <si>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</si>
  <si>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</si>
  <si>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</si>
  <si>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</si>
  <si>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</si>
  <si>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</si>
  <si>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</si>
  <si>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</si>
  <si>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</si>
  <si>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</si>
  <si>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</si>
  <si>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</si>
  <si>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</si>
  <si>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saenz_bianca@hotmail.com</t>
  </si>
  <si>
    <t>jazcuaga@hotmail.com</t>
  </si>
  <si>
    <t>#N/D</t>
  </si>
  <si>
    <t>Suma de Ingresos</t>
  </si>
  <si>
    <t>Recibos emitidos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</si>
  <si>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</si>
  <si>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</si>
  <si>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</si>
  <si>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</si>
  <si>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</si>
  <si>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</si>
  <si>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</si>
  <si>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</si>
  <si>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lic.waldo.reyna.uresti@gmail.com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</si>
  <si>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</si>
  <si>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</si>
  <si>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</si>
  <si>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</si>
  <si>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</si>
  <si>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</si>
  <si>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</si>
  <si>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</si>
  <si>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</si>
  <si>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</si>
  <si>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>PALESTINO LOPEZ OMAR FRANCISCO</t>
  </si>
  <si>
    <t>PEJS780105HCCCMR03</t>
  </si>
  <si>
    <t>COGO691009MMCNZR09</t>
  </si>
  <si>
    <t xml:space="preserve">Depósito S.B.C.
</t>
  </si>
  <si>
    <t xml:space="preserve"> 00025765 Concepto del Pago: Titulacion DD </t>
  </si>
  <si>
    <t xml:space="preserve"> 00178527
</t>
  </si>
  <si>
    <t xml:space="preserve"> 00346315
</t>
  </si>
  <si>
    <t xml:space="preserve"> 00398678
</t>
  </si>
  <si>
    <t>ROMERO RESENDIZ GABRIELA</t>
  </si>
  <si>
    <t>RORG691127MGRMSB01</t>
  </si>
  <si>
    <t>gabyr432@hotmail.com</t>
  </si>
  <si>
    <t xml:space="preserve"> 0123456  </t>
  </si>
  <si>
    <t>CERTIFICACION DE NOTARIO</t>
  </si>
  <si>
    <t>CAGC870715MNENRN06</t>
  </si>
  <si>
    <t>CANTU GARZA CANTALICIA</t>
  </si>
  <si>
    <t>443 188 8783</t>
  </si>
  <si>
    <t>cantaliciacantu@gmail.com</t>
  </si>
  <si>
    <t xml:space="preserve"> 00302602
</t>
  </si>
  <si>
    <t xml:space="preserve"> 00376552
</t>
  </si>
  <si>
    <t xml:space="preserve"> 00845018
</t>
  </si>
  <si>
    <t xml:space="preserve"> 00851935</t>
  </si>
  <si>
    <t xml:space="preserve"> 00948879
</t>
  </si>
  <si>
    <t xml:space="preserve"> 00269314
</t>
  </si>
  <si>
    <t>RODRIGUEZ VIVEROS OLIVIA</t>
  </si>
  <si>
    <t>998 202 6333</t>
  </si>
  <si>
    <t>artyoli@hotmail.com</t>
  </si>
  <si>
    <t>AUGB811128MBCRRL02</t>
  </si>
  <si>
    <t>juriscoyote0007@gmail.com</t>
  </si>
  <si>
    <t>GONZALEZ HERNANDEZ DANIEL ANTONIO</t>
  </si>
  <si>
    <t>938 100 2896</t>
  </si>
  <si>
    <t>gonzalez.daniel.dd3acdc@iuaf.edu.mx</t>
  </si>
  <si>
    <t>irving_juarez85@hotmail.com</t>
  </si>
  <si>
    <t>QUCK891107MHGNNR08</t>
  </si>
  <si>
    <t>QUINTERO CANALES KARINA</t>
  </si>
  <si>
    <t>CARDENAS RODRIGUEZ ELIZABETH</t>
  </si>
  <si>
    <t>LOPEZ HERNANDEZ VICTORIA</t>
  </si>
  <si>
    <t>RODRIGUEZ GORDIAN MARIA FELICITAS</t>
  </si>
  <si>
    <t>RUBIO GARCIA MARIA OLIVIA</t>
  </si>
  <si>
    <t>pauvillame@hotmail.com</t>
  </si>
  <si>
    <t>938 116 2838</t>
  </si>
  <si>
    <t>marce_18_1047@hotmail.com</t>
  </si>
  <si>
    <t>938 119 3527</t>
  </si>
  <si>
    <t>gibranluna@gmail.com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</si>
  <si>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</si>
  <si>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</si>
  <si>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</si>
  <si>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</si>
  <si>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</si>
  <si>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</si>
  <si>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</si>
  <si>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 xml:space="preserve"> 00251696
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</si>
  <si>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</si>
  <si>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</si>
  <si>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</si>
  <si>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</si>
  <si>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</si>
  <si>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</si>
  <si>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</si>
  <si>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</si>
  <si>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</si>
  <si>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</si>
  <si>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</si>
  <si>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</si>
  <si>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</si>
  <si>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</si>
  <si>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</si>
  <si>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</si>
  <si>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durangolimited@outlook.com</t>
  </si>
  <si>
    <t>55 1380 8894</t>
  </si>
  <si>
    <t>jech31d2@yahoo.com.mx</t>
  </si>
  <si>
    <t>55 1003 8033</t>
  </si>
  <si>
    <t>alcantaramejia@live.com.mx</t>
  </si>
  <si>
    <t>DD05A</t>
  </si>
  <si>
    <t>BONILLA PASOS SILVIA MAGALI</t>
  </si>
  <si>
    <t>bopsilviadoc@gmail.com</t>
  </si>
  <si>
    <t>lamaac10@hotmail.com</t>
  </si>
  <si>
    <t>fabian_tequila@hotmail.com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</si>
  <si>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</si>
  <si>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</si>
  <si>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</si>
  <si>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</si>
  <si>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</si>
  <si>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ROVO620206MVZDVL06</t>
  </si>
  <si>
    <t>411 136 0045</t>
  </si>
  <si>
    <t xml:space="preserve"> 478315
</t>
  </si>
  <si>
    <t xml:space="preserve"> 280277
</t>
  </si>
  <si>
    <t xml:space="preserve"> 20768
</t>
  </si>
  <si>
    <t xml:space="preserve"> 778847
</t>
  </si>
  <si>
    <t xml:space="preserve"> 554398
</t>
  </si>
  <si>
    <t>MOD.2 DE 20</t>
  </si>
  <si>
    <t>NO.</t>
  </si>
  <si>
    <t xml:space="preserve"> 02385446
</t>
  </si>
  <si>
    <t>CONSTANCIA DE POSGRADO</t>
  </si>
  <si>
    <t>CONSTANCIA DE LICENCIATURA</t>
  </si>
  <si>
    <t>GARCIA TREVIÑO ADRIANA DEL CARMEN</t>
  </si>
  <si>
    <t>TACB970622HQRMCR07</t>
  </si>
  <si>
    <t>brandonsc2274@gmail.com</t>
  </si>
  <si>
    <t>POCL991024MQRLRN00</t>
  </si>
  <si>
    <t>POOL CRUZ LANDY ESTHER</t>
  </si>
  <si>
    <t xml:space="preserve"> 00763539
</t>
  </si>
  <si>
    <t xml:space="preserve"> 01068570
</t>
  </si>
  <si>
    <t xml:space="preserve"> 01125727
</t>
  </si>
  <si>
    <t xml:space="preserve"> 321829
</t>
  </si>
  <si>
    <t xml:space="preserve"> 176862
</t>
  </si>
  <si>
    <t xml:space="preserve"> 130525
</t>
  </si>
  <si>
    <t xml:space="preserve"> 83268
</t>
  </si>
  <si>
    <t xml:space="preserve"> 1042212
</t>
  </si>
  <si>
    <t>MOD.27</t>
  </si>
  <si>
    <t xml:space="preserve"> 01891592
</t>
  </si>
  <si>
    <t xml:space="preserve"> 02044397
</t>
  </si>
  <si>
    <t xml:space="preserve"> 02050657
</t>
  </si>
  <si>
    <t xml:space="preserve"> 02121986
</t>
  </si>
  <si>
    <t xml:space="preserve"> 02123894
</t>
  </si>
  <si>
    <t xml:space="preserve"> 02136208
</t>
  </si>
  <si>
    <t xml:space="preserve"> 00101521
</t>
  </si>
  <si>
    <t xml:space="preserve"> 1684265
</t>
  </si>
  <si>
    <t xml:space="preserve">4321   </t>
  </si>
  <si>
    <t xml:space="preserve"> 1787895
</t>
  </si>
  <si>
    <t xml:space="preserve">Abono por cobranza tarjeta 
</t>
  </si>
  <si>
    <t xml:space="preserve"> 363051</t>
  </si>
  <si>
    <t xml:space="preserve"> 1806459
</t>
  </si>
  <si>
    <t xml:space="preserve"> 627420
</t>
  </si>
  <si>
    <t xml:space="preserve"> 479943
</t>
  </si>
  <si>
    <t xml:space="preserve"> 1518859
</t>
  </si>
  <si>
    <t xml:space="preserve"> 320253  </t>
  </si>
  <si>
    <t xml:space="preserve"> 855371
</t>
  </si>
  <si>
    <t xml:space="preserve"> 795498
</t>
  </si>
  <si>
    <t xml:space="preserve"> 1276922
</t>
  </si>
  <si>
    <t xml:space="preserve"> 9016
</t>
  </si>
  <si>
    <t xml:space="preserve"> 309425
</t>
  </si>
  <si>
    <t xml:space="preserve"> 244654
</t>
  </si>
  <si>
    <t xml:space="preserve"> 232484
</t>
  </si>
  <si>
    <t xml:space="preserve"> 176593
</t>
  </si>
  <si>
    <t xml:space="preserve"> 156181
</t>
  </si>
  <si>
    <t xml:space="preserve"> 998296</t>
  </si>
  <si>
    <t xml:space="preserve"> 135696
</t>
  </si>
  <si>
    <t xml:space="preserve"> 128455
</t>
  </si>
  <si>
    <t xml:space="preserve"> 96731
</t>
  </si>
  <si>
    <t>2 DO ABONO</t>
  </si>
  <si>
    <t>MOD. 4 DE 24</t>
  </si>
  <si>
    <t>MOD. 2 DE 4</t>
  </si>
  <si>
    <t>MODULO 4</t>
  </si>
  <si>
    <t>MOD 35 DE 36</t>
  </si>
  <si>
    <t>MOD. 35 DE 36</t>
  </si>
  <si>
    <t>SALDO M 31 ABONO 32</t>
  </si>
  <si>
    <t xml:space="preserve"> 410038
</t>
  </si>
  <si>
    <t xml:space="preserve"> 17048  </t>
  </si>
  <si>
    <t xml:space="preserve"> 166748
</t>
  </si>
  <si>
    <t xml:space="preserve"> 145171
</t>
  </si>
  <si>
    <t xml:space="preserve"> 00734221
</t>
  </si>
  <si>
    <t xml:space="preserve"> 00959550
</t>
  </si>
  <si>
    <t xml:space="preserve"> 00487912
</t>
  </si>
  <si>
    <t xml:space="preserve"> 00521356
</t>
  </si>
  <si>
    <t xml:space="preserve"> 00448183
</t>
  </si>
  <si>
    <t xml:space="preserve"> 00391170
</t>
  </si>
  <si>
    <t xml:space="preserve"> 13765  </t>
  </si>
  <si>
    <t>SALDO</t>
  </si>
  <si>
    <t>LORIA INTERIAN GUADALUPE DE JESUS</t>
  </si>
  <si>
    <t>64MD06A-08</t>
  </si>
  <si>
    <t>64MD06A-09</t>
  </si>
  <si>
    <t xml:space="preserve"> 20033   </t>
  </si>
  <si>
    <t xml:space="preserve"> 587505
</t>
  </si>
  <si>
    <t xml:space="preserve"> 485843
</t>
  </si>
  <si>
    <t xml:space="preserve"> 646181
</t>
  </si>
  <si>
    <t xml:space="preserve"> 641300
</t>
  </si>
  <si>
    <t xml:space="preserve"> 640084
</t>
  </si>
  <si>
    <t xml:space="preserve"> 539684   </t>
  </si>
  <si>
    <t xml:space="preserve"> 25031  </t>
  </si>
  <si>
    <t>3 ER ABONO</t>
  </si>
  <si>
    <t xml:space="preserve"> 562580
</t>
  </si>
  <si>
    <t xml:space="preserve"> 327999
</t>
  </si>
  <si>
    <t xml:space="preserve"> 495237
</t>
  </si>
  <si>
    <t xml:space="preserve"> 389866
</t>
  </si>
  <si>
    <t xml:space="preserve"> 383124
</t>
  </si>
  <si>
    <t>MOD.17</t>
  </si>
  <si>
    <t xml:space="preserve"> 00728069
</t>
  </si>
  <si>
    <t xml:space="preserve"> 00075110
</t>
  </si>
  <si>
    <t xml:space="preserve"> 354285   </t>
  </si>
  <si>
    <t xml:space="preserve"> 00408465
</t>
  </si>
  <si>
    <t xml:space="preserve"> 00862219
</t>
  </si>
  <si>
    <t xml:space="preserve"> 00863852
</t>
  </si>
  <si>
    <t xml:space="preserve"> 00888389
</t>
  </si>
  <si>
    <t xml:space="preserve"> 01384502
</t>
  </si>
  <si>
    <t xml:space="preserve"> 01554454
</t>
  </si>
  <si>
    <t xml:space="preserve"> 00042020
</t>
  </si>
  <si>
    <t xml:space="preserve"> 00178302
</t>
  </si>
  <si>
    <t xml:space="preserve"> 00281188
</t>
  </si>
  <si>
    <t xml:space="preserve"> 00296432
</t>
  </si>
  <si>
    <t xml:space="preserve"> 00807273
</t>
  </si>
  <si>
    <t xml:space="preserve"> 00855079
</t>
  </si>
  <si>
    <t xml:space="preserve"> 114589 </t>
  </si>
  <si>
    <t xml:space="preserve"> 01256284
</t>
  </si>
  <si>
    <t>ABONO  A TITULACION</t>
  </si>
  <si>
    <t>MOD. 6 Y 7</t>
  </si>
  <si>
    <t>MOD. 20 DE 36</t>
  </si>
  <si>
    <t xml:space="preserve"> 721246
</t>
  </si>
  <si>
    <t xml:space="preserve"> 59817
</t>
  </si>
  <si>
    <t xml:space="preserve">TARJETA
</t>
  </si>
  <si>
    <t xml:space="preserve">ENVIADO </t>
  </si>
  <si>
    <t xml:space="preserve"> REINSCRIPCIÓN 5o.C</t>
  </si>
  <si>
    <t>COLEGIATURA B EX DOCTORADO 24 M</t>
  </si>
  <si>
    <t>1 al 28</t>
  </si>
  <si>
    <t>pendiente mod. 36</t>
  </si>
  <si>
    <t>PENDI. REIN 7 C</t>
  </si>
  <si>
    <t>PEND. REIN 9 C</t>
  </si>
  <si>
    <t xml:space="preserve"> 00637744 </t>
  </si>
  <si>
    <t xml:space="preserve">  00637760 </t>
  </si>
  <si>
    <t xml:space="preserve">  951019 </t>
  </si>
  <si>
    <t xml:space="preserve"> 02530123
</t>
  </si>
  <si>
    <t xml:space="preserve"> 02532773
</t>
  </si>
  <si>
    <t xml:space="preserve"> 02993544
</t>
  </si>
  <si>
    <t xml:space="preserve"> 03087882
</t>
  </si>
  <si>
    <t xml:space="preserve"> 03125052
</t>
  </si>
  <si>
    <t xml:space="preserve"> 03125727
</t>
  </si>
  <si>
    <t xml:space="preserve"> 03126236
</t>
  </si>
  <si>
    <t>MOD. 4 DE 20</t>
  </si>
  <si>
    <t>ABONO A TITULACIÓN</t>
  </si>
  <si>
    <t>MOD. 33 A 36</t>
  </si>
  <si>
    <t>MOD. 12, 13 Y 14</t>
  </si>
  <si>
    <t>REINSCR. 5o. CUATR</t>
  </si>
  <si>
    <t>REINSCR. 7o. CUATR</t>
  </si>
  <si>
    <t>REINSCR. 9o. Cuatri</t>
  </si>
  <si>
    <t>ANTELE HERNANDEZ JEHU</t>
  </si>
  <si>
    <t>RODRIGUEZ AVALOS EDUARDO ALONSO</t>
  </si>
  <si>
    <t>OSORIO LOPEZ DIANA</t>
  </si>
  <si>
    <t xml:space="preserve">LOPEZ TORRES JOSE DE JESUS </t>
  </si>
  <si>
    <t>landy2017@gmail.com</t>
  </si>
  <si>
    <t xml:space="preserve">MARTINEZ BARRIOS NANCY ROBERTA </t>
  </si>
  <si>
    <t xml:space="preserve"> 00351449
</t>
  </si>
  <si>
    <t xml:space="preserve"> 00510038
</t>
  </si>
  <si>
    <t>REINSCR.° Y MOD 36</t>
  </si>
  <si>
    <t>T DEBITO</t>
  </si>
  <si>
    <t>T CREDITO</t>
  </si>
  <si>
    <t xml:space="preserve"> 00772294
</t>
  </si>
  <si>
    <t xml:space="preserve"> 686231
</t>
  </si>
  <si>
    <t xml:space="preserve"> 566739
</t>
  </si>
  <si>
    <t>ABONO A EQUIVALENCIA</t>
  </si>
  <si>
    <t xml:space="preserve">MOD. 2 </t>
  </si>
  <si>
    <t xml:space="preserve"> 00760423
</t>
  </si>
  <si>
    <t xml:space="preserve"> 74467
</t>
  </si>
  <si>
    <t xml:space="preserve"> 1407263
</t>
  </si>
  <si>
    <t xml:space="preserve"> 97205
</t>
  </si>
  <si>
    <t>MOD 18</t>
  </si>
  <si>
    <t>64MD04B2-04</t>
  </si>
  <si>
    <t>64MDP03-05</t>
  </si>
  <si>
    <t>CACR860113HMCRNN01</t>
  </si>
  <si>
    <t>CARDENAS CONTRERAS RENE LAZARO</t>
  </si>
  <si>
    <t>722 347 1144</t>
  </si>
  <si>
    <t>ranafrogs@hotmail.com</t>
  </si>
  <si>
    <t>0</t>
  </si>
  <si>
    <t xml:space="preserve"> 571304
</t>
  </si>
  <si>
    <t xml:space="preserve"> 418441
</t>
  </si>
  <si>
    <t xml:space="preserve"> 415183
</t>
  </si>
  <si>
    <t xml:space="preserve">DEPOSITO en efectivo
</t>
  </si>
  <si>
    <t xml:space="preserve">  265756
</t>
  </si>
  <si>
    <t xml:space="preserve"> 252170
</t>
  </si>
  <si>
    <t>GAMS750515MMCRRN09</t>
  </si>
  <si>
    <t>GARAY MARTINEZ SONIA</t>
  </si>
  <si>
    <t>722 419 6015</t>
  </si>
  <si>
    <t>soniagaraym@yahoo.com.mx</t>
  </si>
  <si>
    <t xml:space="preserve"> 317716
</t>
  </si>
  <si>
    <t xml:space="preserve"> 543997
</t>
  </si>
  <si>
    <t xml:space="preserve"> 529530
</t>
  </si>
  <si>
    <t xml:space="preserve"> 501940
</t>
  </si>
  <si>
    <t xml:space="preserve">  874594
</t>
  </si>
  <si>
    <t xml:space="preserve"> 00640619
</t>
  </si>
  <si>
    <t xml:space="preserve"> 00893974
</t>
  </si>
  <si>
    <t xml:space="preserve"> 00746136
</t>
  </si>
  <si>
    <t>MOD 1 DE 24</t>
  </si>
  <si>
    <t>MOD 1 DE 4</t>
  </si>
  <si>
    <t>TITULACION MD</t>
  </si>
  <si>
    <t>MOD 1 DE 20</t>
  </si>
  <si>
    <t>EQUIVALENCIA Y ABONO A TITULACIÓN</t>
  </si>
  <si>
    <t>BOULEVARD KUKULKAN MZ.30 LT.D-9-B KM 3.5 ZONA HOTELERA, CANCUN Q.R. 9982536750 cadministrativa@iuaf.edu.mx</t>
  </si>
  <si>
    <t>MAAC650331MNLRYR06</t>
  </si>
  <si>
    <t>MARTINEZ AYALA MA CRISTINA</t>
  </si>
  <si>
    <t>8111829042‬</t>
  </si>
  <si>
    <t>ma.cristinamartines@hotmail.com</t>
  </si>
  <si>
    <t xml:space="preserve"> 289020
</t>
  </si>
  <si>
    <t xml:space="preserve"> 235062
</t>
  </si>
  <si>
    <t xml:space="preserve"> 97435
</t>
  </si>
  <si>
    <t>MOD 1 D E  4</t>
  </si>
  <si>
    <t>GUVA820215HCCTZN03</t>
  </si>
  <si>
    <t>984 113 5189</t>
  </si>
  <si>
    <t>angelguva@gmail.com</t>
  </si>
  <si>
    <t>nic_lup@hotmail.com</t>
  </si>
  <si>
    <t>GUTIERREZ VAZQUEZ ANGEL</t>
  </si>
  <si>
    <t xml:space="preserve"> 1392964
</t>
  </si>
  <si>
    <t xml:space="preserve"> 1333837
</t>
  </si>
  <si>
    <t xml:space="preserve"> 1898925
</t>
  </si>
  <si>
    <t xml:space="preserve"> 349306
</t>
  </si>
  <si>
    <t xml:space="preserve"> 1872683
</t>
  </si>
  <si>
    <t xml:space="preserve"> 1838304
</t>
  </si>
  <si>
    <t xml:space="preserve"> 1803666
</t>
  </si>
  <si>
    <t xml:space="preserve"> 1738687
</t>
  </si>
  <si>
    <t xml:space="preserve"> 1736427
</t>
  </si>
  <si>
    <t xml:space="preserve"> 352346
</t>
  </si>
  <si>
    <t xml:space="preserve"> 956448
</t>
  </si>
  <si>
    <t>MOD. 21 DE 36</t>
  </si>
  <si>
    <t>REINSCRIPCION 5,  7 Y 9</t>
  </si>
  <si>
    <t>MOD 1 DE 36</t>
  </si>
  <si>
    <t>MOD. 3 DE 20</t>
  </si>
  <si>
    <t>MOD. 9 AL 12</t>
  </si>
  <si>
    <t>REINSCRIPCION 9o.</t>
  </si>
  <si>
    <t>DEPÓSITO A CTA TERCEROS</t>
  </si>
  <si>
    <t>Columna2</t>
  </si>
  <si>
    <t>FALTA 1 EN LA AUDITORÍA</t>
  </si>
  <si>
    <t>Columna3</t>
  </si>
  <si>
    <t xml:space="preserve"> 2032844
</t>
  </si>
  <si>
    <t xml:space="preserve"> 2220602
</t>
  </si>
  <si>
    <t xml:space="preserve"> 364138
</t>
  </si>
  <si>
    <t>33 y abono 34</t>
  </si>
  <si>
    <t xml:space="preserve">162481
</t>
  </si>
  <si>
    <t xml:space="preserve">285929
</t>
  </si>
  <si>
    <t xml:space="preserve">MOD. 29  </t>
  </si>
  <si>
    <t xml:space="preserve">6412922
</t>
  </si>
  <si>
    <t>ERROR SIN CAPTURA</t>
  </si>
  <si>
    <t>MOD. 27 Y 28</t>
  </si>
  <si>
    <t>CORRECCIÓN 2/5/22</t>
  </si>
  <si>
    <t>MOD 27</t>
  </si>
  <si>
    <t xml:space="preserve"> 00369184 </t>
  </si>
  <si>
    <t xml:space="preserve"> 02264909
</t>
  </si>
  <si>
    <t xml:space="preserve"> 02266836
</t>
  </si>
  <si>
    <t xml:space="preserve"> 02268472
</t>
  </si>
  <si>
    <t xml:space="preserve"> 02305486
</t>
  </si>
  <si>
    <t xml:space="preserve"> 02359393
</t>
  </si>
  <si>
    <t>ABONO 1</t>
  </si>
  <si>
    <t>ABONO 2</t>
  </si>
  <si>
    <t xml:space="preserve">MOD . 1. </t>
  </si>
  <si>
    <t>DEPOSITO en efectivo</t>
  </si>
  <si>
    <t xml:space="preserve"> 451276
</t>
  </si>
  <si>
    <t xml:space="preserve"> 429680
</t>
  </si>
  <si>
    <t xml:space="preserve"> 190657
</t>
  </si>
  <si>
    <t xml:space="preserve"> 176281
</t>
  </si>
  <si>
    <t xml:space="preserve"> 171786
</t>
  </si>
  <si>
    <t xml:space="preserve"> 00126028
</t>
  </si>
  <si>
    <t xml:space="preserve"> 00293346
</t>
  </si>
  <si>
    <t xml:space="preserve"> 00301446
</t>
  </si>
  <si>
    <t xml:space="preserve"> 00410069
</t>
  </si>
  <si>
    <t xml:space="preserve"> 00421969
</t>
  </si>
  <si>
    <t xml:space="preserve"> 00515730
</t>
  </si>
  <si>
    <t xml:space="preserve"> 00697261
</t>
  </si>
  <si>
    <t xml:space="preserve"> 00700517
</t>
  </si>
  <si>
    <t xml:space="preserve"> 00706780
</t>
  </si>
  <si>
    <t xml:space="preserve"> 00730912
</t>
  </si>
  <si>
    <t xml:space="preserve"> 00904151
</t>
  </si>
  <si>
    <t xml:space="preserve"> 00321122
</t>
  </si>
  <si>
    <t xml:space="preserve"> 00325291
</t>
  </si>
  <si>
    <t xml:space="preserve"> 00326870
</t>
  </si>
  <si>
    <t xml:space="preserve"> 00331318
</t>
  </si>
  <si>
    <t xml:space="preserve"> 00404634
</t>
  </si>
  <si>
    <t xml:space="preserve"> 00593210
</t>
  </si>
  <si>
    <t xml:space="preserve"> 00726091
</t>
  </si>
  <si>
    <t xml:space="preserve"> 00731658
</t>
  </si>
  <si>
    <t xml:space="preserve"> 00775212
</t>
  </si>
  <si>
    <t xml:space="preserve"> 00793682
</t>
  </si>
  <si>
    <t xml:space="preserve"> 00861621
</t>
  </si>
  <si>
    <t xml:space="preserve"> 00002694    </t>
  </si>
  <si>
    <t xml:space="preserve"> 00089232
</t>
  </si>
  <si>
    <t xml:space="preserve"> 00117058
</t>
  </si>
  <si>
    <t xml:space="preserve"> 00141320
</t>
  </si>
  <si>
    <t xml:space="preserve"> 00363120
</t>
  </si>
  <si>
    <t xml:space="preserve"> 00372252  </t>
  </si>
  <si>
    <t>mod. 14</t>
  </si>
  <si>
    <t>MOD.6 DE 20</t>
  </si>
  <si>
    <t xml:space="preserve">MOD 2 DE 6 </t>
  </si>
  <si>
    <t xml:space="preserve">464740
</t>
  </si>
  <si>
    <t>MOD 3 DE 6</t>
  </si>
  <si>
    <t>MOD 1 DE 6</t>
  </si>
  <si>
    <t>MOD.5 DE 24</t>
  </si>
  <si>
    <t xml:space="preserve">MOD.15 </t>
  </si>
  <si>
    <t xml:space="preserve">MOD. 4 DE 20 </t>
  </si>
  <si>
    <t>Columna4</t>
  </si>
  <si>
    <t xml:space="preserve">CHECRINICIO EN VENTAS </t>
  </si>
  <si>
    <t>11 DE 24</t>
  </si>
  <si>
    <t xml:space="preserve">mod. 5 de 20 </t>
  </si>
  <si>
    <t>MOD. 3 Y MOD 4</t>
  </si>
  <si>
    <t>64LD04AB-03</t>
  </si>
  <si>
    <t>REINCRIPCIÓN ÚNICA</t>
  </si>
  <si>
    <t>MOD 8 DE 20</t>
  </si>
  <si>
    <t>mod19</t>
  </si>
  <si>
    <t>MOD.I</t>
  </si>
  <si>
    <t>TAMAYO CACHON BRANDON STEVEN</t>
  </si>
  <si>
    <t>MOD 3DE 4</t>
  </si>
  <si>
    <t xml:space="preserve">MOD. 3 D E 4 </t>
  </si>
  <si>
    <t xml:space="preserve"> 00330865</t>
  </si>
  <si>
    <t>MOD. 14 Y AB A REINSC</t>
  </si>
  <si>
    <t xml:space="preserve"> 00330865
</t>
  </si>
  <si>
    <t xml:space="preserve"> 01078541
</t>
  </si>
  <si>
    <t xml:space="preserve"> 00831642
</t>
  </si>
  <si>
    <t xml:space="preserve"> 00945330
</t>
  </si>
  <si>
    <t>MOD.2 DE 24</t>
  </si>
  <si>
    <t xml:space="preserve">MOD.  4 DE 20 ABONO PARCIAL </t>
  </si>
  <si>
    <t>MOD. 4 DE20 ABONO PARCIAL</t>
  </si>
  <si>
    <t>MOD. 26  SALDO200</t>
  </si>
  <si>
    <t>MOD 2 DE 16</t>
  </si>
  <si>
    <t>EN CATÁLOGO</t>
  </si>
  <si>
    <t>MOD 1  de 16</t>
  </si>
  <si>
    <t>MOD. 10  DE20</t>
  </si>
  <si>
    <t xml:space="preserve">MOD. 1 </t>
  </si>
  <si>
    <t xml:space="preserve">SALDO MOD. 1 </t>
  </si>
  <si>
    <t>ABONO A MOD. 1 Y ESPOSA</t>
  </si>
  <si>
    <t>ATRASADO</t>
  </si>
  <si>
    <t>COPIE Y PEGUE COMO VALORES EN LA HOJA DE DIARIO</t>
  </si>
  <si>
    <t>AUEJ720619HVZGSL08</t>
  </si>
  <si>
    <t>64DIA02-01</t>
  </si>
  <si>
    <t>AGUILAR ESTRADA JULIAN</t>
  </si>
  <si>
    <t>999 277 2514</t>
  </si>
  <si>
    <t>julianaguilarpresidente@gmail.com</t>
  </si>
  <si>
    <t xml:space="preserve"> 213603
</t>
  </si>
  <si>
    <t xml:space="preserve"> 216957
</t>
  </si>
  <si>
    <t xml:space="preserve"> 156630
</t>
  </si>
  <si>
    <t xml:space="preserve"> 1588459
</t>
  </si>
  <si>
    <t xml:space="preserve"> 1586365
</t>
  </si>
  <si>
    <t xml:space="preserve"> 1564660
</t>
  </si>
  <si>
    <t xml:space="preserve"> 1551219
</t>
  </si>
  <si>
    <t xml:space="preserve"> 639849
</t>
  </si>
  <si>
    <t xml:space="preserve"> 459048
</t>
  </si>
  <si>
    <t xml:space="preserve"> 1229488
</t>
  </si>
  <si>
    <t>MOD. 14 DE 20</t>
  </si>
  <si>
    <t>saldo titulación</t>
  </si>
  <si>
    <t xml:space="preserve">MOD. I DE 20 </t>
  </si>
  <si>
    <t>REINSCRIPCIÓN ÚNICA</t>
  </si>
  <si>
    <t>CCT 23PSU0064H</t>
  </si>
  <si>
    <t xml:space="preserve">75183
</t>
  </si>
  <si>
    <t>NO SE ELABORÓ</t>
  </si>
  <si>
    <t>VAGR710527HMCLRB07</t>
  </si>
  <si>
    <t>VALDES GARCIA ROBERTO</t>
  </si>
  <si>
    <t>722 244 1129</t>
  </si>
  <si>
    <t>roberto.valdesg@hotmail.com</t>
  </si>
  <si>
    <t>REISCRIPCION</t>
  </si>
  <si>
    <t xml:space="preserve"> 00692216
</t>
  </si>
  <si>
    <t xml:space="preserve"> 00851414 </t>
  </si>
  <si>
    <t xml:space="preserve"> 5996</t>
  </si>
  <si>
    <t xml:space="preserve"> 5930</t>
  </si>
  <si>
    <t xml:space="preserve"> 540851
</t>
  </si>
  <si>
    <t xml:space="preserve"> 478392
</t>
  </si>
  <si>
    <t xml:space="preserve"> 468353
</t>
  </si>
  <si>
    <t xml:space="preserve"> 450028
</t>
  </si>
  <si>
    <t xml:space="preserve"> 369819
</t>
  </si>
  <si>
    <t xml:space="preserve"> 124084
</t>
  </si>
  <si>
    <t xml:space="preserve"> 123084
</t>
  </si>
  <si>
    <t>JORNADA DE MAESTRIA EN DERECHO</t>
  </si>
  <si>
    <t xml:space="preserve">LIQUIDACIÓN </t>
  </si>
  <si>
    <t xml:space="preserve">MOD. 36 </t>
  </si>
  <si>
    <t>MOD. 15 DE 20</t>
  </si>
  <si>
    <t>TORREZ CALATAYUD JUAN</t>
  </si>
  <si>
    <t xml:space="preserve"> 1328594
</t>
  </si>
  <si>
    <t xml:space="preserve"> 1238264
</t>
  </si>
  <si>
    <t xml:space="preserve"> 529058
</t>
  </si>
  <si>
    <t xml:space="preserve"> 829817
</t>
  </si>
  <si>
    <t xml:space="preserve">CREDENCIAL </t>
  </si>
  <si>
    <t xml:space="preserve">CREDENCIAL Y EXAMEN </t>
  </si>
  <si>
    <t>MOD. 30/ ABONO A REINSCRIPCION</t>
  </si>
  <si>
    <t>mod. 1 al 23</t>
  </si>
  <si>
    <t xml:space="preserve">NO EXISTE FEBRERO </t>
  </si>
  <si>
    <t>VARIOS POR CLIP (YA REALIZADOS)</t>
  </si>
  <si>
    <t xml:space="preserve">RANDY / Y OTRO </t>
  </si>
  <si>
    <t>ZAGG930625HGTPNL07</t>
  </si>
  <si>
    <t>ZAPATERO GONZALEZ GUILLERMO</t>
  </si>
  <si>
    <t>415 170 5003</t>
  </si>
  <si>
    <t>blessmemo11@gmail.com</t>
  </si>
  <si>
    <t>LD04AB</t>
  </si>
  <si>
    <t xml:space="preserve"> 772848
</t>
  </si>
  <si>
    <t xml:space="preserve"> 545897  </t>
  </si>
  <si>
    <t xml:space="preserve"> 545860  </t>
  </si>
  <si>
    <t xml:space="preserve"> 1172023
</t>
  </si>
  <si>
    <t xml:space="preserve"> 1138943
</t>
  </si>
  <si>
    <t xml:space="preserve"> 1960629
</t>
  </si>
  <si>
    <t xml:space="preserve"> 350769
</t>
  </si>
  <si>
    <t xml:space="preserve"> 296258
</t>
  </si>
  <si>
    <t xml:space="preserve"> 1631731
</t>
  </si>
  <si>
    <t xml:space="preserve"> 898244
</t>
  </si>
  <si>
    <t xml:space="preserve"> 132622
</t>
  </si>
  <si>
    <t>ABONO A MODULOS</t>
  </si>
  <si>
    <t>MOD. 33 AL 36</t>
  </si>
  <si>
    <t>EXAMEN</t>
  </si>
  <si>
    <t>2 MATERIAS</t>
  </si>
  <si>
    <t xml:space="preserve">MOD 17 DE 20 </t>
  </si>
  <si>
    <t>MOD- 1 DE 8</t>
  </si>
  <si>
    <t xml:space="preserve">ERROR EN FEBRERO </t>
  </si>
  <si>
    <t>MOD. 2 DE 36</t>
  </si>
  <si>
    <t>ABONO ATITULACION</t>
  </si>
  <si>
    <t xml:space="preserve"> 02205926
</t>
  </si>
  <si>
    <t xml:space="preserve"> 02408294
</t>
  </si>
  <si>
    <t xml:space="preserve"> 02432785
</t>
  </si>
  <si>
    <t xml:space="preserve"> 02434304
</t>
  </si>
  <si>
    <t xml:space="preserve"> 00566468  </t>
  </si>
  <si>
    <t xml:space="preserve">mod. 27 DE 36 </t>
  </si>
  <si>
    <t xml:space="preserve">3413063
</t>
  </si>
  <si>
    <t xml:space="preserve">EVALUACIÓN ESPECIAL </t>
  </si>
  <si>
    <t>64LD05A-02</t>
  </si>
  <si>
    <t>64DIA02-02</t>
  </si>
  <si>
    <t>64DIA02-03</t>
  </si>
  <si>
    <t>64DIA02-04</t>
  </si>
  <si>
    <t>VEOP581026MCSRCT04</t>
  </si>
  <si>
    <t xml:space="preserve"> 00007558
</t>
  </si>
  <si>
    <t xml:space="preserve"> 00505883
</t>
  </si>
  <si>
    <t xml:space="preserve"> 00581091 </t>
  </si>
  <si>
    <t xml:space="preserve"> 00641901
</t>
  </si>
  <si>
    <t xml:space="preserve">592180 </t>
  </si>
  <si>
    <t xml:space="preserve">MOD. 2 DE 16 </t>
  </si>
  <si>
    <t xml:space="preserve">MOD. 30 </t>
  </si>
  <si>
    <t>NO SE HIZO</t>
  </si>
  <si>
    <t>MOD. 28 DE 36</t>
  </si>
  <si>
    <t>64DIA02-05</t>
  </si>
  <si>
    <t>NUGA631227HGTXRR09</t>
  </si>
  <si>
    <t>NUÑEZ GARCIA ARMANDO</t>
  </si>
  <si>
    <t>313 328 4020</t>
  </si>
  <si>
    <t>dealeco_27@hotmail.com</t>
  </si>
  <si>
    <t xml:space="preserve">599020 </t>
  </si>
  <si>
    <t>MOD 1 DE 16</t>
  </si>
  <si>
    <t xml:space="preserve"> 00769956
</t>
  </si>
  <si>
    <t>MOD. 3 SALDO Y ABONO MOD. 4</t>
  </si>
  <si>
    <t>ABONO A MÓD. 6</t>
  </si>
  <si>
    <t>SALDO mod. 6</t>
  </si>
  <si>
    <t xml:space="preserve"> 577210
</t>
  </si>
  <si>
    <t xml:space="preserve"> 531192
</t>
  </si>
  <si>
    <t xml:space="preserve"> 00703463
</t>
  </si>
  <si>
    <t>mod 31</t>
  </si>
  <si>
    <t>Precio General</t>
  </si>
  <si>
    <t>Porcentaje de la Beca</t>
  </si>
  <si>
    <t>Monto del Descuento</t>
  </si>
  <si>
    <t># Reinsc</t>
  </si>
  <si>
    <t>ESTATUS ACADÉMICO</t>
  </si>
  <si>
    <t>64LD03AB-01</t>
  </si>
  <si>
    <t>64LD03C-05</t>
  </si>
  <si>
    <t>KANTUNILKÍN</t>
  </si>
  <si>
    <t>64MD05A-11</t>
  </si>
  <si>
    <t>melitoncabanas0@gmail.com</t>
  </si>
  <si>
    <t>Dianizmedina15@gmail.com</t>
  </si>
  <si>
    <t>geo.villanuevab@gmail.com</t>
  </si>
  <si>
    <t>64MDP03-13</t>
  </si>
  <si>
    <t>PEREZ HERNANDEZ JESUS ALBERTO</t>
  </si>
  <si>
    <t>64DD04A-11</t>
  </si>
  <si>
    <t>64MD06C-07</t>
  </si>
  <si>
    <t>64DD05B-3</t>
  </si>
  <si>
    <t>64DD04A-7</t>
  </si>
  <si>
    <t>64LD000</t>
  </si>
  <si>
    <t>998 205 3494</t>
  </si>
  <si>
    <t>64MD06C-01</t>
  </si>
  <si>
    <t>64MD06C-03</t>
  </si>
  <si>
    <t>64MD06C-05</t>
  </si>
  <si>
    <t>64MD05D-01</t>
  </si>
  <si>
    <t>64MD06C-04</t>
  </si>
  <si>
    <t>MDO5A</t>
  </si>
  <si>
    <t>64MD04A2-04</t>
  </si>
  <si>
    <t>64MD06A-07</t>
  </si>
  <si>
    <t>AAMR660625HDFYRL08</t>
  </si>
  <si>
    <t>64MD05C-02</t>
  </si>
  <si>
    <t>64LD04A3-01</t>
  </si>
  <si>
    <t>64MD06C-02</t>
  </si>
  <si>
    <t>64LD03A4-01</t>
  </si>
  <si>
    <t>64MDP01-06</t>
  </si>
  <si>
    <t>BAJA DEFINITIVA</t>
  </si>
  <si>
    <t>LD04D2-01</t>
  </si>
  <si>
    <t>PACHECO AKE  MIRELLA YNES</t>
  </si>
  <si>
    <t>64MD06A-10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</si>
  <si>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</si>
  <si>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</si>
  <si>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</si>
  <si>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</si>
  <si>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</si>
  <si>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</si>
  <si>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</si>
  <si>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</si>
  <si>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</si>
  <si>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</si>
  <si>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</si>
  <si>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</si>
  <si>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</si>
  <si>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</si>
  <si>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GOGJ781020HQRMRN08</t>
  </si>
  <si>
    <t>64LD01-04</t>
  </si>
  <si>
    <t>GOMEZ GARCIA JUAN CARLOS</t>
  </si>
  <si>
    <t>64LD01-05</t>
  </si>
  <si>
    <t>64LD01-06</t>
  </si>
  <si>
    <t>64DD03B-05</t>
  </si>
  <si>
    <t>64MD06A-02</t>
  </si>
  <si>
    <t>64MDPA-01</t>
  </si>
  <si>
    <t>64MD06A-11</t>
  </si>
  <si>
    <t>64LD05A-09</t>
  </si>
  <si>
    <t>64LD05D-04</t>
  </si>
  <si>
    <t>64MD05B-08</t>
  </si>
  <si>
    <t>CAMM710629MMNZRR00</t>
  </si>
  <si>
    <t>CAZARES MORAN MARTHA ALICIA</t>
  </si>
  <si>
    <t>acm0629@yahoo.com.mx</t>
  </si>
  <si>
    <t>EOGX020830MQRSMMA1</t>
  </si>
  <si>
    <t>64LD05D-03</t>
  </si>
  <si>
    <t>ESCOBEDO GOMEZ XIMENA CAROLINA</t>
  </si>
  <si>
    <t>ximegomez550@gmail.com</t>
  </si>
  <si>
    <t>64MD06B-01</t>
  </si>
  <si>
    <t>MD PAN</t>
  </si>
  <si>
    <t>PANAMÁ</t>
  </si>
  <si>
    <t>64MD06B-02</t>
  </si>
  <si>
    <t>ACOSTA BETEGON MARUKEL SOLEDAD</t>
  </si>
  <si>
    <t>64MD06B-03</t>
  </si>
  <si>
    <t>AROSEMENA ZUÑIGA LUZGARDO ELIAS</t>
  </si>
  <si>
    <t>64MD06B-04</t>
  </si>
  <si>
    <t>BATISTA PANDALEZ LUIS ERNESTO</t>
  </si>
  <si>
    <t>64MD06B-05</t>
  </si>
  <si>
    <t>CEDEÑO RODRIGUEZ ISIS OSIRIS</t>
  </si>
  <si>
    <t>64MD06B-06</t>
  </si>
  <si>
    <t>CARDENAS GONZALEZ YARINETH GRACIELA</t>
  </si>
  <si>
    <t>64MD06B-07</t>
  </si>
  <si>
    <t>CASTILLO IGLESIAS HARLINA HELENA</t>
  </si>
  <si>
    <t>64MD06B-08</t>
  </si>
  <si>
    <t>CASTILLO TORIBIO JOSE ANGEL</t>
  </si>
  <si>
    <t>64MD06B-09</t>
  </si>
  <si>
    <t>DAVIS MATOS SUE ELLEN ELIZABETH</t>
  </si>
  <si>
    <t>64MD06B-10</t>
  </si>
  <si>
    <t>ESPINO GONZALEZ MARISSA LOURDES</t>
  </si>
  <si>
    <t>64MD06B-11</t>
  </si>
  <si>
    <t>HERNANDEZ RODRIGUEZ SUSSETH DENISSE</t>
  </si>
  <si>
    <t>64MD06B-12</t>
  </si>
  <si>
    <t>LOPEZ DE ICAZA DE MARTIN MARTA ELENA</t>
  </si>
  <si>
    <t>64MD06B-13</t>
  </si>
  <si>
    <t>MENDEZ DE GRACIA RAQUEL</t>
  </si>
  <si>
    <t>64MD06B-14</t>
  </si>
  <si>
    <t>QUIROZ GOVEA ALEXIS JAVIER</t>
  </si>
  <si>
    <t>64MD06B-15</t>
  </si>
  <si>
    <t>RAMOS OMAR ANTONIO</t>
  </si>
  <si>
    <t>64MD06B-16</t>
  </si>
  <si>
    <t>REAL FRANCO MIGUEL ANGEL</t>
  </si>
  <si>
    <t>64MD06B-17</t>
  </si>
  <si>
    <t>RENTERIA ROBLES DOMINGO</t>
  </si>
  <si>
    <t>64MD06B-18</t>
  </si>
  <si>
    <t>RODRIGUEZ CREUS JORGE ALBERTO</t>
  </si>
  <si>
    <t>64MD06B-19</t>
  </si>
  <si>
    <t>SANTAMARIA JACKSON KITZY KATHERINE</t>
  </si>
  <si>
    <t>64MD06B-20</t>
  </si>
  <si>
    <t>SOTO MARTINELLI ALEXIA DEL CARMEN</t>
  </si>
  <si>
    <t>64MD06B-21</t>
  </si>
  <si>
    <t>TIJERINO DE LEON MARTIN JORGE</t>
  </si>
  <si>
    <t>64MD06B-22</t>
  </si>
  <si>
    <t>TREJOS VASQUEZ LORENA RAQUEL</t>
  </si>
  <si>
    <t>64MD06B-23</t>
  </si>
  <si>
    <t>VALVERDE VANELA JHIRWIN</t>
  </si>
  <si>
    <t>64MD06B-24</t>
  </si>
  <si>
    <t>GOCY740327MYNNTD01</t>
  </si>
  <si>
    <t>GONGORA CETINA YADIRA SUSANA</t>
  </si>
  <si>
    <t>998 155 8834</t>
  </si>
  <si>
    <t>ygongoracetina@gmail.com</t>
  </si>
  <si>
    <t>FIRH560620HZSRJC03</t>
  </si>
  <si>
    <t>FIERROS ROJO HECTOR MANUEL</t>
  </si>
  <si>
    <t>492 143 9944</t>
  </si>
  <si>
    <t>fierrosrojohector@gmail.com</t>
  </si>
  <si>
    <t>XOXO981231XXXXXX01</t>
  </si>
  <si>
    <t>64</t>
  </si>
  <si>
    <t>JUAR600704HPLRNB05</t>
  </si>
  <si>
    <t>JUAREZ ANTONIO ROBERTO</t>
  </si>
  <si>
    <t>222 165 9830</t>
  </si>
  <si>
    <t>juarezantonio2006@hotmail.com</t>
  </si>
  <si>
    <t>UUCC780408HQRHHS02</t>
  </si>
  <si>
    <t>UUH CHI CESAR</t>
  </si>
  <si>
    <t>uuh.c.c@hotmail.com</t>
  </si>
  <si>
    <t>MAGR840312HMCYRD05</t>
  </si>
  <si>
    <t>64MD06C-06</t>
  </si>
  <si>
    <t>MAYA GARCÍA JOSE RODRIGO</t>
  </si>
  <si>
    <t>royalin_12@hotmail.com</t>
  </si>
  <si>
    <t>CAGE571006HDFRND03</t>
  </si>
  <si>
    <t>CARRILLO GONZALEZ EDUARDO MANUEL</t>
  </si>
  <si>
    <t>442 505 6099</t>
  </si>
  <si>
    <t>manucarillo57@gmail.com</t>
  </si>
  <si>
    <t>VAJN910517MDFZMM07</t>
  </si>
  <si>
    <t>64MD06C-09</t>
  </si>
  <si>
    <t>VAZQUEZ JIMENEZ NOEMI</t>
  </si>
  <si>
    <t>noemy_uvj7511@hotmail.com</t>
  </si>
  <si>
    <t>MAAR630510HYNRRB02</t>
  </si>
  <si>
    <t>MARTINEZ ARAGON ROBERTO</t>
  </si>
  <si>
    <t>998 186 6072</t>
  </si>
  <si>
    <t>robertomtz.aragon@gmail.com</t>
  </si>
  <si>
    <t>PARA680822MSRCYL00</t>
  </si>
  <si>
    <t>PACHECO REYES ALMA DELIA</t>
  </si>
  <si>
    <t>Pachecoreyesalmadelia1@gmail.com</t>
  </si>
  <si>
    <t>MUSJ830916HMCXLH07</t>
  </si>
  <si>
    <t>64LD03AB-02</t>
  </si>
  <si>
    <t>MUÑOZ SALAZAR JEHU MARIO</t>
  </si>
  <si>
    <t>jehu_munoz@hotmail.com</t>
  </si>
  <si>
    <t>TIMB851224MQRZXL08</t>
  </si>
  <si>
    <t>64LD03AB-03</t>
  </si>
  <si>
    <t>TZIU MUÑOZ BLANCA MERARI</t>
  </si>
  <si>
    <t>licsergiochale@gmail.com</t>
  </si>
  <si>
    <t>LD03AB</t>
  </si>
  <si>
    <t>AEGJ590712MDFBRN06</t>
  </si>
  <si>
    <t>998 160 7277</t>
  </si>
  <si>
    <t>Jmabreug@hotmail.com</t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</si>
  <si>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</si>
  <si>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</si>
  <si>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</si>
  <si>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</si>
  <si>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</si>
  <si>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</si>
  <si>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</si>
  <si>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</si>
  <si>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</si>
  <si>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AAMP810914HDFBRD05</t>
  </si>
  <si>
    <t>ABAD MARTINEZ PEDRO DANIEL</t>
  </si>
  <si>
    <t>998 173 9461</t>
  </si>
  <si>
    <t>pedroabad25@hotmail.com</t>
  </si>
  <si>
    <t>FOZR760106MTSLVY00</t>
  </si>
  <si>
    <t>64MDP03-04</t>
  </si>
  <si>
    <t>834 300 5398</t>
  </si>
  <si>
    <t>BACJ000516MQRRRSA4</t>
  </si>
  <si>
    <t>BARROSO CARDENAS MARIA JOSE</t>
  </si>
  <si>
    <t>999 152 4425</t>
  </si>
  <si>
    <t>mariajose.barrosoder@gmail.com</t>
  </si>
  <si>
    <t>RADJ840603HQRMZR05</t>
  </si>
  <si>
    <t>64MDP04-02</t>
  </si>
  <si>
    <t>RAMIREZ DZIB JAIR DAVID</t>
  </si>
  <si>
    <t>983 104 5365</t>
  </si>
  <si>
    <t>BAJS880926MCSTRR04</t>
  </si>
  <si>
    <t>64MDP04-01</t>
  </si>
  <si>
    <t>BAUTISTA JUAREZ SARAI</t>
  </si>
  <si>
    <t>983 119 9205</t>
  </si>
  <si>
    <t>Saraibj22@gmail.com</t>
  </si>
  <si>
    <t>YAGD681010HJCXNN07</t>
  </si>
  <si>
    <t>YAÑEZ GONZALEZ DANIEL PAUL</t>
  </si>
  <si>
    <t>311 200 4953</t>
  </si>
  <si>
    <t>64MDP03-01</t>
  </si>
  <si>
    <t>AJIATAZ MARTINEZ JAIRO BENJAMIN</t>
  </si>
  <si>
    <t>64MDP03-02</t>
  </si>
  <si>
    <t>ARRIOLA LOPEZ KEHILY ELVIRA</t>
  </si>
  <si>
    <t>64MDP03-03</t>
  </si>
  <si>
    <t>ARRIOLA LOPEZ ROCKSSY GABRIELA</t>
  </si>
  <si>
    <t>GARCIA GONZALEZ UBER ASAEL</t>
  </si>
  <si>
    <t>64MDP03-06</t>
  </si>
  <si>
    <t>GARCIA FRAATZ DEBORA ESTHER</t>
  </si>
  <si>
    <t>64MDP03-07</t>
  </si>
  <si>
    <t>GARCIA PAREDES MARTA PATRICIA</t>
  </si>
  <si>
    <t>HERNANDEZ LOPEZ VICKY ARELLY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</si>
  <si>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</si>
  <si>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</si>
  <si>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</si>
  <si>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</si>
  <si>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</si>
  <si>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</si>
  <si>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</si>
  <si>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RECINOS FABIAN JULIO CESAR</t>
  </si>
  <si>
    <t>UUAP900628HGG</t>
  </si>
  <si>
    <t>64MDP03-14</t>
  </si>
  <si>
    <t>URRUTIA ALFARO PETER MICHAEL</t>
  </si>
  <si>
    <t>VEPL851229HGG</t>
  </si>
  <si>
    <t>64MDP03-15</t>
  </si>
  <si>
    <t>VELARDE PEREZ LUIS ESTUARDO</t>
  </si>
  <si>
    <t>OEMA931224HBCCRL05</t>
  </si>
  <si>
    <t>OCEGUEDA MARTINEZ ALFONSO</t>
  </si>
  <si>
    <t>686189 0876</t>
  </si>
  <si>
    <t>GABD610730MSLSJV05</t>
  </si>
  <si>
    <t>64DD06A-02</t>
  </si>
  <si>
    <t>GASTELUM BAJO DIVA HADAMIRA</t>
  </si>
  <si>
    <t>TU</t>
  </si>
  <si>
    <t>MEDINA SANTOS SARAI MARIA</t>
  </si>
  <si>
    <t>CURSO UNICO</t>
  </si>
  <si>
    <t xml:space="preserve">TALLER UNICO </t>
  </si>
  <si>
    <t>CANCHE CAMPOS RAUL EDUARDO</t>
  </si>
  <si>
    <t>GUTIERREZ ARREGUIN KEVIN HASSEM</t>
  </si>
  <si>
    <t>LORIA FRANCO ROSAURA DEL CARMEN</t>
  </si>
  <si>
    <t>CU</t>
  </si>
  <si>
    <t>CERTIFICACION UNIVERSITARIA</t>
  </si>
  <si>
    <t>64DD03D-09</t>
  </si>
  <si>
    <t>LAYNEZ LUX PEDRO RODOLFO</t>
  </si>
  <si>
    <t>BAUTISTA AYALA GLORIA ALEJANDRA</t>
  </si>
  <si>
    <t>CONCEPTO</t>
  </si>
  <si>
    <t>MONTO EN $</t>
  </si>
  <si>
    <t>BUSCAR POR</t>
  </si>
  <si>
    <t>NUMERO DEL CLIENTE (ALUMNO)</t>
  </si>
  <si>
    <t>liquidación</t>
  </si>
  <si>
    <t>FILTRA POR NOMBRE DE ALUMNO</t>
  </si>
  <si>
    <t>VERIFICAR NO. DE AUTORIZACIÓN</t>
  </si>
  <si>
    <t>POR ID</t>
  </si>
  <si>
    <t xml:space="preserve">TUZ MEDINA DIANA PATRICIA </t>
  </si>
  <si>
    <t>MOD.  3 de 8</t>
  </si>
  <si>
    <t xml:space="preserve">MOD. 5 </t>
  </si>
  <si>
    <t>PRIANI SANDRA</t>
  </si>
  <si>
    <t>TARJETA</t>
  </si>
  <si>
    <t xml:space="preserve">HERNANDEZ </t>
  </si>
  <si>
    <t>GONZALEZ DIAZ GLADYS</t>
  </si>
  <si>
    <t>JUAREZ VERA I</t>
  </si>
  <si>
    <t xml:space="preserve"> 01923624
</t>
  </si>
  <si>
    <t xml:space="preserve"> 00826965
</t>
  </si>
  <si>
    <t xml:space="preserve"> 00166870
</t>
  </si>
  <si>
    <t xml:space="preserve">CANCELADO </t>
  </si>
  <si>
    <t>NO HAYREGISTRO EN BANCOS</t>
  </si>
  <si>
    <t>NO APARECE PAGO EN BANCOS</t>
  </si>
  <si>
    <t>abono</t>
  </si>
  <si>
    <t xml:space="preserve"> 00451643
</t>
  </si>
  <si>
    <t>MOD. 36 DE 36</t>
  </si>
  <si>
    <t>MOD3</t>
  </si>
  <si>
    <t>NO HAY PAGO DEL MOD. 11</t>
  </si>
  <si>
    <t>MOD, 4</t>
  </si>
  <si>
    <t>22 A 25 Y 600 del 26</t>
  </si>
  <si>
    <t>DUPLICADO</t>
  </si>
  <si>
    <t>MOD, 5</t>
  </si>
  <si>
    <t>4A, MENSUALIDAD/ EQUIVALENCIA Y ABONO TITULACION</t>
  </si>
  <si>
    <t xml:space="preserve"> 594057
</t>
  </si>
  <si>
    <t xml:space="preserve"> 02155540
</t>
  </si>
  <si>
    <t>MOD. PEND DE 36</t>
  </si>
  <si>
    <t xml:space="preserve"> 16210
</t>
  </si>
  <si>
    <t>DEVOLUCION</t>
  </si>
  <si>
    <t xml:space="preserve"> 01146334
</t>
  </si>
  <si>
    <t xml:space="preserve"> 558807
</t>
  </si>
  <si>
    <t xml:space="preserve"> 312595
</t>
  </si>
  <si>
    <t xml:space="preserve"> 01702910
</t>
  </si>
  <si>
    <t>mod.28</t>
  </si>
  <si>
    <t xml:space="preserve">mod. 30 </t>
  </si>
  <si>
    <t>MOD. 4 DE 16</t>
  </si>
  <si>
    <t xml:space="preserve">MOD. 3 DE 4 </t>
  </si>
  <si>
    <t>TIENE SALDO A FAVOR</t>
  </si>
  <si>
    <t>MOD 5 y andrés baez</t>
  </si>
  <si>
    <t xml:space="preserve"> 00775197
</t>
  </si>
  <si>
    <t xml:space="preserve">MOD 2  Y LIC KARLA </t>
  </si>
  <si>
    <t>equivalencia</t>
  </si>
  <si>
    <t>MOD. 13 DE 20</t>
  </si>
  <si>
    <t>1</t>
  </si>
  <si>
    <t xml:space="preserve"> 00334886
</t>
  </si>
  <si>
    <t xml:space="preserve"> 00470829
</t>
  </si>
  <si>
    <t>EQUIVALENCIA LD</t>
  </si>
  <si>
    <t xml:space="preserve"> 961974
</t>
  </si>
  <si>
    <t>abono a titulación</t>
  </si>
  <si>
    <t xml:space="preserve"> 676758
</t>
  </si>
  <si>
    <t xml:space="preserve">MOD. 2. DE 20 </t>
  </si>
  <si>
    <t xml:space="preserve"> 193892
</t>
  </si>
  <si>
    <t xml:space="preserve">0000587 </t>
  </si>
  <si>
    <t>CORREGIDO</t>
  </si>
  <si>
    <t xml:space="preserve"> 00290524
</t>
  </si>
  <si>
    <t xml:space="preserve">00657056  </t>
  </si>
  <si>
    <t>MOD I DE 20</t>
  </si>
  <si>
    <t xml:space="preserve">00881774  </t>
  </si>
  <si>
    <t xml:space="preserve"> 229815
</t>
  </si>
  <si>
    <t>MOD. 3 DE 16</t>
  </si>
  <si>
    <t xml:space="preserve"> 362722
</t>
  </si>
  <si>
    <t xml:space="preserve"> 696548  </t>
  </si>
  <si>
    <t>MOD. 16 DE 20</t>
  </si>
  <si>
    <t xml:space="preserve"> 274251
</t>
  </si>
  <si>
    <t>MOD. 1 DE 36</t>
  </si>
  <si>
    <t xml:space="preserve"> 695710  </t>
  </si>
  <si>
    <t xml:space="preserve"> 422111
</t>
  </si>
  <si>
    <t>MATERIA EXTRA</t>
  </si>
  <si>
    <t xml:space="preserve"> 00607878
</t>
  </si>
  <si>
    <t xml:space="preserve"> 00792337
</t>
  </si>
  <si>
    <t xml:space="preserve"> 534441
</t>
  </si>
  <si>
    <t>MOD. 3 DE 36</t>
  </si>
  <si>
    <t xml:space="preserve"> 351109
</t>
  </si>
  <si>
    <t xml:space="preserve">MODULO JUNIO </t>
  </si>
  <si>
    <t xml:space="preserve"> 316389
</t>
  </si>
  <si>
    <t xml:space="preserve"> 153302
</t>
  </si>
  <si>
    <t xml:space="preserve">00762274  </t>
  </si>
  <si>
    <t xml:space="preserve">MOD. 13 </t>
  </si>
  <si>
    <t xml:space="preserve"> 343124
</t>
  </si>
  <si>
    <t xml:space="preserve"> 148494
</t>
  </si>
  <si>
    <t>MOD. 1 DE 8</t>
  </si>
  <si>
    <t xml:space="preserve"> 637
</t>
  </si>
  <si>
    <t xml:space="preserve"> 123245
</t>
  </si>
  <si>
    <t xml:space="preserve"> 00654729
</t>
  </si>
  <si>
    <t xml:space="preserve"> 00654496
</t>
  </si>
  <si>
    <t xml:space="preserve"> 537456
</t>
  </si>
  <si>
    <t>FACTURADO</t>
  </si>
  <si>
    <t xml:space="preserve">1985
</t>
  </si>
  <si>
    <t xml:space="preserve"> 662809
</t>
  </si>
  <si>
    <t xml:space="preserve">MOD 2 DE 20 </t>
  </si>
  <si>
    <t xml:space="preserve"> 811028 </t>
  </si>
  <si>
    <t xml:space="preserve"> 760969
</t>
  </si>
  <si>
    <t xml:space="preserve"> 724380
</t>
  </si>
  <si>
    <t>MOD. 15 Y SALDO DE REINSC</t>
  </si>
  <si>
    <t xml:space="preserve"> 00001496
</t>
  </si>
  <si>
    <t>ASOCIACION GUATEMALTECA DE DERECHO</t>
  </si>
  <si>
    <t xml:space="preserve"> 00025374
</t>
  </si>
  <si>
    <t>MOD. 11 DE 20</t>
  </si>
  <si>
    <t xml:space="preserve"> 00392303
</t>
  </si>
  <si>
    <t xml:space="preserve"> 00660074
</t>
  </si>
  <si>
    <t xml:space="preserve"> 00663772
</t>
  </si>
  <si>
    <t>MOD. 6 DE 20</t>
  </si>
  <si>
    <t xml:space="preserve"> 00798349
</t>
  </si>
  <si>
    <t>MOD.  6</t>
  </si>
  <si>
    <t xml:space="preserve"> 00805350
</t>
  </si>
  <si>
    <t xml:space="preserve"> 00822114
</t>
  </si>
  <si>
    <t>MOD. 4 DE 36</t>
  </si>
  <si>
    <t xml:space="preserve"> 01008439
</t>
  </si>
  <si>
    <t xml:space="preserve"> 1684118
</t>
  </si>
  <si>
    <t xml:space="preserve"> 31395
</t>
  </si>
  <si>
    <t xml:space="preserve"> 18806
</t>
  </si>
  <si>
    <t>MOD. 4 DE 6</t>
  </si>
  <si>
    <t xml:space="preserve"> 1006447
</t>
  </si>
  <si>
    <t xml:space="preserve">MOD. 6 </t>
  </si>
  <si>
    <t xml:space="preserve"> 1645576
</t>
  </si>
  <si>
    <t>MOD. 4 DE 4</t>
  </si>
  <si>
    <t xml:space="preserve"> 1599525
</t>
  </si>
  <si>
    <t xml:space="preserve"> 1583898
</t>
  </si>
  <si>
    <t xml:space="preserve"> 1490257
</t>
  </si>
  <si>
    <t xml:space="preserve"> 249228
</t>
  </si>
  <si>
    <t xml:space="preserve"> 246655
</t>
  </si>
  <si>
    <t xml:space="preserve">MOD. 3 DE 24 </t>
  </si>
  <si>
    <t xml:space="preserve"> 1437920
</t>
  </si>
  <si>
    <t>emitida</t>
  </si>
  <si>
    <t xml:space="preserve"> 854743
</t>
  </si>
  <si>
    <t xml:space="preserve"> 1344195
</t>
  </si>
  <si>
    <t xml:space="preserve"> 1336157
</t>
  </si>
  <si>
    <t xml:space="preserve"> 769931
</t>
  </si>
  <si>
    <t xml:space="preserve"> 1222474
</t>
  </si>
  <si>
    <t>MOD.4 DE 4</t>
  </si>
  <si>
    <t xml:space="preserve"> 244792
</t>
  </si>
  <si>
    <t xml:space="preserve"> 237418
</t>
  </si>
  <si>
    <t>MO.18 DE 20</t>
  </si>
  <si>
    <t xml:space="preserve"> 200304
</t>
  </si>
  <si>
    <t>MOD. 6 DE 24</t>
  </si>
  <si>
    <t xml:space="preserve"> 45055
</t>
  </si>
  <si>
    <t xml:space="preserve">00844002  </t>
  </si>
  <si>
    <t xml:space="preserve">00867388  </t>
  </si>
  <si>
    <t>MOD.16 DE 20</t>
  </si>
  <si>
    <t xml:space="preserve"> 01845329
</t>
  </si>
  <si>
    <t>MOD. 17 DE 20</t>
  </si>
  <si>
    <t xml:space="preserve"> 760970
</t>
  </si>
  <si>
    <t xml:space="preserve"> 487204
</t>
  </si>
  <si>
    <t>MOD. 7 DE 16</t>
  </si>
  <si>
    <t xml:space="preserve"> 410091
</t>
  </si>
  <si>
    <t xml:space="preserve"> 736259
</t>
  </si>
  <si>
    <t xml:space="preserve">MOD. 19 </t>
  </si>
  <si>
    <t xml:space="preserve"> 724696
</t>
  </si>
  <si>
    <t xml:space="preserve"> 2518
</t>
  </si>
  <si>
    <t xml:space="preserve"> 197857
</t>
  </si>
  <si>
    <t xml:space="preserve"> 00853197
</t>
  </si>
  <si>
    <t>CANCELADO POR DUPLICIDAD</t>
  </si>
  <si>
    <t xml:space="preserve"> 00045055
</t>
  </si>
  <si>
    <t>MOD. 2 DE 6</t>
  </si>
  <si>
    <t>correción por error</t>
  </si>
  <si>
    <t xml:space="preserve">MOD. 7 </t>
  </si>
  <si>
    <t xml:space="preserve"> 00813928
</t>
  </si>
  <si>
    <t xml:space="preserve"> 928012
</t>
  </si>
  <si>
    <t xml:space="preserve"> 673989
</t>
  </si>
  <si>
    <t>MOD.3 DE 16</t>
  </si>
  <si>
    <t xml:space="preserve">922923
</t>
  </si>
  <si>
    <t xml:space="preserve"> 316546
</t>
  </si>
  <si>
    <t xml:space="preserve"> 315188
</t>
  </si>
  <si>
    <t xml:space="preserve"> 311858
</t>
  </si>
  <si>
    <t xml:space="preserve"> 310188
</t>
  </si>
  <si>
    <t xml:space="preserve"> 308443
</t>
  </si>
  <si>
    <t>PANAMA</t>
  </si>
  <si>
    <t>ANGELO ANTONIO MUCCIACITO</t>
  </si>
  <si>
    <t xml:space="preserve">12 ALUMNO </t>
  </si>
  <si>
    <t xml:space="preserve"> 559676
</t>
  </si>
  <si>
    <t xml:space="preserve"> 155493
</t>
  </si>
  <si>
    <t xml:space="preserve"> 85995
</t>
  </si>
  <si>
    <t xml:space="preserve"> 82383
</t>
  </si>
  <si>
    <t xml:space="preserve">CONFIRMAR GRADO Y PROGRAMA CON LA DIRECTORA </t>
  </si>
  <si>
    <t xml:space="preserve"> 64742
</t>
  </si>
  <si>
    <t xml:space="preserve"> 01104739
</t>
  </si>
  <si>
    <t>A PARTIR DEL SEGUNDO CUATRIMESTRE LA COLEGIATURA ES DE$1,600.00 CONFIRMAR CON LA DIRECTORA</t>
  </si>
  <si>
    <t xml:space="preserve">MOD. 15 </t>
  </si>
  <si>
    <t xml:space="preserve"> 00948544
</t>
  </si>
  <si>
    <t xml:space="preserve"> 817745
</t>
  </si>
  <si>
    <t>MOD. 29 Y 30</t>
  </si>
  <si>
    <t xml:space="preserve"> 286506
</t>
  </si>
  <si>
    <t xml:space="preserve"> 283668
</t>
  </si>
  <si>
    <t xml:space="preserve"> 966849 </t>
  </si>
  <si>
    <t xml:space="preserve"> 237873
</t>
  </si>
  <si>
    <t xml:space="preserve"> 213329
</t>
  </si>
  <si>
    <t xml:space="preserve"> 328335
</t>
  </si>
  <si>
    <t>MOD. 30 DE 36</t>
  </si>
  <si>
    <t xml:space="preserve"> 33336
</t>
  </si>
  <si>
    <t xml:space="preserve"> 00976351
</t>
  </si>
  <si>
    <t>ABONO MODULO 9</t>
  </si>
  <si>
    <t xml:space="preserve"> 01011222
</t>
  </si>
  <si>
    <t>ABONO MODULO 10</t>
  </si>
  <si>
    <t xml:space="preserve"> 01013549
</t>
  </si>
  <si>
    <t>SALDOS 9-10 MODULO 11</t>
  </si>
  <si>
    <t xml:space="preserve"> 01012156
</t>
  </si>
  <si>
    <t xml:space="preserve"> 002913
</t>
  </si>
  <si>
    <t xml:space="preserve"> 468072
</t>
  </si>
  <si>
    <t>doble emisión  cancelado</t>
  </si>
  <si>
    <t>7/18/2022</t>
  </si>
  <si>
    <t>MOD. 31 DE 36</t>
  </si>
  <si>
    <t xml:space="preserve">669778
</t>
  </si>
  <si>
    <t>CANCELADA POR DUPLICIDAD</t>
  </si>
  <si>
    <t xml:space="preserve"> 00002231
</t>
  </si>
  <si>
    <t xml:space="preserve"> 00002155
</t>
  </si>
  <si>
    <t xml:space="preserve"> 11968 </t>
  </si>
  <si>
    <t xml:space="preserve">MOD. 5  DE 20 </t>
  </si>
  <si>
    <t xml:space="preserve"> 12028 </t>
  </si>
  <si>
    <t>MOD. 10 DE 20</t>
  </si>
  <si>
    <t xml:space="preserve"> 854792
</t>
  </si>
  <si>
    <t xml:space="preserve"> 884038
</t>
  </si>
  <si>
    <t xml:space="preserve"> 969085
</t>
  </si>
  <si>
    <t>MOD. 8 DE 20</t>
  </si>
  <si>
    <t xml:space="preserve"> 375916
</t>
  </si>
  <si>
    <t xml:space="preserve"> 283459
</t>
  </si>
  <si>
    <t xml:space="preserve"> 749355
</t>
  </si>
  <si>
    <t xml:space="preserve"> 00820660
</t>
  </si>
  <si>
    <t>MOD. 1. DE 8</t>
  </si>
  <si>
    <t>CERTIFICACION</t>
  </si>
  <si>
    <t xml:space="preserve"> 448732
</t>
  </si>
  <si>
    <t>MOD. 3 Y 4 Y LIC KARLA</t>
  </si>
  <si>
    <t xml:space="preserve"> 19935
</t>
  </si>
  <si>
    <t xml:space="preserve"> 01034735
</t>
  </si>
  <si>
    <t>no existe, (es operación duplicada, CANCELAR)</t>
  </si>
  <si>
    <t>REINSCRIPCIÓN 5o. CUAT</t>
  </si>
  <si>
    <t xml:space="preserve"> 01042326
</t>
  </si>
  <si>
    <t xml:space="preserve"> 01078076
</t>
  </si>
  <si>
    <t xml:space="preserve"> 00184162
</t>
  </si>
  <si>
    <t>MOD. 1 DE 16</t>
  </si>
  <si>
    <t xml:space="preserve"> 001892
</t>
  </si>
  <si>
    <t>MOD. 9 DE 20</t>
  </si>
  <si>
    <t>COLEGIATURA 1</t>
  </si>
  <si>
    <t xml:space="preserve"> 01120854
</t>
  </si>
  <si>
    <t xml:space="preserve"> 1014466
</t>
  </si>
  <si>
    <t xml:space="preserve"> 18212
</t>
  </si>
  <si>
    <t xml:space="preserve"> 845139
</t>
  </si>
  <si>
    <t>MOD. 20 Y ABONO TÍTULO</t>
  </si>
  <si>
    <t xml:space="preserve"> 646149
</t>
  </si>
  <si>
    <t>RECIBO CANCELADO</t>
  </si>
  <si>
    <t xml:space="preserve"> 01978443
</t>
  </si>
  <si>
    <t xml:space="preserve">mod. 2 Y MOD 3. </t>
  </si>
  <si>
    <t xml:space="preserve"> 01882923
</t>
  </si>
  <si>
    <t xml:space="preserve"> 00696065
</t>
  </si>
  <si>
    <t>mod. 32 AL 36</t>
  </si>
  <si>
    <t xml:space="preserve"> 01888149
</t>
  </si>
  <si>
    <t xml:space="preserve"> 498926
</t>
  </si>
  <si>
    <t xml:space="preserve"> 182321
</t>
  </si>
  <si>
    <t>mod. 28 DE 36</t>
  </si>
  <si>
    <t xml:space="preserve"> 651618
</t>
  </si>
  <si>
    <t xml:space="preserve"> 373382
</t>
  </si>
  <si>
    <t>MOD. 22 DE  36</t>
  </si>
  <si>
    <t xml:space="preserve"> 0081200
</t>
  </si>
  <si>
    <t>equivalencia JT</t>
  </si>
  <si>
    <t xml:space="preserve"> 697397
</t>
  </si>
  <si>
    <t xml:space="preserve"> 762634
</t>
  </si>
  <si>
    <t xml:space="preserve"> 1
</t>
  </si>
  <si>
    <t xml:space="preserve">3199
</t>
  </si>
  <si>
    <t xml:space="preserve"> 103351
</t>
  </si>
  <si>
    <t xml:space="preserve"> 755069
</t>
  </si>
  <si>
    <t>mod 1 de 20</t>
  </si>
  <si>
    <t xml:space="preserve"> 00270326
</t>
  </si>
  <si>
    <t xml:space="preserve"> 678277
</t>
  </si>
  <si>
    <t xml:space="preserve"> 00831721
</t>
  </si>
  <si>
    <t>inscripción a DOCTORADO</t>
  </si>
  <si>
    <t xml:space="preserve"> 187752
</t>
  </si>
  <si>
    <t>MOD. 12 DE 20</t>
  </si>
  <si>
    <t xml:space="preserve"> 845507
</t>
  </si>
  <si>
    <t>MOD. 13   Y 14</t>
  </si>
  <si>
    <t xml:space="preserve"> 5130
</t>
  </si>
  <si>
    <t>MOD. 16 Y 17</t>
  </si>
  <si>
    <t xml:space="preserve"> 00796247
</t>
  </si>
  <si>
    <t>MOD. 1 de 20</t>
  </si>
  <si>
    <t xml:space="preserve"> 312724
</t>
  </si>
  <si>
    <t>mod. 3 DE 8</t>
  </si>
  <si>
    <t xml:space="preserve"> 1920
</t>
  </si>
  <si>
    <t xml:space="preserve"> 5987</t>
  </si>
  <si>
    <t>mod. 3 de 6</t>
  </si>
  <si>
    <t xml:space="preserve"> 324202
</t>
  </si>
  <si>
    <t xml:space="preserve"> 3261
</t>
  </si>
  <si>
    <t>eliminado por duplicidad</t>
  </si>
  <si>
    <t xml:space="preserve">MOD. 16 DE 20 </t>
  </si>
  <si>
    <t xml:space="preserve"> 338338
</t>
  </si>
  <si>
    <t xml:space="preserve"> 178642
</t>
  </si>
  <si>
    <t xml:space="preserve"> 177651
</t>
  </si>
  <si>
    <t>6 DE 20</t>
  </si>
  <si>
    <t>MOD. 7 DE 20</t>
  </si>
  <si>
    <t xml:space="preserve"> 00779209
</t>
  </si>
  <si>
    <t>MOD. 7 DE 36</t>
  </si>
  <si>
    <t xml:space="preserve"> 01288752
</t>
  </si>
  <si>
    <t xml:space="preserve">abono a titulación </t>
  </si>
  <si>
    <t xml:space="preserve"> 1080741
</t>
  </si>
  <si>
    <t xml:space="preserve"> 00438110
</t>
  </si>
  <si>
    <t>mod. 6 DE 36</t>
  </si>
  <si>
    <t xml:space="preserve"> 1054006
</t>
  </si>
  <si>
    <t>MOD. 2 DE 8</t>
  </si>
  <si>
    <t xml:space="preserve"> 492753
</t>
  </si>
  <si>
    <t xml:space="preserve"> 238307
</t>
  </si>
  <si>
    <t xml:space="preserve"> 365403
</t>
  </si>
  <si>
    <t>mod. 2 DE 36</t>
  </si>
  <si>
    <t xml:space="preserve"> 942901
</t>
  </si>
  <si>
    <t xml:space="preserve"> 1582831
</t>
  </si>
  <si>
    <t>MOD. 23 DE 36</t>
  </si>
  <si>
    <t xml:space="preserve"> 227919
</t>
  </si>
  <si>
    <t>ANGELO ANTONIO MUCCIACITO .</t>
  </si>
  <si>
    <t>pago alumno 24</t>
  </si>
  <si>
    <t xml:space="preserve"> 1504652
</t>
  </si>
  <si>
    <t>NO APARECE EN REGISTRO DE BANCOS</t>
  </si>
  <si>
    <t xml:space="preserve"> 857468
</t>
  </si>
  <si>
    <t xml:space="preserve"> 1434452
</t>
  </si>
  <si>
    <t>OK</t>
  </si>
  <si>
    <t xml:space="preserve"> 856533
</t>
  </si>
  <si>
    <t>MOD. 12 DE 24</t>
  </si>
  <si>
    <t xml:space="preserve"> 836775
</t>
  </si>
  <si>
    <t xml:space="preserve"> 125251
</t>
  </si>
  <si>
    <t xml:space="preserve"> 1345636
</t>
  </si>
  <si>
    <t xml:space="preserve">MOD. 3 DE 20 </t>
  </si>
  <si>
    <t xml:space="preserve"> 252080
</t>
  </si>
  <si>
    <t xml:space="preserve"> 1702109
</t>
  </si>
  <si>
    <t>MOD. 17 DE 36</t>
  </si>
  <si>
    <t xml:space="preserve"> 01886324
</t>
  </si>
  <si>
    <t xml:space="preserve"> 02046535
</t>
  </si>
  <si>
    <t xml:space="preserve">MOD. 7 DE 20 </t>
  </si>
  <si>
    <t xml:space="preserve"> 01983430
</t>
  </si>
  <si>
    <t xml:space="preserve"> 01989075
</t>
  </si>
  <si>
    <t xml:space="preserve"> 02023794
</t>
  </si>
  <si>
    <t xml:space="preserve"> 01853949
</t>
  </si>
  <si>
    <t xml:space="preserve">CANCÚN </t>
  </si>
  <si>
    <t xml:space="preserve">MOD. 10 DE 20 </t>
  </si>
  <si>
    <t xml:space="preserve"> 00263128
</t>
  </si>
  <si>
    <t xml:space="preserve"> 00175072
</t>
  </si>
  <si>
    <t xml:space="preserve"> 125834
</t>
  </si>
  <si>
    <t xml:space="preserve"> 00178578
</t>
  </si>
  <si>
    <t>mod. 24 DE 36</t>
  </si>
  <si>
    <t xml:space="preserve"> 125016
</t>
  </si>
  <si>
    <t>corregir a 24</t>
  </si>
  <si>
    <t xml:space="preserve"> 0005040
</t>
  </si>
  <si>
    <t>MOD. 4 Y ABONO 5</t>
  </si>
  <si>
    <t xml:space="preserve"> 27642
</t>
  </si>
  <si>
    <t>MOD. 5 DE 6</t>
  </si>
  <si>
    <t xml:space="preserve"> 561504
</t>
  </si>
  <si>
    <t>EQUIVALENCIA ÚNICA</t>
  </si>
  <si>
    <t xml:space="preserve"> 00564814
</t>
  </si>
  <si>
    <t xml:space="preserve">colegiatura 9 DE 20 </t>
  </si>
  <si>
    <t xml:space="preserve"> 5175 </t>
  </si>
  <si>
    <t xml:space="preserve"> 235250
</t>
  </si>
  <si>
    <t xml:space="preserve">274294
</t>
  </si>
  <si>
    <t xml:space="preserve">258622
</t>
  </si>
  <si>
    <t xml:space="preserve">3506
</t>
  </si>
  <si>
    <t xml:space="preserve">148475
</t>
  </si>
  <si>
    <t>mod. 8 de 8</t>
  </si>
  <si>
    <t xml:space="preserve">125613
</t>
  </si>
  <si>
    <t xml:space="preserve">00917199
</t>
  </si>
  <si>
    <t>MOD. 8 DE 16</t>
  </si>
  <si>
    <t xml:space="preserve">00485609
</t>
  </si>
  <si>
    <t>MOD. 5 DE 16</t>
  </si>
  <si>
    <t xml:space="preserve">00616515
</t>
  </si>
  <si>
    <t xml:space="preserve">00766356
</t>
  </si>
  <si>
    <t xml:space="preserve">720108
</t>
  </si>
  <si>
    <t xml:space="preserve">296268
</t>
  </si>
  <si>
    <t xml:space="preserve">309804
</t>
  </si>
  <si>
    <t xml:space="preserve">207133
</t>
  </si>
  <si>
    <t xml:space="preserve">303035
</t>
  </si>
  <si>
    <t xml:space="preserve">100452
</t>
  </si>
  <si>
    <t xml:space="preserve">00820660
</t>
  </si>
  <si>
    <t xml:space="preserve">00886865
</t>
  </si>
  <si>
    <t xml:space="preserve">439145
</t>
  </si>
  <si>
    <t>pago total</t>
  </si>
  <si>
    <t xml:space="preserve">00697224
</t>
  </si>
  <si>
    <t>mod. 32 Y SALDO reins,</t>
  </si>
  <si>
    <t xml:space="preserve">00839808
</t>
  </si>
  <si>
    <t xml:space="preserve">341907
</t>
  </si>
  <si>
    <t xml:space="preserve">1335725
</t>
  </si>
  <si>
    <t>CONSTANCIA DE ESTUDIOS</t>
  </si>
  <si>
    <t xml:space="preserve">1264970
</t>
  </si>
  <si>
    <t xml:space="preserve">0006719
</t>
  </si>
  <si>
    <t xml:space="preserve">87288
</t>
  </si>
  <si>
    <t>SEDE GUATEMALA</t>
  </si>
  <si>
    <t>MODULOS DE MAESTRIA</t>
  </si>
  <si>
    <t xml:space="preserve">21649
</t>
  </si>
  <si>
    <t>ABONO TITULACION</t>
  </si>
  <si>
    <t xml:space="preserve">598587
</t>
  </si>
  <si>
    <t xml:space="preserve">566963
</t>
  </si>
  <si>
    <t xml:space="preserve">556099
</t>
  </si>
  <si>
    <t xml:space="preserve">604588
</t>
  </si>
  <si>
    <t>CERTIFICADO</t>
  </si>
  <si>
    <t>NOTARIO</t>
  </si>
  <si>
    <t xml:space="preserve">302327
</t>
  </si>
  <si>
    <t xml:space="preserve">300613
</t>
  </si>
  <si>
    <t>MARTINEZ MARROQUIN MARIA DEL CARMEN</t>
  </si>
  <si>
    <t xml:space="preserve">107700
</t>
  </si>
  <si>
    <t>MOD. 8 Y ABONO A TITULACION</t>
  </si>
  <si>
    <t xml:space="preserve">624108
</t>
  </si>
  <si>
    <t xml:space="preserve">450500
</t>
  </si>
  <si>
    <t>7/14/2022</t>
  </si>
  <si>
    <t>MOD. 5 Y LIC KARLA</t>
  </si>
  <si>
    <t xml:space="preserve">00405893
</t>
  </si>
  <si>
    <t>MOD. 34 Y 35 DE 36</t>
  </si>
  <si>
    <t xml:space="preserve">00794627
</t>
  </si>
  <si>
    <t xml:space="preserve">154618
</t>
  </si>
  <si>
    <t>7/15/2022</t>
  </si>
  <si>
    <t xml:space="preserve">895936
</t>
  </si>
  <si>
    <t xml:space="preserve">00937246
</t>
  </si>
  <si>
    <t>JTDL</t>
  </si>
  <si>
    <t xml:space="preserve">1711169
</t>
  </si>
  <si>
    <t xml:space="preserve">59592
</t>
  </si>
  <si>
    <t xml:space="preserve">01162971
</t>
  </si>
  <si>
    <t>7/19/2022</t>
  </si>
  <si>
    <t>MEDINA VILLARREAL BLANCA ANNEL</t>
  </si>
  <si>
    <t xml:space="preserve">695677
</t>
  </si>
  <si>
    <t xml:space="preserve">342618
</t>
  </si>
  <si>
    <t>7/21/2022</t>
  </si>
  <si>
    <t xml:space="preserve">7928
</t>
  </si>
  <si>
    <t>ABONO EQUIVALENCIA</t>
  </si>
  <si>
    <t>7/20/2022</t>
  </si>
  <si>
    <t xml:space="preserve">00017919
</t>
  </si>
  <si>
    <t xml:space="preserve">00017949
</t>
  </si>
  <si>
    <t>7/22/2022</t>
  </si>
  <si>
    <t xml:space="preserve">368194
</t>
  </si>
  <si>
    <t>DEPOSITO EN EFETIVO</t>
  </si>
  <si>
    <t>5/24/2022</t>
  </si>
  <si>
    <t xml:space="preserve">REPETIDO </t>
  </si>
  <si>
    <t>ACLARAR CON ALUMNO</t>
  </si>
  <si>
    <t>MOD. 2 DE 8 ABONO</t>
  </si>
  <si>
    <t xml:space="preserve">COLEGIATURA </t>
  </si>
  <si>
    <t>7/25/2022</t>
  </si>
  <si>
    <t>2 DE 2</t>
  </si>
  <si>
    <t xml:space="preserve">310204
</t>
  </si>
  <si>
    <t>7/26/2022</t>
  </si>
  <si>
    <t>mod. 18 de 20</t>
  </si>
  <si>
    <t xml:space="preserve">00592302
</t>
  </si>
  <si>
    <t xml:space="preserve">551357
</t>
  </si>
  <si>
    <t>MOD 29 DE 36</t>
  </si>
  <si>
    <t xml:space="preserve">01727149
</t>
  </si>
  <si>
    <t>SANTIAGO URGELL JUAN LORENZO</t>
  </si>
  <si>
    <t xml:space="preserve">01789769
</t>
  </si>
  <si>
    <t xml:space="preserve">00018107
</t>
  </si>
  <si>
    <t>7/28/2022</t>
  </si>
  <si>
    <t xml:space="preserve">00883699
</t>
  </si>
  <si>
    <t xml:space="preserve">831833
</t>
  </si>
  <si>
    <t>VILLALBA DURAN VIRGINIA</t>
  </si>
  <si>
    <t>7/27/2022</t>
  </si>
  <si>
    <t xml:space="preserve">812521
</t>
  </si>
  <si>
    <t>7/29/2022</t>
  </si>
  <si>
    <t>NOVENO CUATRIMESTRE</t>
  </si>
  <si>
    <t xml:space="preserve">01233838
</t>
  </si>
  <si>
    <t xml:space="preserve">00644275
</t>
  </si>
  <si>
    <t>MOD. 32/ REINSCRIPCIÓN</t>
  </si>
  <si>
    <t>CRUZ HERNANDEZ FAUSTINO</t>
  </si>
  <si>
    <t>MOD.11 DE 20</t>
  </si>
  <si>
    <t>MOD. 3 DE 8</t>
  </si>
  <si>
    <t>PAGO A BANCO A AZTECA</t>
  </si>
  <si>
    <t>MOD. 33/REINSCRIPCIÓN NOVENO CUATRIMESTRE</t>
  </si>
  <si>
    <t>UNIFICADO</t>
  </si>
  <si>
    <t>INSCRIPCION NOVENO CUATRIMESTRE</t>
  </si>
  <si>
    <t>MOD. 33/REINSCRIPCIÓN</t>
  </si>
  <si>
    <t>COLEGIATURA 10 DE 20</t>
  </si>
  <si>
    <t>MOD.3 DE 36</t>
  </si>
  <si>
    <t>MOD. 18,19, 20</t>
  </si>
  <si>
    <t>MOD. 8 DE 36</t>
  </si>
  <si>
    <t>MOD. 9 DE 16</t>
  </si>
  <si>
    <t>mod 7 DE 36</t>
  </si>
  <si>
    <t>MOD. 18 DE 36</t>
  </si>
  <si>
    <t>GONZALEZ GLENNIE MARIA FERNANDA</t>
  </si>
  <si>
    <t>reinscripción</t>
  </si>
  <si>
    <t>mod 17 de 20</t>
  </si>
  <si>
    <t>MOD 15 DE 20</t>
  </si>
  <si>
    <t>MOD 6 DE 6</t>
  </si>
  <si>
    <t>SANCHEZ DE LA CRUZ ALICIA</t>
  </si>
  <si>
    <t>MOD 7 DE 20</t>
  </si>
  <si>
    <t>MOD 10 DE 20</t>
  </si>
  <si>
    <t>mod. 5 de 20</t>
  </si>
  <si>
    <t xml:space="preserve"> 00780433
</t>
  </si>
  <si>
    <t xml:space="preserve">MOD. 19 DE 20 </t>
  </si>
  <si>
    <t xml:space="preserve"> 01632808
</t>
  </si>
  <si>
    <t>MOD.34</t>
  </si>
  <si>
    <t xml:space="preserve"> 1406258
</t>
  </si>
  <si>
    <t xml:space="preserve"> 02094324
</t>
  </si>
  <si>
    <t xml:space="preserve"> 00018032
</t>
  </si>
  <si>
    <t xml:space="preserve">  00019961
</t>
  </si>
  <si>
    <t xml:space="preserve"> 00784242
</t>
  </si>
  <si>
    <t xml:space="preserve"> 00367541 </t>
  </si>
  <si>
    <t xml:space="preserve"> 00846516
</t>
  </si>
  <si>
    <t>MOD.19 DE 36</t>
  </si>
  <si>
    <t xml:space="preserve"> 00947728
</t>
  </si>
  <si>
    <t xml:space="preserve"> 521928 </t>
  </si>
  <si>
    <t>MOD.4 DE 36</t>
  </si>
  <si>
    <t xml:space="preserve"> 00331203
</t>
  </si>
  <si>
    <t>MOD. 5 DE 36</t>
  </si>
  <si>
    <t xml:space="preserve"> 01368667
</t>
  </si>
  <si>
    <t xml:space="preserve"> 684479
</t>
  </si>
  <si>
    <t xml:space="preserve"> 205804
</t>
  </si>
  <si>
    <t xml:space="preserve"> 506839
</t>
  </si>
  <si>
    <t>mod. 9 de 36</t>
  </si>
  <si>
    <t xml:space="preserve"> 01124144
</t>
  </si>
  <si>
    <t xml:space="preserve"> 496532
</t>
  </si>
  <si>
    <t>MOD. 10 DE 36</t>
  </si>
  <si>
    <t xml:space="preserve"> 00657597
</t>
  </si>
  <si>
    <t xml:space="preserve"> 00694915
</t>
  </si>
  <si>
    <t>cancelado por duplicidad</t>
  </si>
  <si>
    <t xml:space="preserve"> 00843449
</t>
  </si>
  <si>
    <t>MOD.12 DE 20</t>
  </si>
  <si>
    <t xml:space="preserve">346081
</t>
  </si>
  <si>
    <t xml:space="preserve"> 00223407
</t>
  </si>
  <si>
    <t>MOD.9 DE20</t>
  </si>
  <si>
    <t xml:space="preserve"> 00631386
</t>
  </si>
  <si>
    <t>mod. 8 de 20</t>
  </si>
  <si>
    <t>MOD.10 DE 16</t>
  </si>
  <si>
    <t xml:space="preserve"> 00351248
</t>
  </si>
  <si>
    <t xml:space="preserve"> 00564058
</t>
  </si>
  <si>
    <t>MOD. 11 DE 16</t>
  </si>
  <si>
    <t xml:space="preserve"> 00584407
</t>
  </si>
  <si>
    <t xml:space="preserve"> 00746197
</t>
  </si>
  <si>
    <t xml:space="preserve">MOD. 4 DE 6 </t>
  </si>
  <si>
    <t xml:space="preserve"> 00680578
</t>
  </si>
  <si>
    <t>MOD.5 DE 6</t>
  </si>
  <si>
    <t xml:space="preserve"> 19124
</t>
  </si>
  <si>
    <t xml:space="preserve"> 0194165
</t>
  </si>
  <si>
    <t xml:space="preserve"> 00707919
</t>
  </si>
  <si>
    <t xml:space="preserve"> 601634
</t>
  </si>
  <si>
    <t xml:space="preserve"> 39586
</t>
  </si>
  <si>
    <t xml:space="preserve"> 252718
</t>
  </si>
  <si>
    <t xml:space="preserve"> 00925362
</t>
  </si>
  <si>
    <t>MOD.5 DE 20</t>
  </si>
  <si>
    <t xml:space="preserve"> 167293
</t>
  </si>
  <si>
    <t xml:space="preserve"> 00167293
</t>
  </si>
  <si>
    <t>ELIMINADA POR DUPLICADA</t>
  </si>
  <si>
    <t xml:space="preserve"> 452141
</t>
  </si>
  <si>
    <t xml:space="preserve"> 00733395
</t>
  </si>
  <si>
    <t xml:space="preserve"> 1891141
</t>
  </si>
  <si>
    <t xml:space="preserve"> 00748920
</t>
  </si>
  <si>
    <t>MOD 9 DE 20</t>
  </si>
  <si>
    <t xml:space="preserve"> 1908484
</t>
  </si>
  <si>
    <t xml:space="preserve">reinscripción </t>
  </si>
  <si>
    <t xml:space="preserve"> 00772030
</t>
  </si>
  <si>
    <t xml:space="preserve">mod 17 de 20 </t>
  </si>
  <si>
    <t xml:space="preserve"> 00866881
</t>
  </si>
  <si>
    <t>MOD.18 DE 20</t>
  </si>
  <si>
    <t xml:space="preserve"> 301464 </t>
  </si>
  <si>
    <t>MOD. 19 DE 20</t>
  </si>
  <si>
    <t xml:space="preserve"> 01240361
</t>
  </si>
  <si>
    <t xml:space="preserve"> 00970371
</t>
  </si>
  <si>
    <t xml:space="preserve">JT LICENCIATURA </t>
  </si>
  <si>
    <t xml:space="preserve"> 00970652
</t>
  </si>
  <si>
    <t xml:space="preserve"> 00160788
</t>
  </si>
  <si>
    <t xml:space="preserve"> 0008987
</t>
  </si>
  <si>
    <t xml:space="preserve"> 00012287
</t>
  </si>
  <si>
    <t xml:space="preserve"> 00485043
</t>
  </si>
  <si>
    <t>mod. 19 DE 20</t>
  </si>
  <si>
    <t xml:space="preserve"> 00016071
</t>
  </si>
  <si>
    <t>MOD.9 DE 20</t>
  </si>
  <si>
    <t xml:space="preserve"> 142144
</t>
  </si>
  <si>
    <t xml:space="preserve"> 00847626
</t>
  </si>
  <si>
    <t xml:space="preserve">MOD. 1 DE 24 </t>
  </si>
  <si>
    <t xml:space="preserve"> 96172
</t>
  </si>
  <si>
    <t xml:space="preserve"> 78747
</t>
  </si>
  <si>
    <t>MOD. 2 DE 24</t>
  </si>
  <si>
    <t xml:space="preserve"> 812360
</t>
  </si>
  <si>
    <t xml:space="preserve"> 01988587
</t>
  </si>
  <si>
    <t xml:space="preserve">00010531
</t>
  </si>
  <si>
    <t>mod. 8 DE 20</t>
  </si>
  <si>
    <t xml:space="preserve"> 00256684
</t>
  </si>
  <si>
    <t>MOD.14 DE 20</t>
  </si>
  <si>
    <t xml:space="preserve"> 1350419
</t>
  </si>
  <si>
    <t>MOD. 18, 19 Y ABONO AL 20</t>
  </si>
  <si>
    <t xml:space="preserve"> 00412242
</t>
  </si>
  <si>
    <t xml:space="preserve"> 456661
</t>
  </si>
  <si>
    <t>9o. CUATRI</t>
  </si>
  <si>
    <t xml:space="preserve"> 00423833
</t>
  </si>
  <si>
    <t>MOD. 20, REINSCRIPCIÓN Y ABONO A TITULACIÓN</t>
  </si>
  <si>
    <t xml:space="preserve"> 168189
</t>
  </si>
  <si>
    <t xml:space="preserve"> 00426306
</t>
  </si>
  <si>
    <t xml:space="preserve">MOD.34 </t>
  </si>
  <si>
    <t xml:space="preserve"> 1324583
</t>
  </si>
  <si>
    <t>CEREMONIA ABONO</t>
  </si>
  <si>
    <t xml:space="preserve"> 00485198
</t>
  </si>
  <si>
    <t>MOD. 5 DE 24</t>
  </si>
  <si>
    <t xml:space="preserve"> 00667790
</t>
  </si>
  <si>
    <t>MOD.6 DE 24</t>
  </si>
  <si>
    <t xml:space="preserve"> 00542116
</t>
  </si>
  <si>
    <t xml:space="preserve">00736960
</t>
  </si>
  <si>
    <t>MOD. 7 DE 24</t>
  </si>
  <si>
    <t>EQUIVALENCIA UNICA</t>
  </si>
  <si>
    <t xml:space="preserve"> 01454391
</t>
  </si>
  <si>
    <t xml:space="preserve"> 00271974
</t>
  </si>
  <si>
    <t>MOD. 13 DE 24</t>
  </si>
  <si>
    <t xml:space="preserve"> 00473235
</t>
  </si>
  <si>
    <t>MOD. 34, 35 Y 36, ABONO REINS 7 Y 9</t>
  </si>
  <si>
    <t xml:space="preserve"> 00482067
</t>
  </si>
  <si>
    <t xml:space="preserve"> 00690703
</t>
  </si>
  <si>
    <t xml:space="preserve"> 00757696
</t>
  </si>
  <si>
    <t xml:space="preserve"> 00690966
</t>
  </si>
  <si>
    <t>inscripción a DOCTORADO Con beca</t>
  </si>
  <si>
    <t xml:space="preserve"> 00085077
</t>
  </si>
  <si>
    <t xml:space="preserve"> 00478386
</t>
  </si>
  <si>
    <t>MOD. 18 DE 20</t>
  </si>
  <si>
    <t xml:space="preserve"> 00447253
</t>
  </si>
  <si>
    <t xml:space="preserve"> 00572
</t>
  </si>
  <si>
    <t>MOD. 5 SALDO</t>
  </si>
  <si>
    <t xml:space="preserve"> 00836502
</t>
  </si>
  <si>
    <t xml:space="preserve"> 00100197
</t>
  </si>
  <si>
    <t>MOD. 10 DE 24</t>
  </si>
  <si>
    <t xml:space="preserve"> 00394786
</t>
  </si>
  <si>
    <t xml:space="preserve"> 00766797
</t>
  </si>
  <si>
    <t xml:space="preserve"> 00400823
</t>
  </si>
  <si>
    <t xml:space="preserve"> 166220
</t>
  </si>
  <si>
    <t xml:space="preserve"> 998041
</t>
  </si>
  <si>
    <t xml:space="preserve">mod. 20 de 20 </t>
  </si>
  <si>
    <t xml:space="preserve"> 583993
</t>
  </si>
  <si>
    <t>MOD.  17 de 20</t>
  </si>
  <si>
    <t xml:space="preserve"> 00425498
</t>
  </si>
  <si>
    <t>MOD. 6 DE 36</t>
  </si>
  <si>
    <t xml:space="preserve"> 991230
</t>
  </si>
  <si>
    <t xml:space="preserve"> 00744689
</t>
  </si>
  <si>
    <t xml:space="preserve"> 00772906
</t>
  </si>
  <si>
    <t xml:space="preserve"> 00772984
</t>
  </si>
  <si>
    <t xml:space="preserve"> 00833422
</t>
  </si>
  <si>
    <t xml:space="preserve"> 0022066
</t>
  </si>
  <si>
    <t xml:space="preserve">mod. 18 de 20 </t>
  </si>
  <si>
    <t xml:space="preserve"> 378754
</t>
  </si>
  <si>
    <t xml:space="preserve"> 00370483
</t>
  </si>
  <si>
    <t xml:space="preserve"> 00701611
</t>
  </si>
  <si>
    <t>MOD. 30 , 31 DE 36</t>
  </si>
  <si>
    <t>mod. 13 AL 17</t>
  </si>
  <si>
    <t>MOD. 33, 34 Y 35</t>
  </si>
  <si>
    <t>REINSCRIPCION</t>
  </si>
  <si>
    <t>MOD,. 6 DE 16</t>
  </si>
  <si>
    <t>MOD. 6 DE 16</t>
  </si>
  <si>
    <t>MOD. 14 Y 15</t>
  </si>
  <si>
    <t>ZARAGOZA ALONSO AVIGAIL</t>
  </si>
  <si>
    <t>MOD. 6 Y LIC KARLA</t>
  </si>
  <si>
    <t>MOD. 6 de 20</t>
  </si>
  <si>
    <t>mod. 7 Y 8 DE 20</t>
  </si>
  <si>
    <t>EFECT</t>
  </si>
  <si>
    <t>mod. 34</t>
  </si>
  <si>
    <t>mod. 4 de 8</t>
  </si>
  <si>
    <t>BASULTO SOLIS ERIKA RAQUEL</t>
  </si>
  <si>
    <t>MOD.1DE 20</t>
  </si>
  <si>
    <t>JT EN LICENCIATURA</t>
  </si>
  <si>
    <t>MOD.4 DE36</t>
  </si>
  <si>
    <t>MOD 2 DE 20</t>
  </si>
  <si>
    <t>MOD.17 DE 20</t>
  </si>
  <si>
    <t>MOD.1 DE 16</t>
  </si>
  <si>
    <t>mod. 34 de 36</t>
  </si>
  <si>
    <t>EVALUACIÓN ESPECIAL</t>
  </si>
  <si>
    <t>MOD . 16 Y 17</t>
  </si>
  <si>
    <t>Radj840603HQRMZR05</t>
  </si>
  <si>
    <t>MOD. 7 Y LIC KARLA</t>
  </si>
  <si>
    <t>MOD. 5 DE 8</t>
  </si>
  <si>
    <t>MOD. 29 DE 36</t>
  </si>
  <si>
    <t xml:space="preserve"> 01095607
</t>
  </si>
  <si>
    <t>MOD. 2 DE 16</t>
  </si>
  <si>
    <t>MOD 20 DE 20</t>
  </si>
  <si>
    <t>mod.2 de 16</t>
  </si>
  <si>
    <t>mod.2 de16</t>
  </si>
  <si>
    <t xml:space="preserve"> 00376788
</t>
  </si>
  <si>
    <t>mod. 20 de 20</t>
  </si>
  <si>
    <t>mod. 35 de 36</t>
  </si>
  <si>
    <t>MOD. 4 DE 8</t>
  </si>
  <si>
    <t xml:space="preserve"> 00498270
</t>
  </si>
  <si>
    <t xml:space="preserve"> 00015888
</t>
  </si>
  <si>
    <t xml:space="preserve"> 00015835
</t>
  </si>
  <si>
    <t xml:space="preserve"> 01409358
</t>
  </si>
  <si>
    <t xml:space="preserve"> 00678472
</t>
  </si>
  <si>
    <t xml:space="preserve"> 00686315
</t>
  </si>
  <si>
    <t xml:space="preserve"> 01404464
</t>
  </si>
  <si>
    <t xml:space="preserve"> 01532862
</t>
  </si>
  <si>
    <t xml:space="preserve">MOD. 13 DE 20 </t>
  </si>
  <si>
    <t xml:space="preserve"> 1208269
</t>
  </si>
  <si>
    <t>mod. 8</t>
  </si>
  <si>
    <t xml:space="preserve"> 1204922
</t>
  </si>
  <si>
    <t xml:space="preserve"> 00023080
</t>
  </si>
  <si>
    <t xml:space="preserve"> 00306897
</t>
  </si>
  <si>
    <t xml:space="preserve"> 000780433     </t>
  </si>
  <si>
    <t xml:space="preserve"> 01086960
</t>
  </si>
  <si>
    <t xml:space="preserve">MOD. 3 DE 8 </t>
  </si>
  <si>
    <t xml:space="preserve"> 11927
</t>
  </si>
  <si>
    <t xml:space="preserve"> 2251746
</t>
  </si>
  <si>
    <t>REPETICIÓN DE MATERIA</t>
  </si>
  <si>
    <t xml:space="preserve"> 757894
</t>
  </si>
  <si>
    <t xml:space="preserve"> 444462
</t>
  </si>
  <si>
    <t xml:space="preserve"> 360752
</t>
  </si>
  <si>
    <t xml:space="preserve">MOD.4 DE 8 </t>
  </si>
  <si>
    <t xml:space="preserve"> 00006848     </t>
  </si>
  <si>
    <t>MOD.  4 DE 8</t>
  </si>
  <si>
    <t xml:space="preserve"> 12072
</t>
  </si>
  <si>
    <t>MOD. 5 DE  8</t>
  </si>
  <si>
    <t xml:space="preserve"> 12093
</t>
  </si>
  <si>
    <t>MOD.19 DE 20</t>
  </si>
  <si>
    <t xml:space="preserve"> 418886
</t>
  </si>
  <si>
    <t xml:space="preserve"> 00026366
</t>
  </si>
  <si>
    <t>ABONO 7  DE 36</t>
  </si>
  <si>
    <t xml:space="preserve"> 00028061
</t>
  </si>
  <si>
    <t xml:space="preserve">saldo M7, 8 Y 9 </t>
  </si>
  <si>
    <t xml:space="preserve"> 665585
</t>
  </si>
  <si>
    <t xml:space="preserve"> 558958
</t>
  </si>
  <si>
    <t xml:space="preserve"> 678211</t>
  </si>
  <si>
    <t>MOD. 33 Y 34</t>
  </si>
  <si>
    <t xml:space="preserve"> 464296
</t>
  </si>
  <si>
    <t>MOD. 25 DE 36</t>
  </si>
  <si>
    <t xml:space="preserve"> 445752
</t>
  </si>
  <si>
    <t xml:space="preserve">PALESTINO LOPEZ OMAR FRANCISCO </t>
  </si>
  <si>
    <t xml:space="preserve"> 440779
</t>
  </si>
  <si>
    <t>MOD. 14 DE 24</t>
  </si>
  <si>
    <t xml:space="preserve"> 382200
</t>
  </si>
  <si>
    <t xml:space="preserve"> 93442
</t>
  </si>
  <si>
    <t xml:space="preserve"> 01724541
</t>
  </si>
  <si>
    <t xml:space="preserve">REINSCRIPCIÓN 2 Y 3 </t>
  </si>
  <si>
    <t xml:space="preserve"> 1492122
</t>
  </si>
  <si>
    <t>MOD. 15 DE 24</t>
  </si>
  <si>
    <t xml:space="preserve"> 1413137
</t>
  </si>
  <si>
    <t xml:space="preserve">ABONO POR COBRANZA
</t>
  </si>
  <si>
    <t>MOD. 5 DE 20</t>
  </si>
  <si>
    <t xml:space="preserve"> 718075
</t>
  </si>
  <si>
    <t xml:space="preserve">MOD. 6 DE 20 </t>
  </si>
  <si>
    <t xml:space="preserve"> 718027
</t>
  </si>
  <si>
    <t>mod. 32 AL 35 DE 36</t>
  </si>
  <si>
    <t xml:space="preserve"> 3769
</t>
  </si>
  <si>
    <t xml:space="preserve"> 00885109
</t>
  </si>
  <si>
    <t xml:space="preserve"> 00555384
</t>
  </si>
  <si>
    <t xml:space="preserve">pago completo </t>
  </si>
  <si>
    <t xml:space="preserve"> 12042
</t>
  </si>
  <si>
    <t xml:space="preserve">MOD. 5 DE 8 </t>
  </si>
  <si>
    <t xml:space="preserve"> 907151
</t>
  </si>
  <si>
    <t xml:space="preserve"> 1286655
</t>
  </si>
  <si>
    <t xml:space="preserve"> 317093
</t>
  </si>
  <si>
    <t xml:space="preserve">mod. 9 DE 20 </t>
  </si>
  <si>
    <t xml:space="preserve"> 00297420
</t>
  </si>
  <si>
    <t xml:space="preserve">MAT, EXTRA Y FIN </t>
  </si>
  <si>
    <t xml:space="preserve"> 00347320
</t>
  </si>
  <si>
    <t xml:space="preserve"> 00348879
</t>
  </si>
  <si>
    <t xml:space="preserve"> 00433114
</t>
  </si>
  <si>
    <t xml:space="preserve"> 00434471
</t>
  </si>
  <si>
    <t xml:space="preserve">MOD. 9 DE 20 </t>
  </si>
  <si>
    <t xml:space="preserve"> 00500952
</t>
  </si>
  <si>
    <t xml:space="preserve"> 00657852
</t>
  </si>
  <si>
    <t xml:space="preserve">MOD. 15 DE 20 </t>
  </si>
  <si>
    <t xml:space="preserve"> 00660027
</t>
  </si>
  <si>
    <t xml:space="preserve">MOD. 11 DE 20 </t>
  </si>
  <si>
    <t xml:space="preserve"> 00678657
</t>
  </si>
  <si>
    <t xml:space="preserve">mod. 11 de 20 </t>
  </si>
  <si>
    <t xml:space="preserve"> 00684609
</t>
  </si>
  <si>
    <t xml:space="preserve"> 000937624 </t>
  </si>
  <si>
    <t xml:space="preserve">mod. 19 DE 20 </t>
  </si>
  <si>
    <t xml:space="preserve"> 00024264 </t>
  </si>
  <si>
    <t xml:space="preserve"> 00190302
</t>
  </si>
  <si>
    <t xml:space="preserve">MOD. 20 DE 20 </t>
  </si>
  <si>
    <t xml:space="preserve"> 00232510
</t>
  </si>
  <si>
    <t xml:space="preserve"> 1026523
</t>
  </si>
  <si>
    <t xml:space="preserve"> 858484
</t>
  </si>
  <si>
    <t>mod. 6 de 8</t>
  </si>
  <si>
    <t xml:space="preserve"> 758645
</t>
  </si>
  <si>
    <t xml:space="preserve"> 593608
</t>
  </si>
  <si>
    <t xml:space="preserve"> 500400
</t>
  </si>
  <si>
    <t>mod. 12 DE 16</t>
  </si>
  <si>
    <t xml:space="preserve"> 500362
</t>
  </si>
  <si>
    <t xml:space="preserve">MOD. 3 DE 16 </t>
  </si>
  <si>
    <t xml:space="preserve"> 372768
</t>
  </si>
  <si>
    <t xml:space="preserve">mod. 3 de 16 </t>
  </si>
  <si>
    <t xml:space="preserve"> 367671
</t>
  </si>
  <si>
    <t xml:space="preserve"> 342879
</t>
  </si>
  <si>
    <t xml:space="preserve"> 908141
</t>
  </si>
  <si>
    <t xml:space="preserve"> 1470280
</t>
  </si>
  <si>
    <t xml:space="preserve"> 852172
</t>
  </si>
  <si>
    <t>mod 8 de 20</t>
  </si>
  <si>
    <t xml:space="preserve"> 194496
</t>
  </si>
  <si>
    <t>mod. 20 de 26</t>
  </si>
  <si>
    <t xml:space="preserve"> 133073
</t>
  </si>
  <si>
    <t xml:space="preserve"> 131369
</t>
  </si>
  <si>
    <t xml:space="preserve"> 1291572
</t>
  </si>
  <si>
    <t>mod. 6 de 36</t>
  </si>
  <si>
    <t xml:space="preserve"> 16514
</t>
  </si>
  <si>
    <t>mod. 21 de 236</t>
  </si>
  <si>
    <t xml:space="preserve"> 524531
</t>
  </si>
  <si>
    <t xml:space="preserve"> 515420
</t>
  </si>
  <si>
    <t xml:space="preserve"> 19688
</t>
  </si>
  <si>
    <t xml:space="preserve"> 01263632
</t>
  </si>
  <si>
    <t xml:space="preserve"> 01269728
</t>
  </si>
  <si>
    <t xml:space="preserve">MOD. 14 DE 30 </t>
  </si>
  <si>
    <t xml:space="preserve"> 01433666
</t>
  </si>
  <si>
    <t>mod. 11 de 26</t>
  </si>
  <si>
    <t xml:space="preserve"> 01522340
</t>
  </si>
  <si>
    <t xml:space="preserve"> 22222
</t>
  </si>
  <si>
    <t xml:space="preserve">26425   </t>
  </si>
  <si>
    <t xml:space="preserve"> 15628   </t>
  </si>
  <si>
    <t xml:space="preserve">mod. 14 de 20 </t>
  </si>
  <si>
    <t xml:space="preserve">20534  </t>
  </si>
  <si>
    <t xml:space="preserve"> 22138
</t>
  </si>
  <si>
    <t xml:space="preserve"> 72625
</t>
  </si>
  <si>
    <t xml:space="preserve">mod. 15 de 20 </t>
  </si>
  <si>
    <t xml:space="preserve">MOD.  6, 7, 8 Y 9 </t>
  </si>
  <si>
    <t xml:space="preserve"> 511283
</t>
  </si>
  <si>
    <t>mod. 16 de 20</t>
  </si>
  <si>
    <t xml:space="preserve"> 361218
</t>
  </si>
  <si>
    <t>mod. 13 DE 20</t>
  </si>
  <si>
    <t xml:space="preserve"> 307095
</t>
  </si>
  <si>
    <t xml:space="preserve"> 187087
</t>
  </si>
  <si>
    <t>MOD. 16 DE24</t>
  </si>
  <si>
    <t xml:space="preserve"> 00782324
</t>
  </si>
  <si>
    <t xml:space="preserve"> 731562
</t>
  </si>
  <si>
    <t xml:space="preserve"> 399751
</t>
  </si>
  <si>
    <t xml:space="preserve"> 0959671
</t>
  </si>
  <si>
    <t xml:space="preserve"> 00833042
</t>
  </si>
  <si>
    <t xml:space="preserve"> 00992819
</t>
  </si>
  <si>
    <t>MOD. 20 DE 20</t>
  </si>
  <si>
    <t xml:space="preserve"> 9748942
</t>
  </si>
  <si>
    <t xml:space="preserve"> 1310300
</t>
  </si>
  <si>
    <t xml:space="preserve"> 1308379
</t>
  </si>
  <si>
    <t xml:space="preserve"> 106014
</t>
  </si>
  <si>
    <t xml:space="preserve"> 02001868
</t>
  </si>
  <si>
    <t>MOD 36 DE 36</t>
  </si>
  <si>
    <t xml:space="preserve"> 1948787
</t>
  </si>
  <si>
    <t xml:space="preserve"> 13995
</t>
  </si>
  <si>
    <t xml:space="preserve"> 255644
</t>
  </si>
  <si>
    <t xml:space="preserve"> 0023467
</t>
  </si>
  <si>
    <t xml:space="preserve"> 0037034
</t>
  </si>
  <si>
    <t xml:space="preserve"> 00370101
</t>
  </si>
  <si>
    <t>CABRERA LUNA ARMANDO BENJAMIN</t>
  </si>
  <si>
    <t>LOPEZ HERNANDEZ MILDRED AZUCENA</t>
  </si>
  <si>
    <t>INSTITUTO UNIVERSITARIO DE ALTA FORMACION</t>
  </si>
  <si>
    <t>Estado de Cuenta</t>
  </si>
  <si>
    <t>Blvd kukulcan km 3.5 plaza nautilus local 53</t>
  </si>
  <si>
    <t>TOTAL PROGRAMA</t>
  </si>
  <si>
    <t>Zona Hotelera</t>
  </si>
  <si>
    <t>TOTAL PAGADO</t>
  </si>
  <si>
    <t>77500 Cancún, Q.ROO.</t>
  </si>
  <si>
    <t>IUA170913LI2</t>
  </si>
  <si>
    <t>ADEUDO</t>
  </si>
  <si>
    <t>TEL. 998 253 6750</t>
  </si>
  <si>
    <t>NUM DE COLEGIATURAS</t>
  </si>
  <si>
    <t>Matricula</t>
  </si>
  <si>
    <t>BASE740601</t>
  </si>
  <si>
    <t>MATRICULA INT</t>
  </si>
  <si>
    <t>NO AUTORIZACION</t>
  </si>
  <si>
    <t xml:space="preserve">FECHA DE PAGO </t>
  </si>
  <si>
    <t>MONTO</t>
  </si>
  <si>
    <t>NO COLEGIATURA</t>
  </si>
  <si>
    <t>FORMA PAGO</t>
  </si>
  <si>
    <t>NO ALUMNO</t>
  </si>
  <si>
    <t>GRUPO</t>
  </si>
  <si>
    <t>Fecha:</t>
  </si>
  <si>
    <t>FECHA 1er PAGO</t>
  </si>
  <si>
    <t>MONTO PAGADO</t>
  </si>
  <si>
    <t>GRADO</t>
  </si>
  <si>
    <t>CONCEPTO DE PAGO</t>
  </si>
  <si>
    <t>DETALLE</t>
  </si>
  <si>
    <t>No. de Colegiaturas</t>
  </si>
  <si>
    <t>No. de Reinscrp</t>
  </si>
  <si>
    <t>Colegiatura Mensual</t>
  </si>
  <si>
    <t>Precio x Reinscrip</t>
  </si>
  <si>
    <t>CALA600307HGT</t>
  </si>
  <si>
    <t>LOPEZ POP CRISTOFER AARON</t>
  </si>
  <si>
    <t>INGRESOS (en banco)</t>
  </si>
  <si>
    <t xml:space="preserve"> 996714_x000D_
</t>
  </si>
  <si>
    <t>TALLER</t>
  </si>
  <si>
    <t xml:space="preserve"> 2404_x000D_
</t>
  </si>
  <si>
    <t xml:space="preserve"> 513381_x000D_
</t>
  </si>
  <si>
    <t xml:space="preserve"> 509880_x000D_
</t>
  </si>
  <si>
    <t xml:space="preserve"> 498757_x000D_
</t>
  </si>
  <si>
    <t xml:space="preserve"> 495343_x000D_
</t>
  </si>
  <si>
    <t xml:space="preserve"> 55665_x000D_
</t>
  </si>
  <si>
    <t xml:space="preserve"> 55440_x000D_
</t>
  </si>
  <si>
    <t xml:space="preserve"> 55349_x000D_
</t>
  </si>
  <si>
    <t xml:space="preserve"> 0063400
</t>
  </si>
  <si>
    <t>PAGO 1</t>
  </si>
  <si>
    <t xml:space="preserve"> 0063401
</t>
  </si>
  <si>
    <t>PAGO 2</t>
  </si>
  <si>
    <t xml:space="preserve"> 0063403
</t>
  </si>
  <si>
    <t xml:space="preserve">MOD. 35 Y 36 </t>
  </si>
  <si>
    <t xml:space="preserve"> 843305_x000D_
</t>
  </si>
  <si>
    <t xml:space="preserve"> 93574_x000D_
</t>
  </si>
  <si>
    <t>SON UN MIL SEISCIENTOS 00/100 PESOS</t>
  </si>
  <si>
    <t>MOD. 6 DE 8</t>
  </si>
  <si>
    <t>No.Alumno</t>
  </si>
  <si>
    <t>No. Alumno</t>
  </si>
  <si>
    <t>IMPORTANTE</t>
  </si>
  <si>
    <t>64DD05C-02</t>
  </si>
  <si>
    <t xml:space="preserve"> 83042_x000D_
</t>
  </si>
  <si>
    <t xml:space="preserve"> 75797_x000D_
</t>
  </si>
  <si>
    <t xml:space="preserve"> 01161423
</t>
  </si>
  <si>
    <t xml:space="preserve"> 00762355_x000D_
</t>
  </si>
  <si>
    <t xml:space="preserve"> 01235069_x000D_
</t>
  </si>
  <si>
    <t>coleGIATURA</t>
  </si>
  <si>
    <t>MOD. 8 DE16</t>
  </si>
  <si>
    <t xml:space="preserve">MOD 9 DE 16 </t>
  </si>
  <si>
    <t>CORRECCION</t>
  </si>
  <si>
    <t>MOD. 11 DE20</t>
  </si>
  <si>
    <t>MOD 1 AL 24</t>
  </si>
  <si>
    <t>mod. 8 de 16</t>
  </si>
  <si>
    <t xml:space="preserve"> 394673_x000D_
</t>
  </si>
  <si>
    <t>HARG880713HYNXMN00</t>
  </si>
  <si>
    <t>HAU RAMIREZ GONZALO ENRIQUE</t>
  </si>
  <si>
    <t>MDP04</t>
  </si>
  <si>
    <t>INSCRIP A MDP</t>
  </si>
  <si>
    <t xml:space="preserve"> 231357_x000D_
</t>
  </si>
  <si>
    <t xml:space="preserve"> 462595_x000D_
</t>
  </si>
  <si>
    <t>RORG830918HTCDDS09</t>
  </si>
  <si>
    <t>RODRIGUEZ RODRIGUEZ GASTON</t>
  </si>
  <si>
    <t>998 487 5842</t>
  </si>
  <si>
    <t xml:space="preserve"> 788055_x000D_
</t>
  </si>
  <si>
    <t>NAVARRETE SANCHEZ ARTEMIO</t>
  </si>
  <si>
    <t xml:space="preserve"> 00768432_x000D_
</t>
  </si>
  <si>
    <t>RAHE781001SS6</t>
  </si>
  <si>
    <t>RAMIREZ HUERTA ERNESTO EDUARDO</t>
  </si>
  <si>
    <t>: 55 3828 8274</t>
  </si>
  <si>
    <t>DIAP04</t>
  </si>
  <si>
    <t xml:space="preserve"> 905098_x000D_
</t>
  </si>
  <si>
    <t>TRIBUNAL SUPERIOR DE JUSTICIA DE PUEBLA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</si>
  <si>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</si>
  <si>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</si>
  <si>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</si>
  <si>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</si>
  <si>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</si>
  <si>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</si>
  <si>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</si>
  <si>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</si>
  <si>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</si>
  <si>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</si>
  <si>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</si>
  <si>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</si>
  <si>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</si>
  <si>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</si>
  <si>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</si>
  <si>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</si>
  <si>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</si>
  <si>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</si>
  <si>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</si>
  <si>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</si>
  <si>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</si>
  <si>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</si>
  <si>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</si>
  <si>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</si>
  <si>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 1451167_x000D_
</t>
  </si>
  <si>
    <t xml:space="preserve"> 1222963_x000D_
</t>
  </si>
  <si>
    <t>efectivo</t>
  </si>
  <si>
    <t>XXX</t>
  </si>
  <si>
    <t xml:space="preserve"> 703829_x000D_
</t>
  </si>
  <si>
    <t xml:space="preserve"> 452794_x000D_
</t>
  </si>
  <si>
    <t xml:space="preserve"> 1663855_x000D_
</t>
  </si>
  <si>
    <t xml:space="preserve"> 1610613_x000D_
</t>
  </si>
  <si>
    <t xml:space="preserve"> 141743_x000D_
</t>
  </si>
  <si>
    <t xml:space="preserve"> 1390240_x000D_
</t>
  </si>
  <si>
    <t xml:space="preserve"> 1364523_x000D_
</t>
  </si>
  <si>
    <t xml:space="preserve"> 00316082_x000D_
</t>
  </si>
  <si>
    <t xml:space="preserve"> 00326186_x000D_
</t>
  </si>
  <si>
    <t xml:space="preserve"> 00152107_x000D_
</t>
  </si>
  <si>
    <t xml:space="preserve"> 00757441_x000D_
</t>
  </si>
  <si>
    <t xml:space="preserve"> 01107087_x000D_
</t>
  </si>
  <si>
    <t xml:space="preserve"> 00937797_x000D_
</t>
  </si>
  <si>
    <t xml:space="preserve"> 01445996_x000D_
</t>
  </si>
  <si>
    <t>MOD. 6  Y  reinscripción</t>
  </si>
  <si>
    <t>mod 8 de 36</t>
  </si>
  <si>
    <t>MOD. 1 LIQUIDADO</t>
  </si>
  <si>
    <t>MOD. 10 Y 11</t>
  </si>
  <si>
    <t xml:space="preserve">MOD. 8 DE 20 </t>
  </si>
  <si>
    <t>mod. 12 de 20</t>
  </si>
  <si>
    <t xml:space="preserve">mod. 12 DE 20 </t>
  </si>
  <si>
    <t>mod. 7 de 8</t>
  </si>
  <si>
    <t xml:space="preserve"> 1689554_x000D_
</t>
  </si>
  <si>
    <t xml:space="preserve"> 2195844_x000D_
</t>
  </si>
  <si>
    <t xml:space="preserve"> 365888_x000D_
</t>
  </si>
  <si>
    <t xml:space="preserve"> 361264_x000D_
</t>
  </si>
  <si>
    <t xml:space="preserve">mod. 16 AL 18 </t>
  </si>
  <si>
    <t>MOD. 22 DE 36</t>
  </si>
  <si>
    <t xml:space="preserve"> 478261_x000D_
</t>
  </si>
  <si>
    <t xml:space="preserve"> 00566554_x000D_
</t>
  </si>
  <si>
    <t xml:space="preserve"> 00567718_x000D_
</t>
  </si>
  <si>
    <t xml:space="preserve"> 00610022_x000D_
</t>
  </si>
  <si>
    <t xml:space="preserve"> 00653064_x000D_
</t>
  </si>
  <si>
    <t xml:space="preserve"> 00704521_x000D_
</t>
  </si>
  <si>
    <t xml:space="preserve"> 00752650_x000D_
</t>
  </si>
  <si>
    <t>MOD.2 DE 8</t>
  </si>
  <si>
    <t xml:space="preserve"> 567529_x000D_
</t>
  </si>
  <si>
    <t xml:space="preserve"> 450827_x000D_
</t>
  </si>
  <si>
    <t xml:space="preserve"> 447868_x000D_
</t>
  </si>
  <si>
    <t xml:space="preserve"> 337202
</t>
  </si>
  <si>
    <t xml:space="preserve"> 00861770_x000D_
</t>
  </si>
  <si>
    <t xml:space="preserve"> 00993224_x000D_
</t>
  </si>
  <si>
    <t xml:space="preserve"> 01002839_x000D_
</t>
  </si>
  <si>
    <t xml:space="preserve"> 00425823_x000D_
</t>
  </si>
  <si>
    <t xml:space="preserve"> 00136148_x000D_
</t>
  </si>
  <si>
    <t xml:space="preserve"> 00560840_x000D_
</t>
  </si>
  <si>
    <t xml:space="preserve"> 258670_x000D_
</t>
  </si>
  <si>
    <t xml:space="preserve"> 133732_x000D_
</t>
  </si>
  <si>
    <t xml:space="preserve"> 127334_x000D_
</t>
  </si>
  <si>
    <t xml:space="preserve"> 125457_x000D_
</t>
  </si>
  <si>
    <t xml:space="preserve"> 123248_x000D_
</t>
  </si>
  <si>
    <t>UNICO</t>
  </si>
  <si>
    <t xml:space="preserve">MOD. 9 DE20 </t>
  </si>
  <si>
    <t>mod. 17 DE 24</t>
  </si>
  <si>
    <t>MOD. 18 DE 24</t>
  </si>
  <si>
    <t>MOD. 19 DE 24</t>
  </si>
  <si>
    <t xml:space="preserve">MOD. 20 DE 24 </t>
  </si>
  <si>
    <t>MOD. 10  DE 12</t>
  </si>
  <si>
    <t xml:space="preserve"> 831119_x000D_
</t>
  </si>
  <si>
    <t xml:space="preserve"> 768443_x000D_
</t>
  </si>
  <si>
    <t xml:space="preserve"> 30120_x000D_
</t>
  </si>
  <si>
    <t xml:space="preserve"> 183026_x000D_
</t>
  </si>
  <si>
    <t xml:space="preserve"> 154706_x000D_
</t>
  </si>
  <si>
    <t xml:space="preserve"> 68548_x000D_
</t>
  </si>
  <si>
    <t>ABONO A DEUDA</t>
  </si>
  <si>
    <t xml:space="preserve">MOD. 20 DE 36 </t>
  </si>
  <si>
    <t>MOD. 13 DE 16</t>
  </si>
  <si>
    <t xml:space="preserve"> 598586_x000D_
</t>
  </si>
  <si>
    <t xml:space="preserve"> 458045_x000D_
</t>
  </si>
  <si>
    <t xml:space="preserve"> 01270139_x000D_
</t>
  </si>
  <si>
    <t>mod. 7 DE 36</t>
  </si>
  <si>
    <t>ceremonia</t>
  </si>
  <si>
    <t>ANTICIPO</t>
  </si>
  <si>
    <t>EMMA CHAN LASTRA</t>
  </si>
  <si>
    <t xml:space="preserve">ENVÍO </t>
  </si>
  <si>
    <t>DEVOLUCIÓN EXP</t>
  </si>
  <si>
    <t xml:space="preserve"> 226927
</t>
  </si>
  <si>
    <t>mod. 1 de 16</t>
  </si>
  <si>
    <t>EDITAR/ PRIMER PAGO OPORTUNO y titulaciones</t>
  </si>
  <si>
    <t>no aplica</t>
  </si>
  <si>
    <t xml:space="preserve"> 1663634_x000D_
</t>
  </si>
  <si>
    <t>reserva ceremonia</t>
  </si>
  <si>
    <t xml:space="preserve"> 623157_x000D_
</t>
  </si>
  <si>
    <t xml:space="preserve"> 470430_x000D_
</t>
  </si>
  <si>
    <t xml:space="preserve"> 01175972_x000D_
</t>
  </si>
  <si>
    <t xml:space="preserve">DEPOSITO EN EFECTIVO_x000D_
 </t>
  </si>
  <si>
    <t xml:space="preserve"> 496093_x000D_
 </t>
  </si>
  <si>
    <t xml:space="preserve"> 496022_x000D_
 </t>
  </si>
  <si>
    <t xml:space="preserve"> 24204_x000D_
 </t>
  </si>
  <si>
    <t xml:space="preserve"> 320084_x000D_
</t>
  </si>
  <si>
    <t xml:space="preserve"> 669897_x000D_
</t>
  </si>
  <si>
    <t xml:space="preserve"> 622633_x000D_
</t>
  </si>
  <si>
    <t xml:space="preserve"> 617374_x000D_
</t>
  </si>
  <si>
    <t xml:space="preserve"> 581788_x000D_
</t>
  </si>
  <si>
    <t xml:space="preserve"> 163010_x000D_
</t>
  </si>
  <si>
    <t xml:space="preserve"> 93851_x000D_
</t>
  </si>
  <si>
    <t xml:space="preserve"> 03147524_x000D_
</t>
  </si>
  <si>
    <t xml:space="preserve">MOD, 11 DE 20 </t>
  </si>
  <si>
    <t>mod. 10 de 20</t>
  </si>
  <si>
    <t xml:space="preserve"> 00773794_x000D_
</t>
  </si>
  <si>
    <t xml:space="preserve"> 00956881_x000D_
</t>
  </si>
  <si>
    <t xml:space="preserve"> 01190171_x000D_
</t>
  </si>
  <si>
    <t>liquidación  COLEGIATURA</t>
  </si>
  <si>
    <t>s/n</t>
  </si>
  <si>
    <t xml:space="preserve"> 00701184_x000D_
</t>
  </si>
  <si>
    <t xml:space="preserve">titulación </t>
  </si>
  <si>
    <t>DD06A</t>
  </si>
  <si>
    <t>INSCRIP A DOCTORADO</t>
  </si>
  <si>
    <t>PEREZ MEDINA RUBEN</t>
  </si>
  <si>
    <t>KU KANXOC ANGEL ULISES</t>
  </si>
  <si>
    <t>DEUDA</t>
  </si>
  <si>
    <t xml:space="preserve"> 1959392_x000D_
</t>
  </si>
  <si>
    <t xml:space="preserve"> 1932202_x000D_
</t>
  </si>
  <si>
    <t xml:space="preserve"> 120451
</t>
  </si>
  <si>
    <t>DD06</t>
  </si>
  <si>
    <t xml:space="preserve"> 833060_x000D_
</t>
  </si>
  <si>
    <t xml:space="preserve">ACTUALIZACIÓN </t>
  </si>
  <si>
    <t xml:space="preserve"> 00267542_x000D_
</t>
  </si>
  <si>
    <t>64DIAP03-01</t>
  </si>
  <si>
    <t>64DIAP03-02</t>
  </si>
  <si>
    <t xml:space="preserve">  669722 </t>
  </si>
  <si>
    <t xml:space="preserve">  26246 </t>
  </si>
  <si>
    <t xml:space="preserve"> 227576_x000D_
</t>
  </si>
  <si>
    <t xml:space="preserve"> 20885_x000D_
</t>
  </si>
  <si>
    <t>MOD.12 DE 24</t>
  </si>
  <si>
    <t>LIQUIDACION</t>
  </si>
  <si>
    <t xml:space="preserve"> 1608200_x000D_
</t>
  </si>
  <si>
    <t xml:space="preserve">  15616   </t>
  </si>
  <si>
    <t xml:space="preserve"> 795455_x000D_
</t>
  </si>
  <si>
    <t xml:space="preserve">MOD. 10 </t>
  </si>
  <si>
    <t>ALUMNOS</t>
  </si>
  <si>
    <t>ABONO 4</t>
  </si>
  <si>
    <t>mod. 9 y 10</t>
  </si>
  <si>
    <t>MOD. 11 Y 12</t>
  </si>
  <si>
    <t>direccionjuridica.vera@hotmail.com</t>
  </si>
  <si>
    <t xml:space="preserve"> 458872_x000D_
</t>
  </si>
  <si>
    <t>LIQUIDACIÓN</t>
  </si>
  <si>
    <t xml:space="preserve"> 183980_x000D_
</t>
  </si>
  <si>
    <t xml:space="preserve"> 180458_x000D_
</t>
  </si>
  <si>
    <t xml:space="preserve"> 168174_x000D_
</t>
  </si>
  <si>
    <t xml:space="preserve"> 336136_x000D_
</t>
  </si>
  <si>
    <t>mod. 13 de 20</t>
  </si>
  <si>
    <t>MOD. 9 DE 24</t>
  </si>
  <si>
    <t>MOD. 9 DE 36</t>
  </si>
  <si>
    <t xml:space="preserve">mod. 10 de 36 </t>
  </si>
  <si>
    <t>MOD. 11 DE 36</t>
  </si>
  <si>
    <t xml:space="preserve"> 1403240_x000D_
</t>
  </si>
  <si>
    <t xml:space="preserve"> 425058_x000D_
</t>
  </si>
  <si>
    <t xml:space="preserve"> 1203172_x000D_
</t>
  </si>
  <si>
    <t xml:space="preserve"> 1174683_x000D_
</t>
  </si>
  <si>
    <t xml:space="preserve"> 1141617_x000D_
</t>
  </si>
  <si>
    <t xml:space="preserve"> 00140463_x000D_
</t>
  </si>
  <si>
    <t xml:space="preserve"> 00159094_x000D_
</t>
  </si>
  <si>
    <t xml:space="preserve"> 00185621_x000D_
</t>
  </si>
  <si>
    <t xml:space="preserve"> 00190271_x000D_
</t>
  </si>
  <si>
    <t xml:space="preserve"> 00812662_x000D_
</t>
  </si>
  <si>
    <t xml:space="preserve"> 00842358_x000D_
</t>
  </si>
  <si>
    <t xml:space="preserve"> 01063065_x000D_
</t>
  </si>
  <si>
    <t xml:space="preserve"> 00461477_x000D_
</t>
  </si>
  <si>
    <t xml:space="preserve"> 00615963_x000D_
</t>
  </si>
  <si>
    <t xml:space="preserve"> 00909476_x000D_
</t>
  </si>
  <si>
    <t xml:space="preserve"> 310223_x000D_
</t>
  </si>
  <si>
    <t xml:space="preserve">MOD. 18 </t>
  </si>
  <si>
    <t xml:space="preserve">MOD. 8 </t>
  </si>
  <si>
    <t>MOD. 12 DE 36</t>
  </si>
  <si>
    <t>ABONO A TITUL</t>
  </si>
  <si>
    <t>MOD. I DE 20 AC DER</t>
  </si>
  <si>
    <t>mod 5 de 16</t>
  </si>
  <si>
    <t xml:space="preserve">mod. 16 de 20 </t>
  </si>
  <si>
    <t>titulación</t>
  </si>
  <si>
    <t>mod. 5 DE 20</t>
  </si>
  <si>
    <t xml:space="preserve">mod. 10 de 20 </t>
  </si>
  <si>
    <t>mod. 13 de 24</t>
  </si>
  <si>
    <t>mod. 3 de 20</t>
  </si>
  <si>
    <t xml:space="preserve"> 1550913_x000D_
</t>
  </si>
  <si>
    <t xml:space="preserve"> 1418816_x000D_
</t>
  </si>
  <si>
    <t>DIFERENCIA</t>
  </si>
  <si>
    <t>MOD. 22 FERNANDA GLENIE Y PARCIAL MARIA CHAIN</t>
  </si>
  <si>
    <t>razucena-2004@hotmail.com</t>
  </si>
  <si>
    <t xml:space="preserve">  </t>
  </si>
  <si>
    <t xml:space="preserve"> 10886
</t>
  </si>
  <si>
    <t xml:space="preserve"> 01838520_x000D_
</t>
  </si>
  <si>
    <t xml:space="preserve"> 01883847_x000D_
</t>
  </si>
  <si>
    <t xml:space="preserve"> 01766025_x000D_
</t>
  </si>
  <si>
    <t xml:space="preserve"> 01810103_x000D_
</t>
  </si>
  <si>
    <t xml:space="preserve"> 495035_x000D_
</t>
  </si>
  <si>
    <t xml:space="preserve"> 484671_x000D_
</t>
  </si>
  <si>
    <t xml:space="preserve"> 421729_x000D_
</t>
  </si>
  <si>
    <t xml:space="preserve">mod. 17 al 20 </t>
  </si>
  <si>
    <t>mod. 9 de 20</t>
  </si>
  <si>
    <t>PABR881209HQRNLC07</t>
  </si>
  <si>
    <t>PANTOJA BLEE RICARDO</t>
  </si>
  <si>
    <t>984 105 6690</t>
  </si>
  <si>
    <t xml:space="preserve">MÓDULO I </t>
  </si>
  <si>
    <t xml:space="preserve">DOCTORADO EN DERECHO </t>
  </si>
  <si>
    <t xml:space="preserve"> 332233_x000D_
</t>
  </si>
  <si>
    <t xml:space="preserve"> 142039_x000D_
</t>
  </si>
  <si>
    <t xml:space="preserve"> 00078402_x000D_
</t>
  </si>
  <si>
    <t xml:space="preserve"> 00487432_x000D_
</t>
  </si>
  <si>
    <t>mod. 14 DE 16</t>
  </si>
  <si>
    <t xml:space="preserve"> 194272_x000D_
</t>
  </si>
  <si>
    <t xml:space="preserve">DEPÓSITO bancario_x000D_
</t>
  </si>
  <si>
    <t xml:space="preserve"> 125574_x000D_
</t>
  </si>
  <si>
    <t>MOD 7 DE 16</t>
  </si>
  <si>
    <t>MOD 8 DE 16</t>
  </si>
  <si>
    <t xml:space="preserve">92276
</t>
  </si>
  <si>
    <t xml:space="preserve"> 773023_x000D_
</t>
  </si>
  <si>
    <t xml:space="preserve"> 1196941_x000D_
</t>
  </si>
  <si>
    <t xml:space="preserve"> 565010_x000D_
</t>
  </si>
  <si>
    <t xml:space="preserve"> 00526241_x000D_
</t>
  </si>
  <si>
    <t xml:space="preserve"> 01073772_x000D_
</t>
  </si>
  <si>
    <t xml:space="preserve"> 01244818_x000D_
</t>
  </si>
  <si>
    <t xml:space="preserve">MOD.26 Y 27 </t>
  </si>
  <si>
    <t xml:space="preserve">mod. 4 DE 24 </t>
  </si>
  <si>
    <t>mod.5 de 24</t>
  </si>
  <si>
    <t>mod. 4 de 20</t>
  </si>
  <si>
    <t xml:space="preserve"> 00959749
</t>
  </si>
  <si>
    <t xml:space="preserve"> 433280_x000D_
</t>
  </si>
  <si>
    <t xml:space="preserve"> 560050_x000D_
</t>
  </si>
  <si>
    <t xml:space="preserve"> 02355432_x000D_
</t>
  </si>
  <si>
    <t xml:space="preserve"> 02572839_x000D_
</t>
  </si>
  <si>
    <t>mod 8 de 8</t>
  </si>
  <si>
    <t xml:space="preserve"> 51294_x000D_
</t>
  </si>
  <si>
    <t xml:space="preserve"> 81006_x000D_
</t>
  </si>
  <si>
    <t>MOD 21 DE 36</t>
  </si>
  <si>
    <t xml:space="preserve">0036060
</t>
  </si>
  <si>
    <t>PAGO TITULACION</t>
  </si>
  <si>
    <t>DOCTORADI EN DERECHO</t>
  </si>
  <si>
    <t xml:space="preserve"> 00316401_x000D_
</t>
  </si>
  <si>
    <t>mod 11 de 16</t>
  </si>
  <si>
    <t xml:space="preserve"> 00107482_x000D_
</t>
  </si>
  <si>
    <t>9 DE 36</t>
  </si>
  <si>
    <t>MOD 23 DE 36</t>
  </si>
  <si>
    <t xml:space="preserve"> 463522_x000D_
</t>
  </si>
  <si>
    <t xml:space="preserve"> 42596_x000D_
</t>
  </si>
  <si>
    <t xml:space="preserve"> 00654348_x000D_
</t>
  </si>
  <si>
    <t xml:space="preserve"> 00660174_x000D_
</t>
  </si>
  <si>
    <t xml:space="preserve"> 00693768_x000D_
</t>
  </si>
  <si>
    <t>TERCER CUATRIMESTRE</t>
  </si>
  <si>
    <t>ZAMD890216HNLMRV09</t>
  </si>
  <si>
    <t>ZAMBRANO MORALES DAVID ADRIAN</t>
  </si>
  <si>
    <t>81 1683 3062</t>
  </si>
  <si>
    <t>DIAP03</t>
  </si>
  <si>
    <t>983 104 1657</t>
  </si>
  <si>
    <t xml:space="preserve"> 502448_x000D_
</t>
  </si>
  <si>
    <t xml:space="preserve"> 00661187_x000D_
</t>
  </si>
  <si>
    <t xml:space="preserve"> 00671770_x000D_
</t>
  </si>
  <si>
    <t>COMPLEMENTO COLEGIATURA</t>
  </si>
  <si>
    <t>ABONO A COLEGIATURA</t>
  </si>
  <si>
    <t>CONSTANCIA  DE  VIGENCIA POSGRADO</t>
  </si>
  <si>
    <t>Saldo colegiaturas:</t>
  </si>
  <si>
    <t>Saldo Reinscripciónes:</t>
  </si>
  <si>
    <t>Saldo Titulación</t>
  </si>
  <si>
    <t>DEBE CAPTURAR No. ALUMNO</t>
  </si>
  <si>
    <t>Saldo equivalencias:</t>
  </si>
  <si>
    <t xml:space="preserve"> 625528_x000D_
</t>
  </si>
  <si>
    <t xml:space="preserve"> 94839_x000D_
</t>
  </si>
  <si>
    <t xml:space="preserve"> 77874_x000D_
</t>
  </si>
  <si>
    <t xml:space="preserve"> 00588542_x000D_
</t>
  </si>
  <si>
    <t xml:space="preserve"> 00696280_x000D_
</t>
  </si>
  <si>
    <t xml:space="preserve"> 00723851_x000D_
</t>
  </si>
  <si>
    <t>A DOCTORADO</t>
  </si>
  <si>
    <t>983 132 3522</t>
  </si>
  <si>
    <t>MOD.7 DE 8</t>
  </si>
  <si>
    <t>ABONOACEREMONIA</t>
  </si>
  <si>
    <t>saldo REINSCRIPCIÓN</t>
  </si>
  <si>
    <t xml:space="preserve"> 903550_x000D_
</t>
  </si>
  <si>
    <t>DD03B2</t>
  </si>
  <si>
    <t xml:space="preserve"> 559418_x000D_
</t>
  </si>
  <si>
    <t xml:space="preserve"> 399364_x000D_
</t>
  </si>
  <si>
    <t xml:space="preserve"> 265423_x000D_
</t>
  </si>
  <si>
    <t xml:space="preserve"> 251751_x000D_
</t>
  </si>
  <si>
    <t xml:space="preserve"> 00989133_x000D_
</t>
  </si>
  <si>
    <t xml:space="preserve"> 00989831_x000D_
</t>
  </si>
  <si>
    <t xml:space="preserve"> 01068708_x000D_
</t>
  </si>
  <si>
    <t xml:space="preserve"> 942428_x000D_
</t>
  </si>
  <si>
    <t xml:space="preserve"> 255827_x000D_
</t>
  </si>
  <si>
    <t xml:space="preserve"> 226489_x000D_
</t>
  </si>
  <si>
    <t xml:space="preserve"> 226361_x000D_
</t>
  </si>
  <si>
    <t>MOD.9 DE 36</t>
  </si>
  <si>
    <t>MOD. II</t>
  </si>
  <si>
    <t>MOD. 12 AL 14 DE36</t>
  </si>
  <si>
    <t xml:space="preserve">MOD. 12 DE  20 </t>
  </si>
  <si>
    <t xml:space="preserve">mod. 18 DE 20 </t>
  </si>
  <si>
    <t xml:space="preserve"> 348978_x000D_
</t>
  </si>
  <si>
    <t xml:space="preserve"> 00238833_x000D_
</t>
  </si>
  <si>
    <t xml:space="preserve"> 00612187_x000D_
</t>
  </si>
  <si>
    <t xml:space="preserve"> 00628950_x000D_
</t>
  </si>
  <si>
    <t xml:space="preserve"> 00788256_x000D_
</t>
  </si>
  <si>
    <t xml:space="preserve"> 00982283_x000D_
</t>
  </si>
  <si>
    <t xml:space="preserve"> 01273896_x000D_
</t>
  </si>
  <si>
    <t xml:space="preserve"> 01442290_x000D_
</t>
  </si>
  <si>
    <t xml:space="preserve"> 01593379_x000D_
</t>
  </si>
  <si>
    <t xml:space="preserve"> 01638061_x000D_
</t>
  </si>
  <si>
    <t xml:space="preserve"> 02019365_x000D_
</t>
  </si>
  <si>
    <t xml:space="preserve"> 02019366_x000D_
</t>
  </si>
  <si>
    <t xml:space="preserve"> 02435901_x000D_
</t>
  </si>
  <si>
    <t xml:space="preserve"> 00021322_x000D_
</t>
  </si>
  <si>
    <t xml:space="preserve"> 00021333_x000D_
</t>
  </si>
  <si>
    <t xml:space="preserve"> 00157762_x000D_
</t>
  </si>
  <si>
    <t xml:space="preserve"> 00893148_x000D_
</t>
  </si>
  <si>
    <t xml:space="preserve"> 00900539_x000D_
</t>
  </si>
  <si>
    <t xml:space="preserve"> 00909943_x000D_
</t>
  </si>
  <si>
    <t xml:space="preserve"> 00911878_x000D_
</t>
  </si>
  <si>
    <t xml:space="preserve"> 01002137_x000D_
</t>
  </si>
  <si>
    <t xml:space="preserve"> 01040836_x000D_
</t>
  </si>
  <si>
    <t xml:space="preserve"> 00701999_x000D_
</t>
  </si>
  <si>
    <t>DENNIS HERRERA</t>
  </si>
  <si>
    <t>cremonia</t>
  </si>
  <si>
    <t>MOD.6 DE 16</t>
  </si>
  <si>
    <t xml:space="preserve">MOD,16 </t>
  </si>
  <si>
    <t xml:space="preserve">MOD. I DE 24 </t>
  </si>
  <si>
    <t>MOD. 24 DE36</t>
  </si>
  <si>
    <t>2 PAX Y SALDO A FAVOR</t>
  </si>
  <si>
    <t>MOD.  12 DE 20</t>
  </si>
  <si>
    <t>MOD. 11 DE 24</t>
  </si>
  <si>
    <t xml:space="preserve"> MOD. 6 DE 20</t>
  </si>
  <si>
    <t>MOD.9 DE KARLA Y ALDANA</t>
  </si>
  <si>
    <t xml:space="preserve">MDP A ENERO </t>
  </si>
  <si>
    <t xml:space="preserve">CENA </t>
  </si>
  <si>
    <t>MOD.  2 DE 20 AC DER</t>
  </si>
  <si>
    <t>ACTUAL DERECHO</t>
  </si>
  <si>
    <t>MOD. 13 Y REINSCRIPCIÓN</t>
  </si>
  <si>
    <t xml:space="preserve">MOD. 14 DE 20 </t>
  </si>
  <si>
    <t>REINSCRIPCIÓN A 3ER.</t>
  </si>
  <si>
    <t>EVALUACIONES</t>
  </si>
  <si>
    <t>PENDIENTES</t>
  </si>
  <si>
    <t>SALDO ceremonia</t>
  </si>
  <si>
    <t xml:space="preserve"> 19458_x000D_
</t>
  </si>
  <si>
    <t xml:space="preserve"> 131420_x000D_
</t>
  </si>
  <si>
    <t xml:space="preserve"> 00635436_x000D_
</t>
  </si>
  <si>
    <t xml:space="preserve"> 00637816_x000D_
</t>
  </si>
  <si>
    <t xml:space="preserve"> 00804128_x000D_
</t>
  </si>
  <si>
    <t xml:space="preserve"> 00674139_x000D_
</t>
  </si>
  <si>
    <t xml:space="preserve">MOD. 14 </t>
  </si>
  <si>
    <t>mod. 14 de 24</t>
  </si>
  <si>
    <t>md</t>
  </si>
  <si>
    <t>GUTIERREZ FERNANDEZ PABLO</t>
  </si>
  <si>
    <t xml:space="preserve"> 225485_x000D_
</t>
  </si>
  <si>
    <t>promoción</t>
  </si>
  <si>
    <t>mod. 17 de 20</t>
  </si>
  <si>
    <t>GUFP890126HDFTRB09</t>
  </si>
  <si>
    <t xml:space="preserve"> 102962_x000D_
</t>
  </si>
  <si>
    <t xml:space="preserve">MOD. 15 DE 16 </t>
  </si>
  <si>
    <t xml:space="preserve">REVISAR CAMBIA FUE HECHO A UUH CHI </t>
  </si>
  <si>
    <t xml:space="preserve">MOD. 8 D E 8 </t>
  </si>
  <si>
    <t>AUPE701017HDFGDD06</t>
  </si>
  <si>
    <t>AGUILAR PADILLA EDGAR</t>
  </si>
  <si>
    <t>983 700 5744</t>
  </si>
  <si>
    <t>DD06B</t>
  </si>
  <si>
    <t xml:space="preserve"> 225328_x000D_
</t>
  </si>
  <si>
    <t xml:space="preserve"> 00373270_x000D_
</t>
  </si>
  <si>
    <t xml:space="preserve"> 00377037_x000D_
</t>
  </si>
  <si>
    <t xml:space="preserve"> 00380020_x000D_
</t>
  </si>
  <si>
    <t xml:space="preserve"> 00562886_x000D_
</t>
  </si>
  <si>
    <t xml:space="preserve"> 00101586_x000D_
</t>
  </si>
  <si>
    <t xml:space="preserve"> 01551566_x000D_
</t>
  </si>
  <si>
    <t xml:space="preserve"> 01588069_x000D_
</t>
  </si>
  <si>
    <t>MOD. 12 DE 16</t>
  </si>
  <si>
    <t>MOD. 10 KARLA G/FELIPE A</t>
  </si>
  <si>
    <t>983 154 0545</t>
  </si>
  <si>
    <t>MD06B</t>
  </si>
  <si>
    <t>MODR860811MQRRRT09</t>
  </si>
  <si>
    <t>MORFIN DURAN RUTH</t>
  </si>
  <si>
    <t>984 156 4888</t>
  </si>
  <si>
    <t xml:space="preserve"> 377707_x000D_
</t>
  </si>
  <si>
    <t xml:space="preserve"> 376009_x000D_
</t>
  </si>
  <si>
    <t xml:space="preserve">Depósito en efectivo _x000D_
</t>
  </si>
  <si>
    <t>Pago graduación</t>
  </si>
  <si>
    <t>MOD.  12</t>
  </si>
  <si>
    <t>VEAA951220MCCRCL08</t>
  </si>
  <si>
    <t>938 140 3663</t>
  </si>
  <si>
    <t xml:space="preserve"> 00774199_x000D_
</t>
  </si>
  <si>
    <t>VERA ACOSTA ALEJANDRA</t>
  </si>
  <si>
    <t>VERA  ACOSTA ALEJANDRA</t>
  </si>
  <si>
    <t>PEHG780306HTCRRL00</t>
  </si>
  <si>
    <t>PEREZ  HERNANDEZ GUILLERMO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</si>
  <si>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</si>
  <si>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</si>
  <si>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</si>
  <si>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</si>
  <si>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</si>
  <si>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</si>
  <si>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</si>
  <si>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</si>
  <si>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BAXL740214MPLLCZ00</t>
  </si>
  <si>
    <t>984 158 8639</t>
  </si>
  <si>
    <t xml:space="preserve"> 772117_x000D_
</t>
  </si>
  <si>
    <t xml:space="preserve"> 163365_x000D_
</t>
  </si>
  <si>
    <t xml:space="preserve"> 843793_x000D_
</t>
  </si>
  <si>
    <t xml:space="preserve">INSCRIPCION </t>
  </si>
  <si>
    <t>PEREZ HERNANDEZ GUILLERMO</t>
  </si>
  <si>
    <t>BALLESTEROS XICONTENCATL LUZ FABIOLA VERONICA</t>
  </si>
  <si>
    <t>LOGL840726MDFPNZ04</t>
  </si>
  <si>
    <t>64DD05C-01</t>
  </si>
  <si>
    <t>64DD05C-04</t>
  </si>
  <si>
    <t>64DD06A-01</t>
  </si>
  <si>
    <t>64DIA03B-01</t>
  </si>
  <si>
    <t>64DD06A-03</t>
  </si>
  <si>
    <t>64DIA03B-02</t>
  </si>
  <si>
    <t xml:space="preserve"> 728611_x000D_
</t>
  </si>
  <si>
    <t xml:space="preserve"> 667195_x000D_
</t>
  </si>
  <si>
    <t xml:space="preserve"> 430136_x000D_
</t>
  </si>
  <si>
    <t xml:space="preserve"> 69300_x000D_
</t>
  </si>
  <si>
    <t xml:space="preserve"> 874076_x000D_
</t>
  </si>
  <si>
    <t xml:space="preserve"> 872015_x000D_
</t>
  </si>
  <si>
    <t xml:space="preserve"> 801922_x000D_
</t>
  </si>
  <si>
    <t xml:space="preserve"> 707775_x000D_
</t>
  </si>
  <si>
    <t xml:space="preserve"> 651866_x000D_
</t>
  </si>
  <si>
    <t xml:space="preserve"> 588331_x000D_
</t>
  </si>
  <si>
    <t xml:space="preserve"> 430532_x000D_
</t>
  </si>
  <si>
    <t xml:space="preserve"> 00539795_x000D_
</t>
  </si>
  <si>
    <t xml:space="preserve"> 00640548_x000D_
</t>
  </si>
  <si>
    <t xml:space="preserve"> 00650586_x000D_
</t>
  </si>
  <si>
    <t xml:space="preserve"> 00890368_x000D_
</t>
  </si>
  <si>
    <t xml:space="preserve"> 00962508_x000D_
</t>
  </si>
  <si>
    <t xml:space="preserve"> 01014873_x000D_
</t>
  </si>
  <si>
    <t xml:space="preserve"> 01100729_x000D_
</t>
  </si>
  <si>
    <t xml:space="preserve"> 01424533_x000D_
</t>
  </si>
  <si>
    <t xml:space="preserve"> 705613_x000D_
</t>
  </si>
  <si>
    <t xml:space="preserve"> 513494_x000D_
</t>
  </si>
  <si>
    <t xml:space="preserve">Depósito en Efectivo _x000D_
</t>
  </si>
  <si>
    <t>MOD. III</t>
  </si>
  <si>
    <t>FOTOS</t>
  </si>
  <si>
    <t xml:space="preserve"> 800510_x000D_
</t>
  </si>
  <si>
    <t>mod. 15 de 24</t>
  </si>
  <si>
    <t>MOD. I DE 16</t>
  </si>
  <si>
    <t>fotos</t>
  </si>
  <si>
    <t xml:space="preserve"> 00922179_x000D_
</t>
  </si>
  <si>
    <t xml:space="preserve"> 01068582_x000D_
</t>
  </si>
  <si>
    <t>mod. 6</t>
  </si>
  <si>
    <t>mod. 15</t>
  </si>
  <si>
    <t>GULL840714HCSLPS07</t>
  </si>
  <si>
    <t>GUILLEN LOPEZ JOSE LUIS</t>
  </si>
  <si>
    <t xml:space="preserve"> 1885796_x000D_
</t>
  </si>
  <si>
    <t xml:space="preserve"> 1871194_x000D_
</t>
  </si>
  <si>
    <t xml:space="preserve"> 1855132_x000D_
</t>
  </si>
  <si>
    <t xml:space="preserve"> 1850459_x000D_
</t>
  </si>
  <si>
    <t xml:space="preserve"> 1761837_x000D_
</t>
  </si>
  <si>
    <t xml:space="preserve"> 1764217_x000D_
</t>
  </si>
  <si>
    <t xml:space="preserve"> 785956_x000D_
</t>
  </si>
  <si>
    <t xml:space="preserve"> 572129_x000D_
</t>
  </si>
  <si>
    <t xml:space="preserve"> 115184_x000D_
</t>
  </si>
  <si>
    <t xml:space="preserve"> 102488_x000D_
</t>
  </si>
  <si>
    <t xml:space="preserve"> 115591_x000D_
</t>
  </si>
  <si>
    <t xml:space="preserve">Depósito eN TARJETA_x000D_
</t>
  </si>
  <si>
    <t xml:space="preserve"> 00383240_x000D_
</t>
  </si>
  <si>
    <t xml:space="preserve"> 00966700_x000D_
</t>
  </si>
  <si>
    <t xml:space="preserve"> 01146407_x000D_
</t>
  </si>
  <si>
    <t>MOD.7 DE 16</t>
  </si>
  <si>
    <t>MOD.25 DE36</t>
  </si>
  <si>
    <t>REINSCRIPCIÓN 2</t>
  </si>
  <si>
    <t>reinscripción 3</t>
  </si>
  <si>
    <t>MOD.29 DE 36</t>
  </si>
  <si>
    <t>MODULO 9 DE 16</t>
  </si>
  <si>
    <t>MOD 16, Y 17, ABNO 18 DE 20</t>
  </si>
  <si>
    <t>MOD. 3 DE 20  AC DER</t>
  </si>
  <si>
    <t xml:space="preserve">SALDO MOD 18, 2A REINS, MOD 19 </t>
  </si>
  <si>
    <t>MOD.4 DE 16</t>
  </si>
  <si>
    <t>..</t>
  </si>
  <si>
    <t>CANCELADO</t>
  </si>
  <si>
    <t>dennisherrera@gmail.com</t>
  </si>
  <si>
    <t>MANCILLA DE LEON SILVIA VERONICA</t>
  </si>
  <si>
    <t>HERRERA GUALIM JANALI GUADALUPE</t>
  </si>
  <si>
    <t>RAMIREZ CEBALLOS RAUL ENRIQUE</t>
  </si>
  <si>
    <t xml:space="preserve"> 165558_x000D_
</t>
  </si>
  <si>
    <t xml:space="preserve"> 151118_x000D_
</t>
  </si>
  <si>
    <t xml:space="preserve">abono </t>
  </si>
  <si>
    <t xml:space="preserve">SALDO </t>
  </si>
  <si>
    <t xml:space="preserve"> 02158723_x000D_
</t>
  </si>
  <si>
    <t>mod.  10 de 20</t>
  </si>
  <si>
    <t xml:space="preserve">60049
</t>
  </si>
  <si>
    <t xml:space="preserve">MOD. 11, 12 Y TIT, </t>
  </si>
  <si>
    <t>MOD. 10 DE 36 y REINSCR</t>
  </si>
  <si>
    <t xml:space="preserve">1002
</t>
  </si>
  <si>
    <t xml:space="preserve"> 590838_x000D_
</t>
  </si>
  <si>
    <t xml:space="preserve"> 590008_x000D_
</t>
  </si>
  <si>
    <t xml:space="preserve"> 333686_x000D_
</t>
  </si>
  <si>
    <t>MOD. 18 Y DIFERENCIAS</t>
  </si>
  <si>
    <t>64MDP03A-01</t>
  </si>
  <si>
    <t>64MDP03A-07</t>
  </si>
  <si>
    <t>64MDP03A-03</t>
  </si>
  <si>
    <t>64MDP03A-14</t>
  </si>
  <si>
    <t>64MDP03A-08</t>
  </si>
  <si>
    <t>64MDP03A-15</t>
  </si>
  <si>
    <t>64MDP03A-05</t>
  </si>
  <si>
    <t>64MDP03A-09</t>
  </si>
  <si>
    <t>64MDP03A-04</t>
  </si>
  <si>
    <t>64MDP03A-02</t>
  </si>
  <si>
    <t>64MDP03A-11</t>
  </si>
  <si>
    <t>64DD05C-03</t>
  </si>
  <si>
    <t>64DD06A-06</t>
  </si>
  <si>
    <t>64DD06A-04</t>
  </si>
  <si>
    <t>64DD06A-10</t>
  </si>
  <si>
    <t>64DD06A-07</t>
  </si>
  <si>
    <t>64DD06A-08</t>
  </si>
  <si>
    <t>PEREZ LOEZA EDGARDO NICOLAS</t>
  </si>
  <si>
    <t>64DD06A-05</t>
  </si>
  <si>
    <t>64DD06A-11</t>
  </si>
  <si>
    <t>502 5303 4375</t>
  </si>
  <si>
    <t>503 5303 4375</t>
  </si>
  <si>
    <t>504 5303 4375</t>
  </si>
  <si>
    <t>506 5303 4375</t>
  </si>
  <si>
    <t>507 5303 4375</t>
  </si>
  <si>
    <t>TUMN901201MQRZDT02</t>
  </si>
  <si>
    <t>TUZ MEDINA NATALIA TRINIDAD</t>
  </si>
  <si>
    <t>983 177 9208</t>
  </si>
  <si>
    <t>jornada</t>
  </si>
  <si>
    <t>MOD I DE 36</t>
  </si>
  <si>
    <t>MDP04B</t>
  </si>
  <si>
    <t xml:space="preserve"> 01062915_x000D_
</t>
  </si>
  <si>
    <t>mod. 15 de20</t>
  </si>
  <si>
    <t xml:space="preserve">Abono por cobranza_x000D_
</t>
  </si>
  <si>
    <t xml:space="preserve"> 651257_x000D_
</t>
  </si>
  <si>
    <t>CAN REJON/ CAN CRUZ</t>
  </si>
  <si>
    <t>liquidacion</t>
  </si>
  <si>
    <t>MOD. I DE 12</t>
  </si>
  <si>
    <t>O1</t>
  </si>
  <si>
    <t xml:space="preserve">EFECTIVO  IUAF
</t>
  </si>
  <si>
    <t>jtdd</t>
  </si>
  <si>
    <t>64DD03D-02</t>
  </si>
  <si>
    <t>DD03d</t>
  </si>
  <si>
    <t>mod. 9 Felipe mod. 8 Karla</t>
  </si>
  <si>
    <t xml:space="preserve"> 02356139_x000D_
</t>
  </si>
  <si>
    <t xml:space="preserve"> 01938960
</t>
  </si>
  <si>
    <t xml:space="preserve"> 00049189_x000D_
</t>
  </si>
  <si>
    <t xml:space="preserve">saldo 23 CHAIN MOD.24/24 González </t>
  </si>
  <si>
    <t>ÚNICA</t>
  </si>
  <si>
    <t xml:space="preserve"> 00041837_x000D_
</t>
  </si>
  <si>
    <t xml:space="preserve"> 00352626_x000D_
</t>
  </si>
  <si>
    <t>2 de 24</t>
  </si>
  <si>
    <t xml:space="preserve"> 281531_x000D_
</t>
  </si>
  <si>
    <t xml:space="preserve"> 238883_x000D_
</t>
  </si>
  <si>
    <t>CAGD711202HYNCNT09</t>
  </si>
  <si>
    <t>CAUICH GONZALEZ DITHEL MANUEL</t>
  </si>
  <si>
    <t xml:space="preserve"> 677372_x000D_
</t>
  </si>
  <si>
    <t>INSCRIPCIÓN DD</t>
  </si>
  <si>
    <t xml:space="preserve"> 00010296_x000D_
</t>
  </si>
  <si>
    <t>mod 1 saldo</t>
  </si>
  <si>
    <t>MOD 11 DE 36</t>
  </si>
  <si>
    <t xml:space="preserve"> 222725_x000D_
</t>
  </si>
  <si>
    <t xml:space="preserve"> 01975150_x000D_
</t>
  </si>
  <si>
    <t>MOD. 21,22,23 Y 24</t>
  </si>
  <si>
    <t xml:space="preserve">Depósito en Efectivo 
</t>
  </si>
  <si>
    <t xml:space="preserve">01
</t>
  </si>
  <si>
    <t>MOD. 23 y ABONO MOD.24 / ESPECIE</t>
  </si>
  <si>
    <t>Incr/mod. I</t>
  </si>
  <si>
    <t xml:space="preserve"> 00379687_x000D_
</t>
  </si>
  <si>
    <t xml:space="preserve"> 00522028_x000D_
</t>
  </si>
  <si>
    <t xml:space="preserve"> 01238648_x000D_
</t>
  </si>
  <si>
    <t xml:space="preserve">REINSCRIPCION </t>
  </si>
  <si>
    <t>otros</t>
  </si>
  <si>
    <t>GESTION</t>
  </si>
  <si>
    <t>JIMENEZ VILLEDA SANDRA JEANNETTE</t>
  </si>
  <si>
    <t xml:space="preserve"> 901045_x000D_
</t>
  </si>
  <si>
    <t xml:space="preserve"> 764876_x000D_
</t>
  </si>
  <si>
    <t xml:space="preserve"> 286505_x000D_
</t>
  </si>
  <si>
    <t>MOD 3 de 24</t>
  </si>
  <si>
    <t>MOD. 14 de 20</t>
  </si>
  <si>
    <t xml:space="preserve"> 382672_x000D_
</t>
  </si>
  <si>
    <t xml:space="preserve"> 315308_x000D_
</t>
  </si>
  <si>
    <t xml:space="preserve"> 276283_x000D_
</t>
  </si>
  <si>
    <t xml:space="preserve"> 226478_x000D_
</t>
  </si>
  <si>
    <t xml:space="preserve"> 53942_x000D_
</t>
  </si>
  <si>
    <t xml:space="preserve"> 2378789_x000D_
</t>
  </si>
  <si>
    <t xml:space="preserve"> 2280904_x000D_
</t>
  </si>
  <si>
    <t xml:space="preserve"> 2140725_x000D_
</t>
  </si>
  <si>
    <t xml:space="preserve"> 2131896_x000D_
</t>
  </si>
  <si>
    <t xml:space="preserve"> 2064472_x000D_
</t>
  </si>
  <si>
    <t xml:space="preserve"> 2031981_x000D_
</t>
  </si>
  <si>
    <t>MOD. 26 DE 36</t>
  </si>
  <si>
    <t>MOD. 16 DE20</t>
  </si>
  <si>
    <t>MOD 16 DE 24</t>
  </si>
  <si>
    <t>MOD 26 DE 36</t>
  </si>
  <si>
    <t xml:space="preserve">1
</t>
  </si>
  <si>
    <t>ACADEMIA GUATEMALTECA DE DERECHO AC</t>
  </si>
  <si>
    <t>COLEGIATURAS Y HOMOLOGACIONES</t>
  </si>
  <si>
    <t>DAVILA PULEX SERGIO GUALBERTO</t>
  </si>
  <si>
    <t xml:space="preserve"> 650516_x000D_
</t>
  </si>
  <si>
    <t xml:space="preserve"> 577682_x000D_
</t>
  </si>
  <si>
    <t xml:space="preserve"> 463608_x000D_
</t>
  </si>
  <si>
    <t xml:space="preserve"> 853298_x000D_
</t>
  </si>
  <si>
    <t xml:space="preserve"> 736013_x000D_
</t>
  </si>
  <si>
    <t xml:space="preserve"> 533912_x000D_
</t>
  </si>
  <si>
    <t xml:space="preserve"> 00589495_x000D_
</t>
  </si>
  <si>
    <t xml:space="preserve"> 00700070_x000D_
</t>
  </si>
  <si>
    <t>SACL640107HVZLNC02</t>
  </si>
  <si>
    <t>EXBW910819HQRKSL09</t>
  </si>
  <si>
    <t>64DD06B-</t>
  </si>
  <si>
    <t>SALAS CONTRERAS LUCIANO</t>
  </si>
  <si>
    <t>229 929 2297</t>
  </si>
  <si>
    <t>lucianosalascontreras@yahoo.com.mx</t>
  </si>
  <si>
    <t>INSCRIPCIÓN ÚNICA</t>
  </si>
  <si>
    <t xml:space="preserve"> 2471790_x000D_
</t>
  </si>
  <si>
    <t xml:space="preserve"> 2409904_x000D_
</t>
  </si>
  <si>
    <t>MOD 12 DE 20</t>
  </si>
  <si>
    <t>mod 11 de 20</t>
  </si>
  <si>
    <t>MOD 4 de 20 AC DER</t>
  </si>
  <si>
    <t>mod 16</t>
  </si>
  <si>
    <t>mod 15</t>
  </si>
  <si>
    <t>MOD 13 de 16</t>
  </si>
  <si>
    <t>MOD 18 DE 20</t>
  </si>
  <si>
    <t>SALDO MOD 24</t>
  </si>
  <si>
    <t>MOD 25 DE 36</t>
  </si>
  <si>
    <t>MOD. 17 DE 24</t>
  </si>
  <si>
    <t>EN TITULACION</t>
  </si>
  <si>
    <t>carlos.palomo@iuaf.edu.mx</t>
  </si>
  <si>
    <t xml:space="preserve"> 02432299_x000D_
</t>
  </si>
  <si>
    <t xml:space="preserve"> 00645681_x000D_
</t>
  </si>
  <si>
    <t>MOD 3 de 20</t>
  </si>
  <si>
    <t xml:space="preserve"> 608795_x000D_
</t>
  </si>
  <si>
    <t>COLEGIATURA Y ABONO A TITULACIÓN</t>
  </si>
  <si>
    <t>EK BASTO WILBERTH GILBERTO</t>
  </si>
  <si>
    <t xml:space="preserve">EK BASTO WILBERTH GILBERTO </t>
  </si>
  <si>
    <t>MOD.  9 AL 11 de 16</t>
  </si>
  <si>
    <t>GOSV800706MGRMNN03</t>
  </si>
  <si>
    <t>GOMEZ SANTOS VENUZ VANIA</t>
  </si>
  <si>
    <t>GASA670111HCLRLR09</t>
  </si>
  <si>
    <t>64MD06C2-</t>
  </si>
  <si>
    <t>GARCIA SALAZAR ARIEL</t>
  </si>
  <si>
    <t>844146 6373</t>
  </si>
  <si>
    <t xml:space="preserve"> 875563_x000D_
</t>
  </si>
  <si>
    <t xml:space="preserve"> 782087_x000D_
</t>
  </si>
  <si>
    <t>BIES551007HDFRSL01</t>
  </si>
  <si>
    <t>BRINGAS ESTRADA SALVADOR</t>
  </si>
  <si>
    <t xml:space="preserve"> 395536_x000D_
</t>
  </si>
  <si>
    <t xml:space="preserve"> 355870_x000D_
</t>
  </si>
  <si>
    <t xml:space="preserve"> 350484_x000D_
</t>
  </si>
  <si>
    <t>EXAMENES EXTRAUDINARIOS</t>
  </si>
  <si>
    <t>MEGI710505HDFNNG07</t>
  </si>
  <si>
    <t>MENDOZA GANDARIA IGNACIO</t>
  </si>
  <si>
    <t>GACM710917MDFRLL02</t>
  </si>
  <si>
    <t>GARAMENDI CELIS MIRIAM</t>
  </si>
  <si>
    <t xml:space="preserve"> 912677_x000D_
</t>
  </si>
  <si>
    <t xml:space="preserve"> 908453_x000D_
</t>
  </si>
  <si>
    <t xml:space="preserve">ABONO por cobranza  </t>
  </si>
  <si>
    <t xml:space="preserve"> 655003_x000D_
</t>
  </si>
  <si>
    <t xml:space="preserve"> 619330_x000D_
</t>
  </si>
  <si>
    <t xml:space="preserve"> 534562_x000D_
</t>
  </si>
  <si>
    <t>MOD 16 DE 20</t>
  </si>
  <si>
    <t>MOD 11 KARLA G/FELIPE ALDANA</t>
  </si>
  <si>
    <t>mod 15 de 20</t>
  </si>
  <si>
    <t>MOD 8 de 16</t>
  </si>
  <si>
    <t>55 3490 9875</t>
  </si>
  <si>
    <t xml:space="preserve"> 01284312_x000D_
</t>
  </si>
  <si>
    <t xml:space="preserve"> 1434094_x000D_
</t>
  </si>
  <si>
    <t xml:space="preserve"> 1392231_x000D_
</t>
  </si>
  <si>
    <t>MOD 2 de 16</t>
  </si>
  <si>
    <t>MOD 1 Y 2 DE 20</t>
  </si>
  <si>
    <t>ROCE900102MTCDRL06</t>
  </si>
  <si>
    <t xml:space="preserve"> 126498_x000D_
</t>
  </si>
  <si>
    <t xml:space="preserve"> 573976_x000D_
</t>
  </si>
  <si>
    <t xml:space="preserve"> 1703250_x000D_
</t>
  </si>
  <si>
    <t xml:space="preserve"> 104297_x000D_
</t>
  </si>
  <si>
    <t xml:space="preserve"> 1945059_x000D_
</t>
  </si>
  <si>
    <t>983700 5400</t>
  </si>
  <si>
    <t xml:space="preserve"> 2170843_x000D_
</t>
  </si>
  <si>
    <t>MOD 1 AL 5</t>
  </si>
  <si>
    <t xml:space="preserve">MOD 10 </t>
  </si>
  <si>
    <t>contacto.ventasal@gmail.com</t>
  </si>
  <si>
    <t xml:space="preserve"> 496948_x000D_
</t>
  </si>
  <si>
    <t xml:space="preserve"> 504052_x000D_
</t>
  </si>
  <si>
    <t xml:space="preserve"> 142517_x000D_
</t>
  </si>
  <si>
    <t xml:space="preserve"> 37002_x000D_
</t>
  </si>
  <si>
    <t xml:space="preserve"> 513891_x000D_
</t>
  </si>
  <si>
    <t>MOD 19 DE 20</t>
  </si>
  <si>
    <t>ABONO TITULACIÓN</t>
  </si>
  <si>
    <t xml:space="preserve"> 00875257_x000D_
</t>
  </si>
  <si>
    <t xml:space="preserve"> 00659067_x000D_
</t>
  </si>
  <si>
    <t xml:space="preserve"> 00874397_x000D_
</t>
  </si>
  <si>
    <t xml:space="preserve"> 00493351_x000D_
</t>
  </si>
  <si>
    <t>MOD 11 DE 20</t>
  </si>
  <si>
    <t>64MDP03A-13</t>
  </si>
  <si>
    <t>64MDP03B-04</t>
  </si>
  <si>
    <t>MOD 2 DE 4</t>
  </si>
  <si>
    <t xml:space="preserve"> 923351_x000D_
</t>
  </si>
  <si>
    <t xml:space="preserve"> 824527_x000D_
</t>
  </si>
  <si>
    <t>MOD.5 DE 16</t>
  </si>
  <si>
    <t>MOD 3 DE 24</t>
  </si>
  <si>
    <t xml:space="preserve"> 87535_x000D_
</t>
  </si>
  <si>
    <t xml:space="preserve"> 01173502_x000D_
</t>
  </si>
  <si>
    <t>MOD 2 DE 12</t>
  </si>
  <si>
    <t xml:space="preserve">MOD 13,14,15 Y 16 DE 36 </t>
  </si>
  <si>
    <t xml:space="preserve"> 509746_x000D_
</t>
  </si>
  <si>
    <t xml:space="preserve"> 747129_x000D_
</t>
  </si>
  <si>
    <t>INSCRIPCIÓN / ABONO MOD 1</t>
  </si>
  <si>
    <t>MOD. 3  DE 16</t>
  </si>
  <si>
    <t xml:space="preserve">mod. 5 de 16 </t>
  </si>
  <si>
    <t xml:space="preserve">Depósito de efectivo_x000D_
</t>
  </si>
  <si>
    <t xml:space="preserve"> 00983076_x000D_
</t>
  </si>
  <si>
    <t xml:space="preserve"> 01128544_x000D_
</t>
  </si>
  <si>
    <t>MOD 2 ABONO DE 36</t>
  </si>
  <si>
    <t>MOD 2 SALDO DE 36</t>
  </si>
  <si>
    <t>MOD 1 SALDO de 20</t>
  </si>
  <si>
    <t>3 de 24</t>
  </si>
  <si>
    <t>MOD 10 Y 11 DE 16</t>
  </si>
  <si>
    <t>MOD 12 DE 36</t>
  </si>
  <si>
    <t xml:space="preserve"> 936922_x000D_
</t>
  </si>
  <si>
    <t xml:space="preserve"> 00909232_x000D_
</t>
  </si>
  <si>
    <t>mod 12, 13, abono 14</t>
  </si>
  <si>
    <t xml:space="preserve">120422
</t>
  </si>
  <si>
    <t xml:space="preserve">11022
</t>
  </si>
  <si>
    <t>mod 13 de 20</t>
  </si>
  <si>
    <t>mod 14 de 20</t>
  </si>
  <si>
    <t>FLORES ZAVALA REYNA AZUCENA</t>
  </si>
  <si>
    <t xml:space="preserve">FLORES ZAVALA REYNA AZUCENA </t>
  </si>
  <si>
    <t>REAG570906MPLGLB03</t>
  </si>
  <si>
    <t>222 322 5273</t>
  </si>
  <si>
    <t>MD06A</t>
  </si>
  <si>
    <t>6280-5584</t>
  </si>
  <si>
    <t>MD06B3</t>
  </si>
  <si>
    <t>6984-7746</t>
  </si>
  <si>
    <t>6702-4693</t>
  </si>
  <si>
    <t>DAVILA SALAZAR DANIEL ALEXANDER</t>
  </si>
  <si>
    <t>6492-8085</t>
  </si>
  <si>
    <t>DOMINGUEZ VASQUEZ TRINIDAD</t>
  </si>
  <si>
    <t>6674-7984</t>
  </si>
  <si>
    <t>ESCARTIN CUESTA RICARDO ANTONIO</t>
  </si>
  <si>
    <t>6526-4959</t>
  </si>
  <si>
    <t>JORDAN GIRON VIELSA LISBETH</t>
  </si>
  <si>
    <t>6201-1693</t>
  </si>
  <si>
    <t>6546-0367</t>
  </si>
  <si>
    <t>LASSO VARELA SAMIR NAPOLEON</t>
  </si>
  <si>
    <t>6876-7527</t>
  </si>
  <si>
    <t>MARTINEZ DEL CID YARIELA LINETTE</t>
  </si>
  <si>
    <t>6617-0679</t>
  </si>
  <si>
    <t>RAMIREZ BAL DESIREE DEL CARMEN</t>
  </si>
  <si>
    <t>6273-8047</t>
  </si>
  <si>
    <t>REYES VERNAZA ZULEMYS ZULIBETH</t>
  </si>
  <si>
    <t>6795-8165</t>
  </si>
  <si>
    <t>RODRIGUEZ GUTIERREZ DELIA LINETH</t>
  </si>
  <si>
    <t>6530-0885</t>
  </si>
  <si>
    <t>ROWE CORDOBA ISIS RUTH</t>
  </si>
  <si>
    <t>6736-3656</t>
  </si>
  <si>
    <t>SALINAS ACOSTA MIGUEL ANGEL</t>
  </si>
  <si>
    <t>6536-0422</t>
  </si>
  <si>
    <t>SEGURA SALAZAR ORLANDO</t>
  </si>
  <si>
    <t>6281-1666</t>
  </si>
  <si>
    <t>SIERRA AVILA CARLO ERNESTO</t>
  </si>
  <si>
    <t>6253-3032</t>
  </si>
  <si>
    <t>TEJADA OSORIO ELA INDIRA</t>
  </si>
  <si>
    <t>6983-9088</t>
  </si>
  <si>
    <t>VEGA CUELLAR MELIDA DEL CARMEN</t>
  </si>
  <si>
    <t>6692-7604</t>
  </si>
  <si>
    <t>CASTILLO CANTO HERNAN RAMIRO</t>
  </si>
  <si>
    <t>RIVERA ARENAS RODRIGO</t>
  </si>
  <si>
    <t xml:space="preserve"> 2890533_x000D_
</t>
  </si>
  <si>
    <t>RAVM870202HDFMLR06</t>
  </si>
  <si>
    <t>RAMIREZ VALDEZ MARIO ALBERTO</t>
  </si>
  <si>
    <t>984 108 3391</t>
  </si>
  <si>
    <t>ra.ma.vz.87@gmail.com</t>
  </si>
  <si>
    <t xml:space="preserve"> 22349_x000D_
</t>
  </si>
  <si>
    <t xml:space="preserve"> 03531657_x000D_
</t>
  </si>
  <si>
    <t xml:space="preserve"> 00056734_x000D_
</t>
  </si>
  <si>
    <t xml:space="preserve"> 00056740_x000D_
</t>
  </si>
  <si>
    <t xml:space="preserve"> 00285038_x000D_
</t>
  </si>
  <si>
    <t xml:space="preserve"> 00449933_x000D_
</t>
  </si>
  <si>
    <t xml:space="preserve"> 00473019_x000D_
</t>
  </si>
  <si>
    <t xml:space="preserve"> 00489495_x000D_
</t>
  </si>
  <si>
    <t xml:space="preserve"> 00498212_x000D_
</t>
  </si>
  <si>
    <t xml:space="preserve"> 00608768_x000D_
</t>
  </si>
  <si>
    <t xml:space="preserve"> 00675938_x000D_
</t>
  </si>
  <si>
    <t xml:space="preserve"> 00703605_x000D_
</t>
  </si>
  <si>
    <t xml:space="preserve"> 00704901_x000D_
</t>
  </si>
  <si>
    <t xml:space="preserve"> 03528957_x000D_
</t>
  </si>
  <si>
    <t xml:space="preserve"> 2030775_x000D_
</t>
  </si>
  <si>
    <t xml:space="preserve"> 1953787_x000D_
</t>
  </si>
  <si>
    <t xml:space="preserve"> 2989768_x000D_
</t>
  </si>
  <si>
    <t xml:space="preserve"> 2851351_x000D_
</t>
  </si>
  <si>
    <t xml:space="preserve"> 2736912_x000D_
</t>
  </si>
  <si>
    <t xml:space="preserve"> 162277_x000D_
</t>
  </si>
  <si>
    <t xml:space="preserve"> 1644600_x000D_
</t>
  </si>
  <si>
    <t xml:space="preserve"> 2523343_x000D_
</t>
  </si>
  <si>
    <t>A LICENCIATURA</t>
  </si>
  <si>
    <t>REGUERO ALARCON GABRIELA DEL CARMEN</t>
  </si>
  <si>
    <t>mod. 12 DE 36</t>
  </si>
  <si>
    <t>REINS ÚNICA</t>
  </si>
  <si>
    <t>mod. 15 de 20</t>
  </si>
  <si>
    <t>MOD. 17 DE 36 ACT</t>
  </si>
  <si>
    <t>ACT. DERECHO</t>
  </si>
  <si>
    <t>REIS ÚNICA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</si>
  <si>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</si>
  <si>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</si>
  <si>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</si>
  <si>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</si>
  <si>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</si>
  <si>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</si>
  <si>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</si>
  <si>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</si>
  <si>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</si>
  <si>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</si>
  <si>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</si>
  <si>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MIRANDA MACIAS GLADYS</t>
  </si>
  <si>
    <t>64MD06D2-13</t>
  </si>
  <si>
    <t xml:space="preserve">mod. 17 de 20 </t>
  </si>
  <si>
    <t>MOD. 14 DE 16</t>
  </si>
  <si>
    <t>mod. 4 de 24</t>
  </si>
  <si>
    <t xml:space="preserve">MOD. 5 DE 20 </t>
  </si>
  <si>
    <t>MOD 14 DE24</t>
  </si>
  <si>
    <t>MOD. 8 DE 24</t>
  </si>
  <si>
    <t xml:space="preserve"> 179088_x000D_
</t>
  </si>
  <si>
    <t xml:space="preserve"> 00580456_x000D_
</t>
  </si>
  <si>
    <t xml:space="preserve"> 00756465_x000D_
</t>
  </si>
  <si>
    <t xml:space="preserve"> 01200016_x000D_
</t>
  </si>
  <si>
    <t xml:space="preserve"> 00554481_x000D_
</t>
  </si>
  <si>
    <t xml:space="preserve"> 00494939_x000D_
</t>
  </si>
  <si>
    <t xml:space="preserve"> 00620851_x000D_
</t>
  </si>
  <si>
    <t xml:space="preserve"> 00845248_x000D_
</t>
  </si>
  <si>
    <t>MAYO 2023</t>
  </si>
  <si>
    <t xml:space="preserve">mod. 2 de 20 </t>
  </si>
  <si>
    <t xml:space="preserve">MOD. 1 DE 20 </t>
  </si>
  <si>
    <t xml:space="preserve">mod. 4 de 20 </t>
  </si>
  <si>
    <t>mod. 5 de 20 ac der</t>
  </si>
  <si>
    <t>MOD. 19 Y REINSCRIPCIÓN</t>
  </si>
  <si>
    <t>HERNANDEZ ESCOBAR PABLO MANUEL</t>
  </si>
  <si>
    <t>MDPG03</t>
  </si>
  <si>
    <t>ESTRADA HERNANDEZ MARIA BEATRIZ</t>
  </si>
  <si>
    <t>SOLARES DAVILA MARIA ARELY</t>
  </si>
  <si>
    <t xml:space="preserve"> 5879|15   </t>
  </si>
  <si>
    <t xml:space="preserve"> 00685627_x000D_
</t>
  </si>
  <si>
    <t>MOD. 9 Y REINSC</t>
  </si>
  <si>
    <t xml:space="preserve"> 02142808_x000D_
</t>
  </si>
  <si>
    <t xml:space="preserve">MOD 1 Y 2 </t>
  </si>
  <si>
    <t>228 243 0508</t>
  </si>
  <si>
    <t>Yarcoszuniga@gmail.com</t>
  </si>
  <si>
    <t xml:space="preserve"> 1104716_x000D_
</t>
  </si>
  <si>
    <t xml:space="preserve"> 1017367_x000D_
</t>
  </si>
  <si>
    <t xml:space="preserve"> 344476_x000D_
</t>
  </si>
  <si>
    <t xml:space="preserve"> 153757_x000D_
</t>
  </si>
  <si>
    <t>MOD.4 DE 20</t>
  </si>
  <si>
    <t xml:space="preserve"> 95201_x000D_
</t>
  </si>
  <si>
    <t>MOD. 12 KARLAY FELIPE</t>
  </si>
  <si>
    <t>EN ESTA HOJA  JAMAS SE CAPTURA</t>
  </si>
  <si>
    <t xml:space="preserve"> 942038_x000D_
</t>
  </si>
  <si>
    <t>mod.3 de 12</t>
  </si>
  <si>
    <t xml:space="preserve"> 1942373_x000D_
</t>
  </si>
  <si>
    <t>HERNANDEZ DE LEON JOSUE DAVID</t>
  </si>
  <si>
    <t>MARTINEZ PAREDES JUAN ALBERTO</t>
  </si>
  <si>
    <t>MENDOZA RACANCOJ DANY JONATAN</t>
  </si>
  <si>
    <t>RIVERA MEDINA HECTOR EDGARDO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</si>
  <si>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</si>
  <si>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</si>
  <si>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</si>
  <si>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</si>
  <si>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</si>
  <si>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</si>
  <si>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</si>
  <si>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</si>
  <si>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</si>
  <si>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</si>
  <si>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</si>
  <si>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</si>
  <si>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</si>
  <si>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</si>
  <si>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</si>
  <si>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</si>
  <si>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</si>
  <si>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</si>
  <si>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HOJA DE TRABAJO</t>
  </si>
  <si>
    <t xml:space="preserve"> 200277_x000D_
</t>
  </si>
  <si>
    <t xml:space="preserve"> 01097806_x000D_
</t>
  </si>
  <si>
    <t xml:space="preserve"> 01002788_x000D_
</t>
  </si>
  <si>
    <t>mod8 de 16</t>
  </si>
  <si>
    <t xml:space="preserve">5751725
</t>
  </si>
  <si>
    <t>AREA DE BÚSQUEDA DE NÚMERO DE ALUMNO  1 (leer sección azul)</t>
  </si>
  <si>
    <t xml:space="preserve"> 22189_x000D_
</t>
  </si>
  <si>
    <t xml:space="preserve"> 41553_x000D_
</t>
  </si>
  <si>
    <t xml:space="preserve"> 00700509_x000D_
</t>
  </si>
  <si>
    <t xml:space="preserve"> 00724182_x000D_
</t>
  </si>
  <si>
    <t xml:space="preserve"> 00944788_x000D_
</t>
  </si>
  <si>
    <t xml:space="preserve"> 00697051_x000D_
</t>
  </si>
  <si>
    <t>GRUPO 1 GUATEMAA</t>
  </si>
  <si>
    <t>MOD. 15, 16 Y ABONO 17</t>
  </si>
  <si>
    <t>abono 17 REINSCRIPCION</t>
  </si>
  <si>
    <t>mod. 26 de 36</t>
  </si>
  <si>
    <t>EXAMENES EXTRAORDINARIOS</t>
  </si>
  <si>
    <t>MOD . 16 DE 20</t>
  </si>
  <si>
    <t xml:space="preserve"> 00572250_x000D_
</t>
  </si>
  <si>
    <t xml:space="preserve">mod.1Y 2 </t>
  </si>
  <si>
    <t>RODRIGUEZ DE LA CRUZ ELIANA</t>
  </si>
  <si>
    <t>UNICA</t>
  </si>
  <si>
    <t xml:space="preserve"> 304005_x000D_
</t>
  </si>
  <si>
    <t xml:space="preserve"> 1596737_x000D_
</t>
  </si>
  <si>
    <t xml:space="preserve"> 121960_x000D_
</t>
  </si>
  <si>
    <t>mod 3 de 12</t>
  </si>
  <si>
    <t xml:space="preserve">LIQUIDACION  TITULACION </t>
  </si>
  <si>
    <t>jose_73cc@hotmail.com</t>
  </si>
  <si>
    <t xml:space="preserve"> 01204148_x000D_
</t>
  </si>
  <si>
    <t xml:space="preserve"> 00353679_x000D_
</t>
  </si>
  <si>
    <t>examen</t>
  </si>
  <si>
    <t xml:space="preserve">MOD. 4 DE 24 </t>
  </si>
  <si>
    <t>MOD.4 DE 24</t>
  </si>
  <si>
    <t>se sumó al anterior</t>
  </si>
  <si>
    <t>64MDP03B2-08</t>
  </si>
  <si>
    <t>64MDP03B2-11</t>
  </si>
  <si>
    <t>64MDP03B2-13</t>
  </si>
  <si>
    <t>64MDP03B2-07</t>
  </si>
  <si>
    <t>64MDP03B2-12</t>
  </si>
  <si>
    <t>64MDP03B2-01</t>
  </si>
  <si>
    <t>64MDP03B2-06</t>
  </si>
  <si>
    <t>64MDP03B3-01</t>
  </si>
  <si>
    <t>64MDP03B3-02</t>
  </si>
  <si>
    <t>64MDP03B3-03</t>
  </si>
  <si>
    <t>64MDP03B3-04</t>
  </si>
  <si>
    <t>64MDP03B3-05</t>
  </si>
  <si>
    <t>64DD06B2-01</t>
  </si>
  <si>
    <t>64DD06B2-02</t>
  </si>
  <si>
    <t>64DD06B2-03</t>
  </si>
  <si>
    <t>64DD06B2-06</t>
  </si>
  <si>
    <t>LEON PEREZ FABIAN</t>
  </si>
  <si>
    <t>64DD06B2-07</t>
  </si>
  <si>
    <t>64DD06B2-09</t>
  </si>
  <si>
    <t>64DD06B2-10</t>
  </si>
  <si>
    <t>64DD06B2-11</t>
  </si>
  <si>
    <t>64DD06B3-01</t>
  </si>
  <si>
    <t>64DD06B3-02</t>
  </si>
  <si>
    <t>64DD06B2-05</t>
  </si>
  <si>
    <t>64MDP03B2-10</t>
  </si>
  <si>
    <t>64DD06B2-15</t>
  </si>
  <si>
    <t>64DD06B2-12</t>
  </si>
  <si>
    <t>PEREZ JUAREZ REGINO WALDEMAR</t>
  </si>
  <si>
    <t>64DD06B2-13</t>
  </si>
  <si>
    <t>RIVERA VASQUEZ NOE NEHEMIAS</t>
  </si>
  <si>
    <t>64LD06-01</t>
  </si>
  <si>
    <t xml:space="preserve">ÚNICO </t>
  </si>
  <si>
    <t xml:space="preserve"> 186259_x000D_
</t>
  </si>
  <si>
    <t xml:space="preserve"> 189688_x000D_
</t>
  </si>
  <si>
    <t>MOD 4 DE 24</t>
  </si>
  <si>
    <t>64MDP03B2-03</t>
  </si>
  <si>
    <t>CHINCHILLA MAYEN BRENDA SOFIA</t>
  </si>
  <si>
    <t>64MDP03B-01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</si>
  <si>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</si>
  <si>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</si>
  <si>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</si>
  <si>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</si>
  <si>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</si>
  <si>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</si>
  <si>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 xml:space="preserve"> 367344_x000D_
</t>
  </si>
  <si>
    <t xml:space="preserve"> 361610_x000D_
</t>
  </si>
  <si>
    <t xml:space="preserve"> 489985_x000D_
</t>
  </si>
  <si>
    <t>ABONO A TITULACION 2</t>
  </si>
  <si>
    <t>MODULO 10 DE 16</t>
  </si>
  <si>
    <t>MOD 3 DE 4</t>
  </si>
  <si>
    <t>MAGM601017HDFRMR00</t>
  </si>
  <si>
    <t>MARTELL GOMEZ MARIO ALBERTO</t>
  </si>
  <si>
    <t>martellyabogados@hotmail.com</t>
  </si>
  <si>
    <t xml:space="preserve"> 00035700_x000D_
</t>
  </si>
  <si>
    <t xml:space="preserve"> 00348972_x000D_
</t>
  </si>
  <si>
    <t xml:space="preserve"> 00443362_x000D_
</t>
  </si>
  <si>
    <t xml:space="preserve"> 00524080_x000D_
</t>
  </si>
  <si>
    <t xml:space="preserve"> 00656017_x000D_
</t>
  </si>
  <si>
    <t xml:space="preserve"> 01052030_x000D_
</t>
  </si>
  <si>
    <t xml:space="preserve"> 01308303_x000D_
</t>
  </si>
  <si>
    <t xml:space="preserve"> 1897420_x000D_
</t>
  </si>
  <si>
    <t xml:space="preserve"> 1788369_x000D_
</t>
  </si>
  <si>
    <t xml:space="preserve"> 1753075_x000D_
</t>
  </si>
  <si>
    <t xml:space="preserve"> 1731019_x000D_
</t>
  </si>
  <si>
    <t xml:space="preserve"> 1598449_x000D_
</t>
  </si>
  <si>
    <t xml:space="preserve"> 1419159_x000D_
</t>
  </si>
  <si>
    <t xml:space="preserve"> 624747_x000D_
</t>
  </si>
  <si>
    <t>JUNIO</t>
  </si>
  <si>
    <t>mod. 5 de 24</t>
  </si>
  <si>
    <t>mod. 13 DE 36</t>
  </si>
  <si>
    <t>MOD. 18 DE 36 P1</t>
  </si>
  <si>
    <t>MOD. 18 DE 36 P2</t>
  </si>
  <si>
    <t>MOD 27 DE 36</t>
  </si>
  <si>
    <t>MOD 28 DE 36</t>
  </si>
  <si>
    <t>MOD. 16 de 20</t>
  </si>
  <si>
    <t>64DIA03D-01</t>
  </si>
  <si>
    <t>64MDP03F-01</t>
  </si>
  <si>
    <t>64MDP03D-01</t>
  </si>
  <si>
    <t>DIVAS CANUZ WALTER ALFONSO</t>
  </si>
  <si>
    <t>64LD05C-04</t>
  </si>
  <si>
    <t>GIRON MOYNO MARIANA ETHELVINA</t>
  </si>
  <si>
    <t>4198 4411</t>
  </si>
  <si>
    <t>GAOG661130HDFRTB07</t>
  </si>
  <si>
    <t>GARCIA OTAMENDI GABRIEL</t>
  </si>
  <si>
    <t>656 626 6547</t>
  </si>
  <si>
    <t>gaoty1130@hotmail.com</t>
  </si>
  <si>
    <t>64DD06C-07</t>
  </si>
  <si>
    <t xml:space="preserve"> 00023288_x000D_
</t>
  </si>
  <si>
    <t xml:space="preserve">TRANSFERENCIA INTERBANCARIA_x000D_
</t>
  </si>
  <si>
    <t xml:space="preserve"> 11564_x000D_
</t>
  </si>
  <si>
    <t xml:space="preserve"> 00117156_x000D_
</t>
  </si>
  <si>
    <t xml:space="preserve"> 322005_x000D_
</t>
  </si>
  <si>
    <t xml:space="preserve"> 233709_x000D_
</t>
  </si>
  <si>
    <t xml:space="preserve"> 599628_x000D_
</t>
  </si>
  <si>
    <t xml:space="preserve"> 334287_x000D_
</t>
  </si>
  <si>
    <t xml:space="preserve"> 02268777_x000D_
</t>
  </si>
  <si>
    <t>MOD. I</t>
  </si>
  <si>
    <t>MOD.13 DE 20</t>
  </si>
  <si>
    <t>mod.2 DE 20</t>
  </si>
  <si>
    <t xml:space="preserve">MOD. 3 DE 20  </t>
  </si>
  <si>
    <t xml:space="preserve"> 00834503_x000D_
</t>
  </si>
  <si>
    <t xml:space="preserve"> 00052671_x000D_
</t>
  </si>
  <si>
    <t xml:space="preserve">mod.4 de 16 </t>
  </si>
  <si>
    <t xml:space="preserve">ABONO 1 DE 2 </t>
  </si>
  <si>
    <t xml:space="preserve"> 134274_x000D_
</t>
  </si>
  <si>
    <t xml:space="preserve"> 924375_x000D_
</t>
  </si>
  <si>
    <t xml:space="preserve"> 920317_x000D_
</t>
  </si>
  <si>
    <t xml:space="preserve"> 922602_x000D_
</t>
  </si>
  <si>
    <t xml:space="preserve"> 444237_x000D_
</t>
  </si>
  <si>
    <t xml:space="preserve"> 367384_x000D_
</t>
  </si>
  <si>
    <t xml:space="preserve"> 337333_x000D_
</t>
  </si>
  <si>
    <t xml:space="preserve"> 294369_x000D_
</t>
  </si>
  <si>
    <t xml:space="preserve"> 200369_x000D_
</t>
  </si>
  <si>
    <t xml:space="preserve"> 141164_x000D_
</t>
  </si>
  <si>
    <t xml:space="preserve"> 133903_x000D_
</t>
  </si>
  <si>
    <t xml:space="preserve"> 1342359_x000D_
</t>
  </si>
  <si>
    <t xml:space="preserve"> 534312_x000D_
</t>
  </si>
  <si>
    <t xml:space="preserve"> 115833_x000D_
</t>
  </si>
  <si>
    <t xml:space="preserve"> 823903_x000D_
</t>
  </si>
  <si>
    <t xml:space="preserve">MOD. 16 DE 16 </t>
  </si>
  <si>
    <t>MODULO 3 DE 20</t>
  </si>
  <si>
    <t>MODULO 4 DE 20</t>
  </si>
  <si>
    <t>MOD 4 DE 20</t>
  </si>
  <si>
    <t>REINSCRIPCION Y MOD. 18 DE 20</t>
  </si>
  <si>
    <t>MOD 10 DE 16</t>
  </si>
  <si>
    <t>mod. 18 y 19 de24</t>
  </si>
  <si>
    <t>MOD. 31,32,33,34 DE 36 y 4 REINSCRIPCION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</si>
  <si>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</si>
  <si>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</si>
  <si>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</si>
  <si>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</si>
  <si>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</si>
  <si>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</si>
  <si>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</si>
  <si>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</si>
  <si>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COBM860618HDFRRR02</t>
  </si>
  <si>
    <t>BRISEÑO CORTES MARCO ANTONIO</t>
  </si>
  <si>
    <t>55 2109 0959</t>
  </si>
  <si>
    <t>marcoxmx@hotmail.com</t>
  </si>
  <si>
    <t>4 INSCRIPCIONES</t>
  </si>
  <si>
    <t xml:space="preserve"> 23090 _x000D_
</t>
  </si>
  <si>
    <t xml:space="preserve"> 807187 _x000D_
</t>
  </si>
  <si>
    <t>MAESTRÍA EN DERECHO</t>
  </si>
  <si>
    <t xml:space="preserve"> 1127624_x000D_
</t>
  </si>
  <si>
    <t>VENEGAS VARGAS ABRAHAM</t>
  </si>
  <si>
    <t>MOD. 14 P1</t>
  </si>
  <si>
    <t>MOD. 14 P2</t>
  </si>
  <si>
    <t>MOD.3 de 20 Y REINSCRIPCION</t>
  </si>
  <si>
    <t>MOD 4</t>
  </si>
  <si>
    <t>saldo mod 14,15, 16 y 2000 DE reinscripción</t>
  </si>
  <si>
    <t>PAGO DUPLICADO</t>
  </si>
  <si>
    <t>MOD. 16 DE 36</t>
  </si>
  <si>
    <t>mod. 20 DE 26</t>
  </si>
  <si>
    <t>MOD. 21 DE 26</t>
  </si>
  <si>
    <t>MOD.23 DE 36</t>
  </si>
  <si>
    <t>MOD. 24 DE 36</t>
  </si>
  <si>
    <t xml:space="preserve">mod. 26 DE 36 </t>
  </si>
  <si>
    <t>MOD. 4 Y 5 DE 36</t>
  </si>
  <si>
    <t>MOD. 3, 4 Y 5 Y RUBEN SÁNCHEZ</t>
  </si>
  <si>
    <t>10 Y 11 Y REINSCRIPCION</t>
  </si>
  <si>
    <t xml:space="preserve"> 197197_x000D_
</t>
  </si>
  <si>
    <t xml:space="preserve"> 260785_x000D_
</t>
  </si>
  <si>
    <t>mod. 7 de 16</t>
  </si>
  <si>
    <t>MOD 15,  16 y 17  DE 24</t>
  </si>
  <si>
    <t xml:space="preserve"> 00964285_x000D_
</t>
  </si>
  <si>
    <t xml:space="preserve"> 76478_x000D_
</t>
  </si>
  <si>
    <t xml:space="preserve"> 309352_x000D_
</t>
  </si>
  <si>
    <t xml:space="preserve"> 627988_x000D_
</t>
  </si>
  <si>
    <t>MAESTRIA Y DD GUATEMALA</t>
  </si>
  <si>
    <t>AERE550710MDFNYG02</t>
  </si>
  <si>
    <t>56 4637 6907</t>
  </si>
  <si>
    <t>auplay@hotmail.com</t>
  </si>
  <si>
    <t>ANGELES REYNOSO MARIA EUGENIA</t>
  </si>
  <si>
    <t xml:space="preserve">	AERE550710MDFNYG02</t>
  </si>
  <si>
    <t>VEVA810316HMCNRB00</t>
  </si>
  <si>
    <t>MOD 5,6 DE 36 1 REINSCRIPCION</t>
  </si>
  <si>
    <t>MOD. 20, 21 DE 24</t>
  </si>
  <si>
    <t>MOD  22 DE 24</t>
  </si>
  <si>
    <t>RILA701014MCSVPD01</t>
  </si>
  <si>
    <t>RIVIELLO LOPEZ ADRIANA</t>
  </si>
  <si>
    <t>998 291 4961</t>
  </si>
  <si>
    <t>riviyani2000@hotmail.com</t>
  </si>
  <si>
    <t>ABONO  MÓDULOS</t>
  </si>
  <si>
    <t xml:space="preserve"> 404066_x000D_
</t>
  </si>
  <si>
    <t xml:space="preserve"> 216548_x000D_
</t>
  </si>
  <si>
    <t xml:space="preserve"> 201935_x000D_
</t>
  </si>
  <si>
    <t xml:space="preserve"> 370789_x000D_
</t>
  </si>
  <si>
    <t>MOD. 5 DE 12</t>
  </si>
  <si>
    <t>mod.10 de 16</t>
  </si>
  <si>
    <t>mod. 10 de 16</t>
  </si>
  <si>
    <t>mod. 13 de 16</t>
  </si>
  <si>
    <t>mod. 1 de 36</t>
  </si>
  <si>
    <t xml:space="preserve">MOD. 7 DE 20, (SUPLE A RECIBO DUPLICADO) </t>
  </si>
  <si>
    <t>MOD 13 DE 20</t>
  </si>
  <si>
    <t>MOD 14 DE 20</t>
  </si>
  <si>
    <t xml:space="preserve"> 00847466_x000D_
</t>
  </si>
  <si>
    <t xml:space="preserve"> 00603787_x000D_
</t>
  </si>
  <si>
    <t xml:space="preserve"> 00588553_x000D_
</t>
  </si>
  <si>
    <t>MOD. 15 DE 16</t>
  </si>
  <si>
    <t xml:space="preserve"> 01297064_x000D_
</t>
  </si>
  <si>
    <t xml:space="preserve"> 00258519_x000D_
</t>
  </si>
  <si>
    <t xml:space="preserve"> 00256646_x000D_
</t>
  </si>
  <si>
    <t>MOD. 4 de 12</t>
  </si>
  <si>
    <t>MOD 19, 20 DE 20</t>
  </si>
  <si>
    <t xml:space="preserve"> 1051396
</t>
  </si>
  <si>
    <t xml:space="preserve">ABONO 2 DE 2 </t>
  </si>
  <si>
    <t>MOD 4 DE 4</t>
  </si>
  <si>
    <t>2 ABONO</t>
  </si>
  <si>
    <t xml:space="preserve"> 142123_x000D_
</t>
  </si>
  <si>
    <t xml:space="preserve"> 466938_x000D_
</t>
  </si>
  <si>
    <t xml:space="preserve"> 02883740_x000D_
</t>
  </si>
  <si>
    <t xml:space="preserve"> 02871715_x000D_
</t>
  </si>
  <si>
    <t xml:space="preserve"> 1530524_x000D_
</t>
  </si>
  <si>
    <t xml:space="preserve"> 2281633_x000D_
</t>
  </si>
  <si>
    <t xml:space="preserve"> 2233420_x000D_
</t>
  </si>
  <si>
    <t xml:space="preserve"> 2121008_x000D_
</t>
  </si>
  <si>
    <t xml:space="preserve"> 2113799_x000D_
</t>
  </si>
  <si>
    <t xml:space="preserve"> 1979861_x000D_
</t>
  </si>
  <si>
    <t xml:space="preserve"> 289468_x000D_
</t>
  </si>
  <si>
    <t xml:space="preserve"> 1939563_x000D_
</t>
  </si>
  <si>
    <t xml:space="preserve"> 1925660_x000D_
</t>
  </si>
  <si>
    <t xml:space="preserve"> 1922654_x000D_
</t>
  </si>
  <si>
    <t xml:space="preserve"> 247676_x000D_
</t>
  </si>
  <si>
    <t xml:space="preserve">  43112    </t>
  </si>
  <si>
    <t xml:space="preserve"> 1831411_x000D_
</t>
  </si>
  <si>
    <t xml:space="preserve"> 1770625_x000D_
</t>
  </si>
  <si>
    <t>MOD. 6 de 24</t>
  </si>
  <si>
    <t xml:space="preserve">MOD. 4 DE 20  </t>
  </si>
  <si>
    <t xml:space="preserve">mod. 28 DE 36 </t>
  </si>
  <si>
    <t>mod. 14 DE 36</t>
  </si>
  <si>
    <t>ABONO A TITULACION 3</t>
  </si>
  <si>
    <t xml:space="preserve">MOD. 17 DE 20 </t>
  </si>
  <si>
    <t>ABONO A TITULACIÓN 3</t>
  </si>
  <si>
    <t>VERA OCHOA PATRICIA ROMANA</t>
  </si>
  <si>
    <t>mod. 15 DE 20</t>
  </si>
  <si>
    <t>mod. 2 de 16</t>
  </si>
  <si>
    <t xml:space="preserve"> 743641_x000D_
</t>
  </si>
  <si>
    <t xml:space="preserve"> 0048352    </t>
  </si>
  <si>
    <t xml:space="preserve"> 375378_x000D_
</t>
  </si>
  <si>
    <t xml:space="preserve"> 371193_x000D_
</t>
  </si>
  <si>
    <t xml:space="preserve"> 293992_x000D_
</t>
  </si>
  <si>
    <t xml:space="preserve"> 23487_x000D_
</t>
  </si>
  <si>
    <t xml:space="preserve"> 19070_x000D_
</t>
  </si>
  <si>
    <t xml:space="preserve"> 379183_x000D_
</t>
  </si>
  <si>
    <t xml:space="preserve"> 00788464_x000D_
</t>
  </si>
  <si>
    <t xml:space="preserve"> 00518502</t>
  </si>
  <si>
    <t xml:space="preserve"> 01432357_x000D_
</t>
  </si>
  <si>
    <t xml:space="preserve">mod. 20 DE 20 </t>
  </si>
  <si>
    <t>COLEGIATURAS</t>
  </si>
  <si>
    <t>MOD. 23 DE 24</t>
  </si>
  <si>
    <t>rox.avila.sandoval@hotmail.com</t>
  </si>
  <si>
    <t>DEAJ810208HQRLZL09</t>
  </si>
  <si>
    <t>DELGADO AZUETA JULIO CESAR</t>
  </si>
  <si>
    <t>999 137 0605</t>
  </si>
  <si>
    <t>cedesoabogados@hotmail.com</t>
  </si>
  <si>
    <t xml:space="preserve"> 398_x000D_
</t>
  </si>
  <si>
    <t xml:space="preserve"> 50895    </t>
  </si>
  <si>
    <t xml:space="preserve"> 36599_x000D_
</t>
  </si>
  <si>
    <t xml:space="preserve">  00332729    </t>
  </si>
  <si>
    <t xml:space="preserve">  00333493    </t>
  </si>
  <si>
    <t xml:space="preserve">  00333533    </t>
  </si>
  <si>
    <t xml:space="preserve"> 07546151    </t>
  </si>
  <si>
    <t>6 mensualidades</t>
  </si>
  <si>
    <t>mod.19 de 24</t>
  </si>
  <si>
    <t>mod. 16 de 24</t>
  </si>
  <si>
    <t>mod. 16, 17 y abono 18</t>
  </si>
  <si>
    <t>mod. 19  y 20</t>
  </si>
  <si>
    <t xml:space="preserve">LOPEZ HERNANDEZ VICTORIA </t>
  </si>
  <si>
    <t>LOHB800529MTPCRC01</t>
  </si>
  <si>
    <t xml:space="preserve">MOD 5 DE 16 </t>
  </si>
  <si>
    <t xml:space="preserve"> 982442_x000D_
</t>
  </si>
  <si>
    <t xml:space="preserve"> 838911_x000D_
</t>
  </si>
  <si>
    <t xml:space="preserve"> 207326_x000D_
</t>
  </si>
  <si>
    <t xml:space="preserve"> 995644_x000D_
</t>
  </si>
  <si>
    <t xml:space="preserve"> 00119947_x000D_
</t>
  </si>
  <si>
    <t xml:space="preserve"> 02741    </t>
  </si>
  <si>
    <t xml:space="preserve"> 00025771_x000D_
</t>
  </si>
  <si>
    <t xml:space="preserve"> 35783_x000D_
</t>
  </si>
  <si>
    <t xml:space="preserve"> 1064969_x000D_
</t>
  </si>
  <si>
    <t>JULIO 2023</t>
  </si>
  <si>
    <t>MOD. 16DE 16</t>
  </si>
  <si>
    <t>VALENZUELA GALVEZ MARVIN ENRIQUE</t>
  </si>
  <si>
    <t xml:space="preserve">MOD. 1 DE 6 </t>
  </si>
  <si>
    <t xml:space="preserve">PAGO UNICO </t>
  </si>
  <si>
    <t>MOD 5 DE 20</t>
  </si>
  <si>
    <t>corporativofirmalegalmst@gmail.com</t>
  </si>
  <si>
    <t xml:space="preserve"> 535346_x000D_
</t>
  </si>
  <si>
    <t xml:space="preserve"> 346570_x000D_
</t>
  </si>
  <si>
    <t xml:space="preserve"> 1652518_x000D_
</t>
  </si>
  <si>
    <t xml:space="preserve"> 1650080_x000D_
</t>
  </si>
  <si>
    <t xml:space="preserve"> 111229_x000D_
</t>
  </si>
  <si>
    <t xml:space="preserve"> 66483_x000D_
</t>
  </si>
  <si>
    <t xml:space="preserve">MOD. 17  DE  20 </t>
  </si>
  <si>
    <t xml:space="preserve">MOD. 20 </t>
  </si>
  <si>
    <t xml:space="preserve"> 00802901_x000D_
</t>
  </si>
  <si>
    <t xml:space="preserve"> 00807994_x000D_
</t>
  </si>
  <si>
    <t>credencial</t>
  </si>
  <si>
    <t>eiminado por duplicidad</t>
  </si>
  <si>
    <t>MOD. 4 DE 24 )dividió pago)</t>
  </si>
  <si>
    <t xml:space="preserve"> 332786_x000D_
</t>
  </si>
  <si>
    <t xml:space="preserve"> 719844_x000D_
</t>
  </si>
  <si>
    <t xml:space="preserve"> 801263_x000D_
</t>
  </si>
  <si>
    <t>CERTIFICACION  NOTARIO</t>
  </si>
  <si>
    <t>MOD. 14 KARLAY FELIPE</t>
  </si>
  <si>
    <t>MOD. 24 DE 24</t>
  </si>
  <si>
    <t>MOD 11 DE 16</t>
  </si>
  <si>
    <t>GONZALEZ RODOLFO WALDEMAR</t>
  </si>
  <si>
    <t xml:space="preserve"> 1832691_x000D_
</t>
  </si>
  <si>
    <t>MOD. 7 DE 20 y certificacion</t>
  </si>
  <si>
    <t>MONDRAGON RUVALCABA IRAN MARGARITA</t>
  </si>
  <si>
    <t xml:space="preserve"> 542537    </t>
  </si>
  <si>
    <t xml:space="preserve">  542417   </t>
  </si>
  <si>
    <t xml:space="preserve"> 439325_x000D_
</t>
  </si>
  <si>
    <t xml:space="preserve"> 438983_x000D_
</t>
  </si>
  <si>
    <t xml:space="preserve"> 622387_x000D_
</t>
  </si>
  <si>
    <t xml:space="preserve"> 707148_x000D_
</t>
  </si>
  <si>
    <t xml:space="preserve"> 683523_x000D_
</t>
  </si>
  <si>
    <t xml:space="preserve"> 477010_x000D_
</t>
  </si>
  <si>
    <t xml:space="preserve"> 385839_x000D_
</t>
  </si>
  <si>
    <t xml:space="preserve"> 00503123    </t>
  </si>
  <si>
    <t xml:space="preserve"> 00589286_x000D_
</t>
  </si>
  <si>
    <t xml:space="preserve"> 00654154_x000D_
</t>
  </si>
  <si>
    <t xml:space="preserve"> 15655_x000D_
</t>
  </si>
  <si>
    <t xml:space="preserve"> 02139272_x000D_
</t>
  </si>
  <si>
    <t xml:space="preserve"> 02681284_x000D_
</t>
  </si>
  <si>
    <t xml:space="preserve"> 02683367_x000D_
</t>
  </si>
  <si>
    <t>mod. 6 de 24</t>
  </si>
  <si>
    <t>mod.11 de 16</t>
  </si>
  <si>
    <t xml:space="preserve">MOD.2 DE 20 </t>
  </si>
  <si>
    <t>MOD. 4 DE 12</t>
  </si>
  <si>
    <t>MOD.  1 DE 24</t>
  </si>
  <si>
    <t>ABONO A TITULACIÓN 4</t>
  </si>
  <si>
    <t>MOD.15 DE 20</t>
  </si>
  <si>
    <t>MOD 5 DE 24</t>
  </si>
  <si>
    <t>GPESTUDIES</t>
  </si>
  <si>
    <t>16 PROGAMAS PANAMA 2</t>
  </si>
  <si>
    <t xml:space="preserve"> 02163685_x000D_
</t>
  </si>
  <si>
    <t xml:space="preserve"> 1744941_x000D_
</t>
  </si>
  <si>
    <t>MOD.13 DE 16</t>
  </si>
  <si>
    <t>000822</t>
  </si>
  <si>
    <t xml:space="preserve"> 1557396
</t>
  </si>
  <si>
    <t>GRUPOS GUATEMA</t>
  </si>
  <si>
    <t>REGISTRO DE INGRESOS EN FIRME EN BANCOS SOLO SE ACTUALIZAN DATOS EN EL MENÚ, JAMAS EDITAR)</t>
  </si>
  <si>
    <t xml:space="preserve"> 01159005_x000D_
</t>
  </si>
  <si>
    <t>MOD 15 DE 16</t>
  </si>
  <si>
    <t>mod. 27 de 36</t>
  </si>
  <si>
    <t>abono a mod. 23 Y REINSCRIPCION</t>
  </si>
  <si>
    <t xml:space="preserve"> 482587_x000D_
</t>
  </si>
  <si>
    <t xml:space="preserve"> 156357_x000D_
</t>
  </si>
  <si>
    <t xml:space="preserve"> 610166_x000D_
</t>
  </si>
  <si>
    <t>MOD.  14  DE  16</t>
  </si>
  <si>
    <t>inscripción</t>
  </si>
  <si>
    <t>ABONO  A TITULACIÓN</t>
  </si>
  <si>
    <t>ABREU GIRALT JUANA  MARIA</t>
  </si>
  <si>
    <t xml:space="preserve"> 2670617_x000D_
</t>
  </si>
  <si>
    <t xml:space="preserve"> 2244960_x000D_
</t>
  </si>
  <si>
    <t xml:space="preserve"> 343200_x000D_
</t>
  </si>
  <si>
    <t xml:space="preserve"> 178701_x000D_
</t>
  </si>
  <si>
    <t xml:space="preserve"> 757189_x000D_
</t>
  </si>
  <si>
    <t xml:space="preserve"> 377652_x000D_
</t>
  </si>
  <si>
    <t xml:space="preserve"> 317564_x000D_
</t>
  </si>
  <si>
    <t xml:space="preserve"> 226312_x000D_
</t>
  </si>
  <si>
    <t xml:space="preserve"> 01062110_x000D_
</t>
  </si>
  <si>
    <t xml:space="preserve"> 00781921_x000D_
</t>
  </si>
  <si>
    <t xml:space="preserve"> 00848345_x000D_
</t>
  </si>
  <si>
    <t xml:space="preserve"> 34908_x000D_
</t>
  </si>
  <si>
    <t xml:space="preserve"> 594073_x000D_
</t>
  </si>
  <si>
    <t xml:space="preserve"> 132540_x000D_
</t>
  </si>
  <si>
    <t xml:space="preserve"> 01089422_x000D_
</t>
  </si>
  <si>
    <t xml:space="preserve"> 01059602_x000D_
</t>
  </si>
  <si>
    <t xml:space="preserve"> 01065984_x000D_
</t>
  </si>
  <si>
    <t xml:space="preserve"> 00738760_x000D_
</t>
  </si>
  <si>
    <t xml:space="preserve"> 00183001_x000D_
</t>
  </si>
  <si>
    <t xml:space="preserve"> 00576167_x000D_
</t>
  </si>
  <si>
    <t xml:space="preserve"> 00629420_x000D_
</t>
  </si>
  <si>
    <t>mod. 17 de 24</t>
  </si>
  <si>
    <t>mod. 20 de 36</t>
  </si>
  <si>
    <t>PAGO ÚNICO</t>
  </si>
  <si>
    <t>Mod. 29 de 36</t>
  </si>
  <si>
    <t>mod. 7 de 24</t>
  </si>
  <si>
    <t xml:space="preserve"> 00008531_x000D_
</t>
  </si>
  <si>
    <t>ibarrajosvi@gmail.com</t>
  </si>
  <si>
    <t>MDPG01</t>
  </si>
  <si>
    <t>AILR921007MCG</t>
  </si>
  <si>
    <t>DDG01</t>
  </si>
  <si>
    <t>64MDP03A-10</t>
  </si>
  <si>
    <t>MDPG02</t>
  </si>
  <si>
    <t>RACR861129HGT</t>
  </si>
  <si>
    <t>AEPE891109HPP</t>
  </si>
  <si>
    <t>ALMENGOR PUELLO ERIC ABEL</t>
  </si>
  <si>
    <t>64MD06D3-01</t>
  </si>
  <si>
    <t>CAOA880616Hdp</t>
  </si>
  <si>
    <t>CACH560717HCV</t>
  </si>
  <si>
    <t>DASD820809HPPVS</t>
  </si>
  <si>
    <t>DOVT660806MCP</t>
  </si>
  <si>
    <t>ESCA861211H</t>
  </si>
  <si>
    <t>64MD06D3-02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</si>
  <si>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</si>
  <si>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</si>
  <si>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</si>
  <si>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</si>
  <si>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</si>
  <si>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</si>
  <si>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</si>
  <si>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REVZ861007MPP</t>
  </si>
  <si>
    <t>64MD06D3-04</t>
  </si>
  <si>
    <t>RIAR931102HPP</t>
  </si>
  <si>
    <t>64MD06D3-05</t>
  </si>
  <si>
    <t>64MD06D3-06</t>
  </si>
  <si>
    <t>ROCI970416MCP</t>
  </si>
  <si>
    <t>64MD06D3-07</t>
  </si>
  <si>
    <t>SAAM681012HVP</t>
  </si>
  <si>
    <t>64MD06D3-08</t>
  </si>
  <si>
    <t>SESO820401HPP</t>
  </si>
  <si>
    <t>64MD06D3-09</t>
  </si>
  <si>
    <t>SIAC760710H</t>
  </si>
  <si>
    <t>64MD06D3-10</t>
  </si>
  <si>
    <t>SODM680821M</t>
  </si>
  <si>
    <t>64MD06D3-11</t>
  </si>
  <si>
    <t>TEOE830513MDP</t>
  </si>
  <si>
    <t>64MD06D3-12</t>
  </si>
  <si>
    <t>VECM850503M</t>
  </si>
  <si>
    <t>64MD06D3-13</t>
  </si>
  <si>
    <t>MOPW821021MCG</t>
  </si>
  <si>
    <t>MARROQUIN IBARRA ANDY FERNANDO</t>
  </si>
  <si>
    <t>MDP0G03</t>
  </si>
  <si>
    <t>MADRID GRAMAJO DIONEL YUNIOR</t>
  </si>
  <si>
    <t xml:space="preserve"> 02318229_x000D_
</t>
  </si>
  <si>
    <t xml:space="preserve"> 02262015_x000D_
</t>
  </si>
  <si>
    <t xml:space="preserve"> 1180658_x000D_
</t>
  </si>
  <si>
    <t xml:space="preserve"> 1180017_x000D_
</t>
  </si>
  <si>
    <t xml:space="preserve"> 598958_x000D_
</t>
  </si>
  <si>
    <t xml:space="preserve"> 484948_x000D_
</t>
  </si>
  <si>
    <t xml:space="preserve"> 892272_x000D_
</t>
  </si>
  <si>
    <t xml:space="preserve"> 153077_x000D_
</t>
  </si>
  <si>
    <t xml:space="preserve"> 1487231_x000D_
</t>
  </si>
  <si>
    <t xml:space="preserve"> 91594_x000D_
</t>
  </si>
  <si>
    <t xml:space="preserve"> 24291_x000D_
</t>
  </si>
  <si>
    <t xml:space="preserve">MOD.5 DE 20 </t>
  </si>
  <si>
    <t xml:space="preserve">MOD.4 DE 20 </t>
  </si>
  <si>
    <t>MOD.3 DE 20</t>
  </si>
  <si>
    <t>mod.20 de 24</t>
  </si>
  <si>
    <t>MOD 16 DE 16</t>
  </si>
  <si>
    <t xml:space="preserve">MOD. 18  DE  20 </t>
  </si>
  <si>
    <t>DOCUMENTOS</t>
  </si>
  <si>
    <t>mod. 15 DE 36</t>
  </si>
  <si>
    <t>alitasies@yahoo.com</t>
  </si>
  <si>
    <t>GARCIA ROJAS FERNANDO</t>
  </si>
  <si>
    <t>fergarciarojas@gmail.com</t>
  </si>
  <si>
    <t xml:space="preserve"> 165294_x000D_
</t>
  </si>
  <si>
    <t xml:space="preserve"> 00815027_x000D_
</t>
  </si>
  <si>
    <t xml:space="preserve"> 00891123_x000D_
</t>
  </si>
  <si>
    <t xml:space="preserve"> 00763434_x000D_
</t>
  </si>
  <si>
    <t xml:space="preserve"> 251397_x000D_
</t>
  </si>
  <si>
    <t>AGOSTO 2023</t>
  </si>
  <si>
    <t xml:space="preserve">MOD. 18 DE 20 </t>
  </si>
  <si>
    <t xml:space="preserve">MOD 6 DE 16 </t>
  </si>
  <si>
    <t>MOD 1 DE 20 FERNANDO Y AHALIA</t>
  </si>
  <si>
    <t>MOD. 15 KARLAY FELIPE</t>
  </si>
  <si>
    <t xml:space="preserve">MODULO 3 DE 16 </t>
  </si>
  <si>
    <t xml:space="preserve">MOD 2 DE 16 </t>
  </si>
  <si>
    <t xml:space="preserve">MOD 1 DE 16 </t>
  </si>
  <si>
    <t xml:space="preserve">mod. 13 de 36 </t>
  </si>
  <si>
    <t>14/08/2023</t>
  </si>
  <si>
    <t xml:space="preserve"> 1677845_x000D_
</t>
  </si>
  <si>
    <t xml:space="preserve"> 283122_x000D_
</t>
  </si>
  <si>
    <t xml:space="preserve"> 1072287_x000D_
</t>
  </si>
  <si>
    <t>MOD 6 DE 20</t>
  </si>
  <si>
    <t>15/08/2023</t>
  </si>
  <si>
    <t xml:space="preserve"> 02223848_x000D_
</t>
  </si>
  <si>
    <t>MOD. 27 DE 36</t>
  </si>
  <si>
    <t>16/08/2023</t>
  </si>
  <si>
    <t xml:space="preserve"> 00966666_x000D_
</t>
  </si>
  <si>
    <t xml:space="preserve"> 732282_x000D_
</t>
  </si>
  <si>
    <t xml:space="preserve"> 467419_x000D_
</t>
  </si>
  <si>
    <t xml:space="preserve"> 423079_x000D_
</t>
  </si>
  <si>
    <t>MOD. 6, 7 DE 20</t>
  </si>
  <si>
    <t>MOD. 2 de 36</t>
  </si>
  <si>
    <t xml:space="preserve">76814
</t>
  </si>
  <si>
    <t>MOD. 14,15,16 DE 20</t>
  </si>
  <si>
    <t>MOD.7 DE 20</t>
  </si>
  <si>
    <t>4 COLEGIATURAS</t>
  </si>
  <si>
    <t xml:space="preserve">00730363
</t>
  </si>
  <si>
    <t>DIAP02</t>
  </si>
  <si>
    <t>PELLECER TERREAUX JULIO AUGUSTO BENIGNO</t>
  </si>
  <si>
    <t>AHUMADA ARANDA ANDRES</t>
  </si>
  <si>
    <t>507 6675-6546</t>
  </si>
  <si>
    <t>andresahumadaaranda@gmail.com</t>
  </si>
  <si>
    <t>18/08/2023</t>
  </si>
  <si>
    <t>17/08/2023</t>
  </si>
  <si>
    <t xml:space="preserve"> 827116_x000D_
</t>
  </si>
  <si>
    <t xml:space="preserve"> 827241_x000D_
</t>
  </si>
  <si>
    <t xml:space="preserve"> 747868_x000D_
</t>
  </si>
  <si>
    <t xml:space="preserve"> 337196_x000D_
</t>
  </si>
  <si>
    <t xml:space="preserve"> 389044_x000D_
</t>
  </si>
  <si>
    <t xml:space="preserve"> 171826_x000D_
</t>
  </si>
  <si>
    <t xml:space="preserve"> 00834239_x000D_
</t>
  </si>
  <si>
    <t>mod.12 de 16</t>
  </si>
  <si>
    <t>MOD 2 DE 24, Y INSCRIPCIÓN</t>
  </si>
  <si>
    <t xml:space="preserve">MOD.3 DE 20 </t>
  </si>
  <si>
    <t>mod. 9 de 16</t>
  </si>
  <si>
    <t>21/08/2023</t>
  </si>
  <si>
    <t xml:space="preserve"> 146951_x000D_
</t>
  </si>
  <si>
    <t xml:space="preserve"> 241037_x000D_
</t>
  </si>
  <si>
    <t>MOD. 6 DE 12</t>
  </si>
  <si>
    <t>MOD 13, 14  y parcial  15</t>
  </si>
  <si>
    <t>SALDO MOD 15 Y ABONO MOD 16</t>
  </si>
  <si>
    <t>POLO FLORES HOLANDA ROSA</t>
  </si>
  <si>
    <t>28/08/2023</t>
  </si>
  <si>
    <t>25/08/2023</t>
  </si>
  <si>
    <t>MIRANDA MIRANDA CELIA IGNACIA</t>
  </si>
  <si>
    <t>miranda-celia@hotmail.com</t>
  </si>
  <si>
    <t>MIMC750731MYNRRL03</t>
  </si>
  <si>
    <t xml:space="preserve"> 192977_x000D_
</t>
  </si>
  <si>
    <t xml:space="preserve"> 158784_x000D_
</t>
  </si>
  <si>
    <t>0190723</t>
  </si>
  <si>
    <t xml:space="preserve">185353
</t>
  </si>
  <si>
    <t xml:space="preserve">071770
</t>
  </si>
  <si>
    <t>MOD 12 DE 16</t>
  </si>
  <si>
    <t xml:space="preserve">079823
</t>
  </si>
  <si>
    <t>30/08/2023</t>
  </si>
  <si>
    <t>06112471-2</t>
  </si>
  <si>
    <t>GOCN841216MQRMRN04</t>
  </si>
  <si>
    <t>GOMEZ CARDENAS NANCY GUADALUPE DEL PILAR</t>
  </si>
  <si>
    <t>983 831 4396</t>
  </si>
  <si>
    <t>nancyguadalupe1684@gmail.com</t>
  </si>
  <si>
    <t xml:space="preserve"> 02158005_x000D_
</t>
  </si>
  <si>
    <t xml:space="preserve"> 02155760_x000D_
</t>
  </si>
  <si>
    <t>31/08/2023</t>
  </si>
  <si>
    <t xml:space="preserve"> 903866_x000D_
</t>
  </si>
  <si>
    <t xml:space="preserve"> 761911_x000D_
</t>
  </si>
  <si>
    <t xml:space="preserve"> 00762512_x000D_
</t>
  </si>
  <si>
    <t>MOD.  15  DE  16</t>
  </si>
  <si>
    <t>carlosierra76@gmail.com</t>
  </si>
  <si>
    <t>maribelgantess@gmail.com</t>
  </si>
  <si>
    <t>elatejada@gmail.com</t>
  </si>
  <si>
    <t>legaladricepanama@gmail.com</t>
  </si>
  <si>
    <t>LACE680229MCCRMS02</t>
  </si>
  <si>
    <t>LARA CAMPOS ESTHER GUADALUPE</t>
  </si>
  <si>
    <t>998 842 0510</t>
  </si>
  <si>
    <t>estherlaracampos@gmail.com</t>
  </si>
  <si>
    <t>01/09/2023</t>
  </si>
  <si>
    <t xml:space="preserve"> 199295_x000D_
</t>
  </si>
  <si>
    <t xml:space="preserve"> 178371_x000D_
</t>
  </si>
  <si>
    <t xml:space="preserve"> 289652_x000D_
</t>
  </si>
  <si>
    <t>mod. 19 de 20</t>
  </si>
  <si>
    <t>04/09/2023</t>
  </si>
  <si>
    <t xml:space="preserve"> 126280_x000D_
</t>
  </si>
  <si>
    <t xml:space="preserve"> 1792531_x000D_
</t>
  </si>
  <si>
    <t xml:space="preserve"> 220921_x000D_
</t>
  </si>
  <si>
    <t xml:space="preserve"> 219509_x000D_
</t>
  </si>
  <si>
    <t xml:space="preserve"> 216067_x000D_
</t>
  </si>
  <si>
    <t xml:space="preserve"> 213394_x000D_
</t>
  </si>
  <si>
    <t xml:space="preserve"> 1759054_x000D_
</t>
  </si>
  <si>
    <t xml:space="preserve"> 135019_x000D_
</t>
  </si>
  <si>
    <t xml:space="preserve"> 132026_x000D_
</t>
  </si>
  <si>
    <t xml:space="preserve"> 1644384_x000D_
</t>
  </si>
  <si>
    <t xml:space="preserve"> 987027_x000D_
</t>
  </si>
  <si>
    <t xml:space="preserve"> 45112_x000D_
</t>
  </si>
  <si>
    <t xml:space="preserve"> 2498282_x000D_
</t>
  </si>
  <si>
    <t>ABONO 3</t>
  </si>
  <si>
    <t>mod. 28 de 36</t>
  </si>
  <si>
    <t>mod. 29 de 36</t>
  </si>
  <si>
    <t>mod. 31 de 36</t>
  </si>
  <si>
    <t>mod. 32 de 36</t>
  </si>
  <si>
    <t>mod. 4 de 16</t>
  </si>
  <si>
    <t>mod. 18 de 24</t>
  </si>
  <si>
    <t>mod 7 de 20</t>
  </si>
  <si>
    <t>05/09/2023</t>
  </si>
  <si>
    <t xml:space="preserve"> 36780_x000D_
</t>
  </si>
  <si>
    <t xml:space="preserve"> 523594_x000D_
</t>
  </si>
  <si>
    <t xml:space="preserve"> 178018_x000D_
</t>
  </si>
  <si>
    <t xml:space="preserve"> 02599073_x000D_
</t>
  </si>
  <si>
    <t>MOD 8 DE 24</t>
  </si>
  <si>
    <t>septiembre 2023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</si>
  <si>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</si>
  <si>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</si>
  <si>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</si>
  <si>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</si>
  <si>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</si>
  <si>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</si>
  <si>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>06/09/2023</t>
  </si>
  <si>
    <t xml:space="preserve"> 302374_x000D_
</t>
  </si>
  <si>
    <t xml:space="preserve"> 187363_x000D_
</t>
  </si>
  <si>
    <t xml:space="preserve"> 22518_x000D_
</t>
  </si>
  <si>
    <t xml:space="preserve"> 519120_x000D_
</t>
  </si>
  <si>
    <t>MOD. 19 DE20</t>
  </si>
  <si>
    <t>07/09/2023</t>
  </si>
  <si>
    <t xml:space="preserve"> 301894_x000D_
</t>
  </si>
  <si>
    <t xml:space="preserve"> 177293_x000D_
</t>
  </si>
  <si>
    <t>984 593 7028</t>
  </si>
  <si>
    <t>LACE720626MYNRML06</t>
  </si>
  <si>
    <t>LARA CAMPOS MARIA ELENA</t>
  </si>
  <si>
    <t>debilara10@hotmail.com</t>
  </si>
  <si>
    <t>08/09/2023</t>
  </si>
  <si>
    <t>SILERA MEDRANO HERIBERTO</t>
  </si>
  <si>
    <t xml:space="preserve"> 8751_x000D_
</t>
  </si>
  <si>
    <t xml:space="preserve"> 68225_x000D_
</t>
  </si>
  <si>
    <t xml:space="preserve"> 999761_x000D_
</t>
  </si>
  <si>
    <t xml:space="preserve"> 835962_x000D_
</t>
  </si>
  <si>
    <t xml:space="preserve"> 378287_x000D_
</t>
  </si>
  <si>
    <t xml:space="preserve"> 00984607_x000D_
</t>
  </si>
  <si>
    <t xml:space="preserve"> 00920949_x000D_
</t>
  </si>
  <si>
    <t>MOD. 16 KARLAY FELIPE</t>
  </si>
  <si>
    <t>MOD. 20 DE 20 Y ABONO TITULACION</t>
  </si>
  <si>
    <t>SIMH781112HVZLDR05</t>
  </si>
  <si>
    <t>11/09/2023</t>
  </si>
  <si>
    <t xml:space="preserve"> 1134866_x000D_
</t>
  </si>
  <si>
    <t xml:space="preserve"> 1132492_x000D_
</t>
  </si>
  <si>
    <t>GENESIS ANDREA PENAGOS ESTRADA</t>
  </si>
  <si>
    <t>cu</t>
  </si>
  <si>
    <t>libro</t>
  </si>
  <si>
    <t>13/09/2023</t>
  </si>
  <si>
    <t>14/09/2023</t>
  </si>
  <si>
    <t xml:space="preserve"> 308115_x000D_
</t>
  </si>
  <si>
    <t xml:space="preserve"> 00777494_x000D_
</t>
  </si>
  <si>
    <t>15/09/2023</t>
  </si>
  <si>
    <t>VACS781010MNLZHM06</t>
  </si>
  <si>
    <t>VAZQUEZ CHAN SUEMY</t>
  </si>
  <si>
    <t>vazcsumy@gmail.com</t>
  </si>
  <si>
    <t>18/09/2023</t>
  </si>
  <si>
    <t xml:space="preserve"> 00629095_x000D_
</t>
  </si>
  <si>
    <t>ABONO FINAL TITULACION</t>
  </si>
  <si>
    <t>MOD. 16 DE 16 Y REINSCRIPCION</t>
  </si>
  <si>
    <t>MOD.  17 DE 36</t>
  </si>
  <si>
    <t>CERE840906HQRTSD03</t>
  </si>
  <si>
    <t>19/09/2023</t>
  </si>
  <si>
    <t xml:space="preserve">Abono por cobranza
_x000D_
</t>
  </si>
  <si>
    <t xml:space="preserve"> 02431413_x000D_
</t>
  </si>
  <si>
    <t xml:space="preserve"> 02346725_x000D_
</t>
  </si>
  <si>
    <t xml:space="preserve"> 1765495_x000D_
</t>
  </si>
  <si>
    <t>MOD.8 DE 20</t>
  </si>
  <si>
    <t xml:space="preserve"> 456633_x000D_
</t>
  </si>
  <si>
    <t>mod. 6 de 20</t>
  </si>
  <si>
    <t xml:space="preserve"> 108131_x000D_
</t>
  </si>
  <si>
    <t>mod. 16 de 36</t>
  </si>
  <si>
    <t xml:space="preserve"> 342471_x000D_
</t>
  </si>
  <si>
    <t>mod. 8 de 24</t>
  </si>
  <si>
    <t>LIQUIDACION TITULACION</t>
  </si>
  <si>
    <t>MOD 13 DE 16</t>
  </si>
  <si>
    <t>21/09/2023</t>
  </si>
  <si>
    <t xml:space="preserve"> 122975_x000D_
</t>
  </si>
  <si>
    <t xml:space="preserve"> 124617_x000D_
</t>
  </si>
  <si>
    <t>mod.13 de 16</t>
  </si>
  <si>
    <t>ABONO A TITULACION Y EQUIVALENCIA</t>
  </si>
  <si>
    <t>mod 6 y 7 de 24</t>
  </si>
  <si>
    <t>ruth_abreho@hotmail.com</t>
  </si>
  <si>
    <t>arosemenamd@iuaf.edu.mx</t>
  </si>
  <si>
    <t>pandalezbatista@hotmail.com</t>
  </si>
  <si>
    <t>isisosiris.1840@gmail.com</t>
  </si>
  <si>
    <t>yaricar19@hotmail.com</t>
  </si>
  <si>
    <t>harlinaci25@gmail.com</t>
  </si>
  <si>
    <t>joseangel29@hotmail.com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</si>
  <si>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</si>
  <si>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</si>
  <si>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</si>
  <si>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</si>
  <si>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</si>
  <si>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</si>
  <si>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</si>
  <si>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</si>
  <si>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</si>
  <si>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</si>
  <si>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</si>
  <si>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</si>
  <si>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</si>
  <si>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</si>
  <si>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</si>
  <si>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</si>
  <si>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gorditalinda-1@hotmail.com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</si>
  <si>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</si>
  <si>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</si>
  <si>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</si>
  <si>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</si>
  <si>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</si>
  <si>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</si>
  <si>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</si>
  <si>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22/09/2023</t>
  </si>
  <si>
    <t xml:space="preserve"> 1046995_x000D_
</t>
  </si>
  <si>
    <t xml:space="preserve"> 726269_x000D_
</t>
  </si>
  <si>
    <t xml:space="preserve"> 311949_x000D_
</t>
  </si>
  <si>
    <t xml:space="preserve"> 00454060_x000D_
</t>
  </si>
  <si>
    <t>mrbg251077@gmail.com</t>
  </si>
  <si>
    <t>mabeaes@hotmail.com</t>
  </si>
  <si>
    <t>aresolares@gmail.com</t>
  </si>
  <si>
    <t>albertmita@hotmail.com</t>
  </si>
  <si>
    <t>deatr23@hotmail.com</t>
  </si>
  <si>
    <t>HEAY831116MCCRLL04</t>
  </si>
  <si>
    <t xml:space="preserve">HERNANDEZ ALVARADO YULISSA DEL CARMEN </t>
  </si>
  <si>
    <t>yuli_hdez@hotmail.com</t>
  </si>
  <si>
    <t>25/09/2023</t>
  </si>
  <si>
    <t xml:space="preserve"> 188716_x000D_
</t>
  </si>
  <si>
    <t>64LD05B-01</t>
  </si>
  <si>
    <t>64MD06C2-01</t>
  </si>
  <si>
    <t>64LD04AB-06</t>
  </si>
  <si>
    <t>estuardovelarde1@gmail.com</t>
  </si>
  <si>
    <t>64DD06C-06</t>
  </si>
  <si>
    <t>64DD06C-03</t>
  </si>
  <si>
    <t>64DIA03C-02</t>
  </si>
  <si>
    <t>64DIA03C-04</t>
  </si>
  <si>
    <t>64DIA03C-03</t>
  </si>
  <si>
    <t>64DIA03C-01</t>
  </si>
  <si>
    <t>64DD06C-02</t>
  </si>
  <si>
    <t>64DD06C-05</t>
  </si>
  <si>
    <t>AUAA611125HCSHRN08</t>
  </si>
  <si>
    <t>64DD06C-04</t>
  </si>
  <si>
    <t>RABC910224MGRMLN04</t>
  </si>
  <si>
    <t>RAMIREZ BLANCO CONNY</t>
  </si>
  <si>
    <t>rcony52@gmail.com</t>
  </si>
  <si>
    <t>29/09/2023</t>
  </si>
  <si>
    <t>28/09/2023</t>
  </si>
  <si>
    <t>27/09/2023</t>
  </si>
  <si>
    <t xml:space="preserve"> 529037    </t>
  </si>
  <si>
    <t xml:space="preserve"> 516619</t>
  </si>
  <si>
    <t xml:space="preserve"> 512846    </t>
  </si>
  <si>
    <t>MOD. 7 DE 12</t>
  </si>
  <si>
    <t>MOD 8 Y 9 DE 24</t>
  </si>
  <si>
    <t xml:space="preserve"> 1684156 </t>
  </si>
  <si>
    <t xml:space="preserve"> 1901282 </t>
  </si>
  <si>
    <t xml:space="preserve"> 438237 </t>
  </si>
  <si>
    <t>MOD. 21 DE 36 Y REINSCRIPCION</t>
  </si>
  <si>
    <t xml:space="preserve"> 21957    </t>
  </si>
  <si>
    <t xml:space="preserve"> 21381    </t>
  </si>
  <si>
    <t>02/10/2023</t>
  </si>
  <si>
    <t xml:space="preserve"> 1953016_x000D_
</t>
  </si>
  <si>
    <t xml:space="preserve"> 2108758_x000D_
</t>
  </si>
  <si>
    <t xml:space="preserve"> 2028694_x000D_
</t>
  </si>
  <si>
    <t xml:space="preserve"> 1969242_x000D_
</t>
  </si>
  <si>
    <t xml:space="preserve"> 1291760 </t>
  </si>
  <si>
    <t>mod. 5 de 16</t>
  </si>
  <si>
    <t>mod. 10</t>
  </si>
  <si>
    <t>03/10/2023</t>
  </si>
  <si>
    <t xml:space="preserve"> 234551_x000D_
</t>
  </si>
  <si>
    <t xml:space="preserve"> 243244_x000D_
</t>
  </si>
  <si>
    <t xml:space="preserve"> 00518924   </t>
  </si>
  <si>
    <t xml:space="preserve"> 0577165  </t>
  </si>
  <si>
    <t xml:space="preserve">ABONO 1 OCTUBRE </t>
  </si>
  <si>
    <t>MOD. 18, 19, 20 Y REINSCRIPCIÓN 1</t>
  </si>
  <si>
    <t>04/10/2023</t>
  </si>
  <si>
    <t xml:space="preserve"> 36425_x000D_
</t>
  </si>
  <si>
    <t xml:space="preserve"> 141734_x000D_
</t>
  </si>
  <si>
    <t xml:space="preserve"> 01105630_x000D_
</t>
  </si>
  <si>
    <t xml:space="preserve"> 00858805_x000D_
</t>
  </si>
  <si>
    <t xml:space="preserve"> 67066    </t>
  </si>
  <si>
    <t xml:space="preserve"> AERE550710MDFNYG02    </t>
  </si>
  <si>
    <t>mod. 19 de 24</t>
  </si>
  <si>
    <t>unico</t>
  </si>
  <si>
    <t>05/10/2023</t>
  </si>
  <si>
    <t xml:space="preserve"> 164709_x000D_
</t>
  </si>
  <si>
    <t xml:space="preserve"> 00023853_x000D_
</t>
  </si>
  <si>
    <t xml:space="preserve">Dep mixto Efec/Doctos BNM
_x000D_
</t>
  </si>
  <si>
    <t xml:space="preserve"> 0041006   </t>
  </si>
  <si>
    <t>MOD 9 DE 24</t>
  </si>
  <si>
    <t>06/10/2023</t>
  </si>
  <si>
    <t xml:space="preserve"> 823950_x000D_
</t>
  </si>
  <si>
    <t xml:space="preserve"> 822533_x000D_
</t>
  </si>
  <si>
    <t xml:space="preserve"> 822310_x000D_
</t>
  </si>
  <si>
    <t xml:space="preserve"> 821282_x000D_
</t>
  </si>
  <si>
    <t xml:space="preserve"> 505740_x000D_
</t>
  </si>
  <si>
    <t xml:space="preserve"> 502868_x000D_
</t>
  </si>
  <si>
    <t xml:space="preserve"> 66649_x000D_
</t>
  </si>
  <si>
    <t xml:space="preserve"> 00632294_x000D_
</t>
  </si>
  <si>
    <t xml:space="preserve">00633614  </t>
  </si>
  <si>
    <t xml:space="preserve"> 00491338_x000D_
</t>
  </si>
  <si>
    <t xml:space="preserve"> 00610930_x000D_
</t>
  </si>
  <si>
    <t>mod. 30 de 36</t>
  </si>
  <si>
    <t>mod. 22 de 36</t>
  </si>
  <si>
    <t xml:space="preserve">ABONO 2 OCTUBRE </t>
  </si>
  <si>
    <t>AUAM870124MCSGRR03</t>
  </si>
  <si>
    <t>AGUILAR ARGUELLO MARISELA</t>
  </si>
  <si>
    <t>gerencia@captivaconsultores.com</t>
  </si>
  <si>
    <t>CHIAPAS</t>
  </si>
  <si>
    <t>AUEL930723HCSGSS08</t>
  </si>
  <si>
    <t>AGUILAR ESPINOZA LUIS ENRIQUE</t>
  </si>
  <si>
    <t>luis_930723@hotmail.com</t>
  </si>
  <si>
    <t>KASB800703MCSNLT02</t>
  </si>
  <si>
    <t>KANTER SOLIS MARIA BEATRIZ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</si>
  <si>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</si>
  <si>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</si>
  <si>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</si>
  <si>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</si>
  <si>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</si>
  <si>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</si>
  <si>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</si>
  <si>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</si>
  <si>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</si>
  <si>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</si>
  <si>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</si>
  <si>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</si>
  <si>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</si>
  <si>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</si>
  <si>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</si>
  <si>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</si>
  <si>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</si>
  <si>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</si>
  <si>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</si>
  <si>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</si>
  <si>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</si>
  <si>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GARCIA CRUZ MARIA YNES</t>
  </si>
  <si>
    <t>ma.ynes_gr@hotmail.com</t>
  </si>
  <si>
    <t>13/10/2023</t>
  </si>
  <si>
    <t>16/10/2023</t>
  </si>
  <si>
    <t>12/10/2023</t>
  </si>
  <si>
    <t>11/10/2023</t>
  </si>
  <si>
    <t>10/10/2023</t>
  </si>
  <si>
    <t>09/10/2023</t>
  </si>
  <si>
    <t xml:space="preserve"> 01113243_x000D_
</t>
  </si>
  <si>
    <t xml:space="preserve"> 01135856_x000D_
</t>
  </si>
  <si>
    <t xml:space="preserve"> 01333789_x000D_
</t>
  </si>
  <si>
    <t xml:space="preserve"> 312137_x000D_
</t>
  </si>
  <si>
    <t xml:space="preserve"> 268110_x000D_
</t>
  </si>
  <si>
    <t xml:space="preserve"> 266533_x000D_
</t>
  </si>
  <si>
    <t xml:space="preserve"> 215290_x000D_
</t>
  </si>
  <si>
    <t xml:space="preserve"> 133555_x000D_
</t>
  </si>
  <si>
    <t xml:space="preserve"> 037444    </t>
  </si>
  <si>
    <t xml:space="preserve"> 0616987   </t>
  </si>
  <si>
    <t xml:space="preserve"> 313051_x000D_
</t>
  </si>
  <si>
    <t xml:space="preserve"> 303237_x000D_
</t>
  </si>
  <si>
    <t xml:space="preserve"> 288325_x000D_
</t>
  </si>
  <si>
    <t xml:space="preserve"> 00915943_x000D_
</t>
  </si>
  <si>
    <t xml:space="preserve"> 1057742_x000D_
</t>
  </si>
  <si>
    <t xml:space="preserve"> 657208    </t>
  </si>
  <si>
    <t xml:space="preserve"> 655088    </t>
  </si>
  <si>
    <t xml:space="preserve"> 648556_x000D_
</t>
  </si>
  <si>
    <t xml:space="preserve"> 01041324_x000D_
</t>
  </si>
  <si>
    <t xml:space="preserve"> 00654644    </t>
  </si>
  <si>
    <t xml:space="preserve"> 0652864  </t>
  </si>
  <si>
    <t xml:space="preserve"> 01163551_x000D_
</t>
  </si>
  <si>
    <t xml:space="preserve"> 00838701_x000D_
</t>
  </si>
  <si>
    <t>1 de 16 MODULOS</t>
  </si>
  <si>
    <t>2 de 16 MODULOS</t>
  </si>
  <si>
    <t>MOD 14, 15 Y ABONO 16 DE 20</t>
  </si>
  <si>
    <t>MOD 2 DE 36</t>
  </si>
  <si>
    <t>SALDO MOD 16 Y MOD 17 DE 36</t>
  </si>
  <si>
    <t>mod. 7 de 20</t>
  </si>
  <si>
    <t xml:space="preserve">MOD 3 DOCTORA AHALIA Y DOCTORFERNANDO </t>
  </si>
  <si>
    <t>ABONO 2 DE 36</t>
  </si>
  <si>
    <t>mod. 9 de 24</t>
  </si>
  <si>
    <t>CAVS960718MCSRLR02</t>
  </si>
  <si>
    <t>CARBONEY VILLATORO SURISADDAI</t>
  </si>
  <si>
    <t>suricarvi@gmail.com</t>
  </si>
  <si>
    <t>DIPCH</t>
  </si>
  <si>
    <t xml:space="preserve"> 0658396    </t>
  </si>
  <si>
    <t xml:space="preserve"> 00658461   </t>
  </si>
  <si>
    <t xml:space="preserve"> 00658510  </t>
  </si>
  <si>
    <t xml:space="preserve">Abono por cobranza _x000D_
</t>
  </si>
  <si>
    <t xml:space="preserve"> 00658521  </t>
  </si>
  <si>
    <t xml:space="preserve">abono por cobranza </t>
  </si>
  <si>
    <t xml:space="preserve"> 00658535  </t>
  </si>
  <si>
    <t xml:space="preserve"> 00658599  </t>
  </si>
  <si>
    <t xml:space="preserve"> 00658696  </t>
  </si>
  <si>
    <t xml:space="preserve"> 00658733  </t>
  </si>
  <si>
    <t xml:space="preserve"> 00658782  </t>
  </si>
  <si>
    <t xml:space="preserve"> 02429262_x000D_
</t>
  </si>
  <si>
    <t xml:space="preserve"> 02956904_x000D_
</t>
  </si>
  <si>
    <t xml:space="preserve">  0036012   </t>
  </si>
  <si>
    <t>MOD. 3 de 36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</si>
  <si>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</si>
  <si>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</si>
  <si>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</si>
  <si>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</si>
  <si>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</si>
  <si>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</si>
  <si>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</si>
  <si>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19/10/2023</t>
  </si>
  <si>
    <t>17/10/2023</t>
  </si>
  <si>
    <t>18/10/2023</t>
  </si>
  <si>
    <t xml:space="preserve"> 273649_x000D_
</t>
  </si>
  <si>
    <t xml:space="preserve"> 269859_x000D_
</t>
  </si>
  <si>
    <t xml:space="preserve"> 351014_x000D_
</t>
  </si>
  <si>
    <t xml:space="preserve"> 0785540    </t>
  </si>
  <si>
    <t xml:space="preserve"> 00801864_x000D_
</t>
  </si>
  <si>
    <t xml:space="preserve"> 51428</t>
  </si>
  <si>
    <t xml:space="preserve"> 314053_x000D_
</t>
  </si>
  <si>
    <t>mod.14 de 16</t>
  </si>
  <si>
    <t>MOD. 17 KARLAY FELIPE</t>
  </si>
  <si>
    <t>MOD. 1 AL 3 y ABONO MOD 4</t>
  </si>
  <si>
    <t>SALDO. 4 DE 20 Y ABONO 5</t>
  </si>
  <si>
    <t>SALDO. 5  DE 20 Y ABONO 6</t>
  </si>
  <si>
    <t>SALDO 6, MOD 7 Y ABONO 8</t>
  </si>
  <si>
    <t>SALDO 8 DE 20 Y ABONO 9</t>
  </si>
  <si>
    <t>SALDO 9 de 20 Y ABONO 10</t>
  </si>
  <si>
    <t>SALDO 10, MOD 11 Y ABONO 12</t>
  </si>
  <si>
    <t>SALDO 12 Y ABONO13 DE 20</t>
  </si>
  <si>
    <t>MOD 14 DE 16</t>
  </si>
  <si>
    <t>saldo 2 DE 36</t>
  </si>
  <si>
    <t>MOD.  16  DE  16</t>
  </si>
  <si>
    <t>MOD. 1 y abono mod 2</t>
  </si>
  <si>
    <t>saldo mod 2 y abono mod 3</t>
  </si>
  <si>
    <t xml:space="preserve">saldo mod. 3, mod 4 y abono mod 5 </t>
  </si>
  <si>
    <t>saldo mod 5 y abono mod 6</t>
  </si>
  <si>
    <t>saldo mod 6, mod 7 y abono mod 8</t>
  </si>
  <si>
    <t xml:space="preserve">saldo mod 8, abono mod 9 </t>
  </si>
  <si>
    <t>saldo mod 9, mod 10 y abono mod 11</t>
  </si>
  <si>
    <t>23/10/2023</t>
  </si>
  <si>
    <t>20/10/2023</t>
  </si>
  <si>
    <t>CUN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</si>
  <si>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</si>
  <si>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</si>
  <si>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</si>
  <si>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</si>
  <si>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</si>
  <si>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</si>
  <si>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</si>
  <si>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</si>
  <si>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</si>
  <si>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</si>
  <si>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</si>
  <si>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</si>
  <si>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</si>
  <si>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 xml:space="preserve">Transferencia Bancaria _x000D_
</t>
  </si>
  <si>
    <t xml:space="preserve"> 0198507573     </t>
  </si>
  <si>
    <t xml:space="preserve"> 019850752     </t>
  </si>
  <si>
    <t xml:space="preserve"> 444550_x000D_
</t>
  </si>
  <si>
    <t xml:space="preserve"> 240518_x000D_
</t>
  </si>
  <si>
    <t xml:space="preserve"> 75113_x000D_
</t>
  </si>
  <si>
    <t xml:space="preserve"> 41919</t>
  </si>
  <si>
    <t xml:space="preserve"> 000003450903MCL   </t>
  </si>
  <si>
    <t xml:space="preserve">  00375886648    </t>
  </si>
  <si>
    <t xml:space="preserve"> 1090744_x000D_
</t>
  </si>
  <si>
    <t xml:space="preserve">  829389 </t>
  </si>
  <si>
    <t xml:space="preserve">CERTIFICACION </t>
  </si>
  <si>
    <t xml:space="preserve">APARTADO </t>
  </si>
  <si>
    <t>SALDO 13, MOD 14 Y REINSCRIPCION</t>
  </si>
  <si>
    <t>ABONO CERTIFICACION</t>
  </si>
  <si>
    <t>MONTERREY</t>
  </si>
  <si>
    <t>SALDO MOD 6 Y ABONO MOD 7</t>
  </si>
  <si>
    <t>SALDO MOD 7 Y ABONO MOD8</t>
  </si>
  <si>
    <t>SALDO MOD 8 Y ABONO MOD 9</t>
  </si>
  <si>
    <t>SALDO MOD 9Y ABONO MOD 10</t>
  </si>
  <si>
    <t>SALDO MOD 10, MOD 11 Y ABONO MOD 12</t>
  </si>
  <si>
    <t>SALDO MOD 12 Y ABONO MOD 13</t>
  </si>
  <si>
    <t>SALDO MOD 13, MOD14 Y ABONO MOD 15</t>
  </si>
  <si>
    <t>ABONO MOD 16</t>
  </si>
  <si>
    <t>6/10/23</t>
  </si>
  <si>
    <t>22/10/2023</t>
  </si>
  <si>
    <t>25/10/2023</t>
  </si>
  <si>
    <t>24/10/2023</t>
  </si>
  <si>
    <t>ESPRIU RODRIGUEZ GUILLERMO FERNANDO</t>
  </si>
  <si>
    <t>MOD. 8 DE 12</t>
  </si>
  <si>
    <t xml:space="preserve">MAESTRIA DE DERECHO PROCESAL PENAL </t>
  </si>
  <si>
    <t xml:space="preserve"> 381741_x000D_
</t>
  </si>
  <si>
    <t xml:space="preserve"> 699741_x000D_
</t>
  </si>
  <si>
    <t xml:space="preserve"> 22947_x000D_
</t>
  </si>
  <si>
    <t>LD05A</t>
  </si>
  <si>
    <t>30/10/2023</t>
  </si>
  <si>
    <t>26/10/2023</t>
  </si>
  <si>
    <t>27/10/2023</t>
  </si>
  <si>
    <t xml:space="preserve"> 205250_x000D_
</t>
  </si>
  <si>
    <t xml:space="preserve"> 991363_x000D_
</t>
  </si>
  <si>
    <t xml:space="preserve"> 00036049   </t>
  </si>
  <si>
    <t xml:space="preserve"> 00325811_x000D_
</t>
  </si>
  <si>
    <t xml:space="preserve"> 00955338_x000D_
</t>
  </si>
  <si>
    <t xml:space="preserve"> 00810045_x000D_
</t>
  </si>
  <si>
    <t>MDP 23</t>
  </si>
  <si>
    <t>XOXO981231XXXXXX02</t>
  </si>
  <si>
    <t>XOXO981231XXXXXX04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</si>
  <si>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</si>
  <si>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</si>
  <si>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</si>
  <si>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</si>
  <si>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</si>
  <si>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</si>
  <si>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</si>
  <si>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</si>
  <si>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</si>
  <si>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</si>
  <si>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</si>
  <si>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ARMENDARIZ MUNGUIA MARIA ARACELI</t>
  </si>
  <si>
    <t>araceliarmen@gmail.com</t>
  </si>
  <si>
    <t>31/10/2023</t>
  </si>
  <si>
    <t xml:space="preserve"> 348275_x000D_
</t>
  </si>
  <si>
    <t xml:space="preserve"> 543849_x000D_
</t>
  </si>
  <si>
    <t xml:space="preserve"> 655472_x000D_
</t>
  </si>
  <si>
    <t xml:space="preserve"> 22668_x000D_
</t>
  </si>
  <si>
    <t xml:space="preserve"> 00068801_x000D_
</t>
  </si>
  <si>
    <t xml:space="preserve"> 2367205_x000D_
</t>
  </si>
  <si>
    <t xml:space="preserve"> 36494   </t>
  </si>
  <si>
    <t>4 EQUIVALENCIAS UNICOS</t>
  </si>
  <si>
    <t xml:space="preserve">SALDO CENA </t>
  </si>
  <si>
    <t>APARTADO CENA</t>
  </si>
  <si>
    <t xml:space="preserve"> 864030</t>
  </si>
  <si>
    <t>MOD 6 AL 8 Y EQUIVALENCIA</t>
  </si>
  <si>
    <t>BELTRAN BALDERAS GISELLE</t>
  </si>
  <si>
    <t>beltranabg2@hotmail.com</t>
  </si>
  <si>
    <t>PresencialMTY</t>
  </si>
  <si>
    <t>LOPEZ HERNANDEZ VALERIA CRISTAL</t>
  </si>
  <si>
    <t>833 272 4425</t>
  </si>
  <si>
    <t>CHAVEZ HERNANDEZ SYLVIA PATRICIA</t>
  </si>
  <si>
    <t>639 119 2232</t>
  </si>
  <si>
    <t>paty.chavez.hdz.7@gmail.com</t>
  </si>
  <si>
    <t>ENRIQUEZ RAMOS ISABEL</t>
  </si>
  <si>
    <t>984 130 6345</t>
  </si>
  <si>
    <t>03/11/2023</t>
  </si>
  <si>
    <t>01/11/2023</t>
  </si>
  <si>
    <t>1/11/2023</t>
  </si>
  <si>
    <t xml:space="preserve"> 90604    </t>
  </si>
  <si>
    <t xml:space="preserve"> 90705    </t>
  </si>
  <si>
    <t xml:space="preserve"> 90714    </t>
  </si>
  <si>
    <t xml:space="preserve"> 90630    </t>
  </si>
  <si>
    <t xml:space="preserve"> 90689    </t>
  </si>
  <si>
    <t xml:space="preserve"> 90759    </t>
  </si>
  <si>
    <t xml:space="preserve"> 90713    </t>
  </si>
  <si>
    <t xml:space="preserve"> 90695    </t>
  </si>
  <si>
    <t xml:space="preserve"> 1242234_x000D_
</t>
  </si>
  <si>
    <t xml:space="preserve"> 822501    </t>
  </si>
  <si>
    <t xml:space="preserve"> 923302_x000D_
</t>
  </si>
  <si>
    <t xml:space="preserve"> 955238_x000D_
</t>
  </si>
  <si>
    <t xml:space="preserve"> 1702278_x000D_
</t>
  </si>
  <si>
    <t xml:space="preserve"> 991685   </t>
  </si>
  <si>
    <t xml:space="preserve"> 1593804_x000D_
</t>
  </si>
  <si>
    <t xml:space="preserve"> 00259228_x000D_
</t>
  </si>
  <si>
    <t xml:space="preserve"> 00284048_x000D_
</t>
  </si>
  <si>
    <t xml:space="preserve"> 00421095_x000D_
</t>
  </si>
  <si>
    <t xml:space="preserve"> 01154118_x000D_
</t>
  </si>
  <si>
    <t>3ER Abono</t>
  </si>
  <si>
    <t>mod. 20 de 24</t>
  </si>
  <si>
    <t>mod. 33 de 36</t>
  </si>
  <si>
    <t>mod. 11 de 20</t>
  </si>
  <si>
    <t>CONSULTORIA</t>
  </si>
  <si>
    <t>MOD. 1 DEL 20</t>
  </si>
  <si>
    <t>MOD. 2 DEL 20</t>
  </si>
  <si>
    <t xml:space="preserve"> 01958999_x000D_
</t>
  </si>
  <si>
    <t xml:space="preserve"> 02070839_x000D_
</t>
  </si>
  <si>
    <t xml:space="preserve"> 01946616_x000D_
</t>
  </si>
  <si>
    <t>mod 9 de 20</t>
  </si>
  <si>
    <t>abono 1</t>
  </si>
  <si>
    <t>abono2</t>
  </si>
  <si>
    <t>REYES RAMOS NORMAR PATRICIA</t>
  </si>
  <si>
    <t>983 134 8340</t>
  </si>
  <si>
    <t>norma_pr@hotmail.com</t>
  </si>
  <si>
    <t>06/11/2023</t>
  </si>
  <si>
    <t xml:space="preserve"> 2268044_x000D_
</t>
  </si>
  <si>
    <t xml:space="preserve"> 2273840_x000D_
</t>
  </si>
  <si>
    <t xml:space="preserve"> 23731_x000D_
</t>
  </si>
  <si>
    <t xml:space="preserve">  43503   </t>
  </si>
  <si>
    <t xml:space="preserve"> 206241_x000D_
</t>
  </si>
  <si>
    <t xml:space="preserve"> 47950   </t>
  </si>
  <si>
    <t xml:space="preserve"> 40266    </t>
  </si>
  <si>
    <t xml:space="preserve"> 329806_x000D_
</t>
  </si>
  <si>
    <t xml:space="preserve"> 01885868_x000D_
</t>
  </si>
  <si>
    <t xml:space="preserve"> 01927175_x000D_
</t>
  </si>
  <si>
    <t xml:space="preserve"> 2567_x000D_
</t>
  </si>
  <si>
    <t xml:space="preserve"> 13211590    </t>
  </si>
  <si>
    <t xml:space="preserve"> 401029_x000D_
</t>
  </si>
  <si>
    <t xml:space="preserve"> 1920593_x000D_
</t>
  </si>
  <si>
    <t xml:space="preserve"> 1832856_x000D_
</t>
  </si>
  <si>
    <t xml:space="preserve"> 1014302_x000D_
</t>
  </si>
  <si>
    <t xml:space="preserve"> 241068_x000D_
</t>
  </si>
  <si>
    <t xml:space="preserve"> 1747374_x000D_
</t>
  </si>
  <si>
    <t xml:space="preserve"> 1718629_x000D_
</t>
  </si>
  <si>
    <t xml:space="preserve"> 197342_x000D_
</t>
  </si>
  <si>
    <t xml:space="preserve"> 109246_x000D_
</t>
  </si>
  <si>
    <t xml:space="preserve"> 32729_x000D_
</t>
  </si>
  <si>
    <t xml:space="preserve"> 1269810_x000D_
</t>
  </si>
  <si>
    <t>GONZALEZ GLENNIE FERNANDA</t>
  </si>
  <si>
    <t>CHAIN GONZALEZ XIMENA</t>
  </si>
  <si>
    <t>Presencial CUN</t>
  </si>
  <si>
    <t>SALCEDO GLENNIE GABRIELA</t>
  </si>
  <si>
    <t>RANGEL QUINTERO LILIANA</t>
  </si>
  <si>
    <t>998 293 9115</t>
  </si>
  <si>
    <t>55 3153 5909</t>
  </si>
  <si>
    <t>MTY</t>
  </si>
  <si>
    <t>07/11/2023</t>
  </si>
  <si>
    <t>08/11/2023</t>
  </si>
  <si>
    <t xml:space="preserve">  8215  </t>
  </si>
  <si>
    <t>MOD 3 DE 16</t>
  </si>
  <si>
    <t>MOD 32 DE 36</t>
  </si>
  <si>
    <t xml:space="preserve">  0047371   </t>
  </si>
  <si>
    <t>certificacion</t>
  </si>
  <si>
    <t xml:space="preserve">  000049  </t>
  </si>
  <si>
    <t xml:space="preserve">"Abono por cobranza _x000D_
</t>
  </si>
  <si>
    <t xml:space="preserve"> 0152508585014 </t>
  </si>
  <si>
    <t xml:space="preserve"> 0061123 </t>
  </si>
  <si>
    <t xml:space="preserve"> 835917   </t>
  </si>
  <si>
    <t xml:space="preserve">  21211   </t>
  </si>
  <si>
    <t xml:space="preserve"> 708449_x000D_
</t>
  </si>
  <si>
    <t xml:space="preserve"> 229922_x000D_
</t>
  </si>
  <si>
    <t>mod.10 de 24</t>
  </si>
  <si>
    <t xml:space="preserve">CETINA ROSALES EDUARDO MACIEL </t>
  </si>
  <si>
    <t>mod 1 de 16</t>
  </si>
  <si>
    <t>mod. 3 de 16</t>
  </si>
  <si>
    <t xml:space="preserve">MOD 4 DOCTORA AHALIA Y DOCTORFERNANDO </t>
  </si>
  <si>
    <t xml:space="preserve"> DOS MODULOS</t>
  </si>
  <si>
    <t>mod. 23 de 36</t>
  </si>
  <si>
    <t>MOD 10 DE 24</t>
  </si>
  <si>
    <t>mod. 6 de 16</t>
  </si>
  <si>
    <t>MOD. 3 DEL 20</t>
  </si>
  <si>
    <t>09/11/2023</t>
  </si>
  <si>
    <t>MOD. 20 DE20</t>
  </si>
  <si>
    <t>10/11/2023</t>
  </si>
  <si>
    <t>PENA GARZA JUANA ISABEL</t>
  </si>
  <si>
    <t>844 405 6093</t>
  </si>
  <si>
    <t xml:space="preserve"> 653242_x000D_
</t>
  </si>
  <si>
    <t xml:space="preserve"> 661988_x000D_
</t>
  </si>
  <si>
    <t xml:space="preserve"> 00983475_x000D_
</t>
  </si>
  <si>
    <t xml:space="preserve"> 356587_x000D_
</t>
  </si>
  <si>
    <t xml:space="preserve"> 536823_x000D_
</t>
  </si>
  <si>
    <t xml:space="preserve"> 457697_x000D_
</t>
  </si>
  <si>
    <t xml:space="preserve"> 417795_x000D_
</t>
  </si>
  <si>
    <t xml:space="preserve"> 8521573683 </t>
  </si>
  <si>
    <t xml:space="preserve"> 00798714_x000D_
</t>
  </si>
  <si>
    <t xml:space="preserve"> 0052679 </t>
  </si>
  <si>
    <t>MOD 1 LIQUIDACION</t>
  </si>
  <si>
    <t>arturok7@icloud.com</t>
  </si>
  <si>
    <t xml:space="preserve"> 01321310_x000D_
</t>
  </si>
  <si>
    <t xml:space="preserve"> 00984714_x000D_
</t>
  </si>
  <si>
    <t xml:space="preserve"> 00997032_x000D_
</t>
  </si>
  <si>
    <t xml:space="preserve"> 01149019_x000D_
</t>
  </si>
  <si>
    <t xml:space="preserve"> 00773161_x000D_
</t>
  </si>
  <si>
    <t>3 de 16 MODULOS</t>
  </si>
  <si>
    <t>SALDO MOD 17, MOD 18 Y ABONO MOD 19 DE 36</t>
  </si>
  <si>
    <t>NOVIEMBRE 2023</t>
  </si>
  <si>
    <t>MOD.10 DE 20</t>
  </si>
  <si>
    <t xml:space="preserve">LIQUIDACION </t>
  </si>
  <si>
    <t>13/11/2023</t>
  </si>
  <si>
    <t xml:space="preserve"> 991685  </t>
  </si>
  <si>
    <t xml:space="preserve"> 278536  </t>
  </si>
  <si>
    <t xml:space="preserve"> 1732886   </t>
  </si>
  <si>
    <t xml:space="preserve">  21522   </t>
  </si>
  <si>
    <t xml:space="preserve"> 113381  </t>
  </si>
  <si>
    <t xml:space="preserve"> 134387  </t>
  </si>
  <si>
    <t xml:space="preserve"> 134346  </t>
  </si>
  <si>
    <t>QUINTO CUATRIMESTRE</t>
  </si>
  <si>
    <t>PIAH640129HMCCRC03</t>
  </si>
  <si>
    <t>AEMA680709MDFRNR01</t>
  </si>
  <si>
    <t>ERIIRR710611MTCNMY02</t>
  </si>
  <si>
    <t>aravillanueva06@gmail.com</t>
  </si>
  <si>
    <t>MONTOYA GALVAN LIZETTE MINERVA</t>
  </si>
  <si>
    <t>844 607 6007</t>
  </si>
  <si>
    <t>LIQUIDA MOD 16, MOD 17 Y ABONO DE MOD 18</t>
  </si>
  <si>
    <t>hectorpichardoaranza@yahoo.com.mx</t>
  </si>
  <si>
    <t>15/11/2023</t>
  </si>
  <si>
    <t>14/11/2023</t>
  </si>
  <si>
    <t xml:space="preserve"> 21154_x000D_
</t>
  </si>
  <si>
    <t xml:space="preserve"> 00913747   </t>
  </si>
  <si>
    <t xml:space="preserve"> 01107776   </t>
  </si>
  <si>
    <t xml:space="preserve"> 00120530   </t>
  </si>
  <si>
    <t xml:space="preserve"> 00545131   </t>
  </si>
  <si>
    <t>ROFO730126HDFDGS01</t>
  </si>
  <si>
    <t>RAMIREZ G ISABEL AIDE</t>
  </si>
  <si>
    <t>878 703 4283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</si>
  <si>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</si>
  <si>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</si>
  <si>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</si>
  <si>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</si>
  <si>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</si>
  <si>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</si>
  <si>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ZÚÑIGA GÓMEZ JOSHUÉ</t>
  </si>
  <si>
    <t>Francisco Javier Montantes Villarrea</t>
  </si>
  <si>
    <t>16/11/2023</t>
  </si>
  <si>
    <t xml:space="preserve"> 360574_x000D_
</t>
  </si>
  <si>
    <t xml:space="preserve"> 365120_x000D_
</t>
  </si>
  <si>
    <t xml:space="preserve">ABONO 3 </t>
  </si>
  <si>
    <t xml:space="preserve"> 00926838 </t>
  </si>
  <si>
    <t>22/11/2023</t>
  </si>
  <si>
    <t>21/11/2023</t>
  </si>
  <si>
    <t xml:space="preserve"> 634844_x000D_
</t>
  </si>
  <si>
    <t xml:space="preserve"> 637674_x000D_
</t>
  </si>
  <si>
    <t xml:space="preserve"> 0066002 </t>
  </si>
  <si>
    <t xml:space="preserve"> 00252046</t>
  </si>
  <si>
    <t>certificación neurociencias</t>
  </si>
  <si>
    <t>mod 15 de 16</t>
  </si>
  <si>
    <t>MOD 9 DE 12</t>
  </si>
  <si>
    <t>24/11/2023</t>
  </si>
  <si>
    <t>MOD 10 y 11  DE 24</t>
  </si>
  <si>
    <t xml:space="preserve"> 00779747_x000D_
</t>
  </si>
  <si>
    <t xml:space="preserve"> 13874656   </t>
  </si>
  <si>
    <t>mod. 4 de 36</t>
  </si>
  <si>
    <t>MOD. 18 AL 20</t>
  </si>
  <si>
    <t xml:space="preserve"> 291710 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</si>
  <si>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</si>
  <si>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</si>
  <si>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</si>
  <si>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</si>
  <si>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</si>
  <si>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</si>
  <si>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</si>
  <si>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 xml:space="preserve"> 355771_x000D_
</t>
  </si>
  <si>
    <t>apartado</t>
  </si>
  <si>
    <t>DIPLOMADO MOD 2</t>
  </si>
  <si>
    <t>DIPLOMADO EN ESTRATEGIAS CONTABLES</t>
  </si>
  <si>
    <t>27/11/2023</t>
  </si>
  <si>
    <t>DIP</t>
  </si>
  <si>
    <t xml:space="preserve">DIPLOMADO </t>
  </si>
  <si>
    <t xml:space="preserve"> 01962246_x000D_
</t>
  </si>
  <si>
    <t xml:space="preserve"> 02305146_x000D_
</t>
  </si>
  <si>
    <t>mod. 2 diplomado</t>
  </si>
  <si>
    <t>30/11/2023</t>
  </si>
  <si>
    <t>01/12/2023</t>
  </si>
  <si>
    <t xml:space="preserve">  379928   </t>
  </si>
  <si>
    <t xml:space="preserve"> 01820768_x000D_
</t>
  </si>
  <si>
    <t xml:space="preserve">  380153   </t>
  </si>
  <si>
    <t>mod. 3 de 36</t>
  </si>
  <si>
    <t>mod 4 de 36</t>
  </si>
  <si>
    <t>mod. 2 de 20</t>
  </si>
  <si>
    <t>DIP LAB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</si>
  <si>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</si>
  <si>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</si>
  <si>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</si>
  <si>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</si>
  <si>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</si>
  <si>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ERIIRR7106HMTCNMY02</t>
  </si>
  <si>
    <t>AOGA950822MMCCRL05</t>
  </si>
  <si>
    <t>ACOSTA GARCIA ALOYSIA</t>
  </si>
  <si>
    <t>aloysia.acostag@gmail.com</t>
  </si>
  <si>
    <t xml:space="preserve"> 01272007_x000D_
</t>
  </si>
  <si>
    <t xml:space="preserve"> 01321774_x000D_
</t>
  </si>
  <si>
    <t xml:space="preserve"> 01543106_x000D_
</t>
  </si>
  <si>
    <t xml:space="preserve"> 01656317_x000D_
</t>
  </si>
  <si>
    <t>INSCRIPCIÓN diplomado</t>
  </si>
  <si>
    <t>64LD05F-01</t>
  </si>
  <si>
    <t>64LD05B-02</t>
  </si>
  <si>
    <t>64LD05D-01</t>
  </si>
  <si>
    <t>04/12/2023</t>
  </si>
  <si>
    <t xml:space="preserve"> 405583</t>
  </si>
  <si>
    <t xml:space="preserve"> 1841790_x000D_
</t>
  </si>
  <si>
    <t xml:space="preserve"> 1800871_x000D_
</t>
  </si>
  <si>
    <t xml:space="preserve"> 1658401_x000D_
</t>
  </si>
  <si>
    <t>MOD 4 DE 16</t>
  </si>
  <si>
    <t>05/12/2023</t>
  </si>
  <si>
    <t xml:space="preserve"> 395755_x000D_
</t>
  </si>
  <si>
    <t xml:space="preserve"> 559620_x000D_
</t>
  </si>
  <si>
    <t xml:space="preserve">mod. 21 de 24 </t>
  </si>
  <si>
    <t>06/12/2023</t>
  </si>
  <si>
    <t xml:space="preserve"> 663412_x000D_
</t>
  </si>
  <si>
    <t xml:space="preserve"> 558425_x000D_
</t>
  </si>
  <si>
    <t xml:space="preserve"> 461881   </t>
  </si>
  <si>
    <t xml:space="preserve"> 23167    </t>
  </si>
  <si>
    <t xml:space="preserve"> 222274_x000D_
</t>
  </si>
  <si>
    <t xml:space="preserve"> 01071362_x000D_
</t>
  </si>
  <si>
    <t xml:space="preserve"> 00901871_x000D_
</t>
  </si>
  <si>
    <t xml:space="preserve"> 443960  </t>
  </si>
  <si>
    <t xml:space="preserve"> 443946  </t>
  </si>
  <si>
    <t xml:space="preserve"> 443979  </t>
  </si>
  <si>
    <t xml:space="preserve"> 153066  </t>
  </si>
  <si>
    <t xml:space="preserve"> 152999  </t>
  </si>
  <si>
    <t xml:space="preserve"> 152966  </t>
  </si>
  <si>
    <t xml:space="preserve"> 152872 </t>
  </si>
  <si>
    <t xml:space="preserve"> 152774  </t>
  </si>
  <si>
    <t xml:space="preserve"> 152752  </t>
  </si>
  <si>
    <t xml:space="preserve"> 152657  </t>
  </si>
  <si>
    <t xml:space="preserve"> 152607  </t>
  </si>
  <si>
    <t xml:space="preserve"> 152522  </t>
  </si>
  <si>
    <t xml:space="preserve"> 21251_x000D_
</t>
  </si>
  <si>
    <t>MOD. 3 DE 6</t>
  </si>
  <si>
    <t xml:space="preserve"> 02930939_x000D_
</t>
  </si>
  <si>
    <t>64LD05D-02</t>
  </si>
  <si>
    <t>64DIPLAB01</t>
  </si>
  <si>
    <t>64DIPLAB02</t>
  </si>
  <si>
    <t>64DIPLAB03</t>
  </si>
  <si>
    <t>64DIPLAB04</t>
  </si>
  <si>
    <t>64DIPLAB05</t>
  </si>
  <si>
    <t>64DIPLAB06</t>
  </si>
  <si>
    <t>07/12/2023</t>
  </si>
  <si>
    <t xml:space="preserve"> 26294_x000D_
</t>
  </si>
  <si>
    <t xml:space="preserve"> 471457_x000D_
</t>
  </si>
  <si>
    <t xml:space="preserve">  00464804   </t>
  </si>
  <si>
    <t xml:space="preserve"> 00695648_x000D_
</t>
  </si>
  <si>
    <t xml:space="preserve"> 003755   </t>
  </si>
  <si>
    <t>MOD, DICIEMBRE</t>
  </si>
  <si>
    <t>mod,. 11 de 24</t>
  </si>
  <si>
    <t>MOD. 1 DE 6</t>
  </si>
  <si>
    <t>64MDP03F-06</t>
  </si>
  <si>
    <t>64DD06C2-01</t>
  </si>
  <si>
    <t>64DD06C-09</t>
  </si>
  <si>
    <t>64DD06C-01</t>
  </si>
  <si>
    <t>64MDP03F-02</t>
  </si>
  <si>
    <t>64MDP03F-04</t>
  </si>
  <si>
    <t>64MDP03F-03</t>
  </si>
  <si>
    <t>64MDP03F-05</t>
  </si>
  <si>
    <t xml:space="preserve"> 93945</t>
  </si>
  <si>
    <t>mod. 1</t>
  </si>
  <si>
    <t xml:space="preserve"> 94036</t>
  </si>
  <si>
    <t>mod. 1 de 6</t>
  </si>
  <si>
    <t xml:space="preserve"> 94013</t>
  </si>
  <si>
    <t>saldo mod. 1</t>
  </si>
  <si>
    <t>DOVJ771225HCSMZS01</t>
  </si>
  <si>
    <t>64DIPLAB07</t>
  </si>
  <si>
    <t>DOMINGUEZ VAZQUEZ JESUS EVELIO</t>
  </si>
  <si>
    <t>je.dominguez@protegoseguridad.com</t>
  </si>
  <si>
    <t>FAGC670519HCHLNS07</t>
  </si>
  <si>
    <t>64DIPLAB08</t>
  </si>
  <si>
    <t>FALCONI GINER CESAR AUGUSTO</t>
  </si>
  <si>
    <t>cesar_falconi@hotmail.com</t>
  </si>
  <si>
    <t xml:space="preserve"> 00918770_x000D_
</t>
  </si>
  <si>
    <t xml:space="preserve"> 01199015_x000D_
</t>
  </si>
  <si>
    <t xml:space="preserve"> 01206798_x000D_
</t>
  </si>
  <si>
    <t>MOD I DE 6</t>
  </si>
  <si>
    <t>complemento se suma</t>
  </si>
  <si>
    <t>08/12/2023</t>
  </si>
  <si>
    <t xml:space="preserve"> 495620    </t>
  </si>
  <si>
    <t xml:space="preserve"> 969359_x000D_
</t>
  </si>
  <si>
    <t>11/12/2023</t>
  </si>
  <si>
    <t xml:space="preserve"> 284603_x000D_
</t>
  </si>
  <si>
    <t>MOD. 10 DE 16</t>
  </si>
  <si>
    <t>14/12/2023</t>
  </si>
  <si>
    <t>13/12/2023</t>
  </si>
  <si>
    <t xml:space="preserve"> 01161470_x000D_
</t>
  </si>
  <si>
    <t xml:space="preserve"> 39499  </t>
  </si>
  <si>
    <t xml:space="preserve"> 837984_x000D_
</t>
  </si>
  <si>
    <t xml:space="preserve"> 0564750    </t>
  </si>
  <si>
    <t xml:space="preserve"> 1060922_x000D_
</t>
  </si>
  <si>
    <t xml:space="preserve"> 587268_x000D_
</t>
  </si>
  <si>
    <t xml:space="preserve"> 786341_x000D_
</t>
  </si>
  <si>
    <t xml:space="preserve"> 343459_x000D_
</t>
  </si>
  <si>
    <t xml:space="preserve"> 224345_x000D_
</t>
  </si>
  <si>
    <t xml:space="preserve"> 81550_x000D_
</t>
  </si>
  <si>
    <t>MOD. 18,19 Y 20</t>
  </si>
  <si>
    <t>MOD.20 DE 36</t>
  </si>
  <si>
    <t>18/12/2023</t>
  </si>
  <si>
    <t xml:space="preserve"> 00123888_x000D_
</t>
  </si>
  <si>
    <t xml:space="preserve"> 00124508_x000D_
</t>
  </si>
  <si>
    <t xml:space="preserve"> 00610016_x000D_
</t>
  </si>
  <si>
    <t xml:space="preserve"> 02244212_x000D_
</t>
  </si>
  <si>
    <t>MOD.9 DE 24</t>
  </si>
  <si>
    <t>SALDO MOD.11</t>
  </si>
  <si>
    <t>SALDO MOD 16 YMOD, 17 DE 24</t>
  </si>
  <si>
    <t>JT LD</t>
  </si>
  <si>
    <t>TERMINACIÓN LICENCIATURA</t>
  </si>
  <si>
    <t>21/12/2023</t>
  </si>
  <si>
    <t>20/12/2023</t>
  </si>
  <si>
    <t xml:space="preserve"> 485318_x000D_
</t>
  </si>
  <si>
    <t xml:space="preserve"> 287051_x000D_
</t>
  </si>
  <si>
    <t xml:space="preserve"> 296504_x000D_
</t>
  </si>
  <si>
    <t>mod. 16 de 16</t>
  </si>
  <si>
    <t>MOD. 16 DE 16</t>
  </si>
  <si>
    <t>26/12/2023</t>
  </si>
  <si>
    <t>22/12/2023</t>
  </si>
  <si>
    <t>4 alumnos</t>
  </si>
  <si>
    <t xml:space="preserve"> 00739967</t>
  </si>
  <si>
    <t xml:space="preserve"> 01998034_x000D_
</t>
  </si>
  <si>
    <t xml:space="preserve"> 00023670_x000D_
</t>
  </si>
  <si>
    <t>MOD. 10 DE 12</t>
  </si>
  <si>
    <t>03/01/2024</t>
  </si>
  <si>
    <t>02/01/2024</t>
  </si>
  <si>
    <t>2/1/2024</t>
  </si>
  <si>
    <t>29/12/2023</t>
  </si>
  <si>
    <t xml:space="preserve"> 239489_x000D_
</t>
  </si>
  <si>
    <t xml:space="preserve"> 00402186_x000D_
</t>
  </si>
  <si>
    <t xml:space="preserve"> 00775714_x000D_
</t>
  </si>
  <si>
    <t xml:space="preserve"> 01373421_x000D_
</t>
  </si>
  <si>
    <t xml:space="preserve"> 02129403_x000D_
</t>
  </si>
  <si>
    <t xml:space="preserve"> 02233350_x000D_
</t>
  </si>
  <si>
    <t xml:space="preserve"> 03032036_x000D_
</t>
  </si>
  <si>
    <t xml:space="preserve"> 281299_x000D_
</t>
  </si>
  <si>
    <t xml:space="preserve"> 288909_x000D_
</t>
  </si>
  <si>
    <t>MOD.  4 DE 20</t>
  </si>
  <si>
    <t xml:space="preserve">451035
</t>
  </si>
  <si>
    <t>09/01/2024</t>
  </si>
  <si>
    <t>08/01/2024</t>
  </si>
  <si>
    <t>05/01/2024</t>
  </si>
  <si>
    <t>04/01/2024</t>
  </si>
  <si>
    <t xml:space="preserve"> 56611</t>
  </si>
  <si>
    <t xml:space="preserve"> 15687_x000D_
</t>
  </si>
  <si>
    <t xml:space="preserve"> 602463_x000D_
</t>
  </si>
  <si>
    <t xml:space="preserve"> 491041_x000D_
</t>
  </si>
  <si>
    <t xml:space="preserve"> 476604_x000D_
</t>
  </si>
  <si>
    <t xml:space="preserve"> 1873062_x000D_
</t>
  </si>
  <si>
    <t xml:space="preserve"> 884456_x000D_
</t>
  </si>
  <si>
    <t>MOD. 22 DE 24</t>
  </si>
  <si>
    <t>MOD. ENERO 2024</t>
  </si>
  <si>
    <t xml:space="preserve"> 280843_x000D_
</t>
  </si>
  <si>
    <t xml:space="preserve"> 252946_x000D_
</t>
  </si>
  <si>
    <t xml:space="preserve"> 247293_x000D_
</t>
  </si>
  <si>
    <t xml:space="preserve"> 657257_x000D_
</t>
  </si>
  <si>
    <t xml:space="preserve"> 24099    </t>
  </si>
  <si>
    <t xml:space="preserve"> 123324_x000D_
</t>
  </si>
  <si>
    <t xml:space="preserve"> 810781_x000D_
</t>
  </si>
  <si>
    <t xml:space="preserve"> 98460    </t>
  </si>
  <si>
    <t xml:space="preserve"> 00172510_x000D_
</t>
  </si>
  <si>
    <t xml:space="preserve"> 0452692  </t>
  </si>
  <si>
    <t xml:space="preserve"> 0452750  </t>
  </si>
  <si>
    <t xml:space="preserve"> 0452751  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</si>
  <si>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</si>
  <si>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</si>
  <si>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</si>
  <si>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</si>
  <si>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</si>
  <si>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</si>
  <si>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</si>
  <si>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CACL770211MMCSXR00</t>
  </si>
  <si>
    <t>CASTILLO CAÑAS LOURDES</t>
  </si>
  <si>
    <t xml:space="preserve"> 96926_x000D_
</t>
  </si>
  <si>
    <t>ins, equivalencia/abono a mod</t>
  </si>
  <si>
    <t xml:space="preserve"> 655094_x000D_
</t>
  </si>
  <si>
    <t xml:space="preserve"> 394525_x000D_
</t>
  </si>
  <si>
    <t xml:space="preserve"> 00454953 </t>
  </si>
  <si>
    <t xml:space="preserve"> 00454847 </t>
  </si>
  <si>
    <t>SALDO MOD. 2</t>
  </si>
  <si>
    <t xml:space="preserve"> 00454960 </t>
  </si>
  <si>
    <t>mod. 4 de 6</t>
  </si>
  <si>
    <t xml:space="preserve">ABONO MOD 4 </t>
  </si>
  <si>
    <t>INS/ EQUIVALENCIA, MOD. 1</t>
  </si>
  <si>
    <t>AARM820909MDFLDR06</t>
  </si>
  <si>
    <t>ALVAREZ RODRIGUEZ MIREY IVONNE</t>
  </si>
  <si>
    <t>mirey.09@outlook.com</t>
  </si>
  <si>
    <t>inscr/EQUIVA/MOD</t>
  </si>
  <si>
    <t>11/01/2024</t>
  </si>
  <si>
    <t xml:space="preserve">Abono por Interbancario_x000D_
</t>
  </si>
  <si>
    <t xml:space="preserve"> 21153   </t>
  </si>
  <si>
    <t xml:space="preserve"> 00727024_x000D_
</t>
  </si>
  <si>
    <t>MOD. I DE 6</t>
  </si>
  <si>
    <t>MOD, 2 DE 6</t>
  </si>
  <si>
    <t>cielitonarvaez@gmail.com</t>
  </si>
  <si>
    <t>cesar.elizalde.gomez@gmail.com</t>
  </si>
  <si>
    <t>64DD07A-03</t>
  </si>
  <si>
    <t>64DD07A-02</t>
  </si>
  <si>
    <t>lulucastillo7702@yahoo.com.mx</t>
  </si>
  <si>
    <t>64DD07A-01</t>
  </si>
  <si>
    <t>12/01/2024</t>
  </si>
  <si>
    <t>15/01/2024</t>
  </si>
  <si>
    <t>COLEGIA NOV/DIC</t>
  </si>
  <si>
    <t xml:space="preserve"> 00965229  </t>
  </si>
  <si>
    <t xml:space="preserve"> 01097589_x000D_
</t>
  </si>
  <si>
    <t xml:space="preserve"> 00545011 </t>
  </si>
  <si>
    <t xml:space="preserve"> 00546879 </t>
  </si>
  <si>
    <t xml:space="preserve"> 00547000 </t>
  </si>
  <si>
    <t xml:space="preserve"> 1859316_x000D_
</t>
  </si>
  <si>
    <t xml:space="preserve"> 1849468_x000D_
</t>
  </si>
  <si>
    <t xml:space="preserve">  556447   </t>
  </si>
  <si>
    <t xml:space="preserve"> 104427_x000D_
</t>
  </si>
  <si>
    <t xml:space="preserve"> 104096_x000D_
</t>
  </si>
  <si>
    <t xml:space="preserve"> 1965130_x000D_
</t>
  </si>
  <si>
    <t xml:space="preserve"> 00783944_x000D_
</t>
  </si>
  <si>
    <t xml:space="preserve"> 0960967    </t>
  </si>
  <si>
    <t xml:space="preserve"> 01093242_x000D_
</t>
  </si>
  <si>
    <t xml:space="preserve"> 00763452_x000D_
</t>
  </si>
  <si>
    <t xml:space="preserve"> 00310177_x000D_
</t>
  </si>
  <si>
    <t xml:space="preserve"> 630162_x000D_
</t>
  </si>
  <si>
    <t xml:space="preserve"> 616217_x000D_
</t>
  </si>
  <si>
    <t xml:space="preserve"> 843053_x000D_
</t>
  </si>
  <si>
    <t xml:space="preserve">MOD 16 </t>
  </si>
  <si>
    <t xml:space="preserve">811230
</t>
  </si>
  <si>
    <t xml:space="preserve">MOD. 14 Y Y 15 </t>
  </si>
  <si>
    <t>DOJE770528MDFMNV06</t>
  </si>
  <si>
    <t>DOMINGUEZ JAIN EVA</t>
  </si>
  <si>
    <t>998 577 2604</t>
  </si>
  <si>
    <t>evajainchaps@gmail.com</t>
  </si>
  <si>
    <t>17/01/2024</t>
  </si>
  <si>
    <t>16/01/2024</t>
  </si>
  <si>
    <t xml:space="preserve"> 142490_x000D_
</t>
  </si>
  <si>
    <t xml:space="preserve"> 00022587_x000D_
</t>
  </si>
  <si>
    <t xml:space="preserve"> 01138646_x000D_
</t>
  </si>
  <si>
    <t xml:space="preserve"> 01139397_x000D_
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</si>
  <si>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</si>
  <si>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</si>
  <si>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</si>
  <si>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</si>
  <si>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</si>
  <si>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</si>
  <si>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18/01/2024</t>
  </si>
  <si>
    <t>inscripción,  y abono a equiva</t>
  </si>
  <si>
    <t xml:space="preserve">ABONO EQUI Y MOD. </t>
  </si>
  <si>
    <t>Chain.maria2115@gmail.com</t>
  </si>
  <si>
    <t>JIVR720628MCCMRC16</t>
  </si>
  <si>
    <t>JIMENEZ VERA HERNANDEZ ROCIO GUADALUPE</t>
  </si>
  <si>
    <t>938 124 9429</t>
  </si>
  <si>
    <t>valvertyna@gmail.com</t>
  </si>
  <si>
    <t xml:space="preserve"> 707331_x000D_
</t>
  </si>
  <si>
    <t xml:space="preserve"> 289456_x000D_
</t>
  </si>
  <si>
    <t xml:space="preserve"> 00828899_x000D_
</t>
  </si>
  <si>
    <t>foto</t>
  </si>
  <si>
    <t>mod.  8 de 12</t>
  </si>
  <si>
    <t>mod.  9 de 12</t>
  </si>
  <si>
    <t xml:space="preserve">MOD. I de 20 </t>
  </si>
  <si>
    <t xml:space="preserve">mod. 4 DE 16 </t>
  </si>
  <si>
    <t>insc/ MOD I Y ABONO EQUI</t>
  </si>
  <si>
    <t>19/01/2024</t>
  </si>
  <si>
    <t>GACC791027MCMRRR02</t>
  </si>
  <si>
    <t>GARCIA CARRILLO CARLA IRENE</t>
  </si>
  <si>
    <t>341 886 8550</t>
  </si>
  <si>
    <t>carlairenegarciacarrillo@gmail.com</t>
  </si>
  <si>
    <t xml:space="preserve"> 457488_x000D_
</t>
  </si>
  <si>
    <t xml:space="preserve"> 440800_x000D_
</t>
  </si>
  <si>
    <t xml:space="preserve"> 629650_x000D_
</t>
  </si>
  <si>
    <t xml:space="preserve"> 00501002_x000D_
</t>
  </si>
  <si>
    <t>apartado de colegiatura</t>
  </si>
  <si>
    <t>mod-10 de 20</t>
  </si>
  <si>
    <t xml:space="preserve">52896
</t>
  </si>
  <si>
    <t>MOD 9 DE 16</t>
  </si>
  <si>
    <t>22/01/2024</t>
  </si>
  <si>
    <t xml:space="preserve"> 1681747_x000D_
</t>
  </si>
  <si>
    <t xml:space="preserve"> 163236_x000D_
</t>
  </si>
  <si>
    <t xml:space="preserve"> 156339_x000D_
</t>
  </si>
  <si>
    <t xml:space="preserve"> 713683_x000D_
</t>
  </si>
  <si>
    <t xml:space="preserve"> 0046486 </t>
  </si>
  <si>
    <t>MOD. 5 DRA. AHALIA Y DR, FERNANDO</t>
  </si>
  <si>
    <t>MOD. 6 DRA. AHALIA Y DR, FERNANDO</t>
  </si>
  <si>
    <t>MOD. 10  DE 16</t>
  </si>
  <si>
    <t>ABONO A MOD. 18</t>
  </si>
  <si>
    <t>ABONO A COLEGIATURAS</t>
  </si>
  <si>
    <t>armandolopezcancun@gmail.com</t>
  </si>
  <si>
    <t>23/01/2024</t>
  </si>
  <si>
    <t xml:space="preserve"> 00624972_x000D_
</t>
  </si>
  <si>
    <t>VIJI690426MCSRMS06</t>
  </si>
  <si>
    <t>64DD01A-10</t>
  </si>
  <si>
    <t>DD01A</t>
  </si>
  <si>
    <t>HERNANDEZ ALCANTARA LORENA MIREYA</t>
  </si>
  <si>
    <t xml:space="preserve">MOD.  I Y II </t>
  </si>
  <si>
    <t>BAQO761129HYNSRM03</t>
  </si>
  <si>
    <t>BASORA QUERO OMAR ABRAHAM</t>
  </si>
  <si>
    <t>26/01/2024</t>
  </si>
  <si>
    <t>29/01/2024</t>
  </si>
  <si>
    <t xml:space="preserve"> 01065066_x000D_
</t>
  </si>
  <si>
    <t xml:space="preserve"> 01068676_x000D_
</t>
  </si>
  <si>
    <t xml:space="preserve"> 194816</t>
  </si>
  <si>
    <t>mod. 5 de 36</t>
  </si>
  <si>
    <t>64MD06E-02</t>
  </si>
  <si>
    <t>64MD06E-01</t>
  </si>
  <si>
    <t>64MD07A-03</t>
  </si>
  <si>
    <t>64DD07A-05</t>
  </si>
  <si>
    <t>64MD07A-01</t>
  </si>
  <si>
    <t>64DD07A-06</t>
  </si>
  <si>
    <t>64DD07A-04</t>
  </si>
  <si>
    <t>64MD07A-05</t>
  </si>
  <si>
    <t>64MD07A-02</t>
  </si>
  <si>
    <t>HEAL760705MMCRLR03</t>
  </si>
  <si>
    <t>64MD07A-04</t>
  </si>
  <si>
    <t>722350 0880</t>
  </si>
  <si>
    <t>INS, EQIUI, ABONO A MOD, I</t>
  </si>
  <si>
    <t>basora30@hotmail.com</t>
  </si>
  <si>
    <t xml:space="preserve"> 1842363_x000D_
</t>
  </si>
  <si>
    <t>MOD . 8 DE 8</t>
  </si>
  <si>
    <t>ABONO DE TITULACION</t>
  </si>
  <si>
    <t>CASM660807MMCMNR09</t>
  </si>
  <si>
    <t>GASS760909HMCRRR09</t>
  </si>
  <si>
    <t>64LD07B-01</t>
  </si>
  <si>
    <t>LOMA831210MMCPNL03</t>
  </si>
  <si>
    <t>64DD07B-02</t>
  </si>
  <si>
    <t>LOPEZ MONTES DE OCA ALEJANDRA IRAIS</t>
  </si>
  <si>
    <t>MOD. 11 DE 12</t>
  </si>
  <si>
    <t>31/01/2024</t>
  </si>
  <si>
    <t xml:space="preserve">MOD I </t>
  </si>
  <si>
    <t xml:space="preserve"> 164807_x000D_
</t>
  </si>
  <si>
    <t>APOSTILLAS</t>
  </si>
  <si>
    <t>ALUMNOS PANAMA</t>
  </si>
  <si>
    <t>TOTAL 24</t>
  </si>
  <si>
    <t>RACS820401MQRMSN00</t>
  </si>
  <si>
    <t>RAMIREZ CASTRO SANDRA</t>
  </si>
  <si>
    <t>sandyramirezc01@gmail.com</t>
  </si>
  <si>
    <t>DIAP04A</t>
  </si>
  <si>
    <t>01/02/2024</t>
  </si>
  <si>
    <t xml:space="preserve"> 01227776_x000D_
</t>
  </si>
  <si>
    <t xml:space="preserve"> 534966_x000D_
</t>
  </si>
  <si>
    <t>mod. 33 y abono a 34</t>
  </si>
  <si>
    <t>RECM590511MMSSVN09</t>
  </si>
  <si>
    <t>RESENDIZ CUEVAS MINERVA</t>
  </si>
  <si>
    <t>minerva.cuevas11abril@gmail.com</t>
  </si>
  <si>
    <t>MD06C</t>
  </si>
  <si>
    <t>02/02/2024</t>
  </si>
  <si>
    <t xml:space="preserve"> 00006215_x000D_
</t>
  </si>
  <si>
    <t xml:space="preserve"> 00086363_x000D_
</t>
  </si>
  <si>
    <t xml:space="preserve"> 00123850_x000D_
</t>
  </si>
  <si>
    <t xml:space="preserve"> 00290514   </t>
  </si>
  <si>
    <t xml:space="preserve"> 00290559   </t>
  </si>
  <si>
    <t xml:space="preserve"> 00561985_x000D_
</t>
  </si>
  <si>
    <t xml:space="preserve"> 00763227_x000D_
</t>
  </si>
  <si>
    <t xml:space="preserve"> 00820654    </t>
  </si>
  <si>
    <t xml:space="preserve"> 00821976  </t>
  </si>
  <si>
    <t xml:space="preserve"> 00821984 </t>
  </si>
  <si>
    <t xml:space="preserve"> 00822260 </t>
  </si>
  <si>
    <t xml:space="preserve">00822290 </t>
  </si>
  <si>
    <t xml:space="preserve"> 00822391 </t>
  </si>
  <si>
    <t xml:space="preserve">  00822429 </t>
  </si>
  <si>
    <t xml:space="preserve">  00822508 </t>
  </si>
  <si>
    <t xml:space="preserve">  00830111 </t>
  </si>
  <si>
    <t xml:space="preserve">  00830133 </t>
  </si>
  <si>
    <t xml:space="preserve">  00830205 </t>
  </si>
  <si>
    <t xml:space="preserve">  00830235 </t>
  </si>
  <si>
    <t xml:space="preserve"> 01171999_x000D_
</t>
  </si>
  <si>
    <t xml:space="preserve"> 01193805_x000D_
</t>
  </si>
  <si>
    <t xml:space="preserve"> 01390021_x000D_
</t>
  </si>
  <si>
    <t xml:space="preserve"> 01394714_x000D_
</t>
  </si>
  <si>
    <t xml:space="preserve">mod. 16  de 20 </t>
  </si>
  <si>
    <t xml:space="preserve"> 04371
</t>
  </si>
  <si>
    <t xml:space="preserve">mod. 3 de 6 </t>
  </si>
  <si>
    <t>mod. 7  de 20</t>
  </si>
  <si>
    <t>mod. 5 de 6</t>
  </si>
  <si>
    <t>REEMBOLSADO</t>
  </si>
  <si>
    <t>mod I BECA ESPECIAL</t>
  </si>
  <si>
    <t xml:space="preserve">MOD. I </t>
  </si>
  <si>
    <t>GIMM</t>
  </si>
  <si>
    <t>06/02/2024</t>
  </si>
  <si>
    <t>CERNA ACEVEDO AXEL EDILBERTO</t>
  </si>
  <si>
    <t>MDPG04</t>
  </si>
  <si>
    <t>FLORES SANCHEZ CINDY AZALEA FABIOLA</t>
  </si>
  <si>
    <t>REYES SOLIS KAREN NOHEMI</t>
  </si>
  <si>
    <t>LOPEZ GONZALEZ WILSON JOEL</t>
  </si>
  <si>
    <t>MIRANDA RIECKHOF ARTURO</t>
  </si>
  <si>
    <t>DDG06</t>
  </si>
  <si>
    <t>ESPAÑA CACERES BORIS ROBERTO</t>
  </si>
  <si>
    <t>SAMAYOA GALLARDO SHIRLEY MURIEL ARLETTE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</si>
  <si>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</si>
  <si>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</si>
  <si>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</si>
  <si>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</si>
  <si>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</si>
  <si>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</si>
  <si>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INSCR/ COLEGIATURA DOC DE</t>
  </si>
  <si>
    <t>GARCIA SUAREZ SERGIO ALEJANDRO</t>
  </si>
  <si>
    <t>mod, 13 DE 24</t>
  </si>
  <si>
    <t>MOD., 10 DE 20</t>
  </si>
  <si>
    <t>mod. 4 DE 36</t>
  </si>
  <si>
    <t>mod. Febrero 24</t>
  </si>
  <si>
    <t>mod 2 de 20</t>
  </si>
  <si>
    <t>Depósito en Efectivo</t>
  </si>
  <si>
    <t>64DD07C-02</t>
  </si>
  <si>
    <t>64DD07C-01</t>
  </si>
  <si>
    <t>08/02/2024</t>
  </si>
  <si>
    <t xml:space="preserve">50124
</t>
  </si>
  <si>
    <t>mod. 4 DE 6</t>
  </si>
  <si>
    <t>MOD 5 DE 6</t>
  </si>
  <si>
    <t xml:space="preserve"> 00998302_x000D_
</t>
  </si>
  <si>
    <t>INS/ EQUIVALENCIA,</t>
  </si>
  <si>
    <t>ALDANA GARCIA JENIFFER ALEJANDRA</t>
  </si>
  <si>
    <t>64MDP04A-02</t>
  </si>
  <si>
    <t>64MDP04A-03</t>
  </si>
  <si>
    <t>64MDP04A-05</t>
  </si>
  <si>
    <t>64MDP04A-04</t>
  </si>
  <si>
    <t>64DD07D-04</t>
  </si>
  <si>
    <t>64DD07D-02</t>
  </si>
  <si>
    <t>64DD07D-06</t>
  </si>
  <si>
    <t>64DD07D-07</t>
  </si>
  <si>
    <t>64DD07D-08</t>
  </si>
  <si>
    <t>64MDP04A-01</t>
  </si>
  <si>
    <t>64DD07D-01</t>
  </si>
  <si>
    <t>GARCIA GONZALEZ EMMA LUCRECIA</t>
  </si>
  <si>
    <t>64DD07D-03</t>
  </si>
  <si>
    <t>12/02/2024</t>
  </si>
  <si>
    <t>14/02/2024</t>
  </si>
  <si>
    <t xml:space="preserve"> 00211552_x000D_
</t>
  </si>
  <si>
    <t xml:space="preserve"> 00010190_x000D_
</t>
  </si>
  <si>
    <t xml:space="preserve"> 00147851_x000D_
</t>
  </si>
  <si>
    <t xml:space="preserve"> 374248    </t>
  </si>
  <si>
    <t>MOD. 7 DRA. AHALIA Y DR, FERNANDO</t>
  </si>
  <si>
    <t>TEVE810322HGT</t>
  </si>
  <si>
    <t>TEPAZ VAQUIAX ERIK ELEAZAR</t>
  </si>
  <si>
    <t>mod. 11 de 24</t>
  </si>
  <si>
    <t>REINS 4</t>
  </si>
  <si>
    <t>15/02/2024</t>
  </si>
  <si>
    <t>16/02/2024</t>
  </si>
  <si>
    <t xml:space="preserve"> 00473073 </t>
  </si>
  <si>
    <t xml:space="preserve"> 492455   </t>
  </si>
  <si>
    <t xml:space="preserve"> 1159042_x000D_
</t>
  </si>
  <si>
    <t xml:space="preserve"> 975868_x000D_
</t>
  </si>
  <si>
    <t xml:space="preserve"> 486598 </t>
  </si>
  <si>
    <t>MOD. 18 Y 19 KARLAY FELIPE</t>
  </si>
  <si>
    <t>MOD. 20 Y REINSC KARLAY FELIPE</t>
  </si>
  <si>
    <t>TAQD811116MCC</t>
  </si>
  <si>
    <t>TAPIERO QUEVEDO DUPERLY</t>
  </si>
  <si>
    <t>57 301 5572159</t>
  </si>
  <si>
    <t>tapieroasesores@gmail.com</t>
  </si>
  <si>
    <t>19/02/2024</t>
  </si>
  <si>
    <t xml:space="preserve"> 1245354_x000D_
</t>
  </si>
  <si>
    <t xml:space="preserve"> 115561_x000D_
</t>
  </si>
  <si>
    <t>mod- 12 de 12</t>
  </si>
  <si>
    <t xml:space="preserve">mod. 16 </t>
  </si>
  <si>
    <t xml:space="preserve">MOD.  11 DE 16 </t>
  </si>
  <si>
    <t>20/02/2024</t>
  </si>
  <si>
    <t xml:space="preserve"> 391333_x000D_
</t>
  </si>
  <si>
    <t>mod. II</t>
  </si>
  <si>
    <t>64MDP04B-01</t>
  </si>
  <si>
    <t>17/02/2024</t>
  </si>
  <si>
    <t xml:space="preserve"> 012 </t>
  </si>
  <si>
    <t xml:space="preserve"> 0013 </t>
  </si>
  <si>
    <t xml:space="preserve"> 003 </t>
  </si>
  <si>
    <t xml:space="preserve"> 00802462_x000D_
</t>
  </si>
  <si>
    <t>mod.  5 DE 16</t>
  </si>
  <si>
    <t>MOD. 5 Y 6 DE 16</t>
  </si>
  <si>
    <t>en espera</t>
  </si>
  <si>
    <t>MALJ640511HDFRCV02</t>
  </si>
  <si>
    <t>MARTINEZ LICEA JAVIER SALVADOR</t>
  </si>
  <si>
    <t>javiers110564@hotmail.com</t>
  </si>
  <si>
    <t>21/02/2024</t>
  </si>
  <si>
    <t>22/02/2024</t>
  </si>
  <si>
    <t xml:space="preserve"> 635327_x000D_
</t>
  </si>
  <si>
    <t xml:space="preserve"> 535078_x000D_
</t>
  </si>
  <si>
    <t>colegIATURA</t>
  </si>
  <si>
    <t>AILK871001MG</t>
  </si>
  <si>
    <t>QUVA801218MCC</t>
  </si>
  <si>
    <t>QUINTERO VILLAMIZAR AHALIA ROCIO DEL PILAR</t>
  </si>
  <si>
    <t>SACR591211HGTNXG09</t>
  </si>
  <si>
    <t>SANCHEZ CAÑEDO ROGELIO</t>
  </si>
  <si>
    <t>sanchezdelrosalsc@gmail.com</t>
  </si>
  <si>
    <t>26/02/2024</t>
  </si>
  <si>
    <t>23/02/2024</t>
  </si>
  <si>
    <t xml:space="preserve"> 02100334_x000D_
</t>
  </si>
  <si>
    <t xml:space="preserve"> 197451_x000D_
</t>
  </si>
  <si>
    <t xml:space="preserve"> 249398_x000D_
</t>
  </si>
  <si>
    <t xml:space="preserve"> 00576512_x000D_
</t>
  </si>
  <si>
    <t xml:space="preserve">76101
</t>
  </si>
  <si>
    <t xml:space="preserve"> 620520_x000D_
</t>
  </si>
  <si>
    <t xml:space="preserve"> 122152_x000D_
</t>
  </si>
  <si>
    <t xml:space="preserve">mod . 25 de 36 </t>
  </si>
  <si>
    <t>INS Y COLEGIATURA I</t>
  </si>
  <si>
    <t>COL. ESPECIAL Y ABONO A TITULACION</t>
  </si>
  <si>
    <t>MOD. 21 AL 23 DE 36</t>
  </si>
  <si>
    <t>28/02/2024</t>
  </si>
  <si>
    <t>27/02/2024</t>
  </si>
  <si>
    <t>ROSJ580426HCSBLL04</t>
  </si>
  <si>
    <t>ROBLES SOLIS JULIO CESAR</t>
  </si>
  <si>
    <t>licenciado_robles@hotmail.com</t>
  </si>
  <si>
    <t xml:space="preserve"> 1161009_x000D_
</t>
  </si>
  <si>
    <t xml:space="preserve"> 109278</t>
  </si>
  <si>
    <t xml:space="preserve"> 00918658_x000D_
</t>
  </si>
  <si>
    <t xml:space="preserve"> 296454_x000D_
</t>
  </si>
  <si>
    <t>MOD. I CERO INSC</t>
  </si>
  <si>
    <t>mod. 6 DE 20</t>
  </si>
  <si>
    <t>29/02/2024</t>
  </si>
  <si>
    <t xml:space="preserve"> 566484_x000D_
</t>
  </si>
  <si>
    <t xml:space="preserve"> 140183_x000D_
</t>
  </si>
  <si>
    <t>MOD. 36 A 36</t>
  </si>
  <si>
    <t>01/03/2024</t>
  </si>
  <si>
    <t xml:space="preserve"> 587692_x000D_
</t>
  </si>
  <si>
    <t xml:space="preserve"> 83715</t>
  </si>
  <si>
    <t xml:space="preserve"> 500854_x000D_
</t>
  </si>
  <si>
    <t xml:space="preserve"> 465657_x000D_
</t>
  </si>
  <si>
    <t xml:space="preserve"> 129468</t>
  </si>
  <si>
    <t xml:space="preserve"> 51093_x000D_
</t>
  </si>
  <si>
    <t xml:space="preserve"> 01667387_x000D_
</t>
  </si>
  <si>
    <t xml:space="preserve">60708
</t>
  </si>
  <si>
    <t>04/03/2024</t>
  </si>
  <si>
    <t>05/03/2024</t>
  </si>
  <si>
    <t xml:space="preserve"> 592015_x000D_
</t>
  </si>
  <si>
    <t xml:space="preserve"> 739282  </t>
  </si>
  <si>
    <t xml:space="preserve"> 529429_x000D_
</t>
  </si>
  <si>
    <t xml:space="preserve"> 00077549_x000D_
</t>
  </si>
  <si>
    <t xml:space="preserve"> 00107119_x000D_
</t>
  </si>
  <si>
    <t xml:space="preserve"> 0159343 </t>
  </si>
  <si>
    <t xml:space="preserve"> 00159418 </t>
  </si>
  <si>
    <t xml:space="preserve"> 00159482 </t>
  </si>
  <si>
    <t xml:space="preserve"> 000159504 </t>
  </si>
  <si>
    <t xml:space="preserve"> 00159582 </t>
  </si>
  <si>
    <t xml:space="preserve"> 00167716 </t>
  </si>
  <si>
    <t xml:space="preserve"> 00167769 </t>
  </si>
  <si>
    <t xml:space="preserve"> 00167831 </t>
  </si>
  <si>
    <t xml:space="preserve">  00168570 </t>
  </si>
  <si>
    <t xml:space="preserve"> 00191010_x000D_
</t>
  </si>
  <si>
    <t xml:space="preserve"> 00712684_x000D_
</t>
  </si>
  <si>
    <t xml:space="preserve"> 01840651_x000D_
</t>
  </si>
  <si>
    <t xml:space="preserve"> 02110991_x000D_
</t>
  </si>
  <si>
    <t xml:space="preserve"> 02368755_x000D_
</t>
  </si>
  <si>
    <t>maeu55@hotmail.com</t>
  </si>
  <si>
    <t>GOGD920701HCSMRN03</t>
  </si>
  <si>
    <t>GOMEZ GARCIA DANIEL ALEJANDRO</t>
  </si>
  <si>
    <t>vaka0802@gmail.com</t>
  </si>
  <si>
    <t>07/03/2024</t>
  </si>
  <si>
    <t>06/03/2024</t>
  </si>
  <si>
    <t>08/03/2024</t>
  </si>
  <si>
    <t>MOD- 3</t>
  </si>
  <si>
    <t>MOD 4 DE 6</t>
  </si>
  <si>
    <t xml:space="preserve">MOD. MARZO </t>
  </si>
  <si>
    <t xml:space="preserve"> 02722636_x000D_
</t>
  </si>
  <si>
    <t xml:space="preserve">mod. 6 de 6 </t>
  </si>
  <si>
    <t xml:space="preserve"> 00754408    </t>
  </si>
  <si>
    <t xml:space="preserve"> 00762495    </t>
  </si>
  <si>
    <t xml:space="preserve"> 00762559   </t>
  </si>
  <si>
    <t xml:space="preserve"> 00762621   </t>
  </si>
  <si>
    <t xml:space="preserve"> 00772941_x000D_
</t>
  </si>
  <si>
    <t xml:space="preserve"> 00772943_x000D_
</t>
  </si>
  <si>
    <t xml:space="preserve"> 00772959_x000D_
</t>
  </si>
  <si>
    <t xml:space="preserve"> 00851618_x000D_
</t>
  </si>
  <si>
    <t xml:space="preserve"> 00876645_x000D_
</t>
  </si>
  <si>
    <t xml:space="preserve"> 01031970_x000D_
</t>
  </si>
  <si>
    <t>MOD. 35 Y 36</t>
  </si>
  <si>
    <t>mod. 6 de 6</t>
  </si>
  <si>
    <t xml:space="preserve"> 302917_x000D_
</t>
  </si>
  <si>
    <t xml:space="preserve"> 00845098_x000D_
</t>
  </si>
  <si>
    <t xml:space="preserve"> 11967  </t>
  </si>
  <si>
    <t xml:space="preserve"> 772606  </t>
  </si>
  <si>
    <t xml:space="preserve"> 312280_x000D_
</t>
  </si>
  <si>
    <t xml:space="preserve"> 00088741_x000D_
</t>
  </si>
  <si>
    <t>MOD.8 DE 16</t>
  </si>
  <si>
    <t xml:space="preserve">MOD . 11 DE 20 </t>
  </si>
  <si>
    <t>MOPL000413MMCNRZA0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</si>
  <si>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</si>
  <si>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</si>
  <si>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</si>
  <si>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</si>
  <si>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</si>
  <si>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</si>
  <si>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12/03/2024</t>
  </si>
  <si>
    <t>11/03/2024</t>
  </si>
  <si>
    <t>10/03/2024</t>
  </si>
  <si>
    <t xml:space="preserve">357213  </t>
  </si>
  <si>
    <t xml:space="preserve"> 00805206    </t>
  </si>
  <si>
    <t xml:space="preserve"> 00630777_x000D_
</t>
  </si>
  <si>
    <t xml:space="preserve"> 108821_x000D_
</t>
  </si>
  <si>
    <t>13/03/2024</t>
  </si>
  <si>
    <t>LD04D</t>
  </si>
  <si>
    <t>DIAP04B</t>
  </si>
  <si>
    <t>CUEVAS GONZALEZ DAVID ELIO</t>
  </si>
  <si>
    <t>dcuevas@dcyasoc.net</t>
  </si>
  <si>
    <t>DD07A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</si>
  <si>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</si>
  <si>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</si>
  <si>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</si>
  <si>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</si>
  <si>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</si>
  <si>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</si>
  <si>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</si>
  <si>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15/03/2024</t>
  </si>
  <si>
    <t xml:space="preserve"> 799209_x000D_
</t>
  </si>
  <si>
    <t xml:space="preserve"> 815121_x000D_
</t>
  </si>
  <si>
    <t xml:space="preserve"> 433085_x000D_
</t>
  </si>
  <si>
    <t xml:space="preserve"> 257512_x000D_
</t>
  </si>
  <si>
    <t xml:space="preserve"> 202365_x000D_
</t>
  </si>
  <si>
    <t>mod 1 MAESTRIA/SBONO TIT LD</t>
  </si>
  <si>
    <t xml:space="preserve"> 00340949_x000D_
</t>
  </si>
  <si>
    <t xml:space="preserve"> 00405045_x000D_
</t>
  </si>
  <si>
    <t>abono a titulacion</t>
  </si>
  <si>
    <t xml:space="preserve">MOD. 8 CON DR. </t>
  </si>
  <si>
    <t>20/03/2024</t>
  </si>
  <si>
    <t>19/03/2024</t>
  </si>
  <si>
    <t xml:space="preserve"> 21307_x000D_
</t>
  </si>
  <si>
    <t xml:space="preserve"> 22945  </t>
  </si>
  <si>
    <t xml:space="preserve"> 2677934_x000D_
</t>
  </si>
  <si>
    <t xml:space="preserve"> 128621_x000D_
</t>
  </si>
  <si>
    <t xml:space="preserve"> 01217335_x000D_
</t>
  </si>
  <si>
    <t>VARIOS MODULOS</t>
  </si>
  <si>
    <t>MOD II DE 20</t>
  </si>
  <si>
    <t>VEMD860810MMCLDN03</t>
  </si>
  <si>
    <t>VELASQUEZ MEDINA DIANA</t>
  </si>
  <si>
    <t>dianiux.velasquez@gmail.com</t>
  </si>
  <si>
    <t xml:space="preserve"> 00473147_x000D_
</t>
  </si>
  <si>
    <t>ABONO A JORNADA</t>
  </si>
  <si>
    <t>25/03/2024</t>
  </si>
  <si>
    <t xml:space="preserve"> 0255151    </t>
  </si>
  <si>
    <t>26/03/2024</t>
  </si>
  <si>
    <t>luzmalemuscampuzano@gmail.com</t>
  </si>
  <si>
    <t xml:space="preserve">  00016777   </t>
  </si>
  <si>
    <t xml:space="preserve"> 406943_x000D_
</t>
  </si>
  <si>
    <t xml:space="preserve"> 14659_x000D_
</t>
  </si>
  <si>
    <t xml:space="preserve"> 639479_x000D_
</t>
  </si>
  <si>
    <t xml:space="preserve"> 192741_x000D_
</t>
  </si>
  <si>
    <t xml:space="preserve"> 140535_x000D_
</t>
  </si>
  <si>
    <t xml:space="preserve"> 1599694_x000D_
</t>
  </si>
  <si>
    <t>abono a 4 MODULOS</t>
  </si>
  <si>
    <t>EXTEMPRANEO</t>
  </si>
  <si>
    <t>MOD.. 14 DE 20</t>
  </si>
  <si>
    <t>MOD. 19 Y 20</t>
  </si>
  <si>
    <t xml:space="preserve">1513075
</t>
  </si>
  <si>
    <t>MOD. 12  DE 20</t>
  </si>
  <si>
    <t xml:space="preserve"> 01154018
</t>
  </si>
  <si>
    <t>mod, 14 DE 24</t>
  </si>
  <si>
    <t xml:space="preserve"> 00191797
</t>
  </si>
  <si>
    <t>ABONO A MOD, II Y SALDO I</t>
  </si>
  <si>
    <t>mod-. II DE 20</t>
  </si>
  <si>
    <t>INSCRIPCION JORNADA LD</t>
  </si>
  <si>
    <t>JT LICENCIATURA EN DERECHO</t>
  </si>
  <si>
    <t>MONDRAGON PEREZ LUZ AMERICA</t>
  </si>
  <si>
    <t>INSCRIPCIÓN  JORNADA DOCTORADO</t>
  </si>
  <si>
    <t xml:space="preserve"> 0159634
</t>
  </si>
  <si>
    <t>27/03/2024</t>
  </si>
  <si>
    <t xml:space="preserve"> 545552_x000D_
</t>
  </si>
  <si>
    <t xml:space="preserve"> 494863_x000D_
</t>
  </si>
  <si>
    <t xml:space="preserve"> 32288   </t>
  </si>
  <si>
    <t>MOD. 3 AL 10 Y ABONO AL 11</t>
  </si>
  <si>
    <t>RISJ761229HMCVNS09</t>
  </si>
  <si>
    <t>RIVERA SANCHEZ JESUS EDGAR</t>
  </si>
  <si>
    <t>licjesusrivera007@gmail.com</t>
  </si>
  <si>
    <t xml:space="preserve">INSCRIP/ MOD I </t>
  </si>
  <si>
    <t xml:space="preserve"> 976033_x000D_
</t>
  </si>
  <si>
    <t xml:space="preserve">MONDRAGON PEREZ LUZ AMERICA </t>
  </si>
  <si>
    <t>TAQD811116MCCTQ22</t>
  </si>
  <si>
    <t>PIAH640129HMCCRC05</t>
  </si>
  <si>
    <t xml:space="preserve"> 60958_x000D_
</t>
  </si>
  <si>
    <t>VIGM710129MTCDLN02</t>
  </si>
  <si>
    <t>01/04/2024</t>
  </si>
  <si>
    <t>EACZ910309MMCSLR07</t>
  </si>
  <si>
    <t>BEAA760319HMCRRN01</t>
  </si>
  <si>
    <t>BERNAL ARZALUZ JOSE ANTONIO</t>
  </si>
  <si>
    <t xml:space="preserve"> 111419  </t>
  </si>
  <si>
    <t xml:space="preserve"> 1793318_x000D_
</t>
  </si>
  <si>
    <t xml:space="preserve"> 433333   </t>
  </si>
  <si>
    <t xml:space="preserve"> 514101_x000D_
</t>
  </si>
  <si>
    <t>RAHE781001HDFMRR08</t>
  </si>
  <si>
    <t>02/04/2024</t>
  </si>
  <si>
    <t xml:space="preserve"> 158365_x000D_
</t>
  </si>
  <si>
    <t xml:space="preserve"> 04081409_x000D_
</t>
  </si>
  <si>
    <t xml:space="preserve"> 04347938_x000D_
</t>
  </si>
  <si>
    <t xml:space="preserve"> 04460694_x000D_
</t>
  </si>
  <si>
    <t xml:space="preserve"> 03713119_x000D_
</t>
  </si>
  <si>
    <t xml:space="preserve"> 03678668_x000D_
</t>
  </si>
  <si>
    <t xml:space="preserve"> 0045843    </t>
  </si>
  <si>
    <t xml:space="preserve"> 00458455   </t>
  </si>
  <si>
    <t xml:space="preserve"> 00458464   </t>
  </si>
  <si>
    <t xml:space="preserve"> 00458493   </t>
  </si>
  <si>
    <t>PROGRAMA DE DOCTORADO</t>
  </si>
  <si>
    <t>CIERRE DE LICENCIATURA</t>
  </si>
  <si>
    <t>05/04/2024</t>
  </si>
  <si>
    <t>04/04/2024</t>
  </si>
  <si>
    <t>03/04/2024</t>
  </si>
  <si>
    <t xml:space="preserve"> 600713_x000D_
</t>
  </si>
  <si>
    <t xml:space="preserve">  488407   </t>
  </si>
  <si>
    <t xml:space="preserve"> 311047_x000D_
</t>
  </si>
  <si>
    <t xml:space="preserve">  0088541   </t>
  </si>
  <si>
    <t xml:space="preserve">  00483427   </t>
  </si>
  <si>
    <t xml:space="preserve"> 00829736_x000D_
</t>
  </si>
  <si>
    <t>mod. Abril</t>
  </si>
  <si>
    <t>REYES T</t>
  </si>
  <si>
    <t>08/04/2024</t>
  </si>
  <si>
    <t xml:space="preserve"> 646334_x000D_
</t>
  </si>
  <si>
    <t xml:space="preserve"> 2123300_x000D_
</t>
  </si>
  <si>
    <t xml:space="preserve"> 364644_x000D_
</t>
  </si>
  <si>
    <t xml:space="preserve"> 124474_x000D_
</t>
  </si>
  <si>
    <t xml:space="preserve"> 93855_x000D_
</t>
  </si>
  <si>
    <t xml:space="preserve">MOD. 5 DE 6 </t>
  </si>
  <si>
    <t>GOMJ970916MQRNRN01</t>
  </si>
  <si>
    <t>GONZALEZ MARTIN JOANHA</t>
  </si>
  <si>
    <t>hanagonzalez304@gmail.com</t>
  </si>
  <si>
    <t>10/04/2024</t>
  </si>
  <si>
    <t xml:space="preserve"> 731031_x000D_
</t>
  </si>
  <si>
    <t xml:space="preserve"> 330224_x000D_
</t>
  </si>
  <si>
    <t>INSC Y MOD. I</t>
  </si>
  <si>
    <t>MOD 12 y 13  DE 24</t>
  </si>
  <si>
    <t xml:space="preserve"> 00125795   </t>
  </si>
  <si>
    <t>mod-. III De 20</t>
  </si>
  <si>
    <t>11/04/2024</t>
  </si>
  <si>
    <t>MOD. 7 DE 16 Y TITULACION JTPD</t>
  </si>
  <si>
    <t>mod.  6 DE 16</t>
  </si>
  <si>
    <t>mod.  7 DE 16</t>
  </si>
  <si>
    <t>12/04/2024</t>
  </si>
  <si>
    <t xml:space="preserve"> 417175_x000D_
</t>
  </si>
  <si>
    <t xml:space="preserve"> 26858    </t>
  </si>
  <si>
    <t xml:space="preserve"> 972640_x000D_
</t>
  </si>
  <si>
    <t xml:space="preserve"> 01075324_x000D_
</t>
  </si>
  <si>
    <t xml:space="preserve"> 376330_x000D_
</t>
  </si>
  <si>
    <t xml:space="preserve">MOD. 2 DE 16 ESTHER CAMPOS </t>
  </si>
  <si>
    <t xml:space="preserve">MOD. 3 DE 16 ESTHER CAMPOS </t>
  </si>
  <si>
    <t>mod 3 de 16</t>
  </si>
  <si>
    <t>mod 2 de 16</t>
  </si>
  <si>
    <t>LOPEZ GONZALEZ LUZ ANGELICA</t>
  </si>
  <si>
    <t>15/04/2024</t>
  </si>
  <si>
    <t xml:space="preserve"> 581949   </t>
  </si>
  <si>
    <t xml:space="preserve"> 132851_x000D_
</t>
  </si>
  <si>
    <t xml:space="preserve"> 01444273_x000D_
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</si>
  <si>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</si>
  <si>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</si>
  <si>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</si>
  <si>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</si>
  <si>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</si>
  <si>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</si>
  <si>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MOD 2,3, ABONO 4</t>
  </si>
  <si>
    <t xml:space="preserve">MOD 3 </t>
  </si>
  <si>
    <t xml:space="preserve"> 01481994_x000D_
</t>
  </si>
  <si>
    <t xml:space="preserve">INSCRIPCCION </t>
  </si>
  <si>
    <t>NORIEGA ESTRADA GUSTAVO ADOLFO</t>
  </si>
  <si>
    <t>jurisconsulto.mm@gmail.com</t>
  </si>
  <si>
    <t>Charlytuz2013@gmail.com</t>
  </si>
  <si>
    <t>B</t>
  </si>
  <si>
    <t>17/04/2024</t>
  </si>
  <si>
    <t>16/04/2024</t>
  </si>
  <si>
    <t xml:space="preserve"> 2186413_x000D_
</t>
  </si>
  <si>
    <t xml:space="preserve"> 00538322_x000D_
</t>
  </si>
  <si>
    <t xml:space="preserve"> 00069036  </t>
  </si>
  <si>
    <t xml:space="preserve"> 02790787_x000D_
</t>
  </si>
  <si>
    <t xml:space="preserve"> 02862123_x000D_
</t>
  </si>
  <si>
    <t xml:space="preserve"> 02730253_x000D_
</t>
  </si>
  <si>
    <t xml:space="preserve"> 02727144_x000D_
</t>
  </si>
  <si>
    <t>1V</t>
  </si>
  <si>
    <t>2V</t>
  </si>
  <si>
    <t>9V</t>
  </si>
  <si>
    <t>3V</t>
  </si>
  <si>
    <t>4V</t>
  </si>
  <si>
    <t>5V</t>
  </si>
  <si>
    <t>6V</t>
  </si>
  <si>
    <t>7V</t>
  </si>
  <si>
    <t>8V</t>
  </si>
  <si>
    <t>10V</t>
  </si>
  <si>
    <t>11V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</si>
  <si>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</si>
  <si>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</si>
  <si>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</si>
  <si>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</si>
  <si>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</si>
  <si>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</si>
  <si>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</si>
  <si>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HEAL661005HGGNR00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</si>
  <si>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</si>
  <si>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</si>
  <si>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</si>
  <si>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</si>
  <si>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</si>
  <si>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</si>
  <si>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ESCR730120HGGPA00</t>
  </si>
  <si>
    <t>AAGJ820309MGGDA00</t>
  </si>
  <si>
    <t>MOME980513HGGRO00</t>
  </si>
  <si>
    <t>ALVL950927MGGRL00</t>
  </si>
  <si>
    <t>CEAA831210HGGRC00</t>
  </si>
  <si>
    <t>FLSC870815MGTOA00</t>
  </si>
  <si>
    <t>PETJ760522HGTLE00</t>
  </si>
  <si>
    <t>RESK900915MGTYL00</t>
  </si>
  <si>
    <t>LOGW830705HGTPO00</t>
  </si>
  <si>
    <t>MIRA740523HGGRI00</t>
  </si>
  <si>
    <t>RACJ780706HGGMM00</t>
  </si>
  <si>
    <t>SAGS961218MGGML00</t>
  </si>
  <si>
    <t>NOEG861201HGGRS00</t>
  </si>
  <si>
    <t>SALE730121HGGMO00</t>
  </si>
  <si>
    <t>GAGE821211MGGRO00</t>
  </si>
  <si>
    <t>MAMB680614MGGKA00</t>
  </si>
  <si>
    <t xml:space="preserve"> 793594_x000D_
</t>
  </si>
  <si>
    <t xml:space="preserve"> 351465_x000D_
</t>
  </si>
  <si>
    <t xml:space="preserve"> 328142_x000D_
</t>
  </si>
  <si>
    <t xml:space="preserve">ABONO TITULACION </t>
  </si>
  <si>
    <t>ALMK791129MGGVU00</t>
  </si>
  <si>
    <t>RARB780805MGGMOR00</t>
  </si>
  <si>
    <t>SACC780518MGGME00</t>
  </si>
  <si>
    <t>VIDC830125MGGLE00</t>
  </si>
  <si>
    <t>GAFD870804MGGRR00</t>
  </si>
  <si>
    <t>LOSP830522MGGPI00</t>
  </si>
  <si>
    <t>GAPM700307HGGRA00</t>
  </si>
  <si>
    <t>AJMJ820513HGGAIA00</t>
  </si>
  <si>
    <t>ESOJ981206MGGCR00</t>
  </si>
  <si>
    <t>GAVI830411MGGRS00</t>
  </si>
  <si>
    <t>VANE730901HGGLA00</t>
  </si>
  <si>
    <t>18/04/2024</t>
  </si>
  <si>
    <t xml:space="preserve"> 110241_x000D_
</t>
  </si>
  <si>
    <t xml:space="preserve"> 2202147_x000D_
</t>
  </si>
  <si>
    <t xml:space="preserve">  00340210  </t>
  </si>
  <si>
    <t xml:space="preserve"> 00892877_x000D_
</t>
  </si>
  <si>
    <t xml:space="preserve">MOD. 9 CON DR. </t>
  </si>
  <si>
    <t>mod. 12 de 24</t>
  </si>
  <si>
    <t>64MDP03B2-09</t>
  </si>
  <si>
    <t>LOHMM730610MJGPE00</t>
  </si>
  <si>
    <t>64DD06B-02</t>
  </si>
  <si>
    <t>GORW751119HJGNO00</t>
  </si>
  <si>
    <t>64DD06B-01</t>
  </si>
  <si>
    <t>DICW730114HGGVA00</t>
  </si>
  <si>
    <t>64DD07D-05</t>
  </si>
  <si>
    <t>CALA600307HGTBLA00</t>
  </si>
  <si>
    <t>OEMJ881028HGGBMN00</t>
  </si>
  <si>
    <t>VABM730720MGGLBM00</t>
  </si>
  <si>
    <t>RHJC700108HDFBRH09</t>
  </si>
  <si>
    <t>81 1050 2274</t>
  </si>
  <si>
    <t>crubio2@gmail.com</t>
  </si>
  <si>
    <t xml:space="preserve"> 349884 No</t>
  </si>
  <si>
    <t xml:space="preserve"> 347955 </t>
  </si>
  <si>
    <t xml:space="preserve"> 528927_x000D_
</t>
  </si>
  <si>
    <t xml:space="preserve"> 34929   </t>
  </si>
  <si>
    <t xml:space="preserve">LIQUIDACION TITULACION </t>
  </si>
  <si>
    <t xml:space="preserve">LIQUIDACION TOTAL </t>
  </si>
  <si>
    <t>RUBIO JUAREZ CUAUHTEMOC</t>
  </si>
  <si>
    <t>19/04/2024</t>
  </si>
  <si>
    <t xml:space="preserve"> 363874   </t>
  </si>
  <si>
    <t xml:space="preserve"> 797835_x000D_
</t>
  </si>
  <si>
    <t>LOPC810411HGTPOR00</t>
  </si>
  <si>
    <t>BLGA971202GGMAOD00</t>
  </si>
  <si>
    <t>JIVR730628MCCMRC16</t>
  </si>
  <si>
    <t>HEGJ800612MGTRU00</t>
  </si>
  <si>
    <t>DAPSG910912HGTVE00</t>
  </si>
  <si>
    <t>HEEP821213HGGRSA00</t>
  </si>
  <si>
    <t>CHMB890930MGGIAR00</t>
  </si>
  <si>
    <t>ESHM780728MGGTEA00</t>
  </si>
  <si>
    <t>MAPJ780503HGGRRAU00</t>
  </si>
  <si>
    <t>MERD871008HCGG00</t>
  </si>
  <si>
    <t>ROGJ871008HCGCU00</t>
  </si>
  <si>
    <t>VIGJ770412HGGLOO00</t>
  </si>
  <si>
    <t>RIMH840407HGGVEE00</t>
  </si>
  <si>
    <t>AALL820829MCG00</t>
  </si>
  <si>
    <t>AEGM580603HDGRRNO5</t>
  </si>
  <si>
    <t>22/04/2024</t>
  </si>
  <si>
    <t>VIPD720705HCSLNN01</t>
  </si>
  <si>
    <t>VILLAR PINTO DANIEL</t>
  </si>
  <si>
    <t>danielitovillarp@outlook.com</t>
  </si>
  <si>
    <t xml:space="preserve">MAESTRIA EN DERECHO PENAL </t>
  </si>
  <si>
    <t xml:space="preserve"> 653537 In</t>
  </si>
  <si>
    <t>MECV480630HVZNRC09</t>
  </si>
  <si>
    <t>MENDEZ CORTES VICTOR MANUEL</t>
  </si>
  <si>
    <t>INSCRIPCION Y MOD 1</t>
  </si>
  <si>
    <t xml:space="preserve"> 98077_x000D_
</t>
  </si>
  <si>
    <t>MOD 1 Y 2</t>
  </si>
  <si>
    <t>MDP03</t>
  </si>
  <si>
    <t>23/04/2024</t>
  </si>
  <si>
    <t xml:space="preserve"> 21065_x000D_
</t>
  </si>
  <si>
    <t>INSC, MOD Y EQUI. ARREVILLAGA, ESCOBAR Y GARCIA</t>
  </si>
  <si>
    <t xml:space="preserve"> 01287707_x000D_
</t>
  </si>
  <si>
    <t xml:space="preserve"> 00993874_x000D_
</t>
  </si>
  <si>
    <t xml:space="preserve"> 02713334_x000D_
</t>
  </si>
  <si>
    <t xml:space="preserve"> 387394   </t>
  </si>
  <si>
    <t>MOD 5 Y 6 DE 36</t>
  </si>
  <si>
    <t>MOD 2 E INSCRIPCION</t>
  </si>
  <si>
    <t>mod. 4</t>
  </si>
  <si>
    <t>12V</t>
  </si>
  <si>
    <t>COLEGIATURAS Y TITULACIÓN</t>
  </si>
  <si>
    <t>25/04/2024</t>
  </si>
  <si>
    <t xml:space="preserve"> 106814_x000D_
</t>
  </si>
  <si>
    <t>mod. 7 de 36</t>
  </si>
  <si>
    <t xml:space="preserve"> 859302_x000D_
</t>
  </si>
  <si>
    <t>29/04/2024</t>
  </si>
  <si>
    <t>26/04/2024</t>
  </si>
  <si>
    <t xml:space="preserve"> 1540613_x000D_
</t>
  </si>
  <si>
    <t xml:space="preserve"> 474952   </t>
  </si>
  <si>
    <t xml:space="preserve"> 480042_x000D_
</t>
  </si>
  <si>
    <t xml:space="preserve"> 287737_x000D_
</t>
  </si>
  <si>
    <t xml:space="preserve"> 846390_x000D_
</t>
  </si>
  <si>
    <t xml:space="preserve"> 01402985_x000D_
</t>
  </si>
  <si>
    <t xml:space="preserve"> 00460409    </t>
  </si>
  <si>
    <t xml:space="preserve"> 177370_x000D_
</t>
  </si>
  <si>
    <t xml:space="preserve"> MOD 1 Y 2 DE 08</t>
  </si>
  <si>
    <t xml:space="preserve"> 00653677_x000D_
</t>
  </si>
  <si>
    <t xml:space="preserve"> 722117   </t>
  </si>
  <si>
    <t xml:space="preserve"> 03127402_x000D_
</t>
  </si>
  <si>
    <t xml:space="preserve">mod, equiv, abono titulacion </t>
  </si>
  <si>
    <t>RUJC700108HDFBRH09</t>
  </si>
  <si>
    <t>30/04/2024</t>
  </si>
  <si>
    <t>02/05/2024</t>
  </si>
  <si>
    <t xml:space="preserve"> 01536790_x000D_
</t>
  </si>
  <si>
    <t xml:space="preserve"> 768606   </t>
  </si>
  <si>
    <t xml:space="preserve"> 480417_x000D_
</t>
  </si>
  <si>
    <t xml:space="preserve"> 1569818_x000D_
</t>
  </si>
  <si>
    <t xml:space="preserve"> 1548654_x000D_
</t>
  </si>
  <si>
    <t xml:space="preserve"> 116198   </t>
  </si>
  <si>
    <t xml:space="preserve"> 532611   </t>
  </si>
  <si>
    <t xml:space="preserve"> 760721  </t>
  </si>
  <si>
    <t xml:space="preserve"> 803842_x000D_
</t>
  </si>
  <si>
    <t xml:space="preserve"> 2075942_x000D_
</t>
  </si>
  <si>
    <t>MOD 3 Y 4</t>
  </si>
  <si>
    <t>MOD. 14 DE20</t>
  </si>
  <si>
    <t>03/05/2024</t>
  </si>
  <si>
    <t>06/05/2024</t>
  </si>
  <si>
    <t xml:space="preserve"> 564211  </t>
  </si>
  <si>
    <t xml:space="preserve"> 1516286_x000D_
</t>
  </si>
  <si>
    <t xml:space="preserve"> 1498473_x000D_
</t>
  </si>
  <si>
    <t xml:space="preserve"> 497377_x000D_
</t>
  </si>
  <si>
    <t xml:space="preserve"> 418309_x000D_
</t>
  </si>
  <si>
    <t xml:space="preserve"> 540242_x000D_
</t>
  </si>
  <si>
    <t xml:space="preserve"> 239171_x000D_
</t>
  </si>
  <si>
    <t xml:space="preserve"> 1110317_x000D_
</t>
  </si>
  <si>
    <t xml:space="preserve"> 1894883_x000D_
</t>
  </si>
  <si>
    <t xml:space="preserve"> 1846339_x000D_
</t>
  </si>
  <si>
    <t xml:space="preserve"> 810778  </t>
  </si>
  <si>
    <t xml:space="preserve">  0800699 </t>
  </si>
  <si>
    <t xml:space="preserve">  72885 </t>
  </si>
  <si>
    <t xml:space="preserve"> 915110_x000D_
</t>
  </si>
  <si>
    <t xml:space="preserve"> 494057_x000D_
</t>
  </si>
  <si>
    <t xml:space="preserve"> 7789189   </t>
  </si>
  <si>
    <t xml:space="preserve"> 779092   </t>
  </si>
  <si>
    <t xml:space="preserve"> 779037   </t>
  </si>
  <si>
    <t xml:space="preserve"> 778922   </t>
  </si>
  <si>
    <t xml:space="preserve"> 254729_x000D_
</t>
  </si>
  <si>
    <t xml:space="preserve"> 2279570_x000D_
</t>
  </si>
  <si>
    <t xml:space="preserve">MOD 4 </t>
  </si>
  <si>
    <t>08/05/2024</t>
  </si>
  <si>
    <t>07/05/2024</t>
  </si>
  <si>
    <t xml:space="preserve">MOD.6 </t>
  </si>
  <si>
    <t>INSC. COLEGIATURA, ABONO MOD 2</t>
  </si>
  <si>
    <t>MOD 2, 3 Y 4</t>
  </si>
  <si>
    <t>MOD 5, ABONO 6</t>
  </si>
  <si>
    <t>E</t>
  </si>
  <si>
    <t>09/05/2024</t>
  </si>
  <si>
    <t>SOLIS MANRIQUEZ MENDY</t>
  </si>
  <si>
    <t>misomaxls@yahoo.com.mx</t>
  </si>
  <si>
    <t>LORI771217HDFPMS01</t>
  </si>
  <si>
    <t>LOPEZ ROMERO ISRAEL</t>
  </si>
  <si>
    <t>israel.lopezrmap@gmail.com</t>
  </si>
  <si>
    <t>BAML750727MMCRLS09</t>
  </si>
  <si>
    <t>BARRON MALDONADO MARIA LUISA</t>
  </si>
  <si>
    <t>998 293 2120</t>
  </si>
  <si>
    <t>AICE811229HYNVND02</t>
  </si>
  <si>
    <t>AVILES CANCHE EDWARD GABRIEL</t>
  </si>
  <si>
    <t>998 428 3956</t>
  </si>
  <si>
    <t>aa_abogados@hotmail.com</t>
  </si>
  <si>
    <t xml:space="preserve"> 161401_x000D_
</t>
  </si>
  <si>
    <t xml:space="preserve"> 275394_x000D_
</t>
  </si>
  <si>
    <t xml:space="preserve"> 01034956_x000D_
</t>
  </si>
  <si>
    <t xml:space="preserve"> 70814</t>
  </si>
  <si>
    <t xml:space="preserve"> 623200</t>
  </si>
  <si>
    <t xml:space="preserve"> 858584</t>
  </si>
  <si>
    <t>INS, MOD 1,2 ABONO 3</t>
  </si>
  <si>
    <t>10/05/2024</t>
  </si>
  <si>
    <t xml:space="preserve"> 611608_x000D_
</t>
  </si>
  <si>
    <t xml:space="preserve"> 01128327_x000D_
</t>
  </si>
  <si>
    <t>MOD MAY</t>
  </si>
  <si>
    <t>ceo@maldonadoconsultores.com</t>
  </si>
  <si>
    <t>14/05/2024</t>
  </si>
  <si>
    <t>04/05/2024</t>
  </si>
  <si>
    <t>DIP IA</t>
  </si>
  <si>
    <t>ROHA830104MCSBGL05</t>
  </si>
  <si>
    <t>ROBLES HIGUERA ALMA BEATRIZ</t>
  </si>
  <si>
    <t>qi.beatriz@gmail.com</t>
  </si>
  <si>
    <t>DIPLOMADO INT ARTIFICIAL</t>
  </si>
  <si>
    <t xml:space="preserve"> 01174707_x000D_
</t>
  </si>
  <si>
    <t xml:space="preserve"> 845248_x000D_
</t>
  </si>
  <si>
    <t xml:space="preserve"> 898943  </t>
  </si>
  <si>
    <t xml:space="preserve"> 1062003_x000D_
</t>
  </si>
  <si>
    <t xml:space="preserve"> 508655_x000D_
</t>
  </si>
  <si>
    <t>MOD. 6 ABONO 7</t>
  </si>
  <si>
    <t>17/05/2024</t>
  </si>
  <si>
    <t>16/05/2024</t>
  </si>
  <si>
    <t>998 381 2250</t>
  </si>
  <si>
    <t>HEGI890515HCCRMS04</t>
  </si>
  <si>
    <t>HERNANDEZ GOMEZ ISIDRO</t>
  </si>
  <si>
    <t>998 292 3072</t>
  </si>
  <si>
    <t>isidrohernandezgomez2@gmail.com</t>
  </si>
  <si>
    <t>LD04B</t>
  </si>
  <si>
    <t xml:space="preserve"> 981416_x000D_
</t>
  </si>
  <si>
    <t xml:space="preserve"> 735844  </t>
  </si>
  <si>
    <t xml:space="preserve"> 600724_x000D_
</t>
  </si>
  <si>
    <t xml:space="preserve"> 01272502_x000D_
</t>
  </si>
  <si>
    <t>21/05/2024</t>
  </si>
  <si>
    <t>20/05/2024</t>
  </si>
  <si>
    <t xml:space="preserve">  00781985  </t>
  </si>
  <si>
    <t xml:space="preserve">  00781920  </t>
  </si>
  <si>
    <t xml:space="preserve"> 00613827_x000D_
</t>
  </si>
  <si>
    <t xml:space="preserve">  00767052   </t>
  </si>
  <si>
    <t xml:space="preserve">  00965915   </t>
  </si>
  <si>
    <t xml:space="preserve">  00965938  </t>
  </si>
  <si>
    <t>COLEGIATURA MOD- I</t>
  </si>
  <si>
    <t xml:space="preserve">INSCRPCIÓN </t>
  </si>
  <si>
    <t>MAESTRIA</t>
  </si>
  <si>
    <t>MOD. 2 DD</t>
  </si>
  <si>
    <t xml:space="preserve">MOD. 3, 4 Y </t>
  </si>
  <si>
    <t>MOD 5  DE 16</t>
  </si>
  <si>
    <t xml:space="preserve"> 01201009_x000D_
</t>
  </si>
  <si>
    <t>MOD- 16 DE 24</t>
  </si>
  <si>
    <t>MODULO  I</t>
  </si>
  <si>
    <t xml:space="preserve">MOD- 4 </t>
  </si>
  <si>
    <t>MOD. II Y ABONO A JT</t>
  </si>
  <si>
    <t>24/05/2024</t>
  </si>
  <si>
    <t>23/05/2024</t>
  </si>
  <si>
    <t>22/05/2024</t>
  </si>
  <si>
    <t xml:space="preserve"> 559300_x000D_
</t>
  </si>
  <si>
    <t xml:space="preserve"> 00344721_x000D_
</t>
  </si>
  <si>
    <t xml:space="preserve"> 01031362_x000D_
</t>
  </si>
  <si>
    <t xml:space="preserve"> 00518998_x000D_
</t>
  </si>
  <si>
    <t>MOD.  10 CON DR FERNANDO</t>
  </si>
  <si>
    <t xml:space="preserve">complemento </t>
  </si>
  <si>
    <t>MOD. 14  Y 15</t>
  </si>
  <si>
    <t>LOPEZ  ROMERO ISRAEL</t>
  </si>
  <si>
    <t>29/05/2024</t>
  </si>
  <si>
    <t xml:space="preserve"> 383663_x000D_
</t>
  </si>
  <si>
    <t xml:space="preserve"> 00575105_x000D_
</t>
  </si>
  <si>
    <t>INSCRIP, MOD I, 2 ABONO al 3</t>
  </si>
  <si>
    <t>INSCRP. MOD. 1, 2 Y AB 3</t>
  </si>
  <si>
    <t>30/05/2024</t>
  </si>
  <si>
    <t xml:space="preserve"> 1167260_x000D_
</t>
  </si>
  <si>
    <t xml:space="preserve"> 277219_x000D_
</t>
  </si>
  <si>
    <t xml:space="preserve"> 00881584_x000D_
</t>
  </si>
  <si>
    <t>31/05/2024</t>
  </si>
  <si>
    <t xml:space="preserve"> 46025_x000D_
</t>
  </si>
  <si>
    <t xml:space="preserve"> 304270_x000D_
</t>
  </si>
  <si>
    <t xml:space="preserve"> 55654_x000D_
</t>
  </si>
  <si>
    <t xml:space="preserve"> 21236_x000D_
</t>
  </si>
  <si>
    <t xml:space="preserve">MOD- 10 DE 36 </t>
  </si>
  <si>
    <t xml:space="preserve">INSR 2024 MAYO </t>
  </si>
  <si>
    <t>ALARCON VITZIL LIZANI YAMILEX</t>
  </si>
  <si>
    <t xml:space="preserve"> 00994938  </t>
  </si>
  <si>
    <t>1OP</t>
  </si>
  <si>
    <t>2OP</t>
  </si>
  <si>
    <t>RIBR720424HCCVTS22</t>
  </si>
  <si>
    <t>64DD07E-04</t>
  </si>
  <si>
    <t>64DD07E-05</t>
  </si>
  <si>
    <t>64DD07F-02</t>
  </si>
  <si>
    <t>SOMM781022MCHLNN01</t>
  </si>
  <si>
    <t>CUGD710220HPCMNS00</t>
  </si>
  <si>
    <t>03/06/2024</t>
  </si>
  <si>
    <t xml:space="preserve"> 1954979_x000D_
</t>
  </si>
  <si>
    <t xml:space="preserve"> 1871640_x000D_
</t>
  </si>
  <si>
    <t xml:space="preserve"> 961541_x000D_
</t>
  </si>
  <si>
    <t xml:space="preserve"> 54257  </t>
  </si>
  <si>
    <t xml:space="preserve"> 562584_x000D_
</t>
  </si>
  <si>
    <t xml:space="preserve">  5811  </t>
  </si>
  <si>
    <t xml:space="preserve"> 423187_x000D_
</t>
  </si>
  <si>
    <t xml:space="preserve"> 84818    </t>
  </si>
  <si>
    <t xml:space="preserve"> 2124701_x000D_
</t>
  </si>
  <si>
    <t>MOD. IV DE 20</t>
  </si>
  <si>
    <t>MOD. V DE 20</t>
  </si>
  <si>
    <t xml:space="preserve">mod. 12 de 20 </t>
  </si>
  <si>
    <t>04/06/2024</t>
  </si>
  <si>
    <t xml:space="preserve"> 296220_x000D_
</t>
  </si>
  <si>
    <t xml:space="preserve"> 260285_x000D_
</t>
  </si>
  <si>
    <t>MOD- 16 DE 20</t>
  </si>
  <si>
    <t>64DD07G-06</t>
  </si>
  <si>
    <t>64DD07I-01</t>
  </si>
  <si>
    <t>64DD07G-01</t>
  </si>
  <si>
    <t>64DD07G-04</t>
  </si>
  <si>
    <t>64DD07H-05</t>
  </si>
  <si>
    <t>64DD07H-04</t>
  </si>
  <si>
    <t>64DD07H-02</t>
  </si>
  <si>
    <t>64DD07E-02</t>
  </si>
  <si>
    <t>64DD07I-02</t>
  </si>
  <si>
    <t>64DD07E-08</t>
  </si>
  <si>
    <t>64DD07E-09</t>
  </si>
  <si>
    <t>64DD07E-03</t>
  </si>
  <si>
    <t>64DD07E-06</t>
  </si>
  <si>
    <t>64DD07E-01</t>
  </si>
  <si>
    <t>64DD07F-03</t>
  </si>
  <si>
    <t>64DIA04B-03</t>
  </si>
  <si>
    <t>64DD07H-01</t>
  </si>
  <si>
    <t>64MD07C-01</t>
  </si>
  <si>
    <t>64DD07H-03</t>
  </si>
  <si>
    <t>64DD07G-05</t>
  </si>
  <si>
    <t>64DD07G-03</t>
  </si>
  <si>
    <t>64DIA04B-01</t>
  </si>
  <si>
    <t>64DD07G-02</t>
  </si>
  <si>
    <t>MOAF780606HCSRLR00</t>
  </si>
  <si>
    <t>MORALES ALBORES FRANCISCO DANIEL</t>
  </si>
  <si>
    <t>fdmalbores@hotmail.com</t>
  </si>
  <si>
    <t>violetasiliceo@gmail.com</t>
  </si>
  <si>
    <t>06/06/2024</t>
  </si>
  <si>
    <t>07/06/2024</t>
  </si>
  <si>
    <t>05/06/2024</t>
  </si>
  <si>
    <t xml:space="preserve"> 00344692_x000D_
</t>
  </si>
  <si>
    <t xml:space="preserve"> 2265213_x000D_
</t>
  </si>
  <si>
    <t xml:space="preserve"> 998577 </t>
  </si>
  <si>
    <t xml:space="preserve"> 01153062_x000D_
</t>
  </si>
  <si>
    <t xml:space="preserve"> 01158025_x000D_
</t>
  </si>
  <si>
    <t xml:space="preserve"> 536585_x000D_
</t>
  </si>
  <si>
    <t xml:space="preserve">  116671 </t>
  </si>
  <si>
    <t>FOTOGRAFIAS</t>
  </si>
  <si>
    <t>MOD. 6 Y ABONO A 7</t>
  </si>
  <si>
    <t>3OP</t>
  </si>
  <si>
    <t>10/06/2024</t>
  </si>
  <si>
    <t xml:space="preserve"> 00768156_x000D_
</t>
  </si>
  <si>
    <t xml:space="preserve"> 00842734_x000D_
</t>
  </si>
  <si>
    <t xml:space="preserve"> 00847768_x000D_
</t>
  </si>
  <si>
    <t xml:space="preserve"> 0020406    </t>
  </si>
  <si>
    <t xml:space="preserve"> 46400    </t>
  </si>
  <si>
    <t>MOD. JUNIO</t>
  </si>
  <si>
    <t>12/06/2024</t>
  </si>
  <si>
    <t>11/06/2024</t>
  </si>
  <si>
    <t xml:space="preserve"> 105525_x000D_
</t>
  </si>
  <si>
    <t xml:space="preserve"> 81621    </t>
  </si>
  <si>
    <t xml:space="preserve"> 781650_x000D_
</t>
  </si>
  <si>
    <t xml:space="preserve"> 248705_x000D_
</t>
  </si>
  <si>
    <t>VAES691030HCSLSR03</t>
  </si>
  <si>
    <t>VALLS ESPONDA SERGIO ARTURO</t>
  </si>
  <si>
    <t>MD06C2</t>
  </si>
  <si>
    <t xml:space="preserve"> 00150309 </t>
  </si>
  <si>
    <t xml:space="preserve"> 00150307 </t>
  </si>
  <si>
    <t>4OP</t>
  </si>
  <si>
    <t>5OP</t>
  </si>
  <si>
    <t>17/06/2024</t>
  </si>
  <si>
    <t>14/06/2024</t>
  </si>
  <si>
    <t xml:space="preserve"> 2435937_x000D_
</t>
  </si>
  <si>
    <t xml:space="preserve"> 01897399_x000D_
</t>
  </si>
  <si>
    <t>1EF</t>
  </si>
  <si>
    <t>2EF</t>
  </si>
  <si>
    <t>3EF</t>
  </si>
  <si>
    <t>MOD. 7 AL 14 Y ABONO 15</t>
  </si>
  <si>
    <t xml:space="preserve"> PEREZ HERNANDEZ GUILLERMO</t>
  </si>
  <si>
    <t>24/06/2024</t>
  </si>
  <si>
    <t>21/06/2024</t>
  </si>
  <si>
    <t>20/06/2024</t>
  </si>
  <si>
    <t>19/06/2024</t>
  </si>
  <si>
    <t xml:space="preserve"> 00021258_x000D_
</t>
  </si>
  <si>
    <t xml:space="preserve"> 00021259_x000D_
</t>
  </si>
  <si>
    <t xml:space="preserve"> 00135524_x000D_
</t>
  </si>
  <si>
    <t xml:space="preserve"> 01877380_x000D_
</t>
  </si>
  <si>
    <t xml:space="preserve"> 02576677_x000D_
</t>
  </si>
  <si>
    <t xml:space="preserve"> 00590044_x000D_
</t>
  </si>
  <si>
    <t xml:space="preserve"> 01083522_x000D_
</t>
  </si>
  <si>
    <t xml:space="preserve"> 01149342_x000D_
</t>
  </si>
  <si>
    <t xml:space="preserve"> 00056564_x000D_
</t>
  </si>
  <si>
    <t xml:space="preserve"> 00398084_x000D_
</t>
  </si>
  <si>
    <t xml:space="preserve"> 00458052_x000D_
</t>
  </si>
  <si>
    <t xml:space="preserve"> 0188936 </t>
  </si>
  <si>
    <t xml:space="preserve"> 270081_x000D_
</t>
  </si>
  <si>
    <t>HOMOLOGACIONES</t>
  </si>
  <si>
    <t>ALUMNOS 2023</t>
  </si>
  <si>
    <t>MOD. 11 CON DR, FERNANDO</t>
  </si>
  <si>
    <t>mod. 2</t>
  </si>
  <si>
    <t xml:space="preserve"> 00268682  </t>
  </si>
  <si>
    <t xml:space="preserve"> 00268716  </t>
  </si>
  <si>
    <t xml:space="preserve"> 00268696    </t>
  </si>
  <si>
    <t xml:space="preserve"> 00268653 </t>
  </si>
  <si>
    <t xml:space="preserve"> 00268619 </t>
  </si>
  <si>
    <t>6OP</t>
  </si>
  <si>
    <t>7OP</t>
  </si>
  <si>
    <t>8OP</t>
  </si>
  <si>
    <t>9OP</t>
  </si>
  <si>
    <t>10OP</t>
  </si>
  <si>
    <t>64DIPIA-11</t>
  </si>
  <si>
    <t>64DIPIA-09</t>
  </si>
  <si>
    <t>64DIPIA-07</t>
  </si>
  <si>
    <t>64DIPIA-04</t>
  </si>
  <si>
    <t>64DIPIA-05</t>
  </si>
  <si>
    <t>64DIPIA-02</t>
  </si>
  <si>
    <t>64DIPIA-01</t>
  </si>
  <si>
    <t>64DIPIA-06</t>
  </si>
  <si>
    <t>64DIPIA-08</t>
  </si>
  <si>
    <t>64DIPIA-10</t>
  </si>
  <si>
    <t>64DIPIA-03</t>
  </si>
  <si>
    <t>PEDG820904HGT</t>
  </si>
  <si>
    <t>PEREZ DOMINGUEZ GEISLER SMAILLE</t>
  </si>
  <si>
    <t>MDPG04B</t>
  </si>
  <si>
    <t>LECM530817MGT</t>
  </si>
  <si>
    <t>lesbialeal@yahoo.com</t>
  </si>
  <si>
    <t>HARRIS MENJIVAR DUMBAR MANUEL</t>
  </si>
  <si>
    <t>AEMH680308HGT</t>
  </si>
  <si>
    <t>HERRERA ARITA DENNIS BILLY</t>
  </si>
  <si>
    <t>25/06/2024</t>
  </si>
  <si>
    <t xml:space="preserve"> 00320898 </t>
  </si>
  <si>
    <t xml:space="preserve"> 396587_x000D_
</t>
  </si>
  <si>
    <t xml:space="preserve"> 0060284 </t>
  </si>
  <si>
    <t>MOD- 4 DE 6</t>
  </si>
  <si>
    <t>MOD 7, ABONO 8</t>
  </si>
  <si>
    <t>VIDAL GUAL MANUELA DE ATOCHA</t>
  </si>
  <si>
    <t>reinscripción 5.</t>
  </si>
  <si>
    <t>mod. 3 y 4</t>
  </si>
  <si>
    <t>MOD 2.</t>
  </si>
  <si>
    <t>mod, 2 de 6</t>
  </si>
  <si>
    <t>MOD.2 DE 6</t>
  </si>
  <si>
    <t>11OP</t>
  </si>
  <si>
    <t>12OP</t>
  </si>
  <si>
    <t xml:space="preserve">MOD. 18 Y ABONO A 19 </t>
  </si>
  <si>
    <t xml:space="preserve"> 7120224
</t>
  </si>
  <si>
    <t>64DD07J-01</t>
  </si>
  <si>
    <t>PILA630813HGT</t>
  </si>
  <si>
    <t>64DD07J-02</t>
  </si>
  <si>
    <t>PIVARAL DE LEON ANTHONY GIOVANNI</t>
  </si>
  <si>
    <t>gpile@gmail.com</t>
  </si>
  <si>
    <t>MODULO 2</t>
  </si>
  <si>
    <t>MOD- 17 DE 20</t>
  </si>
  <si>
    <t>MOD 8, ABONO 9</t>
  </si>
  <si>
    <t>09/07/2024</t>
  </si>
  <si>
    <t>08/07/2024</t>
  </si>
  <si>
    <t>3,472.00</t>
  </si>
  <si>
    <t>05/07/2024</t>
  </si>
  <si>
    <t>04/07/2024</t>
  </si>
  <si>
    <t>MOD VI DE 20</t>
  </si>
  <si>
    <t>espera</t>
  </si>
  <si>
    <t>2/22/1983</t>
  </si>
  <si>
    <t>RAPJ891003HNECRM08</t>
  </si>
  <si>
    <t>RAC PEREZ JIMMY OSWALDO</t>
  </si>
  <si>
    <t>jim.perez01@gmail.com</t>
  </si>
  <si>
    <t>LOGN970203MCSPRD05</t>
  </si>
  <si>
    <t xml:space="preserve">LOPEZ GARCIA NADIA JAQUELIN
</t>
  </si>
  <si>
    <t>jaky.loga3@gmail.com</t>
  </si>
  <si>
    <t>MD07C</t>
  </si>
  <si>
    <t>ESTRADA RENDON LILLY GABRIELA MARIA</t>
  </si>
  <si>
    <t>lillyestradarendon@gmail.com</t>
  </si>
  <si>
    <t>abogadalissethramirezroman@gmail.com</t>
  </si>
  <si>
    <t>13OP</t>
  </si>
  <si>
    <t>14OP</t>
  </si>
  <si>
    <t>15OP</t>
  </si>
  <si>
    <t>ABONO POR COBRANZA</t>
  </si>
  <si>
    <t>MOD 2 DE 6</t>
  </si>
  <si>
    <t>16OP</t>
  </si>
  <si>
    <t>17OP</t>
  </si>
  <si>
    <t xml:space="preserve"> 468933_x000D_
</t>
  </si>
  <si>
    <t xml:space="preserve"> 553032_x000D_
</t>
  </si>
  <si>
    <t xml:space="preserve"> 2216707_x000D_
</t>
  </si>
  <si>
    <t>unica</t>
  </si>
  <si>
    <t>mod 5 de 20</t>
  </si>
  <si>
    <t>16/08/2024</t>
  </si>
  <si>
    <t>15/08/2024</t>
  </si>
  <si>
    <t>14/08/2024</t>
  </si>
  <si>
    <t>13/08/2024</t>
  </si>
  <si>
    <t>12/08/2024</t>
  </si>
  <si>
    <t>09/08/2024</t>
  </si>
  <si>
    <t>08/08/2024</t>
  </si>
  <si>
    <t>07/08/2024</t>
  </si>
  <si>
    <t>06/08/2024</t>
  </si>
  <si>
    <t>05/08/2024</t>
  </si>
  <si>
    <t>ESRL880612MGT</t>
  </si>
  <si>
    <t>RARB680805MGT</t>
  </si>
  <si>
    <t>SAME830605HGT</t>
  </si>
  <si>
    <t>SANTOS MARTINEZ EDUARDO JOSE</t>
  </si>
  <si>
    <t>guayosantos@gmail.com</t>
  </si>
  <si>
    <t>DD07GT</t>
  </si>
  <si>
    <t>MOVD570209HNLNLV00</t>
  </si>
  <si>
    <t>MONTEMAYOR VILLELA DAVID</t>
  </si>
  <si>
    <t>davidmontemayor_9@hotmail.com</t>
  </si>
  <si>
    <t>DD07J</t>
  </si>
  <si>
    <t>SALTILLO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</si>
  <si>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</si>
  <si>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</si>
  <si>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</si>
  <si>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</si>
  <si>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</si>
  <si>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</si>
  <si>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</si>
  <si>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</si>
  <si>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</si>
  <si>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</si>
  <si>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</si>
  <si>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</si>
  <si>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</si>
  <si>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RODRIGUEZ WONG SANDRA LUZ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</si>
  <si>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</si>
  <si>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</si>
  <si>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</si>
  <si>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</si>
  <si>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</si>
  <si>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</si>
  <si>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</si>
  <si>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</si>
  <si>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</si>
  <si>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</si>
  <si>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</si>
  <si>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</si>
  <si>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</si>
  <si>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</si>
  <si>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</si>
  <si>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</si>
  <si>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</si>
  <si>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</si>
  <si>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</si>
  <si>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</si>
  <si>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</si>
  <si>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</si>
  <si>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FOVE750929MCLLLL02</t>
  </si>
  <si>
    <t>FLORES VELAZQUEZ ELSA MARIA DEL PILAR</t>
  </si>
  <si>
    <t>efv16251@hotmail.com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</si>
  <si>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</si>
  <si>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</si>
  <si>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</si>
  <si>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</si>
  <si>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</si>
  <si>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</si>
  <si>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</si>
  <si>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</si>
  <si>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</si>
  <si>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</si>
  <si>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</si>
  <si>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</si>
  <si>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</si>
  <si>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</si>
  <si>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</si>
  <si>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RIVERA NAVA HECTOR</t>
  </si>
  <si>
    <t>hectorriveran@gmail.com</t>
  </si>
  <si>
    <t>HELV781104MGT</t>
  </si>
  <si>
    <t>ROMM860201MGT</t>
  </si>
  <si>
    <t>RODAS MEJIA MARIA JOSE</t>
  </si>
  <si>
    <t>HEMG890121HGT</t>
  </si>
  <si>
    <t>HERNANDEZ MARROQUIN GUSTAVO ADOLFO</t>
  </si>
  <si>
    <t>MOPV770130HGT</t>
  </si>
  <si>
    <t>MORAGA PORRAS VICTOR MANUEL</t>
  </si>
  <si>
    <t>55 3078 8315</t>
  </si>
  <si>
    <t>jamás editar</t>
  </si>
  <si>
    <t xml:space="preserve">00028915 </t>
  </si>
  <si>
    <t xml:space="preserve"> 552030
</t>
  </si>
  <si>
    <t xml:space="preserve">MONTEMAYOR VILLELA DAVID </t>
  </si>
  <si>
    <t xml:space="preserve">  428169 </t>
  </si>
  <si>
    <t xml:space="preserve">  428021 </t>
  </si>
  <si>
    <t xml:space="preserve">039747 </t>
  </si>
  <si>
    <t xml:space="preserve">Abono por cobranza 
</t>
  </si>
  <si>
    <t xml:space="preserve"> 59961   </t>
  </si>
  <si>
    <t xml:space="preserve"> 00097113
</t>
  </si>
  <si>
    <t xml:space="preserve"> 00242976
</t>
  </si>
  <si>
    <t xml:space="preserve"> 00277539
</t>
  </si>
  <si>
    <t xml:space="preserve"> 00292191
</t>
  </si>
  <si>
    <t xml:space="preserve"> 00323492
</t>
  </si>
  <si>
    <t>MOD. 16 DE 24</t>
  </si>
  <si>
    <t xml:space="preserve"> 00326692
</t>
  </si>
  <si>
    <t xml:space="preserve"> 00331158
</t>
  </si>
  <si>
    <t>facturar</t>
  </si>
  <si>
    <t xml:space="preserve"> 00331812
</t>
  </si>
  <si>
    <t xml:space="preserve"> 00574077
</t>
  </si>
  <si>
    <t xml:space="preserve"> 01412266
</t>
  </si>
  <si>
    <t xml:space="preserve"> 01510219
</t>
  </si>
  <si>
    <t xml:space="preserve"> 00225506
</t>
  </si>
  <si>
    <t xml:space="preserve">00404369 </t>
  </si>
  <si>
    <t xml:space="preserve"> 00645918
</t>
  </si>
  <si>
    <t xml:space="preserve"> 00829625
</t>
  </si>
  <si>
    <t xml:space="preserve"> 01121191
</t>
  </si>
  <si>
    <t xml:space="preserve"> 01223863
</t>
  </si>
  <si>
    <t>12/07/2024</t>
  </si>
  <si>
    <t xml:space="preserve"> 584501
</t>
  </si>
  <si>
    <t>10/07/2024</t>
  </si>
  <si>
    <t xml:space="preserve"> 00105504
</t>
  </si>
  <si>
    <t xml:space="preserve"> 00962150
</t>
  </si>
  <si>
    <t>15/07/2024</t>
  </si>
  <si>
    <t xml:space="preserve"> 270892
</t>
  </si>
  <si>
    <t xml:space="preserve"> 1838152
</t>
  </si>
  <si>
    <t xml:space="preserve">COLEGIATURAS </t>
  </si>
  <si>
    <t xml:space="preserve"> 31885
</t>
  </si>
  <si>
    <t>16/07/2024</t>
  </si>
  <si>
    <t>SALDO MOD 4, 5 Y 6, ABONO A TITULACION</t>
  </si>
  <si>
    <t xml:space="preserve"> 317085
</t>
  </si>
  <si>
    <t>MOD. 12 CON DR, FERNANDO</t>
  </si>
  <si>
    <t xml:space="preserve"> 2230603
</t>
  </si>
  <si>
    <t>MOD. JULIO</t>
  </si>
  <si>
    <t xml:space="preserve"> 432590
</t>
  </si>
  <si>
    <t>4EF</t>
  </si>
  <si>
    <t>5EF</t>
  </si>
  <si>
    <t xml:space="preserve">2
</t>
  </si>
  <si>
    <t xml:space="preserve"> 0076383   </t>
  </si>
  <si>
    <t xml:space="preserve"> 00514348
</t>
  </si>
  <si>
    <t>18/07/2024</t>
  </si>
  <si>
    <t>Revalidación y titulación</t>
  </si>
  <si>
    <t xml:space="preserve"> 00511420
</t>
  </si>
  <si>
    <t xml:space="preserve"> 00466079
</t>
  </si>
  <si>
    <t>MOD 7 Y 8, ABONO AL 9 DE 36</t>
  </si>
  <si>
    <t xml:space="preserve">  00607721 </t>
  </si>
  <si>
    <t xml:space="preserve">  575022 </t>
  </si>
  <si>
    <t>22/07/2024</t>
  </si>
  <si>
    <t xml:space="preserve"> 1779145
</t>
  </si>
  <si>
    <t xml:space="preserve"> 1322939
</t>
  </si>
  <si>
    <t>23/07/2024</t>
  </si>
  <si>
    <t>MOD 6 DE 8</t>
  </si>
  <si>
    <t xml:space="preserve"> 373711
</t>
  </si>
  <si>
    <t xml:space="preserve"> 02613107
</t>
  </si>
  <si>
    <t>6EF</t>
  </si>
  <si>
    <t>GESTION TITULACION</t>
  </si>
  <si>
    <t>7EF</t>
  </si>
  <si>
    <t>25/07/2024</t>
  </si>
  <si>
    <t xml:space="preserve"> 67121
</t>
  </si>
  <si>
    <t>24/07/2024</t>
  </si>
  <si>
    <t xml:space="preserve"> 684110  </t>
  </si>
  <si>
    <t>26/07/2024</t>
  </si>
  <si>
    <t xml:space="preserve"> 713005  </t>
  </si>
  <si>
    <t>29/07/2024</t>
  </si>
  <si>
    <t xml:space="preserve"> 260820
</t>
  </si>
  <si>
    <t xml:space="preserve"> 1697186
</t>
  </si>
  <si>
    <t>30/07/2024</t>
  </si>
  <si>
    <t>MOD. 16 Y 17 DE 20</t>
  </si>
  <si>
    <t xml:space="preserve"> 01487516
</t>
  </si>
  <si>
    <t xml:space="preserve"> 435419
</t>
  </si>
  <si>
    <t xml:space="preserve"> 123128
</t>
  </si>
  <si>
    <t>18OP</t>
  </si>
  <si>
    <t>17/07/2024</t>
  </si>
  <si>
    <t xml:space="preserve"> 0568709 </t>
  </si>
  <si>
    <t>19OP</t>
  </si>
  <si>
    <t xml:space="preserve"> 00568733 </t>
  </si>
  <si>
    <t>02/08/2024</t>
  </si>
  <si>
    <t xml:space="preserve"> 237500
</t>
  </si>
  <si>
    <t xml:space="preserve"> 209871
</t>
  </si>
  <si>
    <t>01/08/2024</t>
  </si>
  <si>
    <t xml:space="preserve"> 858580 </t>
  </si>
  <si>
    <t xml:space="preserve"> 00934808 </t>
  </si>
  <si>
    <t xml:space="preserve"> 00855016
</t>
  </si>
  <si>
    <t xml:space="preserve"> 541607
</t>
  </si>
  <si>
    <t xml:space="preserve"> 835383 </t>
  </si>
  <si>
    <t xml:space="preserve"> 281496
</t>
  </si>
  <si>
    <t xml:space="preserve"> 834031 </t>
  </si>
  <si>
    <t xml:space="preserve"> 243152
</t>
  </si>
  <si>
    <t xml:space="preserve">MOD 14 DE 20 </t>
  </si>
  <si>
    <t xml:space="preserve"> 82943
</t>
  </si>
  <si>
    <t>mod. 33 al 36 y abono titulación</t>
  </si>
  <si>
    <t xml:space="preserve"> 01322777
</t>
  </si>
  <si>
    <t xml:space="preserve"> 00888093 </t>
  </si>
  <si>
    <t xml:space="preserve"> 00532673
</t>
  </si>
  <si>
    <t xml:space="preserve"> 00868447 </t>
  </si>
  <si>
    <t>MODULO 3</t>
  </si>
  <si>
    <t xml:space="preserve"> 00876549 </t>
  </si>
  <si>
    <t>CARTA</t>
  </si>
  <si>
    <t xml:space="preserve"> 01220152
</t>
  </si>
  <si>
    <t xml:space="preserve"> 656170
</t>
  </si>
  <si>
    <t xml:space="preserve"> 338658
</t>
  </si>
  <si>
    <t xml:space="preserve"> 16199
</t>
  </si>
  <si>
    <t xml:space="preserve"> 1932257
</t>
  </si>
  <si>
    <t xml:space="preserve"> 1893266
</t>
  </si>
  <si>
    <t xml:space="preserve"> 1871035
</t>
  </si>
  <si>
    <t>MOD 15 de 20</t>
  </si>
  <si>
    <t xml:space="preserve">30624
</t>
  </si>
  <si>
    <t xml:space="preserve"> 2167657
</t>
  </si>
  <si>
    <t xml:space="preserve"> 2236457
</t>
  </si>
  <si>
    <t xml:space="preserve"> 2389099
</t>
  </si>
  <si>
    <t xml:space="preserve"> 2259168
</t>
  </si>
  <si>
    <t xml:space="preserve"> 2438868
</t>
  </si>
  <si>
    <t>cOLEGIATURA</t>
  </si>
  <si>
    <t>MOD- 18 DE 20</t>
  </si>
  <si>
    <t xml:space="preserve"> 47349
</t>
  </si>
  <si>
    <t xml:space="preserve"> 00023268
</t>
  </si>
  <si>
    <t xml:space="preserve"> 0029543  </t>
  </si>
  <si>
    <t xml:space="preserve"> 004109  </t>
  </si>
  <si>
    <t xml:space="preserve"> 0061358  </t>
  </si>
  <si>
    <t xml:space="preserve"> 00124114
</t>
  </si>
  <si>
    <t xml:space="preserve"> 00310945
</t>
  </si>
  <si>
    <t xml:space="preserve"> 00340801
</t>
  </si>
  <si>
    <t xml:space="preserve"> 00398289
</t>
  </si>
  <si>
    <t>MOD 17 DE 24</t>
  </si>
  <si>
    <t xml:space="preserve"> 00415052
</t>
  </si>
  <si>
    <t xml:space="preserve"> 00659352
</t>
  </si>
  <si>
    <t xml:space="preserve"> 00942653  </t>
  </si>
  <si>
    <t xml:space="preserve"> 00942766  </t>
  </si>
  <si>
    <t xml:space="preserve"> 00998140
</t>
  </si>
  <si>
    <t xml:space="preserve"> 01133846
</t>
  </si>
  <si>
    <t xml:space="preserve"> 00527430
</t>
  </si>
  <si>
    <t>REVALIDACION GUATEMALA</t>
  </si>
  <si>
    <t xml:space="preserve"> 00021586
</t>
  </si>
  <si>
    <t>DOCTORADOS GUATEMALA</t>
  </si>
  <si>
    <t xml:space="preserve"> 00021511
</t>
  </si>
  <si>
    <t xml:space="preserve">CEREMONIA ANTICIPO </t>
  </si>
  <si>
    <t xml:space="preserve"> 0046092  </t>
  </si>
  <si>
    <t xml:space="preserve"> 00096357  </t>
  </si>
  <si>
    <t>MOD. AGOSTO</t>
  </si>
  <si>
    <t xml:space="preserve"> 00556265
</t>
  </si>
  <si>
    <t>13EF</t>
  </si>
  <si>
    <t xml:space="preserve"> 581180
</t>
  </si>
  <si>
    <t xml:space="preserve"> 522467
</t>
  </si>
  <si>
    <t>TIT, FOTOS Y CEREMONIA</t>
  </si>
  <si>
    <t xml:space="preserve"> 23674
</t>
  </si>
  <si>
    <t xml:space="preserve"> 2055804
</t>
  </si>
  <si>
    <t xml:space="preserve"> 1066341
</t>
  </si>
  <si>
    <t xml:space="preserve"> 78995   </t>
  </si>
  <si>
    <t xml:space="preserve"> 1083458_x000D_
</t>
  </si>
  <si>
    <t xml:space="preserve"> 53648</t>
  </si>
  <si>
    <t xml:space="preserve"> 486510_x000D_
</t>
  </si>
  <si>
    <t xml:space="preserve"> 01014371_x000D_
</t>
  </si>
  <si>
    <t xml:space="preserve"> 00948236_x000D_
</t>
  </si>
  <si>
    <t xml:space="preserve"> 135320_x000D_
</t>
  </si>
  <si>
    <t xml:space="preserve"> 821362  </t>
  </si>
  <si>
    <t xml:space="preserve"> 821278  </t>
  </si>
  <si>
    <t xml:space="preserve"> 821270 </t>
  </si>
  <si>
    <t xml:space="preserve"> 821257</t>
  </si>
  <si>
    <t xml:space="preserve"> 821221</t>
  </si>
  <si>
    <t xml:space="preserve"> 821328</t>
  </si>
  <si>
    <t>20/08/2024</t>
  </si>
  <si>
    <t>19/08/2024</t>
  </si>
  <si>
    <t xml:space="preserve"> 00626448_x000D_
</t>
  </si>
  <si>
    <t xml:space="preserve"> 00809530_x000D_
</t>
  </si>
  <si>
    <t xml:space="preserve"> 00816444_x000D_
</t>
  </si>
  <si>
    <t xml:space="preserve"> 00003422_x000D_
</t>
  </si>
  <si>
    <t xml:space="preserve"> 00203595_x000D_
</t>
  </si>
  <si>
    <t xml:space="preserve"> 392171_x000D_
</t>
  </si>
  <si>
    <t xml:space="preserve"> 322661_x000D_
</t>
  </si>
  <si>
    <t xml:space="preserve"> 00099035</t>
  </si>
  <si>
    <t>MÓDULO 1 DE 20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</si>
  <si>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</si>
  <si>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</si>
  <si>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</si>
  <si>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</si>
  <si>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</si>
  <si>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</si>
  <si>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</si>
  <si>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</si>
  <si>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</si>
  <si>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</si>
  <si>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</si>
  <si>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</si>
  <si>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</si>
  <si>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</si>
  <si>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64DD07K-16</t>
  </si>
  <si>
    <t>64DD07K-17</t>
  </si>
  <si>
    <t>64DD07K-18</t>
  </si>
  <si>
    <t>RINH670127HCLVVC08</t>
  </si>
  <si>
    <t>22/08/2024</t>
  </si>
  <si>
    <t xml:space="preserve"> 482706_x000D_
</t>
  </si>
  <si>
    <t xml:space="preserve"> 453904_x000D_
</t>
  </si>
  <si>
    <t xml:space="preserve"> 21543_x000D_
</t>
  </si>
  <si>
    <t xml:space="preserve">MOD. 14 Y 15 </t>
  </si>
  <si>
    <t>23/08/2024</t>
  </si>
  <si>
    <t xml:space="preserve">75563   </t>
  </si>
  <si>
    <t xml:space="preserve"> 00193233_x000D_
</t>
  </si>
  <si>
    <t xml:space="preserve"> 00903362  </t>
  </si>
  <si>
    <t>ANTICPO A CEREMONIA</t>
  </si>
  <si>
    <t>MOD- III,IV ,V Y VI.ABONO A TITULACION</t>
  </si>
  <si>
    <t xml:space="preserve"> 00655502_x000D_
</t>
  </si>
  <si>
    <t xml:space="preserve"> 0019439  </t>
  </si>
  <si>
    <t xml:space="preserve"> 617846_x000D_
</t>
  </si>
  <si>
    <t>28/08/2024</t>
  </si>
  <si>
    <t>27/08/2024</t>
  </si>
  <si>
    <t>26/08/2024</t>
  </si>
  <si>
    <t>NALJ810126HVZTPN06</t>
  </si>
  <si>
    <t>NATALE LOPEZ JUAN CARLOS</t>
  </si>
  <si>
    <t>222 120 9969</t>
  </si>
  <si>
    <t>natalejuancarlos@yahoo.com</t>
  </si>
  <si>
    <t>ABONO SEGUNDO CUATRIMESTRE</t>
  </si>
  <si>
    <t>pago unico</t>
  </si>
  <si>
    <t>pago Único</t>
  </si>
  <si>
    <t>ABONO A CEREMONIA</t>
  </si>
  <si>
    <t xml:space="preserve"> 668201_x000D_
</t>
  </si>
  <si>
    <t xml:space="preserve"> 305998_x000D_
</t>
  </si>
  <si>
    <t xml:space="preserve"> 21540_x000D_
</t>
  </si>
  <si>
    <t xml:space="preserve"> 390678_x000D_
</t>
  </si>
  <si>
    <t xml:space="preserve"> 21358_x000D_
</t>
  </si>
  <si>
    <t xml:space="preserve"> 136851_x000D_
</t>
  </si>
  <si>
    <t xml:space="preserve"> 00095856_x000D_
</t>
  </si>
  <si>
    <t xml:space="preserve"> 00415712_x000D_
</t>
  </si>
  <si>
    <t>GRUPO 3 DOCTORES</t>
  </si>
  <si>
    <t xml:space="preserve">MOD. 7 DE 8 </t>
  </si>
  <si>
    <t>ANTICIPADAS</t>
  </si>
  <si>
    <t>30/08/2024</t>
  </si>
  <si>
    <t>29/08/2024</t>
  </si>
  <si>
    <t xml:space="preserve"> 93777 </t>
  </si>
  <si>
    <t xml:space="preserve"> 00783140_x000D_
</t>
  </si>
  <si>
    <t xml:space="preserve"> 02252716_x000D_
</t>
  </si>
  <si>
    <t>CONSTANCIA DE LD</t>
  </si>
  <si>
    <t>MOD. 13 CON DR FERNANDO</t>
  </si>
  <si>
    <t>12/08/24</t>
  </si>
  <si>
    <t>05/08/24</t>
  </si>
  <si>
    <t>20/8/24</t>
  </si>
  <si>
    <t>mod.,18 Y 19 DE 20</t>
  </si>
  <si>
    <t>ABONO A equivalencia y TITULACION</t>
  </si>
  <si>
    <t xml:space="preserve">mod 7 </t>
  </si>
  <si>
    <t>11EFC</t>
  </si>
  <si>
    <t>03/09/2024</t>
  </si>
  <si>
    <t>02/09/2024</t>
  </si>
  <si>
    <t xml:space="preserve"> 02984802_x000D_
</t>
  </si>
  <si>
    <t xml:space="preserve"> 03639184_x000D_
</t>
  </si>
  <si>
    <t xml:space="preserve"> 02348378_x000D_
</t>
  </si>
  <si>
    <t xml:space="preserve"> 02431381_x000D_
</t>
  </si>
  <si>
    <t xml:space="preserve"> 02550837_x000D_
</t>
  </si>
  <si>
    <t xml:space="preserve"> 02850865_x000D_
</t>
  </si>
  <si>
    <t xml:space="preserve">132863 </t>
  </si>
  <si>
    <t xml:space="preserve"> 105188 </t>
  </si>
  <si>
    <t xml:space="preserve"> 566302_x000D_
</t>
  </si>
  <si>
    <t xml:space="preserve"> 445662_x000D_
</t>
  </si>
  <si>
    <t xml:space="preserve"> 338231 </t>
  </si>
  <si>
    <t xml:space="preserve"> 338159 </t>
  </si>
  <si>
    <t xml:space="preserve"> 255964_x000D_
</t>
  </si>
  <si>
    <t xml:space="preserve"> 53727 </t>
  </si>
  <si>
    <t xml:space="preserve"> 00390250_x000D_
</t>
  </si>
  <si>
    <t xml:space="preserve"> 00712101_x000D_
</t>
  </si>
  <si>
    <t xml:space="preserve"> 00990596 </t>
  </si>
  <si>
    <t xml:space="preserve"> 02205404_x000D_
</t>
  </si>
  <si>
    <t xml:space="preserve"> 02206729_x000D_
</t>
  </si>
  <si>
    <t xml:space="preserve">MOD 16 DE 20 </t>
  </si>
  <si>
    <t>MOD, 3 DE 6</t>
  </si>
  <si>
    <t>SOLO CAPTURE ACÁ</t>
  </si>
  <si>
    <t>INSCRIP Y ABON 1</t>
  </si>
  <si>
    <t>REVISAR EN BANCOS</t>
  </si>
  <si>
    <t xml:space="preserve">MOD 9 DE 20 </t>
  </si>
  <si>
    <t xml:space="preserve">MOD 19 DE 20 </t>
  </si>
  <si>
    <t xml:space="preserve">MOD. VII DE 20 </t>
  </si>
  <si>
    <t>EQUIVALENCIA Y ABONO A TITULACION</t>
  </si>
  <si>
    <t>05/09/2024</t>
  </si>
  <si>
    <t>04/09/2024</t>
  </si>
  <si>
    <t xml:space="preserve"> 00381070_x000D_
</t>
  </si>
  <si>
    <t xml:space="preserve"> 00478467_x000D_
</t>
  </si>
  <si>
    <t xml:space="preserve"> 00960727_x000D_
</t>
  </si>
  <si>
    <t xml:space="preserve"> 00984068_x000D_
</t>
  </si>
  <si>
    <t xml:space="preserve"> 01089291_x000D_
</t>
  </si>
  <si>
    <t xml:space="preserve"> 00968595_x000D_
</t>
  </si>
  <si>
    <t xml:space="preserve">MOD. 6 DE 8 </t>
  </si>
  <si>
    <t xml:space="preserve">MOD 20 DE 20 </t>
  </si>
  <si>
    <t xml:space="preserve"> 450120_x000D_
</t>
  </si>
  <si>
    <t xml:space="preserve"> 432205_x000D_
</t>
  </si>
  <si>
    <t xml:space="preserve"> 42468   </t>
  </si>
  <si>
    <t xml:space="preserve"> 302985_x000D_
</t>
  </si>
  <si>
    <t xml:space="preserve"> 00213030_x000D_
</t>
  </si>
  <si>
    <t xml:space="preserve"> 00242803_x000D_
</t>
  </si>
  <si>
    <t xml:space="preserve"> 00380418_x000D_
</t>
  </si>
  <si>
    <t>06/09/2024</t>
  </si>
  <si>
    <t xml:space="preserve"> 281151_x000D_
</t>
  </si>
  <si>
    <t xml:space="preserve"> 318321_x000D_
</t>
  </si>
  <si>
    <t xml:space="preserve"> 00374550 </t>
  </si>
  <si>
    <t xml:space="preserve"> 00565768_x000D_
</t>
  </si>
  <si>
    <t xml:space="preserve"> 00840954_x000D_
</t>
  </si>
  <si>
    <t xml:space="preserve"> 01431568_x000D_
</t>
  </si>
  <si>
    <t xml:space="preserve"> 01439640_x000D_
</t>
  </si>
  <si>
    <t>MOD. SEPTIEMBRE</t>
  </si>
  <si>
    <t>64MDP04D-01</t>
  </si>
  <si>
    <t>09/09/2024</t>
  </si>
  <si>
    <t>mod 2 DE 24</t>
  </si>
  <si>
    <t>MOD 20 DE 24</t>
  </si>
  <si>
    <t>10/09/2024</t>
  </si>
  <si>
    <t xml:space="preserve"> 01084464_x000D_
</t>
  </si>
  <si>
    <t xml:space="preserve"> 02497017_x000D_
</t>
  </si>
  <si>
    <t xml:space="preserve"> 2343219_x000D_
</t>
  </si>
  <si>
    <t xml:space="preserve"> 2073751_x000D_
</t>
  </si>
  <si>
    <t xml:space="preserve"> 1387966_x000D_
</t>
  </si>
  <si>
    <t xml:space="preserve"> 1468304_x000D_
</t>
  </si>
  <si>
    <t>MOD 18 DE 24</t>
  </si>
  <si>
    <t xml:space="preserve">UNICO </t>
  </si>
  <si>
    <t>ULTIMO ABONO</t>
  </si>
  <si>
    <t>7698B</t>
  </si>
  <si>
    <t>abono a ceremonia</t>
  </si>
  <si>
    <t>14F</t>
  </si>
  <si>
    <t>15F</t>
  </si>
  <si>
    <t>TITUACION</t>
  </si>
  <si>
    <t>12/09/2024</t>
  </si>
  <si>
    <t>11/09/2024</t>
  </si>
  <si>
    <t>7634B</t>
  </si>
  <si>
    <t>13/09/2024</t>
  </si>
  <si>
    <t xml:space="preserve"> 25255_x000D_
</t>
  </si>
  <si>
    <t xml:space="preserve"> 885009_x000D_
</t>
  </si>
  <si>
    <t xml:space="preserve"> 21167_x000D_
</t>
  </si>
  <si>
    <t xml:space="preserve"> 01235616_x000D_
</t>
  </si>
  <si>
    <t xml:space="preserve"> 01160436_x000D_
</t>
  </si>
  <si>
    <t xml:space="preserve"> 502523_x000D_
</t>
  </si>
  <si>
    <t xml:space="preserve"> 125333_x000D_
</t>
  </si>
  <si>
    <t xml:space="preserve"> 02217002  </t>
  </si>
  <si>
    <t xml:space="preserve"> 00021390_x000D_
</t>
  </si>
  <si>
    <t>ULTIMO PAGO</t>
  </si>
  <si>
    <t>5 DD 50% Y MD</t>
  </si>
  <si>
    <t>LIQUIDACION CEREMONIA</t>
  </si>
  <si>
    <t>H. ACADEMICO</t>
  </si>
  <si>
    <t xml:space="preserve">MOD 8 DE 20 </t>
  </si>
  <si>
    <t>MOD. 13 Y 14</t>
  </si>
  <si>
    <t>16F</t>
  </si>
  <si>
    <t>17F</t>
  </si>
  <si>
    <t>23/09/2024</t>
  </si>
  <si>
    <t>20/09/2024</t>
  </si>
  <si>
    <t>19/09/2024</t>
  </si>
  <si>
    <t>18/09/2024</t>
  </si>
  <si>
    <t>17/09/2024</t>
  </si>
  <si>
    <t>24/09/2024</t>
  </si>
  <si>
    <t xml:space="preserve"> 00161816  </t>
  </si>
  <si>
    <t xml:space="preserve">MOD 4 DE 6 </t>
  </si>
  <si>
    <t xml:space="preserve"> 00161813  </t>
  </si>
  <si>
    <t xml:space="preserve">MOD 5 DE 6 </t>
  </si>
  <si>
    <t xml:space="preserve"> 02775349_x000D_
</t>
  </si>
  <si>
    <t xml:space="preserve"> 00187030_x000D_
</t>
  </si>
  <si>
    <t xml:space="preserve"> 00755124_x000D_
</t>
  </si>
  <si>
    <t xml:space="preserve"> 00057339_x000D_
</t>
  </si>
  <si>
    <t xml:space="preserve"> 181333_x000D_
</t>
  </si>
  <si>
    <t xml:space="preserve"> 00371105_x000D_
</t>
  </si>
  <si>
    <t xml:space="preserve"> 01446052_x000D_
</t>
  </si>
  <si>
    <t xml:space="preserve"> 00199915_x000D_
</t>
  </si>
  <si>
    <t xml:space="preserve"> 00548967  </t>
  </si>
  <si>
    <t xml:space="preserve"> 00161738   </t>
  </si>
  <si>
    <t xml:space="preserve"> 00161758   </t>
  </si>
  <si>
    <t xml:space="preserve"> 00161814  </t>
  </si>
  <si>
    <t xml:space="preserve"> 00957970_x000D_
</t>
  </si>
  <si>
    <t xml:space="preserve"> 00062808  </t>
  </si>
  <si>
    <t xml:space="preserve"> 00552654_x000D_
</t>
  </si>
  <si>
    <t xml:space="preserve"> 00674628_x000D_
</t>
  </si>
  <si>
    <t xml:space="preserve"> 02651724_x000D_
</t>
  </si>
  <si>
    <t xml:space="preserve"> 03176551_x000D_
</t>
  </si>
  <si>
    <t>MOD 14 CON DR FERNANDO</t>
  </si>
  <si>
    <t xml:space="preserve">MOD 8 </t>
  </si>
  <si>
    <t>MOD 4, 5 Y 6</t>
  </si>
  <si>
    <t>MOD 7 DE 8</t>
  </si>
  <si>
    <t>SALDO CEREMONIA</t>
  </si>
  <si>
    <t>MOD 10 Y ABONO A 11</t>
  </si>
  <si>
    <t>DD07</t>
  </si>
  <si>
    <t>26/09/2024</t>
  </si>
  <si>
    <t xml:space="preserve"> 01259334_x000D_
</t>
  </si>
  <si>
    <t xml:space="preserve"> 00450990_x000D_
</t>
  </si>
  <si>
    <t xml:space="preserve"> 01537408_x000D_
</t>
  </si>
  <si>
    <t>MOD 8 DE 8</t>
  </si>
  <si>
    <t xml:space="preserve">353511
</t>
  </si>
  <si>
    <t>LIQUIDACIÓN CEREMONIA</t>
  </si>
  <si>
    <t>VARIOS ALUMNOS</t>
  </si>
  <si>
    <t>30/09/2024</t>
  </si>
  <si>
    <t xml:space="preserve"> 3033568_x000D_
</t>
  </si>
  <si>
    <t xml:space="preserve"> 2664806_x000D_
</t>
  </si>
  <si>
    <t xml:space="preserve"> 74696</t>
  </si>
  <si>
    <t xml:space="preserve"> 1126860_x000D_
</t>
  </si>
  <si>
    <t xml:space="preserve"> 00629891</t>
  </si>
  <si>
    <t>MOD, 29 DE 36</t>
  </si>
  <si>
    <t xml:space="preserve"> 03607322_x000D_
</t>
  </si>
  <si>
    <t xml:space="preserve"> 03602193_x000D_
</t>
  </si>
  <si>
    <t xml:space="preserve">CONSTANCIA </t>
  </si>
  <si>
    <t>MOD- 9 DE 20</t>
  </si>
  <si>
    <t>02/10/2024</t>
  </si>
  <si>
    <t xml:space="preserve"> 588013_x000D_
</t>
  </si>
  <si>
    <t xml:space="preserve"> 1821368_x000D_
</t>
  </si>
  <si>
    <t xml:space="preserve"> 148039_x000D_
</t>
  </si>
  <si>
    <t xml:space="preserve"> 293458    </t>
  </si>
  <si>
    <t xml:space="preserve"> 150215_x000D_
</t>
  </si>
  <si>
    <t>MODULO 2 DE 20</t>
  </si>
  <si>
    <t xml:space="preserve"> 136630</t>
  </si>
  <si>
    <t>SALDO DE equivalencia y TITULACION</t>
  </si>
  <si>
    <t>titulacion</t>
  </si>
  <si>
    <t>03/10/2024</t>
  </si>
  <si>
    <t xml:space="preserve"> 4744</t>
  </si>
  <si>
    <t xml:space="preserve"> 285887_x000D_
</t>
  </si>
  <si>
    <t xml:space="preserve"> 102200 </t>
  </si>
  <si>
    <t xml:space="preserve"> 227220_x000D_
</t>
  </si>
  <si>
    <t xml:space="preserve"> 531293_x000D_
</t>
  </si>
  <si>
    <t xml:space="preserve">CEREMONIA </t>
  </si>
  <si>
    <t>FAPE700915HGTRRF07</t>
  </si>
  <si>
    <t>899 944 0710</t>
  </si>
  <si>
    <t>efrainfraustoperez@gmail.com</t>
  </si>
  <si>
    <t xml:space="preserve"> 86755 </t>
  </si>
  <si>
    <t>CAMBIAR CADA MES</t>
  </si>
  <si>
    <t>HOJA DE TRABAJO DE INGRESOS BANCARIOS SOLO LECTURA (en firme)</t>
  </si>
  <si>
    <t>04/10/2024</t>
  </si>
  <si>
    <t xml:space="preserve"> 00320689    </t>
  </si>
  <si>
    <t xml:space="preserve"> 00435617_x000D_
</t>
  </si>
  <si>
    <t xml:space="preserve"> 00668092_x000D_
</t>
  </si>
  <si>
    <t xml:space="preserve"> 00779913_x000D_
</t>
  </si>
  <si>
    <t xml:space="preserve"> 00835581_x000D_
</t>
  </si>
  <si>
    <t xml:space="preserve"> 00879036_x000D_
</t>
  </si>
  <si>
    <t xml:space="preserve"> 00910250_x000D_
</t>
  </si>
  <si>
    <t xml:space="preserve"> 00919632_x000D_
</t>
  </si>
  <si>
    <t xml:space="preserve"> 01075433_x000D_
</t>
  </si>
  <si>
    <t xml:space="preserve"> 01340488_x000D_
</t>
  </si>
  <si>
    <t xml:space="preserve"> 01346476_x000D_
</t>
  </si>
  <si>
    <t xml:space="preserve"> 01360694_x000D_
</t>
  </si>
  <si>
    <t>MOD 1 Y ABONO A 2</t>
  </si>
  <si>
    <t xml:space="preserve">SALDO MOD 2, PAGO MOD 3 </t>
  </si>
  <si>
    <t xml:space="preserve">MO 3 DE 6 </t>
  </si>
  <si>
    <t xml:space="preserve">MOD. 19 Y ABONO A 20 </t>
  </si>
  <si>
    <t>07/10/2024</t>
  </si>
  <si>
    <t xml:space="preserve"> 930934_x000D_
</t>
  </si>
  <si>
    <t xml:space="preserve"> 923669_x000D_
</t>
  </si>
  <si>
    <t xml:space="preserve">754497     </t>
  </si>
  <si>
    <t xml:space="preserve"> 586597_x000D_
</t>
  </si>
  <si>
    <t xml:space="preserve"> 750720    </t>
  </si>
  <si>
    <t xml:space="preserve">750720     </t>
  </si>
  <si>
    <t xml:space="preserve"> 43887</t>
  </si>
  <si>
    <t xml:space="preserve"> 2104856_x000D_
</t>
  </si>
  <si>
    <t xml:space="preserve"> 239272_x000D_
</t>
  </si>
  <si>
    <t xml:space="preserve"> 201863_x000D_
</t>
  </si>
  <si>
    <t xml:space="preserve">MOD 7 DE 20 </t>
  </si>
  <si>
    <t>64DD07K-19</t>
  </si>
  <si>
    <t>GOMEZ GOMEZ YARELY ELIZABETH</t>
  </si>
  <si>
    <t>bufetejuridico958@hotmail.com</t>
  </si>
  <si>
    <t>janalybalsells1212@gmail.com</t>
  </si>
  <si>
    <t>08/10/2024</t>
  </si>
  <si>
    <t>MOD. 16,17,18 saldo 21 abono a 22</t>
  </si>
  <si>
    <t>SALDO 22, ABONO 23 Y 24, ABONO TITULACION</t>
  </si>
  <si>
    <t xml:space="preserve"> 00432209_x000D_
</t>
  </si>
  <si>
    <t xml:space="preserve"> 02218869_x000D_
</t>
  </si>
  <si>
    <t>1M</t>
  </si>
  <si>
    <t xml:space="preserve">MOD 15 DE 16 </t>
  </si>
  <si>
    <t>2M</t>
  </si>
  <si>
    <t xml:space="preserve">MOD 16 DE 16 </t>
  </si>
  <si>
    <t xml:space="preserve">MOD 19 DE 24 </t>
  </si>
  <si>
    <t>09/10/2024</t>
  </si>
  <si>
    <t>16/10/2024</t>
  </si>
  <si>
    <t>11/10/2024</t>
  </si>
  <si>
    <t>10/10/2024</t>
  </si>
  <si>
    <t xml:space="preserve"> 00460003_x000D_
</t>
  </si>
  <si>
    <t xml:space="preserve"> 00806951   </t>
  </si>
  <si>
    <t xml:space="preserve"> 01117836_x000D_
</t>
  </si>
  <si>
    <t xml:space="preserve"> 00857307_x000D_
</t>
  </si>
  <si>
    <t xml:space="preserve"> 00094394_x000D_
</t>
  </si>
  <si>
    <t xml:space="preserve"> 00384989  </t>
  </si>
  <si>
    <t>SALDO 7 Y ABONO AL 8, ABONO 9</t>
  </si>
  <si>
    <t>saldo mod 9, ABONO 10</t>
  </si>
  <si>
    <t>SALDO AL MOD 10, ABONO 11</t>
  </si>
  <si>
    <t xml:space="preserve">SALDO 11 ABONO A 12 </t>
  </si>
  <si>
    <t xml:space="preserve">ABONO A COLEGIATURAS mod 1 y 2 INSC, ABONO A 3 </t>
  </si>
  <si>
    <t>SALDO MOD 3 ABONO 4,5,6</t>
  </si>
  <si>
    <t>SALDO MOD 6 ABONO 7,8,9</t>
  </si>
  <si>
    <t>SALDO 9 ABONO 10,11,12</t>
  </si>
  <si>
    <t>VEPL851229HGT00</t>
  </si>
  <si>
    <t>HERRERA ARITA DOUGLAS EDUARDO</t>
  </si>
  <si>
    <t>douglash@corporacionherrera.com</t>
  </si>
  <si>
    <t>18/10/2024</t>
  </si>
  <si>
    <t>21/10/2024</t>
  </si>
  <si>
    <t xml:space="preserve"> 00143455_x000D_
</t>
  </si>
  <si>
    <t xml:space="preserve"> 01883083_x000D_
</t>
  </si>
  <si>
    <t xml:space="preserve"> 00112058_x000D_
</t>
  </si>
  <si>
    <t xml:space="preserve"> 00303768_x000D_
</t>
  </si>
  <si>
    <t xml:space="preserve"> 00462398   </t>
  </si>
  <si>
    <t xml:space="preserve"> 00462442   </t>
  </si>
  <si>
    <t xml:space="preserve"> 00462452   </t>
  </si>
  <si>
    <t xml:space="preserve"> 00462454   </t>
  </si>
  <si>
    <t xml:space="preserve"> 00466700   </t>
  </si>
  <si>
    <t xml:space="preserve"> 00755500_x000D_
</t>
  </si>
  <si>
    <t xml:space="preserve">MOD 6 DE 6 </t>
  </si>
  <si>
    <t>18F</t>
  </si>
  <si>
    <t xml:space="preserve">REINCRIPCION </t>
  </si>
  <si>
    <t>SALDO MOD 15, abono MOD 16</t>
  </si>
  <si>
    <t>29/10/2024</t>
  </si>
  <si>
    <t>28/10/2024</t>
  </si>
  <si>
    <t>25/10/2024</t>
  </si>
  <si>
    <t xml:space="preserve"> 2281323_x000D_
</t>
  </si>
  <si>
    <t xml:space="preserve"> 01732038_x000D_
</t>
  </si>
  <si>
    <t xml:space="preserve"> 02546768_x000D_
</t>
  </si>
  <si>
    <t xml:space="preserve"> 02924763_x000D_
</t>
  </si>
  <si>
    <t xml:space="preserve"> 00647409_x000D_
</t>
  </si>
  <si>
    <t>HEAD911205HGT</t>
  </si>
  <si>
    <t>MAGD721104HGT11</t>
  </si>
  <si>
    <t>GAOE750502MJCRRL18</t>
  </si>
  <si>
    <t>GARDUÑO ORGANISTA ELISA DE LOS ANGELES</t>
  </si>
  <si>
    <t>gardunoelisa@gmail.com</t>
  </si>
  <si>
    <t>JTLD04C</t>
  </si>
  <si>
    <t>30/10/2024</t>
  </si>
  <si>
    <t xml:space="preserve"> 50123 </t>
  </si>
  <si>
    <t xml:space="preserve"> 306569_x000D_
</t>
  </si>
  <si>
    <t xml:space="preserve"> 391334_x000D_
</t>
  </si>
  <si>
    <t xml:space="preserve"> 00995659_x000D_
</t>
  </si>
  <si>
    <t xml:space="preserve"> 01283768_x000D_
</t>
  </si>
  <si>
    <t>MOD. 15 CON DR FERNANDO</t>
  </si>
  <si>
    <t xml:space="preserve"> 01205710_x000D_
</t>
  </si>
  <si>
    <t>MOD. 9 SALDO, ABONO 10</t>
  </si>
  <si>
    <t>04/11/2024</t>
  </si>
  <si>
    <t>01/11/2024</t>
  </si>
  <si>
    <t>MOD. 8 DE 8</t>
  </si>
  <si>
    <t xml:space="preserve">ABONO A MOD , 13 </t>
  </si>
  <si>
    <t>JORNADA DE TITULACION</t>
  </si>
  <si>
    <t>MOD 30 DE 36</t>
  </si>
  <si>
    <t xml:space="preserve"> 00119882 </t>
  </si>
  <si>
    <t xml:space="preserve"> 272268_x000D_
</t>
  </si>
  <si>
    <t xml:space="preserve">  141421 </t>
  </si>
  <si>
    <t xml:space="preserve"> 1227894_x000D_
</t>
  </si>
  <si>
    <t xml:space="preserve"> 00119012 </t>
  </si>
  <si>
    <t xml:space="preserve"> 00263563_x000D_
</t>
  </si>
  <si>
    <t xml:space="preserve"> 00519309_x000D_
</t>
  </si>
  <si>
    <t xml:space="preserve"> 00688588_x000D_
</t>
  </si>
  <si>
    <t xml:space="preserve"> 01124947_x000D_
</t>
  </si>
  <si>
    <t xml:space="preserve"> 01622811_x000D_
</t>
  </si>
  <si>
    <t xml:space="preserve"> 00118512 </t>
  </si>
  <si>
    <t xml:space="preserve">spei
</t>
  </si>
  <si>
    <t>ENL1</t>
  </si>
  <si>
    <t>MOD 20 Y ABONO A TITULACION</t>
  </si>
  <si>
    <t>MOD. 5 FR 6</t>
  </si>
  <si>
    <t>07/11/2024</t>
  </si>
  <si>
    <t>06/11/2024</t>
  </si>
  <si>
    <t>05/11/2024</t>
  </si>
  <si>
    <t xml:space="preserve"> 703846_x000D_
</t>
  </si>
  <si>
    <t xml:space="preserve"> 0027824   </t>
  </si>
  <si>
    <t xml:space="preserve"> 00052060_x000D_
</t>
  </si>
  <si>
    <t xml:space="preserve"> 00119837_x000D_
</t>
  </si>
  <si>
    <t xml:space="preserve"> 00278435_x000D_
</t>
  </si>
  <si>
    <t xml:space="preserve"> 00452564_x000D_
</t>
  </si>
  <si>
    <t xml:space="preserve"> 00607420_x000D_
</t>
  </si>
  <si>
    <t xml:space="preserve"> 00815066_x000D_
</t>
  </si>
  <si>
    <t xml:space="preserve"> 00981340_x000D_
</t>
  </si>
  <si>
    <t xml:space="preserve"> 00157881_x000D_
</t>
  </si>
  <si>
    <t xml:space="preserve"> 00317726_x000D_
</t>
  </si>
  <si>
    <t xml:space="preserve"> 00552168_x000D_
</t>
  </si>
  <si>
    <t xml:space="preserve"> 00567608_x000D_
</t>
  </si>
  <si>
    <t xml:space="preserve"> 00596349_x000D_
</t>
  </si>
  <si>
    <t xml:space="preserve"> 00602316_x000D_
</t>
  </si>
  <si>
    <t>08/11/2024</t>
  </si>
  <si>
    <t xml:space="preserve"> 00178374 </t>
  </si>
  <si>
    <t xml:space="preserve"> 00279933_x000D_
</t>
  </si>
  <si>
    <t xml:space="preserve"> 00698878_x000D_
</t>
  </si>
  <si>
    <t xml:space="preserve"> 00021100_x000D_
</t>
  </si>
  <si>
    <t xml:space="preserve"> 00021120_x000D_
</t>
  </si>
  <si>
    <t xml:space="preserve"> 00045258 </t>
  </si>
  <si>
    <t>mod 5 DE 6</t>
  </si>
  <si>
    <t>12/11/2024</t>
  </si>
  <si>
    <t>11/11/2024</t>
  </si>
  <si>
    <t xml:space="preserve"> 147679_x000D_
</t>
  </si>
  <si>
    <t xml:space="preserve"> 00137043_x000D_
</t>
  </si>
  <si>
    <t xml:space="preserve"> 00139517_x000D_
</t>
  </si>
  <si>
    <t xml:space="preserve"> 00408107_x000D_
</t>
  </si>
  <si>
    <t>GRUPO 2023</t>
  </si>
  <si>
    <t>8 MEDIAS TITULACIONES</t>
  </si>
  <si>
    <t>MOD TOTAL Y TITULACION</t>
  </si>
  <si>
    <t>19/11/2024</t>
  </si>
  <si>
    <t xml:space="preserve"> 199285_x000D_
</t>
  </si>
  <si>
    <t xml:space="preserve"> 1464485_x000D_
</t>
  </si>
  <si>
    <t>SALDO COLEGIATU, REINSCRI Y ABONO A TITU</t>
  </si>
  <si>
    <t>26/11/2024</t>
  </si>
  <si>
    <t>25/11/2024</t>
  </si>
  <si>
    <t>22/11/2024</t>
  </si>
  <si>
    <t>BARRIOS GUTIERREZ BRENDA BEATRIZ</t>
  </si>
  <si>
    <t>SOLORZANO QUEVEDO JULIO ENRIQUE</t>
  </si>
  <si>
    <t>juliosol91@gmail.com</t>
  </si>
  <si>
    <t>MOAE691218HGT</t>
  </si>
  <si>
    <t>MORALES ALVARADO ELMER ADULFO</t>
  </si>
  <si>
    <t>bufetejuridicomoralesalvarado@gmail.com</t>
  </si>
  <si>
    <t>lic.jdavid@gmail.com</t>
  </si>
  <si>
    <t>sergiodavilapulex28@gmail.com</t>
  </si>
  <si>
    <t>luisalara14@gmail.com</t>
  </si>
  <si>
    <t xml:space="preserve"> 601579_x000D_
</t>
  </si>
  <si>
    <t xml:space="preserve"> 21220_x000D_
</t>
  </si>
  <si>
    <t xml:space="preserve"> 21211_x000D_
</t>
  </si>
  <si>
    <t xml:space="preserve"> 21163_x000D_
</t>
  </si>
  <si>
    <t xml:space="preserve"> 00387168  </t>
  </si>
  <si>
    <t xml:space="preserve"> 01191530_x000D_
</t>
  </si>
  <si>
    <t xml:space="preserve"> 00632628_x000D_
</t>
  </si>
  <si>
    <t>ENL2</t>
  </si>
  <si>
    <t>SOQJ910821HGT</t>
  </si>
  <si>
    <t>MDP05G</t>
  </si>
  <si>
    <t>MARTINEZ PALACIOS OSWALD ROMEO</t>
  </si>
  <si>
    <t>ormapal11@gmail.com</t>
  </si>
  <si>
    <t>RETANA DE LEON ERICK ALEXI</t>
  </si>
  <si>
    <t>BABJ910131HCCLRV07</t>
  </si>
  <si>
    <t>BALAN BURGOS JAVIER ERNESTO</t>
  </si>
  <si>
    <t>981 169 2058</t>
  </si>
  <si>
    <t>balanburgos@gmail.com</t>
  </si>
  <si>
    <t>28/11/2024</t>
  </si>
  <si>
    <t xml:space="preserve"> 01557994_x000D_
</t>
  </si>
  <si>
    <t xml:space="preserve"> 535097_x000D_
</t>
  </si>
  <si>
    <t>MOD. 11  ABONO AL 12 Y AL 13</t>
  </si>
  <si>
    <t>02/12/2024</t>
  </si>
  <si>
    <t xml:space="preserve"> 568399_x000D_
</t>
  </si>
  <si>
    <t xml:space="preserve"> 546675_x000D_
</t>
  </si>
  <si>
    <t xml:space="preserve"> 544127_x000D_
</t>
  </si>
  <si>
    <t xml:space="preserve">426924   </t>
  </si>
  <si>
    <t xml:space="preserve"> 2764339_x000D_
</t>
  </si>
  <si>
    <t xml:space="preserve">mod 6 de 6 </t>
  </si>
  <si>
    <t>equivalencia de DD</t>
  </si>
  <si>
    <t>03/12/2024</t>
  </si>
  <si>
    <t xml:space="preserve"> 566211_x000D_
</t>
  </si>
  <si>
    <t xml:space="preserve"> 880296_x000D_
</t>
  </si>
  <si>
    <t xml:space="preserve"> 92029 </t>
  </si>
  <si>
    <t xml:space="preserve"> 467251_x000D_
</t>
  </si>
  <si>
    <t xml:space="preserve"> 443410 </t>
  </si>
  <si>
    <t xml:space="preserve"> 443098 </t>
  </si>
  <si>
    <t xml:space="preserve"> 142892_x000D_
</t>
  </si>
  <si>
    <t xml:space="preserve"> 03189329_x000D_
</t>
  </si>
  <si>
    <t xml:space="preserve">mod. 4 DE 5 </t>
  </si>
  <si>
    <t xml:space="preserve">MOD.5 DE 6 </t>
  </si>
  <si>
    <t xml:space="preserve">MOD. 6 DE 6 </t>
  </si>
  <si>
    <t>MOD, 18 DE 20</t>
  </si>
  <si>
    <t>MOD 21 DE 24</t>
  </si>
  <si>
    <t xml:space="preserve">MOD, 19 DE 20 </t>
  </si>
  <si>
    <t>04/12/2024</t>
  </si>
  <si>
    <t>ZEGI790402HGTLLI01</t>
  </si>
  <si>
    <t>MSPO651206HGTRLW01</t>
  </si>
  <si>
    <t>RELE771130HGTTNR01</t>
  </si>
  <si>
    <t>ROMY850216MMCMDZ09</t>
  </si>
  <si>
    <t>ROMERO MEDINA YAZMIN ESMERALDA</t>
  </si>
  <si>
    <t>yerm22@gmail.com</t>
  </si>
  <si>
    <t xml:space="preserve"> 769067_x000D_
</t>
  </si>
  <si>
    <t>ENL3</t>
  </si>
  <si>
    <t>09/12/2024</t>
  </si>
  <si>
    <t>06/12/2024</t>
  </si>
  <si>
    <t>05/12/2024</t>
  </si>
  <si>
    <t xml:space="preserve"> 8844_x000D_
</t>
  </si>
  <si>
    <t xml:space="preserve"> 729372_x000D_
</t>
  </si>
  <si>
    <t xml:space="preserve"> 2735633_x000D_
</t>
  </si>
  <si>
    <t xml:space="preserve"> 2735513_x000D_
</t>
  </si>
  <si>
    <t xml:space="preserve"> 54807_x000D_
</t>
  </si>
  <si>
    <t xml:space="preserve">  00552832  </t>
  </si>
  <si>
    <t xml:space="preserve">  00552912  </t>
  </si>
  <si>
    <t xml:space="preserve"> 01092267_x000D_
</t>
  </si>
  <si>
    <t xml:space="preserve"> 01138211_x000D_
</t>
  </si>
  <si>
    <t xml:space="preserve">   00046452  </t>
  </si>
  <si>
    <t xml:space="preserve"> 00613348_x000D_
</t>
  </si>
  <si>
    <t xml:space="preserve"> 00622322_x000D_
</t>
  </si>
  <si>
    <t xml:space="preserve"> 00684424_x000D_
</t>
  </si>
  <si>
    <t xml:space="preserve"> 00743244_x000D_
</t>
  </si>
  <si>
    <t xml:space="preserve"> 00826483_x000D_
</t>
  </si>
  <si>
    <t xml:space="preserve"> 00608134_x000D_
</t>
  </si>
  <si>
    <t>mod. 6 DE 6</t>
  </si>
  <si>
    <t>MOD. 21 DE 24</t>
  </si>
  <si>
    <t>MOD NOVIEMBRE</t>
  </si>
  <si>
    <t>MOD. DICIEMBRE</t>
  </si>
  <si>
    <t>MOD.6 DE 6</t>
  </si>
  <si>
    <t>10/12/2024</t>
  </si>
  <si>
    <t xml:space="preserve"> 1078628_x000D_
</t>
  </si>
  <si>
    <t xml:space="preserve"> 592146  </t>
  </si>
  <si>
    <t xml:space="preserve"> 592065  </t>
  </si>
  <si>
    <t xml:space="preserve"> 34209_x000D_
</t>
  </si>
  <si>
    <t>MOD. 7, 8 Y 9</t>
  </si>
  <si>
    <t>MOD. 22DE 24</t>
  </si>
  <si>
    <t>RERG880924MCGCML01</t>
  </si>
  <si>
    <t>RECINOS RAMOS GLENDY LISSETTE</t>
  </si>
  <si>
    <t>glen.lisset.recinos24@gmail.com</t>
  </si>
  <si>
    <t>11/12/2024</t>
  </si>
  <si>
    <t xml:space="preserve"> 01641835_x000D_
</t>
  </si>
  <si>
    <t xml:space="preserve">  0073838</t>
  </si>
  <si>
    <t>MOD- 14 DE 16</t>
  </si>
  <si>
    <t>13/12/2024</t>
  </si>
  <si>
    <t>DIRJ751019HGRZMV01</t>
  </si>
  <si>
    <t>DIAZ RAMON JAVIER</t>
  </si>
  <si>
    <t>744 215 0255</t>
  </si>
  <si>
    <t>drjavierdiaz@hotmail.com</t>
  </si>
  <si>
    <t>DIAP04C</t>
  </si>
  <si>
    <t>16/12/2024</t>
  </si>
  <si>
    <t xml:space="preserve"> 00025393_x000D_
</t>
  </si>
  <si>
    <t xml:space="preserve"> 0014381  </t>
  </si>
  <si>
    <t xml:space="preserve"> 03255884_x000D_
</t>
  </si>
  <si>
    <t xml:space="preserve"> 03259725_x000D_
</t>
  </si>
  <si>
    <t>3 PAGO DE TITULACION</t>
  </si>
  <si>
    <t>PAGO 4 DE TITULACION</t>
  </si>
  <si>
    <t>PAGO 5 DE TITULACION</t>
  </si>
  <si>
    <t xml:space="preserve"> 851530_x000D_
</t>
  </si>
  <si>
    <t xml:space="preserve"> 189889_x000D_
</t>
  </si>
  <si>
    <t>DAR CLICK SOLO A PDF</t>
  </si>
  <si>
    <t>DDG</t>
  </si>
  <si>
    <t>SALDO DE 13 ABONO A 14</t>
  </si>
  <si>
    <t>ENL4</t>
  </si>
  <si>
    <t>QUINTERO VILLAMIZAR AHALIA ROCIO DEL PILAR</t>
  </si>
  <si>
    <t>MOD. 16 CON DR FERNANDO</t>
  </si>
  <si>
    <t xml:space="preserve">MORENO GARCIA ANGELICA JANETT </t>
  </si>
  <si>
    <t xml:space="preserve"> 998 399 6747</t>
  </si>
  <si>
    <t xml:space="preserve">TORRES SANCHEZ OSIEL </t>
  </si>
  <si>
    <t xml:space="preserve">
SOLER MANZANARES JORGE MANUEL</t>
  </si>
  <si>
    <t xml:space="preserve">PUC HERNANDEZ LEZLIE EUNICE </t>
  </si>
  <si>
    <t xml:space="preserve"> 998 704 9387</t>
  </si>
  <si>
    <t xml:space="preserve"> lorena.tecotl@gmail.com</t>
  </si>
  <si>
    <t xml:space="preserve"> 998 147 1157</t>
  </si>
  <si>
    <t xml:space="preserve"> 999 968 2568</t>
  </si>
  <si>
    <t xml:space="preserve">NILA LOEZA  MIGUEL ANGEL 
</t>
  </si>
  <si>
    <t xml:space="preserve">VILLARREAL MEDRANO SANDRA PAULINA </t>
  </si>
  <si>
    <t xml:space="preserve"> 55 3153 5909</t>
  </si>
  <si>
    <t xml:space="preserve">RODRIGUEZ CONTRERAS KRINAGEMMA </t>
  </si>
  <si>
    <t xml:space="preserve"> 983 733 0987</t>
  </si>
  <si>
    <t xml:space="preserve"> 998 181 7608</t>
  </si>
  <si>
    <t xml:space="preserve"> 998 136 8013</t>
  </si>
  <si>
    <t xml:space="preserve">64MD04A2-02        
</t>
  </si>
  <si>
    <t xml:space="preserve">AZCUAGA GUTIERREZ JORGE ARTURO </t>
  </si>
  <si>
    <t xml:space="preserve">NAVARRETE SANCHEZ JOSE ARTEMIO </t>
  </si>
  <si>
    <t xml:space="preserve">MORENO ZAVALA MANUEL JESUS </t>
  </si>
  <si>
    <t xml:space="preserve">NOVEROLA IBAÑEZ GABRIEL ERNESTO </t>
  </si>
  <si>
    <t xml:space="preserve"> 722 350 1995</t>
  </si>
  <si>
    <t xml:space="preserve"> 722 172 7016</t>
  </si>
  <si>
    <t xml:space="preserve"> 998 417 8986</t>
  </si>
  <si>
    <t xml:space="preserve"> 987 119 1661</t>
  </si>
  <si>
    <t xml:space="preserve"> 998 173 2419</t>
  </si>
  <si>
    <t xml:space="preserve"> 983 107 9504</t>
  </si>
  <si>
    <t xml:space="preserve">lblancolizama@hotmail.com </t>
  </si>
  <si>
    <t xml:space="preserve"> lic_doseara@hotmail.com</t>
  </si>
  <si>
    <t xml:space="preserve"> 722 566 2011</t>
  </si>
  <si>
    <t xml:space="preserve">guevaraley@gmail.com </t>
  </si>
  <si>
    <t xml:space="preserve"> 656 699 6267</t>
  </si>
  <si>
    <t xml:space="preserve">ADRIAN BAUTISTA SPENCER </t>
  </si>
  <si>
    <t>db-abogados@hotmail.com  /  cdr0702@hotmail.com</t>
  </si>
  <si>
    <t>PÉREZ SALGADO  BRENDA ITZEL</t>
  </si>
  <si>
    <t xml:space="preserve"> itzelp922@gmail.com</t>
  </si>
  <si>
    <t xml:space="preserve">dgil@tsjqroo.gob.mx </t>
  </si>
  <si>
    <t xml:space="preserve">angelgiltun@hotmail.com </t>
  </si>
  <si>
    <t xml:space="preserve"> 722 240 5718</t>
  </si>
  <si>
    <t xml:space="preserve"> zzuleykka@hotmail.com</t>
  </si>
  <si>
    <t xml:space="preserve">64LD03A2-16        
</t>
  </si>
  <si>
    <t xml:space="preserve"> 33 3200 8381</t>
  </si>
  <si>
    <t xml:space="preserve">alco.cauich@hotmail.com </t>
  </si>
  <si>
    <t xml:space="preserve">MAY CHAN ILEANA VICTORIA </t>
  </si>
  <si>
    <t xml:space="preserve"> 987 138 0645</t>
  </si>
  <si>
    <t xml:space="preserve">rallo60@hotmail.com </t>
  </si>
  <si>
    <t xml:space="preserve"> 722 204 0208</t>
  </si>
  <si>
    <t xml:space="preserve"> consulnot_26@hotmail.com</t>
  </si>
  <si>
    <t xml:space="preserve"> 722 226 9188</t>
  </si>
  <si>
    <t xml:space="preserve"> 722 474 1617</t>
  </si>
  <si>
    <t xml:space="preserve"> 771 774 5581</t>
  </si>
  <si>
    <t xml:space="preserve"> justitiaetius@hotmail.com</t>
  </si>
  <si>
    <t xml:space="preserve">MD05 </t>
  </si>
  <si>
    <t xml:space="preserve"> 722 455 8617</t>
  </si>
  <si>
    <t xml:space="preserve">MUÑOZ SALAZAR ERIKA DEL ROCIO </t>
  </si>
  <si>
    <t xml:space="preserve">27diazpablo@gmail.com </t>
  </si>
  <si>
    <t xml:space="preserve"> veraabo9@gmail.com</t>
  </si>
  <si>
    <t xml:space="preserve"> 867 146 1928</t>
  </si>
  <si>
    <t xml:space="preserve">	jany_lovee@hotmail.com</t>
  </si>
  <si>
    <t xml:space="preserve">ALCANTARA VERA FELIPE </t>
  </si>
  <si>
    <t xml:space="preserve">felipealcantara432@gmail.com </t>
  </si>
  <si>
    <t xml:space="preserve">jackie-gem@hotmail.com </t>
  </si>
  <si>
    <t xml:space="preserve"> balboa2316global@gmail.com</t>
  </si>
  <si>
    <t xml:space="preserve"> 56 2616 3541</t>
  </si>
  <si>
    <t>ALFARO ZERECERO  MOISES</t>
  </si>
  <si>
    <t xml:space="preserve">CUERVO MURILLO FABIAN </t>
  </si>
  <si>
    <t xml:space="preserve">CEN ROJAS JOSE MANUEL </t>
  </si>
  <si>
    <t xml:space="preserve">MONDRAGÓN RUVALCABA IRÁN MARGARITA </t>
  </si>
  <si>
    <t xml:space="preserve"> VIRGEN JIMENEZ MARIA ISABEL</t>
  </si>
  <si>
    <t xml:space="preserve"> karlaguillen1979@gmail.com</t>
  </si>
  <si>
    <t xml:space="preserve"> bebe-2007@hotmail.es</t>
  </si>
  <si>
    <t>999 129 9856‬</t>
  </si>
  <si>
    <t>ABREGO CABALLERO  RUTH MAGALY</t>
  </si>
  <si>
    <t xml:space="preserve">Lic.jair_ramirez@hotmail.com
</t>
  </si>
  <si>
    <t>Clicdanielyg@hotmail.com</t>
  </si>
  <si>
    <t xml:space="preserve">64MDP03B-02 </t>
  </si>
  <si>
    <t xml:space="preserve">BLANCO GOMEZ  ADRIANA MARIA </t>
  </si>
  <si>
    <t xml:space="preserve">RASCH TOPKE CHRISTIAN ALEXANDER ENRIQUE </t>
  </si>
  <si>
    <t>ASPRILLA CORDOBA ROSMIRA FELICIDAD</t>
  </si>
  <si>
    <t xml:space="preserve">CALDERON ORTEGA ADRIAN ALEXIS </t>
  </si>
  <si>
    <t>JOSEPH FLORES GENESIS JEANETH</t>
  </si>
  <si>
    <t xml:space="preserve">SUIRA SOBENIS  MARIBEL </t>
  </si>
  <si>
    <t>64MDP03B2-16</t>
  </si>
  <si>
    <t xml:space="preserve">lic.jdavid@gmail.com
</t>
  </si>
  <si>
    <t xml:space="preserve"> methelgiron@gmail.com</t>
  </si>
  <si>
    <t xml:space="preserve">64DD06C-01 </t>
  </si>
  <si>
    <t>GARF010101HGT</t>
  </si>
  <si>
    <t>984 181 6884</t>
  </si>
  <si>
    <t xml:space="preserve"> abogados13579@gmail.com </t>
  </si>
  <si>
    <t>mabeks06@hotmail,com</t>
  </si>
  <si>
    <t>Kundalli51@gmail.com   isabelenriquez71@gmail.com</t>
  </si>
  <si>
    <t>64LD04F-02</t>
  </si>
  <si>
    <t>64DIA04A-01</t>
  </si>
  <si>
    <t>64MD07B-02</t>
  </si>
  <si>
    <t>64DD07F-01</t>
  </si>
  <si>
    <t>64MDP04C-03</t>
  </si>
  <si>
    <t>64MDP04C-01</t>
  </si>
  <si>
    <t>64MDP04C-04</t>
  </si>
  <si>
    <t>64MDP04C-05</t>
  </si>
  <si>
    <t>64MDP04C-06</t>
  </si>
  <si>
    <t>64MDP04C-02</t>
  </si>
  <si>
    <t>64LD05H-02</t>
  </si>
  <si>
    <t>MENDIZABAL AREVALO HECTOR FEDERICO</t>
  </si>
  <si>
    <t>eliminadO por duplicidad</t>
  </si>
  <si>
    <t>eliminad por duplicidad</t>
  </si>
  <si>
    <t>64MD07C-03</t>
  </si>
  <si>
    <t>64MD07C-04</t>
  </si>
  <si>
    <t xml:space="preserve">danielitovillarp@outlook.com </t>
  </si>
  <si>
    <t>improcedente</t>
  </si>
  <si>
    <t xml:space="preserve"> 844 869 1189</t>
  </si>
  <si>
    <t>HERNANDEZ LOPEZ VICKY ARRELY</t>
  </si>
  <si>
    <t>64DD07K-15</t>
  </si>
  <si>
    <t>GOGY871018MGT00</t>
  </si>
  <si>
    <t>HEGJ800612MGT12</t>
  </si>
  <si>
    <t>KIAE700414HGT</t>
  </si>
  <si>
    <t>BAGB660517MGT</t>
  </si>
  <si>
    <t>HELJ841106HGT</t>
  </si>
  <si>
    <t>HEEP821213HGT</t>
  </si>
  <si>
    <t>MERD871018HGT</t>
  </si>
  <si>
    <t>RIMH840407HGT</t>
  </si>
  <si>
    <t>AVLL820829MGT</t>
  </si>
  <si>
    <t>06/01/2025</t>
  </si>
  <si>
    <t>03/01/2025</t>
  </si>
  <si>
    <t>02/01/2025</t>
  </si>
  <si>
    <t xml:space="preserve"> 367403_x000D_
</t>
  </si>
  <si>
    <t xml:space="preserve"> 40034 </t>
  </si>
  <si>
    <t xml:space="preserve"> 2294493_x000D_
</t>
  </si>
  <si>
    <t xml:space="preserve"> 1264866_x000D_
</t>
  </si>
  <si>
    <t xml:space="preserve"> 84835_x000D_
</t>
  </si>
  <si>
    <t xml:space="preserve"> 39940_x000D_
</t>
  </si>
  <si>
    <t xml:space="preserve"> 00850210 </t>
  </si>
  <si>
    <t xml:space="preserve"> 00857508 </t>
  </si>
  <si>
    <t xml:space="preserve"> 01019571_x000D_
</t>
  </si>
  <si>
    <t xml:space="preserve"> 01281287_x000D_
</t>
  </si>
  <si>
    <t xml:space="preserve"> 00450028 </t>
  </si>
  <si>
    <t xml:space="preserve"> 00720302 </t>
  </si>
  <si>
    <t xml:space="preserve"> 00721541 </t>
  </si>
  <si>
    <t>MOD. 19  DE 20</t>
  </si>
  <si>
    <t>MOD 22 DE 24</t>
  </si>
  <si>
    <t xml:space="preserve">MOD, 20 DE 20 </t>
  </si>
  <si>
    <t>08/01/2025</t>
  </si>
  <si>
    <t>07/01/2025</t>
  </si>
  <si>
    <t>mod. 17 al 20</t>
  </si>
  <si>
    <t>MOD. 7 DE 10</t>
  </si>
  <si>
    <t xml:space="preserve">  0000590   </t>
  </si>
  <si>
    <t xml:space="preserve"> 00023431_x000D_
</t>
  </si>
  <si>
    <t xml:space="preserve"> 00211347_x000D_
</t>
  </si>
  <si>
    <t xml:space="preserve"> 00840072_x000D_
</t>
  </si>
  <si>
    <t xml:space="preserve"> 00842320_x000D_
</t>
  </si>
  <si>
    <t xml:space="preserve"> 68221 </t>
  </si>
  <si>
    <t>MOD. EXTRA 7 de 10</t>
  </si>
  <si>
    <t>mod.15 de 20</t>
  </si>
  <si>
    <t>09/01/2025</t>
  </si>
  <si>
    <t>BAENA RESTREPO MARGARITA MARIA</t>
  </si>
  <si>
    <t xml:space="preserve"> 243179</t>
  </si>
  <si>
    <t xml:space="preserve"> 00073443 </t>
  </si>
  <si>
    <t xml:space="preserve"> 00719908_x000D_
</t>
  </si>
  <si>
    <t xml:space="preserve"> 20177_x000D_
</t>
  </si>
  <si>
    <t xml:space="preserve"> 206345_x000D_
</t>
  </si>
  <si>
    <t xml:space="preserve">ABONO 10. AL 17 </t>
  </si>
  <si>
    <t>REINSCRIPCIÓN UNICA</t>
  </si>
  <si>
    <t>PRIMER CUATRIMESTRE MOD. 1 AL 4</t>
  </si>
  <si>
    <t>10/01/2025</t>
  </si>
  <si>
    <t>EFC</t>
  </si>
  <si>
    <t>EFEC1</t>
  </si>
  <si>
    <t>EFEC2</t>
  </si>
  <si>
    <t>PEREZ MENDEZ JOCHEBED ABIGAIL</t>
  </si>
  <si>
    <t xml:space="preserve">TITULACIÓN </t>
  </si>
  <si>
    <t xml:space="preserve"> 59189_x000D_
</t>
  </si>
  <si>
    <t xml:space="preserve"> 58830_x000D_
</t>
  </si>
  <si>
    <t>ESPERA</t>
  </si>
  <si>
    <t>14/01/2025</t>
  </si>
  <si>
    <t>13/01/2025</t>
  </si>
  <si>
    <t>margarita.baena@womadt.com</t>
  </si>
  <si>
    <t>VAOG721006HOCSRL01</t>
  </si>
  <si>
    <t>VASQUEZ ORTIZ GUILLERMO ALFREDO</t>
  </si>
  <si>
    <t>gvasquezortiz@hotmail.com</t>
  </si>
  <si>
    <t xml:space="preserve"> 326974_x000D_
</t>
  </si>
  <si>
    <t xml:space="preserve"> 20051_x000D_
</t>
  </si>
  <si>
    <t xml:space="preserve"> 02424165_x000D_
</t>
  </si>
  <si>
    <t xml:space="preserve"> 02470837_x000D_
</t>
  </si>
  <si>
    <t xml:space="preserve"> 01427772_x000D_
</t>
  </si>
  <si>
    <t>MOD. 14 Y ABONO DEL 15</t>
  </si>
  <si>
    <t>VARIOS ALUMNOS NUEVOS</t>
  </si>
  <si>
    <t>443 528 4322</t>
  </si>
  <si>
    <t>443 143 2251</t>
  </si>
  <si>
    <t>MAKEPEACE MAZARIEGOS  BRENDA MAYABEL</t>
  </si>
  <si>
    <t>BARM770313MCC</t>
  </si>
  <si>
    <t>JADR830216MCLSMC08</t>
  </si>
  <si>
    <t>rociojasso85@hotmail.com</t>
  </si>
  <si>
    <t>GONZALEZ GLENNIE FERNANDA MARIA</t>
  </si>
  <si>
    <t>MDP04C</t>
  </si>
  <si>
    <t>HEGF761015HCC</t>
  </si>
  <si>
    <t>HERNANDEZ GONZALEZ FABIAN ANDRES</t>
  </si>
  <si>
    <t>311 2936860</t>
  </si>
  <si>
    <t>fabianhernan25@yahoo.com</t>
  </si>
  <si>
    <t>16/01/2025</t>
  </si>
  <si>
    <t>15/01/2025</t>
  </si>
  <si>
    <t xml:space="preserve"> 824617_x000D_
</t>
  </si>
  <si>
    <t xml:space="preserve"> 01762206_x000D_
</t>
  </si>
  <si>
    <t>MOD- 1 DE 16</t>
  </si>
  <si>
    <t>64DD07L-06</t>
  </si>
  <si>
    <t>64DD07L-16</t>
  </si>
  <si>
    <t>64DD07L-09</t>
  </si>
  <si>
    <t>64LD04B</t>
  </si>
  <si>
    <t>64DIA05A-01</t>
  </si>
  <si>
    <t>64MDP05A-03</t>
  </si>
  <si>
    <t>64DD08A-10</t>
  </si>
  <si>
    <t>64DD08A-5</t>
  </si>
  <si>
    <t>64MDP05A-01</t>
  </si>
  <si>
    <t>64MDP05A-04</t>
  </si>
  <si>
    <t>64DD08A-11</t>
  </si>
  <si>
    <t>64DD08A-9</t>
  </si>
  <si>
    <t>64DIA05A-03</t>
  </si>
  <si>
    <t>64DIA05A-02</t>
  </si>
  <si>
    <t>64DIA05A-06</t>
  </si>
  <si>
    <t>64DIA05A-04</t>
  </si>
  <si>
    <t>JASSO DOMINGUEZ ROCIO MIRASOL</t>
  </si>
  <si>
    <t>64MDP05A-02</t>
  </si>
  <si>
    <t>64DIA05A-05</t>
  </si>
  <si>
    <t>ANDRADE NARVAEZ ALCIBIADES</t>
  </si>
  <si>
    <t>57 3162114430</t>
  </si>
  <si>
    <t>2503.alan@gmail.com</t>
  </si>
  <si>
    <t>17/01/2025</t>
  </si>
  <si>
    <t xml:space="preserve"> 668656_x000D_
</t>
  </si>
  <si>
    <t xml:space="preserve"> 666363_x000D_
</t>
  </si>
  <si>
    <t xml:space="preserve"> 345793_x000D_
</t>
  </si>
  <si>
    <t xml:space="preserve"> 286594_x000D_
</t>
  </si>
  <si>
    <t>MOD-3 , 4 Y AB 5</t>
  </si>
  <si>
    <t>MOD.1 DE 20</t>
  </si>
  <si>
    <t>64MDP05A-05</t>
  </si>
  <si>
    <t>64DIA05A-07</t>
  </si>
  <si>
    <t>ANNA760325HCC</t>
  </si>
  <si>
    <t>20/01/2025</t>
  </si>
  <si>
    <t xml:space="preserve"> 01642879_x000D_
</t>
  </si>
  <si>
    <t xml:space="preserve"> 2302514_x000D_
</t>
  </si>
  <si>
    <t>NUEVOS</t>
  </si>
  <si>
    <t>b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</si>
  <si>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</si>
  <si>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</si>
  <si>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</si>
  <si>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</si>
  <si>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</si>
  <si>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</si>
  <si>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</si>
  <si>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</si>
  <si>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MAGV720427HGT</t>
  </si>
  <si>
    <t xml:space="preserve">TOPK870301MGT </t>
  </si>
  <si>
    <t>23/01/2025</t>
  </si>
  <si>
    <t>24/01/2025</t>
  </si>
  <si>
    <t>7947A</t>
  </si>
  <si>
    <t xml:space="preserve"> 01136943_x000D_
</t>
  </si>
  <si>
    <t xml:space="preserve"> 00243395_x000D_
</t>
  </si>
  <si>
    <t>64DD08C-01</t>
  </si>
  <si>
    <t>64DD08B-01</t>
  </si>
  <si>
    <t>DD08BGT</t>
  </si>
  <si>
    <t>64DD08B-03</t>
  </si>
  <si>
    <t>64DD08B-02</t>
  </si>
  <si>
    <t>64DD08B-04</t>
  </si>
  <si>
    <t>28/01/2025</t>
  </si>
  <si>
    <t>27/01/2025</t>
  </si>
  <si>
    <t>29/01/2025</t>
  </si>
  <si>
    <t xml:space="preserve"> 01417340_x000D_
</t>
  </si>
  <si>
    <t xml:space="preserve"> 00717985_x000D_
</t>
  </si>
  <si>
    <t xml:space="preserve"> 02019187_x000D_
</t>
  </si>
  <si>
    <t>EFEC3</t>
  </si>
  <si>
    <t>PAGO UNICO</t>
  </si>
  <si>
    <t xml:space="preserve"> 00477244_x000D_
</t>
  </si>
  <si>
    <t>05/02/2025</t>
  </si>
  <si>
    <t>04/02/2025</t>
  </si>
  <si>
    <t xml:space="preserve"> 420599_x000D_
</t>
  </si>
  <si>
    <t xml:space="preserve"> 00073071 </t>
  </si>
  <si>
    <t xml:space="preserve"> 00400656 </t>
  </si>
  <si>
    <t xml:space="preserve">00417744 </t>
  </si>
  <si>
    <t xml:space="preserve"> 00441279_x000D_
</t>
  </si>
  <si>
    <t xml:space="preserve"> 00814627_x000D_
</t>
  </si>
  <si>
    <t xml:space="preserve"> 00945509_x000D_
</t>
  </si>
  <si>
    <t xml:space="preserve"> 03387930_x000D_
</t>
  </si>
  <si>
    <t xml:space="preserve"> 03628225_x000D_
</t>
  </si>
  <si>
    <t xml:space="preserve"> 03751204_x000D_
</t>
  </si>
  <si>
    <t xml:space="preserve"> 04139075_x000D_
</t>
  </si>
  <si>
    <t>MOD 7 DE 10</t>
  </si>
  <si>
    <t xml:space="preserve">MOD.6 DE 10 </t>
  </si>
  <si>
    <t>8029B</t>
  </si>
  <si>
    <t>YAAJ700421HCLXRN07</t>
  </si>
  <si>
    <t>844 427 1787</t>
  </si>
  <si>
    <t>jjyanezarreola@hotmail.com</t>
  </si>
  <si>
    <t>DD07S</t>
  </si>
  <si>
    <t>06/02/2025</t>
  </si>
  <si>
    <t>YAÑEZ ARREOLA JUAN JOSE</t>
  </si>
  <si>
    <t xml:space="preserve"> 915057_x000D_
</t>
  </si>
  <si>
    <t xml:space="preserve"> 810131_x000D_
</t>
  </si>
  <si>
    <t xml:space="preserve"> 467871_x000D_
</t>
  </si>
  <si>
    <t xml:space="preserve"> 112957 </t>
  </si>
  <si>
    <t xml:space="preserve"> 247962_x000D_
</t>
  </si>
  <si>
    <t xml:space="preserve"> 01315027_x000D_
</t>
  </si>
  <si>
    <t xml:space="preserve"> 00944799_x000D_
</t>
  </si>
  <si>
    <t>MOD. 1 AL 3</t>
  </si>
  <si>
    <t>MOD. 8 DE 10</t>
  </si>
  <si>
    <t>mod. 6 DE 10</t>
  </si>
  <si>
    <t>MOD- 7 DE 10</t>
  </si>
  <si>
    <t>mod 13 y abono al 14 de 20</t>
  </si>
  <si>
    <t>MOD . 7 DE 10</t>
  </si>
  <si>
    <t xml:space="preserve">MOD 7 </t>
  </si>
  <si>
    <t xml:space="preserve">MOD- 7 </t>
  </si>
  <si>
    <t>64MDP04E-01</t>
  </si>
  <si>
    <t>64DD07L-15</t>
  </si>
  <si>
    <t>MOGF202020HGT</t>
  </si>
  <si>
    <t>64DD07L-11</t>
  </si>
  <si>
    <t>64MDP04D-02</t>
  </si>
  <si>
    <t>64DD08A-12</t>
  </si>
  <si>
    <t>64DD07L-01</t>
  </si>
  <si>
    <t>64MD04D-01</t>
  </si>
  <si>
    <t>64DD07L-14</t>
  </si>
  <si>
    <t>64DD07L-04</t>
  </si>
  <si>
    <t>64DD07L-02</t>
  </si>
  <si>
    <t>64DD07L-05</t>
  </si>
  <si>
    <t>10/02/2025</t>
  </si>
  <si>
    <t>07/02/2025</t>
  </si>
  <si>
    <t>BEGL800512MHGCRD06</t>
  </si>
  <si>
    <t>BECERRIL GARCIA MARIA LEDIT</t>
  </si>
  <si>
    <t>ledithbecerrilgarcia@yahoo.com</t>
  </si>
  <si>
    <t>INSC Y COLG</t>
  </si>
  <si>
    <t>leer quién deposita</t>
  </si>
  <si>
    <t xml:space="preserve"> 2015119_x000D_
</t>
  </si>
  <si>
    <t xml:space="preserve"> 43382 </t>
  </si>
  <si>
    <t xml:space="preserve"> 00272364_x000D_
</t>
  </si>
  <si>
    <t xml:space="preserve"> 00440565_x000D_
</t>
  </si>
  <si>
    <t xml:space="preserve"> 00470143  </t>
  </si>
  <si>
    <t xml:space="preserve"> 01016876_x000D_
</t>
  </si>
  <si>
    <t xml:space="preserve"> 01209413_x000D_
</t>
  </si>
  <si>
    <t xml:space="preserve"> 00262699_x000D_
</t>
  </si>
  <si>
    <t xml:space="preserve"> 00011590</t>
  </si>
  <si>
    <t xml:space="preserve"> 01497927_x000D_
</t>
  </si>
  <si>
    <t>mod. 8 de 10</t>
  </si>
  <si>
    <t xml:space="preserve">PAGO ÚNICO </t>
  </si>
  <si>
    <t>MAPG860627HOCPN03</t>
  </si>
  <si>
    <t>MARTINEZ POPOCA GONZALO MARCELO</t>
  </si>
  <si>
    <t>accepsiqueducando@gmail.com</t>
  </si>
  <si>
    <t>11/02/2025</t>
  </si>
  <si>
    <t xml:space="preserve"> 106969_x000D_
</t>
  </si>
  <si>
    <t xml:space="preserve"> 02633645_x000D_
</t>
  </si>
  <si>
    <t>MOD 20</t>
  </si>
  <si>
    <t>ABONO A MOD. 1</t>
  </si>
  <si>
    <t xml:space="preserve"> 00463848_x000D_
</t>
  </si>
  <si>
    <t>MOD.-9 DE 20</t>
  </si>
  <si>
    <t>7989B</t>
  </si>
  <si>
    <t>RORD541007HSPCYV00</t>
  </si>
  <si>
    <t>ROCHA REYES DAVID</t>
  </si>
  <si>
    <t>CISV000202HCC</t>
  </si>
  <si>
    <t>CIFUENTES SANDOVAL VICTOR MANUEL</t>
  </si>
  <si>
    <t>13/02/2025</t>
  </si>
  <si>
    <t xml:space="preserve"> 463131</t>
  </si>
  <si>
    <t xml:space="preserve">RICARDO RAMIREZ </t>
  </si>
  <si>
    <t>CONTABILIDAD</t>
  </si>
  <si>
    <t>14/02/2025</t>
  </si>
  <si>
    <t xml:space="preserve"> 435083_x000D_
</t>
  </si>
  <si>
    <t>20/02/2025</t>
  </si>
  <si>
    <t>19/02/2025</t>
  </si>
  <si>
    <t>17/02/2025</t>
  </si>
  <si>
    <t>lic_david_rocha_reyes@hotmail.com</t>
  </si>
  <si>
    <t>CISV670608HGT</t>
  </si>
  <si>
    <t>vimacisa@hotmail.com</t>
  </si>
  <si>
    <t>ANGV860123MCG</t>
  </si>
  <si>
    <t>ANTONIO GONZALEZ VIRGINIA CLELIA ISABEL</t>
  </si>
  <si>
    <t>kelita.virginia@gmail.com</t>
  </si>
  <si>
    <t>MDP04CG</t>
  </si>
  <si>
    <t>RURM800315MCG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</si>
  <si>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</si>
  <si>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</si>
  <si>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</si>
  <si>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</si>
  <si>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</si>
  <si>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</si>
  <si>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EVITAR CAPTURAR</t>
  </si>
  <si>
    <t>ELIMINADO</t>
  </si>
  <si>
    <t>PETJ760522HCG</t>
  </si>
  <si>
    <t>VIGJ770412HCG</t>
  </si>
  <si>
    <t>PIFM780808MCG</t>
  </si>
  <si>
    <t>ROSB830203MCG</t>
  </si>
  <si>
    <t>GOAG770607MCG</t>
  </si>
  <si>
    <t xml:space="preserve"> 809036_x000D_
</t>
  </si>
  <si>
    <t xml:space="preserve">  319126  </t>
  </si>
  <si>
    <t xml:space="preserve"> 00885305_x000D_
</t>
  </si>
  <si>
    <t xml:space="preserve"> 00933479_x000D_
</t>
  </si>
  <si>
    <t xml:space="preserve"> 01011214_x000D_
</t>
  </si>
  <si>
    <t xml:space="preserve"> 03626804_x000D_
</t>
  </si>
  <si>
    <t xml:space="preserve"> 03628659_x000D_
</t>
  </si>
  <si>
    <t xml:space="preserve"> 03629914_x000D_
</t>
  </si>
  <si>
    <t xml:space="preserve"> 03525985_x000D_
</t>
  </si>
  <si>
    <t xml:space="preserve"> 02024408_x000D_
</t>
  </si>
  <si>
    <t xml:space="preserve"> 02183627_x000D_
</t>
  </si>
  <si>
    <t xml:space="preserve"> 01904214_x000D_
</t>
  </si>
  <si>
    <t>FILTRAR POR NOMBRE DE ALUMNO PARA DETERMIANAR EL CONCEPTO DE PAGO</t>
  </si>
  <si>
    <t>ABONO A TITULACIÓN 2</t>
  </si>
  <si>
    <t>MOD 5 DE 10</t>
  </si>
  <si>
    <t>MOD 6 DE 10</t>
  </si>
  <si>
    <t>MOD 8 DE 10</t>
  </si>
  <si>
    <t>24/02/2025</t>
  </si>
  <si>
    <t>SANTANDER</t>
  </si>
  <si>
    <t>8091B</t>
  </si>
  <si>
    <t>COLEG 3 Y REINS</t>
  </si>
  <si>
    <t>MOD- 4</t>
  </si>
  <si>
    <t>COLEG 7 Y REINS</t>
  </si>
  <si>
    <t>27/02/2025</t>
  </si>
  <si>
    <t>26/02/2025</t>
  </si>
  <si>
    <t>25/02/2025</t>
  </si>
  <si>
    <t>28/02/2025</t>
  </si>
  <si>
    <t xml:space="preserve"> 812164_x000D_
</t>
  </si>
  <si>
    <t xml:space="preserve"> 805031_x000D_
</t>
  </si>
  <si>
    <t xml:space="preserve"> 1127326_x000D_
</t>
  </si>
  <si>
    <t xml:space="preserve"> 1105539_x000D_
</t>
  </si>
  <si>
    <t xml:space="preserve"> 698432_x000D_
</t>
  </si>
  <si>
    <t xml:space="preserve"> 00633718_x000D_
</t>
  </si>
  <si>
    <t xml:space="preserve"> 01008385_x000D_
</t>
  </si>
  <si>
    <t xml:space="preserve"> 01010231_x000D_
</t>
  </si>
  <si>
    <t xml:space="preserve"> 01016585_x000D_
</t>
  </si>
  <si>
    <t xml:space="preserve"> 01162738_x000D_
</t>
  </si>
  <si>
    <t xml:space="preserve"> 02334796_x000D_
</t>
  </si>
  <si>
    <t>OOGJ770323HMCSRN07</t>
  </si>
  <si>
    <t>OSORNIO GARCIA JUAN FRANCISCO</t>
  </si>
  <si>
    <t>ferkko@hotmail.com</t>
  </si>
  <si>
    <t xml:space="preserve"> 335029  </t>
  </si>
  <si>
    <t>8038B</t>
  </si>
  <si>
    <t>8038C</t>
  </si>
  <si>
    <t>8038D</t>
  </si>
  <si>
    <t>8038E</t>
  </si>
  <si>
    <t>6 APOSTILLAS</t>
  </si>
  <si>
    <t>4 NUEVOS DD</t>
  </si>
  <si>
    <t>FRAUSTO PEREZ EFRAIN</t>
  </si>
  <si>
    <t>04/03/2025</t>
  </si>
  <si>
    <t>03/03/2025</t>
  </si>
  <si>
    <t>7904B</t>
  </si>
  <si>
    <t>nuevos febrero</t>
  </si>
  <si>
    <t xml:space="preserve"> 20961_x000D_
</t>
  </si>
  <si>
    <t xml:space="preserve"> 233843_x000D_
</t>
  </si>
  <si>
    <t xml:space="preserve"> 00337816_x000D_
</t>
  </si>
  <si>
    <t xml:space="preserve"> 00360878     </t>
  </si>
  <si>
    <t xml:space="preserve"> 00605015_x000D_
</t>
  </si>
  <si>
    <t xml:space="preserve"> 00729739_x000D_
</t>
  </si>
  <si>
    <t xml:space="preserve"> 00757753    </t>
  </si>
  <si>
    <t xml:space="preserve"> 00871547_x000D_
</t>
  </si>
  <si>
    <t xml:space="preserve"> 01491464_x000D_
</t>
  </si>
  <si>
    <t xml:space="preserve"> 02687898_x000D_
</t>
  </si>
  <si>
    <t xml:space="preserve"> 03162162_x000D_
</t>
  </si>
  <si>
    <t xml:space="preserve"> 03224965_x000D_
</t>
  </si>
  <si>
    <t xml:space="preserve"> 03750410_x000D_
</t>
  </si>
  <si>
    <t>8118b</t>
  </si>
  <si>
    <t>8118C</t>
  </si>
  <si>
    <t>8118D</t>
  </si>
  <si>
    <t>8118E</t>
  </si>
  <si>
    <t>8118F</t>
  </si>
  <si>
    <t>8118G</t>
  </si>
  <si>
    <t>8118H</t>
  </si>
  <si>
    <t>MOD. 1 AL 4</t>
  </si>
  <si>
    <t>mdp</t>
  </si>
  <si>
    <t xml:space="preserve">mod. 1 al 20 </t>
  </si>
  <si>
    <t>8118I</t>
  </si>
  <si>
    <t>64DD07L-12</t>
  </si>
  <si>
    <t>SUMM970220MQRLYR08</t>
  </si>
  <si>
    <t>SULUB MAY MIRLEY SARAHI</t>
  </si>
  <si>
    <t>Mirleysulub97@gmail.com</t>
  </si>
  <si>
    <t>07/03/2025</t>
  </si>
  <si>
    <t>05/03/2025</t>
  </si>
  <si>
    <t>06/03/2025</t>
  </si>
  <si>
    <t xml:space="preserve"> 1123877_x000D_
</t>
  </si>
  <si>
    <t xml:space="preserve"> 929504_x000D_
</t>
  </si>
  <si>
    <t xml:space="preserve"> 00218049_x000D_
</t>
  </si>
  <si>
    <t xml:space="preserve"> 00244500_x000D_
</t>
  </si>
  <si>
    <t xml:space="preserve"> 00263129_x000D_
</t>
  </si>
  <si>
    <t xml:space="preserve"> 00457418_x000D_
</t>
  </si>
  <si>
    <t xml:space="preserve"> 00891449  </t>
  </si>
  <si>
    <t xml:space="preserve"> 01168126_x000D_
</t>
  </si>
  <si>
    <t xml:space="preserve"> 00021124  </t>
  </si>
  <si>
    <t xml:space="preserve"> 00021125  </t>
  </si>
  <si>
    <t xml:space="preserve"> 00661785_x000D_
</t>
  </si>
  <si>
    <t xml:space="preserve"> 00845329_x000D_
</t>
  </si>
  <si>
    <t xml:space="preserve"> 01539382_x000D_
</t>
  </si>
  <si>
    <t>MOD 2 DOCTORA AHALIA Y DOCTORFERNANDO</t>
  </si>
  <si>
    <t>MOD. 18 CON DR FERNANDO</t>
  </si>
  <si>
    <t>MOD. 19 CON DR FERNANDO</t>
  </si>
  <si>
    <t>MOD. 9 DE 10</t>
  </si>
  <si>
    <t>10/03/2025</t>
  </si>
  <si>
    <t xml:space="preserve">MOD 3 DE 20 </t>
  </si>
  <si>
    <t xml:space="preserve">MOD.7 DE 10 </t>
  </si>
  <si>
    <t xml:space="preserve"> 2422671_x000D_
</t>
  </si>
  <si>
    <t xml:space="preserve"> 2408084_x000D_
</t>
  </si>
  <si>
    <t xml:space="preserve"> 2398441_x000D_
</t>
  </si>
  <si>
    <t>ASCR921219MPP</t>
  </si>
  <si>
    <t>ROGD711213MPP</t>
  </si>
  <si>
    <t>12/03/2025</t>
  </si>
  <si>
    <t>13/03/2025</t>
  </si>
  <si>
    <t>02/03/2025</t>
  </si>
  <si>
    <t xml:space="preserve"> 883455   </t>
  </si>
  <si>
    <t xml:space="preserve"> 151786_x000D_
</t>
  </si>
  <si>
    <t xml:space="preserve"> 00942142_x000D_
</t>
  </si>
  <si>
    <t xml:space="preserve"> 253213_x000D_
</t>
  </si>
  <si>
    <t>LIQUIDACIÓN EQUIVALENCIA</t>
  </si>
  <si>
    <t>MOD. 17 CON DR FERNANDO</t>
  </si>
  <si>
    <t>MOD. 20 CON DR FERNANDO</t>
  </si>
  <si>
    <t>LEAL CHAVEZ MARIA LESBIA</t>
  </si>
  <si>
    <t>14/03/2025</t>
  </si>
  <si>
    <t>18/03/2025</t>
  </si>
  <si>
    <t xml:space="preserve"> 00484431  </t>
  </si>
  <si>
    <t xml:space="preserve"> 01593199_x000D_
</t>
  </si>
  <si>
    <t xml:space="preserve"> 01990663_x000D_
</t>
  </si>
  <si>
    <t xml:space="preserve"> 3963353_x000D_
</t>
  </si>
  <si>
    <t xml:space="preserve"> 3493857_x000D_
</t>
  </si>
  <si>
    <t xml:space="preserve"> 1112060_x000D_
</t>
  </si>
  <si>
    <t>CUARTO CUATRIMESTRE</t>
  </si>
  <si>
    <t>21/03/2025</t>
  </si>
  <si>
    <t>20/03/2025</t>
  </si>
  <si>
    <t xml:space="preserve"> 00788760  </t>
  </si>
  <si>
    <t xml:space="preserve"> 00541614_x000D_
</t>
  </si>
  <si>
    <t xml:space="preserve"> 00579844_x000D_
</t>
  </si>
  <si>
    <t xml:space="preserve"> 00863136_x000D_
</t>
  </si>
  <si>
    <t>MOD. 10 DE 10</t>
  </si>
  <si>
    <t>8104B</t>
  </si>
  <si>
    <t xml:space="preserve">6144328
</t>
  </si>
  <si>
    <t>24/03/2025</t>
  </si>
  <si>
    <t>ZEPEDA AGUILAR CARMEN ODILIA</t>
  </si>
  <si>
    <t>carmenzepeda@hotmail.com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</si>
  <si>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</si>
  <si>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</si>
  <si>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</si>
  <si>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</si>
  <si>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</si>
  <si>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</si>
  <si>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26/03/2025</t>
  </si>
  <si>
    <t>28/03/2025</t>
  </si>
  <si>
    <t>Apostilla</t>
  </si>
  <si>
    <t xml:space="preserve"> 00273229_x000D_
</t>
  </si>
  <si>
    <t xml:space="preserve"> 473386_x000D_
</t>
  </si>
  <si>
    <t xml:space="preserve"> 00547302_x000D_
</t>
  </si>
  <si>
    <t xml:space="preserve"> 02747373_x000D_
</t>
  </si>
  <si>
    <t xml:space="preserve"> 01509550_x000D_
</t>
  </si>
  <si>
    <t xml:space="preserve"> 01503347_x000D_
</t>
  </si>
  <si>
    <t>31/03/2025</t>
  </si>
  <si>
    <t xml:space="preserve"> 626033 </t>
  </si>
  <si>
    <t xml:space="preserve"> 21591_x000D_
</t>
  </si>
  <si>
    <t>TITULACIÓN VARIOS</t>
  </si>
  <si>
    <t>ENVIADA</t>
  </si>
  <si>
    <t>RECIBO ENVIADO</t>
  </si>
  <si>
    <t>01/04/2025</t>
  </si>
  <si>
    <t xml:space="preserve"> 03726123_x000D_
</t>
  </si>
  <si>
    <t xml:space="preserve"> 643857 </t>
  </si>
  <si>
    <t xml:space="preserve"> 277384_x000D_
</t>
  </si>
  <si>
    <t>PÚBLICO EN GENERAL</t>
  </si>
  <si>
    <t>CATG781001HQRHRS04</t>
  </si>
  <si>
    <t>gustavochant@outlook.com</t>
  </si>
  <si>
    <t>GUTIERREZ HERNANDEZ MIRIAM</t>
  </si>
  <si>
    <t>mirushernandez674@gmail.com</t>
  </si>
  <si>
    <t>03/04/2025</t>
  </si>
  <si>
    <t>02/04/2025</t>
  </si>
  <si>
    <t xml:space="preserve"> 00073655_x000D_
</t>
  </si>
  <si>
    <t xml:space="preserve"> 00162882_x000D_
</t>
  </si>
  <si>
    <t xml:space="preserve"> 00174764_x000D_
</t>
  </si>
  <si>
    <t xml:space="preserve"> 00657160  </t>
  </si>
  <si>
    <t xml:space="preserve"> 01221348_x000D_
</t>
  </si>
  <si>
    <t>GUHM860812MVZTRR05</t>
  </si>
  <si>
    <t>ORREGO DUBON EVER ARIEL</t>
  </si>
  <si>
    <t xml:space="preserve"> 00574945_x000D_
</t>
  </si>
  <si>
    <t xml:space="preserve"> 01106655_x000D_
</t>
  </si>
  <si>
    <t xml:space="preserve"> 01152763_x000D_
</t>
  </si>
  <si>
    <t xml:space="preserve"> 01226975_x000D_
</t>
  </si>
  <si>
    <t xml:space="preserve"> 00140781 </t>
  </si>
  <si>
    <t xml:space="preserve"> 431140_x000D_
</t>
  </si>
  <si>
    <t>7994B</t>
  </si>
  <si>
    <t xml:space="preserve">MOD.8 DE 10 </t>
  </si>
  <si>
    <t>07/04/2025</t>
  </si>
  <si>
    <t xml:space="preserve"> 1996878_x000D_
</t>
  </si>
  <si>
    <t xml:space="preserve"> 1879049_x000D_
</t>
  </si>
  <si>
    <t xml:space="preserve"> 1028606_x000D_
</t>
  </si>
  <si>
    <t xml:space="preserve"> 660430_x000D_
</t>
  </si>
  <si>
    <t xml:space="preserve"> 2605568_x000D_
</t>
  </si>
  <si>
    <t xml:space="preserve"> 2510744_x000D_
</t>
  </si>
  <si>
    <t xml:space="preserve"> 852329 </t>
  </si>
  <si>
    <t xml:space="preserve"> 179063 </t>
  </si>
  <si>
    <t xml:space="preserve"> 237050_x000D_
</t>
  </si>
  <si>
    <t xml:space="preserve"> 189186_x000D_
</t>
  </si>
  <si>
    <t xml:space="preserve"> 182185_x000D_
</t>
  </si>
  <si>
    <t>MOD. 5 Y 6</t>
  </si>
  <si>
    <t xml:space="preserve">MOD 4 DE 20 </t>
  </si>
  <si>
    <t>OEDE930303HGG</t>
  </si>
  <si>
    <t>08/04/2025</t>
  </si>
  <si>
    <t>8107B</t>
  </si>
  <si>
    <t>8107C</t>
  </si>
  <si>
    <t>LIQUIDACIÓN COLEGIATURAS Y EQUIVALENCIA</t>
  </si>
  <si>
    <t>10/04/2025</t>
  </si>
  <si>
    <t>09/04/2025</t>
  </si>
  <si>
    <t>ABONO 18 Y 19</t>
  </si>
  <si>
    <t xml:space="preserve"> 00222855  </t>
  </si>
  <si>
    <t xml:space="preserve"> 00665456_x000D_
</t>
  </si>
  <si>
    <t xml:space="preserve"> 01142738_x000D_
</t>
  </si>
  <si>
    <t xml:space="preserve">00031738   </t>
  </si>
  <si>
    <t xml:space="preserve"> 00902506_x000D_
</t>
  </si>
  <si>
    <t xml:space="preserve"> 526684_x000D_
</t>
  </si>
  <si>
    <t xml:space="preserve"> 340513_x000D_
</t>
  </si>
  <si>
    <t xml:space="preserve"> 244754_x000D_
</t>
  </si>
  <si>
    <t>CERTIFICACION Y FOTOS</t>
  </si>
  <si>
    <t>MOD 8 AL 10</t>
  </si>
  <si>
    <t xml:space="preserve">MOD.9 DE 10 </t>
  </si>
  <si>
    <t>NO</t>
  </si>
  <si>
    <t>ABONO A 7 COLEGIATURAS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</si>
  <si>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</si>
  <si>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</si>
  <si>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</si>
  <si>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</si>
  <si>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</si>
  <si>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</si>
  <si>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</si>
  <si>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</si>
  <si>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64MD04E-01</t>
  </si>
  <si>
    <t>duplicidad</t>
  </si>
  <si>
    <t>64MDP04F-01</t>
  </si>
  <si>
    <t>GUGW821106HGT</t>
  </si>
  <si>
    <t>RENS73/0608MGT</t>
  </si>
  <si>
    <t>VASQUEZ MONTERO LORENA</t>
  </si>
  <si>
    <t>14/04/2025</t>
  </si>
  <si>
    <t>MDPG04D</t>
  </si>
  <si>
    <t>MOD. 17 AL 20</t>
  </si>
  <si>
    <t>ZEAC881015MGT</t>
  </si>
  <si>
    <t>CARV640428MGT</t>
  </si>
  <si>
    <t xml:space="preserve"> 1249864_x000D_
</t>
  </si>
  <si>
    <t>MOD. 2 Y 3</t>
  </si>
  <si>
    <t>8127B</t>
  </si>
  <si>
    <t>64DD08A-08</t>
  </si>
  <si>
    <t>64DD08A-03</t>
  </si>
  <si>
    <t>64DD08A-02</t>
  </si>
  <si>
    <t>64DD08A-04</t>
  </si>
  <si>
    <t>64DD08A-07</t>
  </si>
  <si>
    <t>64DD08A-01</t>
  </si>
  <si>
    <t>64DD08A-06</t>
  </si>
  <si>
    <t>15/04/2025</t>
  </si>
  <si>
    <t xml:space="preserve"> 00022474_x000D_
</t>
  </si>
  <si>
    <t xml:space="preserve"> 00022493_x000D_
</t>
  </si>
  <si>
    <t>COLE DD Y HOMOLOGACION DD</t>
  </si>
  <si>
    <t>INSC Y COLE DD Y MDP</t>
  </si>
  <si>
    <t>Pago 5 colegiaturas</t>
  </si>
  <si>
    <t>64MDP03-08</t>
  </si>
  <si>
    <t>64MD07B-04</t>
  </si>
  <si>
    <t>64LD05H-03</t>
  </si>
  <si>
    <t>64DIA04B-02</t>
  </si>
  <si>
    <t>64MD07B-05</t>
  </si>
  <si>
    <t>64MD07B-03</t>
  </si>
  <si>
    <t>64MD07B-01</t>
  </si>
  <si>
    <t>64LD05H-01</t>
  </si>
  <si>
    <t>64DIA04B-04</t>
  </si>
  <si>
    <t>64DD07L-10</t>
  </si>
  <si>
    <t>64DD07L-07</t>
  </si>
  <si>
    <t>64DD07L-13</t>
  </si>
  <si>
    <t>64DIA04C-01</t>
  </si>
  <si>
    <t xml:space="preserve"> 03053892_x000D_
</t>
  </si>
  <si>
    <t xml:space="preserve"> 03059644_x000D_
</t>
  </si>
  <si>
    <t>8172B</t>
  </si>
  <si>
    <t>8172C</t>
  </si>
  <si>
    <t>ABREU GIRALT JUANA MARIA</t>
  </si>
  <si>
    <t>22/04/2025</t>
  </si>
  <si>
    <t>21/04/2025</t>
  </si>
  <si>
    <t>23/04/2025</t>
  </si>
  <si>
    <t>8173B</t>
  </si>
  <si>
    <t>RENS730608MGT</t>
  </si>
  <si>
    <t xml:space="preserve"> 181566_x000D_
</t>
  </si>
  <si>
    <t xml:space="preserve"> 412603_x000D_
</t>
  </si>
  <si>
    <t xml:space="preserve"> 04489463_x000D_
</t>
  </si>
  <si>
    <t>ROGJ871008HGT</t>
  </si>
  <si>
    <t>josroca44@gmail.com</t>
  </si>
  <si>
    <t>GARC860211HGT</t>
  </si>
  <si>
    <t>GARCIA RUBIO CARLOS FERNANDO</t>
  </si>
  <si>
    <t>cgarciarubio2311@gmail.com</t>
  </si>
  <si>
    <t>RENDON SANCHEZ ETNA LILY</t>
  </si>
  <si>
    <t>7239B</t>
  </si>
  <si>
    <t>LIQUIDACIÓN KARLA Y FELIPE</t>
  </si>
  <si>
    <t>GUILLEN SOLIS KARLA ASUNCION</t>
  </si>
  <si>
    <t>7380B</t>
  </si>
  <si>
    <t>ABONO TITULACIÓN KARLA</t>
  </si>
  <si>
    <t>7536B</t>
  </si>
  <si>
    <t>7776B</t>
  </si>
  <si>
    <t>MOD. 8 LIQUIDACIÓN</t>
  </si>
  <si>
    <t>MOD 8 ABONO</t>
  </si>
  <si>
    <t>VIAY920127MGT</t>
  </si>
  <si>
    <t>VIANA ARREOLA YOSELIN LORENA</t>
  </si>
  <si>
    <t>yoselincoreoigt@gmail.com</t>
  </si>
  <si>
    <t>28/04/2025</t>
  </si>
  <si>
    <t>24/04/2025</t>
  </si>
  <si>
    <t>solo han pagado 4.5 cole. Karla Guillen</t>
  </si>
  <si>
    <t>solo han pagado 4.5 cole. Israel Lopez</t>
  </si>
  <si>
    <t xml:space="preserve"> 195564_x000D_
</t>
  </si>
  <si>
    <t xml:space="preserve"> 00541669_x000D_
</t>
  </si>
  <si>
    <t xml:space="preserve">MOD. 4 y 5 DE 20 </t>
  </si>
  <si>
    <t>8183B</t>
  </si>
  <si>
    <t>NO FACTURAR. SANTANDER</t>
  </si>
  <si>
    <t>ok</t>
  </si>
  <si>
    <t>02/05/2025</t>
  </si>
  <si>
    <t>64DD08D-05</t>
  </si>
  <si>
    <t>64DD08D-01</t>
  </si>
  <si>
    <t>MAPG860627HOCRPN03</t>
  </si>
  <si>
    <t>64DD08D-04</t>
  </si>
  <si>
    <t>64DD08D-02</t>
  </si>
  <si>
    <t>AOGV860123MCG</t>
  </si>
  <si>
    <t>64MDP05B-01</t>
  </si>
  <si>
    <t>64MDP05B-04</t>
  </si>
  <si>
    <t>64DD08C-05</t>
  </si>
  <si>
    <t>64DD08C-09</t>
  </si>
  <si>
    <t>64DD08C-06</t>
  </si>
  <si>
    <t>64DD08C-08</t>
  </si>
  <si>
    <t>64DD08C-03</t>
  </si>
  <si>
    <t>64DD08D-03</t>
  </si>
  <si>
    <t>64LD06A-03</t>
  </si>
  <si>
    <t>64DD08C-10</t>
  </si>
  <si>
    <t xml:space="preserve"> 64DD08C-01</t>
  </si>
  <si>
    <t>64MDP05B-02</t>
  </si>
  <si>
    <t>64MDP05B-03</t>
  </si>
  <si>
    <t>64LD06A-01</t>
  </si>
  <si>
    <t>CHAN TORRES GUSTAVO</t>
  </si>
  <si>
    <t>64LD06A-02</t>
  </si>
  <si>
    <t>64DD08C-04</t>
  </si>
  <si>
    <t>SIN DOCUMENTOS</t>
  </si>
  <si>
    <t>64DD08C-07</t>
  </si>
  <si>
    <t>64DD08C-02</t>
  </si>
  <si>
    <t>64MDP05B-05</t>
  </si>
  <si>
    <t>MOD 24 DE 24</t>
  </si>
  <si>
    <t>MOD 19 DE 24</t>
  </si>
  <si>
    <t>MOD 23 DE 24</t>
  </si>
  <si>
    <t>07/05/2025</t>
  </si>
  <si>
    <t>05/05/2025</t>
  </si>
  <si>
    <t>06/05/2025</t>
  </si>
  <si>
    <t xml:space="preserve"> 00018868_x000D_
</t>
  </si>
  <si>
    <t xml:space="preserve"> 00391790_x000D_
</t>
  </si>
  <si>
    <t xml:space="preserve"> 00641442_x000D_
</t>
  </si>
  <si>
    <t xml:space="preserve"> 00837477_x000D_
</t>
  </si>
  <si>
    <t xml:space="preserve">00466140 </t>
  </si>
  <si>
    <t xml:space="preserve"> 00463503 </t>
  </si>
  <si>
    <t xml:space="preserve"> 02933552_x000D_
</t>
  </si>
  <si>
    <t xml:space="preserve"> 615818_x000D_
</t>
  </si>
  <si>
    <t xml:space="preserve"> 1673010_x000D_
</t>
  </si>
  <si>
    <t xml:space="preserve"> raam.2008@hotmail.com</t>
  </si>
  <si>
    <t>8212B</t>
  </si>
  <si>
    <t>8213B</t>
  </si>
  <si>
    <t>8116B</t>
  </si>
  <si>
    <t>8232B</t>
  </si>
  <si>
    <t>08/05/2025</t>
  </si>
  <si>
    <t>12/05/2025</t>
  </si>
  <si>
    <t>09/05/2025</t>
  </si>
  <si>
    <t>dannymendoza@yahoo.com</t>
  </si>
  <si>
    <t>hectorriv@gmail.com</t>
  </si>
  <si>
    <t>ROSR860104MYNMLY02</t>
  </si>
  <si>
    <t>ROMERO SILVEIRA REYNA BEATRIZ</t>
  </si>
  <si>
    <t>romeroreyna26@gmail.com</t>
  </si>
  <si>
    <t>8232C</t>
  </si>
  <si>
    <t>14/05/2025</t>
  </si>
  <si>
    <t xml:space="preserve"> 900393_x000D_
</t>
  </si>
  <si>
    <t xml:space="preserve"> 377090_x000D_
</t>
  </si>
  <si>
    <t xml:space="preserve"> 123153_x000D_
</t>
  </si>
  <si>
    <t xml:space="preserve"> 00536048_x000D_
</t>
  </si>
  <si>
    <t xml:space="preserve"> 20048_x000D_
</t>
  </si>
  <si>
    <t xml:space="preserve"> 1249625_x000D_
</t>
  </si>
  <si>
    <t xml:space="preserve"> 01368647_x000D_
</t>
  </si>
  <si>
    <t>COLE Y REINS DD , COLE Y REINS MDP</t>
  </si>
  <si>
    <t xml:space="preserve">MOD 5 DE 20 </t>
  </si>
  <si>
    <t xml:space="preserve"> 00900393_x000D_
</t>
  </si>
  <si>
    <t xml:space="preserve"> 01398156_x000D_
</t>
  </si>
  <si>
    <t>BAHC040103MYNSRLA1</t>
  </si>
  <si>
    <t>BASORA HERRERA CLAUDIA TERESA</t>
  </si>
  <si>
    <t>LD 06D</t>
  </si>
  <si>
    <t>MUVL900804MQRXDS08</t>
  </si>
  <si>
    <t>MUÑOZ VIDAL LESLIE ALEJANDRA</t>
  </si>
  <si>
    <t>GAME781124HGT</t>
  </si>
  <si>
    <t>GARCIA MORALES EMERSON LEAO GABRIEL</t>
  </si>
  <si>
    <t>emersongarciam_@hotmail.com</t>
  </si>
  <si>
    <t>SALDO 12, ABONO 13</t>
  </si>
  <si>
    <t>SAHD750804MCC</t>
  </si>
  <si>
    <t>SANABRIA HERRERA DORAISY</t>
  </si>
  <si>
    <t>‪3165395259‬</t>
  </si>
  <si>
    <t xml:space="preserve">doraisy2000@gmail.com </t>
  </si>
  <si>
    <t>19/05/2025</t>
  </si>
  <si>
    <t>16/05/2025</t>
  </si>
  <si>
    <t>20/05/2025</t>
  </si>
  <si>
    <t xml:space="preserve"> 02290643_x000D_
</t>
  </si>
  <si>
    <t xml:space="preserve"> 00342283_x000D_
</t>
  </si>
  <si>
    <t xml:space="preserve"> 00439153_x000D_
</t>
  </si>
  <si>
    <t>Basorita30@gmail.com</t>
  </si>
  <si>
    <t>8246B</t>
  </si>
  <si>
    <t>8246C</t>
  </si>
  <si>
    <t>23/05/2025</t>
  </si>
  <si>
    <t xml:space="preserve"> 22786 </t>
  </si>
  <si>
    <t>MOD. 10  DE 10</t>
  </si>
  <si>
    <t>Pendiente en enviar, no hay registro de correo electronico</t>
  </si>
  <si>
    <t>722 168 5005</t>
  </si>
  <si>
    <t>ELoyMontiLLo@gmail.com</t>
  </si>
  <si>
    <t>28/05/2025</t>
  </si>
  <si>
    <t>30/05/2025</t>
  </si>
  <si>
    <t xml:space="preserve"> 464650_x000D_
</t>
  </si>
  <si>
    <t>MOD. 4 de 20</t>
  </si>
  <si>
    <t xml:space="preserve"> 573539 </t>
  </si>
  <si>
    <t xml:space="preserve">164408 </t>
  </si>
  <si>
    <t>MOD. 4 de 10</t>
  </si>
  <si>
    <t>PERL850723MCLRMR02</t>
  </si>
  <si>
    <t>arualeticia@hotmail.com</t>
  </si>
  <si>
    <t>DD07D</t>
  </si>
  <si>
    <t>04/06/2025</t>
  </si>
  <si>
    <t>03/06/2025</t>
  </si>
  <si>
    <t>02/06/2025</t>
  </si>
  <si>
    <t>Mod. 1 de 20</t>
  </si>
  <si>
    <t>GUVB690521MCLJLL05</t>
  </si>
  <si>
    <t>GUAJARDO VILLARREAL BLANCA NELLY</t>
  </si>
  <si>
    <t>blancangnotaria91@gmail.com</t>
  </si>
  <si>
    <t>SALDO A TITULACION y abono al Mod. 4</t>
  </si>
  <si>
    <t>MOD. II DE VI</t>
  </si>
  <si>
    <t>MOD I DE VI</t>
  </si>
  <si>
    <t>MOD III DE VI</t>
  </si>
  <si>
    <t>MOD IV DE VI</t>
  </si>
  <si>
    <t>MOD. V DE VI</t>
  </si>
  <si>
    <t>MOD VI DE VI</t>
  </si>
  <si>
    <t>ELIMINADO POR DUPLICIDAD</t>
  </si>
  <si>
    <t xml:space="preserve"> 00334430_x000D_
</t>
  </si>
  <si>
    <t xml:space="preserve"> 00108251_x000D_
</t>
  </si>
  <si>
    <t xml:space="preserve"> 03940196_x000D_
</t>
  </si>
  <si>
    <t xml:space="preserve"> 03561524_x000D_
</t>
  </si>
  <si>
    <t xml:space="preserve"> 03176179_x000D_
</t>
  </si>
  <si>
    <t xml:space="preserve"> 03130865_x000D_
</t>
  </si>
  <si>
    <t xml:space="preserve"> 03083537_x000D_
</t>
  </si>
  <si>
    <t xml:space="preserve"> 03077769_x000D_
</t>
  </si>
  <si>
    <t xml:space="preserve"> 02844793_x000D_
</t>
  </si>
  <si>
    <t xml:space="preserve"> 02718049_x000D_
</t>
  </si>
  <si>
    <t xml:space="preserve"> 01363238_x000D_
</t>
  </si>
  <si>
    <t xml:space="preserve"> 00584507 </t>
  </si>
  <si>
    <t xml:space="preserve"> 00582612_x000D_
</t>
  </si>
  <si>
    <t xml:space="preserve"> 00577170_x000D_
</t>
  </si>
  <si>
    <t xml:space="preserve"> 00235919_x000D_
</t>
  </si>
  <si>
    <t>ABONO A MOD. 1 DE 20</t>
  </si>
  <si>
    <t>13/06/2025</t>
  </si>
  <si>
    <t>12/06/2025</t>
  </si>
  <si>
    <t>11/06/2025</t>
  </si>
  <si>
    <t>10/06/2025</t>
  </si>
  <si>
    <t>09/06/2025</t>
  </si>
  <si>
    <t>06/06/2025</t>
  </si>
  <si>
    <t>05/06/2025</t>
  </si>
  <si>
    <t xml:space="preserve">oselolt_8@hotmail.com </t>
  </si>
  <si>
    <t>AARJ771212HGT</t>
  </si>
  <si>
    <t>altalef@gmail.com</t>
  </si>
  <si>
    <t>AILJ808824MGT</t>
  </si>
  <si>
    <t>ALDI LOPEZ JEIMY LISSETH</t>
  </si>
  <si>
    <t>yeimyaldi@gmail.com</t>
  </si>
  <si>
    <t xml:space="preserve"> 566801_x000D_
</t>
  </si>
  <si>
    <t xml:space="preserve"> 00988035 </t>
  </si>
  <si>
    <t xml:space="preserve"> 541721_x000D_
</t>
  </si>
  <si>
    <t xml:space="preserve"> 00954100_x000D_
</t>
  </si>
  <si>
    <t xml:space="preserve"> 1073088_x000D_
</t>
  </si>
  <si>
    <t xml:space="preserve"> 1060223_x000D_
</t>
  </si>
  <si>
    <t xml:space="preserve"> 1049718_x000D_
</t>
  </si>
  <si>
    <t xml:space="preserve"> 887555_x000D_
</t>
  </si>
  <si>
    <t xml:space="preserve"> 1154079_x000D_
</t>
  </si>
  <si>
    <t xml:space="preserve"> 1080202_x000D_
</t>
  </si>
  <si>
    <t>anticipo</t>
  </si>
  <si>
    <t xml:space="preserve"> 00382061_x000D_
</t>
  </si>
  <si>
    <t xml:space="preserve"> 03265270_x000D_
</t>
  </si>
  <si>
    <t xml:space="preserve"> 00625899_x000D_
</t>
  </si>
  <si>
    <t xml:space="preserve">00852107  </t>
  </si>
  <si>
    <t xml:space="preserve"> 01597147_x000D_
</t>
  </si>
  <si>
    <t xml:space="preserve"> 01034083_x000D_
</t>
  </si>
  <si>
    <t xml:space="preserve"> 01243081_x000D_
</t>
  </si>
  <si>
    <t xml:space="preserve"> 00584479 </t>
  </si>
  <si>
    <t>8285B</t>
  </si>
  <si>
    <t>8285C</t>
  </si>
  <si>
    <t xml:space="preserve">  00954885 </t>
  </si>
  <si>
    <t xml:space="preserve">  00954937 </t>
  </si>
  <si>
    <t xml:space="preserve"> 01605516_x000D_
</t>
  </si>
  <si>
    <t xml:space="preserve"> 02072544_x000D_
</t>
  </si>
  <si>
    <t xml:space="preserve"> 02124354_x000D_
</t>
  </si>
  <si>
    <t xml:space="preserve"> 00384341 </t>
  </si>
  <si>
    <t>CEREMONIA ANTICIPO</t>
  </si>
  <si>
    <t>16/06/2025</t>
  </si>
  <si>
    <t>MOD. 16 Y REINSCRIPCIÓN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</si>
  <si>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</si>
  <si>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</si>
  <si>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</si>
  <si>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</si>
  <si>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</si>
  <si>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</si>
  <si>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</si>
  <si>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</si>
  <si>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</si>
  <si>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</si>
  <si>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</si>
  <si>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</si>
  <si>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</si>
  <si>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</si>
  <si>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</si>
  <si>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</si>
  <si>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</si>
  <si>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</si>
  <si>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</si>
  <si>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</si>
  <si>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</si>
  <si>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</si>
  <si>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</si>
  <si>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</si>
  <si>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</si>
  <si>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</si>
  <si>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</si>
  <si>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</si>
  <si>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</si>
  <si>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</si>
  <si>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</si>
  <si>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</si>
  <si>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</si>
  <si>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</si>
  <si>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</si>
  <si>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</si>
  <si>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</si>
  <si>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</si>
  <si>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Axeledilberto27@gmail.com</t>
  </si>
  <si>
    <t>fabiolitaflow@gmail.com</t>
  </si>
  <si>
    <t>benignopelle@gmail.com</t>
  </si>
  <si>
    <t>krenreyes1509@gmail.com</t>
  </si>
  <si>
    <t>wilson7738@gmail.com</t>
  </si>
  <si>
    <t>amiranda.lexservus@gmail.com</t>
  </si>
  <si>
    <t>borisespana10@gmail.com</t>
  </si>
  <si>
    <t>manoloramirezc@gmail.com</t>
  </si>
  <si>
    <t>shirsaga18@gmail.com</t>
  </si>
  <si>
    <t>el.uriel@hotmail.com</t>
  </si>
  <si>
    <t>licdajenifferaldana@hotmail.es</t>
  </si>
  <si>
    <t>lic.emmalucreciagarcia@gmail.com</t>
  </si>
  <si>
    <t>brendamakepeace@yahoo.com</t>
  </si>
  <si>
    <t>eriktv09@gmail.com</t>
  </si>
  <si>
    <t>alvarezkarlav@gamil.com</t>
  </si>
  <si>
    <t>licda.magalisamyoa@hotmail.com</t>
  </si>
  <si>
    <t>licda.villavicencio@gmail.com</t>
  </si>
  <si>
    <t>gorditalinda-l@gmail.com</t>
  </si>
  <si>
    <t>abcabrera60@hotmail.com</t>
  </si>
  <si>
    <t>martapatricia@gmail.com</t>
  </si>
  <si>
    <t>jairoajia@yahoo.com</t>
  </si>
  <si>
    <t>licda.jescobar@gmail.com</t>
  </si>
  <si>
    <t>ivgarcia7@gmail.com</t>
  </si>
  <si>
    <t>lahernandeza01@gmail.com</t>
  </si>
  <si>
    <t>evmm199830@gmail.com</t>
  </si>
  <si>
    <t>lizani1995@hotmail.com</t>
  </si>
  <si>
    <t>juanfobregonm@gmail.com</t>
  </si>
  <si>
    <t>valvert_18@hotmail.com</t>
  </si>
  <si>
    <t>edgaramilcaar@gmail.com</t>
  </si>
  <si>
    <t>HAMD</t>
  </si>
  <si>
    <t>harrismenjivar.dum1@hotmail.com</t>
  </si>
  <si>
    <t>hectormendizabalare@gmail.com</t>
  </si>
  <si>
    <t>lcmanu.porras@yahoo.com</t>
  </si>
  <si>
    <t>h</t>
  </si>
  <si>
    <t>jmhidalgoe@gmail.com</t>
  </si>
  <si>
    <t>Frd.pineda@gmail.com</t>
  </si>
  <si>
    <t>mj_rodas_m@hotmail.com</t>
  </si>
  <si>
    <t>hernandezmarroquin.ga@gmail.com</t>
  </si>
  <si>
    <t>israelzelada@gmail.com</t>
  </si>
  <si>
    <t>licerickretanadeleon@gmail.com</t>
  </si>
  <si>
    <t>azucellramirezr@gmail.com</t>
  </si>
  <si>
    <t>deair23@hotmail.com</t>
  </si>
  <si>
    <t>licdampineda@gmail.com</t>
  </si>
  <si>
    <t>18/06/2025</t>
  </si>
  <si>
    <t>17/06/2025</t>
  </si>
  <si>
    <t>epaulinaleyva@gmail.com</t>
  </si>
  <si>
    <t>erikam@gmail.com</t>
  </si>
  <si>
    <t>clara-beatriz20@hotmail.com</t>
  </si>
  <si>
    <t>AJMJ800101HGT</t>
  </si>
  <si>
    <t>ARLK800101MGT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</si>
  <si>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</si>
  <si>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</si>
  <si>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</si>
  <si>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</si>
  <si>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</si>
  <si>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</si>
  <si>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</si>
  <si>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</si>
  <si>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REFJ800101HGT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</si>
  <si>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</si>
  <si>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</si>
  <si>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</si>
  <si>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</si>
  <si>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</si>
  <si>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</si>
  <si>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</si>
  <si>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almengor@gmail.com</t>
  </si>
  <si>
    <t>64DIP01</t>
  </si>
  <si>
    <t>64DIP02</t>
  </si>
  <si>
    <t>64DIP03</t>
  </si>
  <si>
    <t>64DIP04</t>
  </si>
  <si>
    <t>64DIP05</t>
  </si>
  <si>
    <t>64DIP06</t>
  </si>
  <si>
    <t>64DIP07</t>
  </si>
  <si>
    <t>64DIP08</t>
  </si>
  <si>
    <t>64DIP09</t>
  </si>
  <si>
    <t>64DIP10</t>
  </si>
  <si>
    <t>64DIP11</t>
  </si>
  <si>
    <t>64DIP12</t>
  </si>
  <si>
    <t>64DIP13</t>
  </si>
  <si>
    <t>4545 9155</t>
  </si>
  <si>
    <t>5690 2406</t>
  </si>
  <si>
    <t>4708 0199</t>
  </si>
  <si>
    <t>5803 2005</t>
  </si>
  <si>
    <t>5556 6307</t>
  </si>
  <si>
    <t>5138 6562</t>
  </si>
  <si>
    <t>3754 1772</t>
  </si>
  <si>
    <t>5771 1827</t>
  </si>
  <si>
    <t>4156 5012</t>
  </si>
  <si>
    <t>4536 7379</t>
  </si>
  <si>
    <t>5018 8266</t>
  </si>
  <si>
    <t>5922 9906</t>
  </si>
  <si>
    <t>sergio.valls@pjedomex.gob.mx</t>
  </si>
  <si>
    <t>844 277 4599</t>
  </si>
  <si>
    <t>5654 5078</t>
  </si>
  <si>
    <t>3098 6285</t>
  </si>
  <si>
    <t>3084 3314</t>
  </si>
  <si>
    <t>yunior.gramajo2021@hotmail.com</t>
  </si>
  <si>
    <t>barriosbrenda@gmail.com</t>
  </si>
  <si>
    <t>VAML800101MGT</t>
  </si>
  <si>
    <t>RESE800101MGT</t>
  </si>
  <si>
    <t>64MDP05C-02</t>
  </si>
  <si>
    <t>64LD06B-01</t>
  </si>
  <si>
    <t>64LD06B-02</t>
  </si>
  <si>
    <t xml:space="preserve">lessrn0629@gmail.com </t>
  </si>
  <si>
    <t>64MDP05C-01</t>
  </si>
  <si>
    <t>64DIA05B-01</t>
  </si>
  <si>
    <t>64DD08E-02</t>
  </si>
  <si>
    <t>64DD08E-01</t>
  </si>
  <si>
    <t>64DD08F-02</t>
  </si>
  <si>
    <t>ALTALEF ROCHMANN JONNATHAN ALBERTO</t>
  </si>
  <si>
    <t>DDO8GT</t>
  </si>
  <si>
    <t>64DD08F-01</t>
  </si>
  <si>
    <t>20/06/2025</t>
  </si>
  <si>
    <t>JAMÁS  CAPTURAR EN ESTA SECCIÓN</t>
  </si>
  <si>
    <t xml:space="preserve"> 249006_x000D_
</t>
  </si>
  <si>
    <t xml:space="preserve"> 275535_x000D_
</t>
  </si>
  <si>
    <t xml:space="preserve"> 488074_x000D_
</t>
  </si>
  <si>
    <t xml:space="preserve"> 00021339_x000D_
</t>
  </si>
  <si>
    <t xml:space="preserve"> 00051873 </t>
  </si>
  <si>
    <t xml:space="preserve"> 00419661   </t>
  </si>
  <si>
    <t xml:space="preserve"> 04034023_x000D_
</t>
  </si>
  <si>
    <t xml:space="preserve"> 04033460_x000D_
</t>
  </si>
  <si>
    <t xml:space="preserve"> 3350824_x000D_
</t>
  </si>
  <si>
    <t xml:space="preserve"> 37145_x000D_
</t>
  </si>
  <si>
    <t>ACADEMIA GUATEMALTECA</t>
  </si>
  <si>
    <t>RATC800101HGT</t>
  </si>
  <si>
    <t>SODM800101MGT</t>
  </si>
  <si>
    <t>HEDJ800101HGT</t>
  </si>
  <si>
    <t>MEAJ800101HGT</t>
  </si>
  <si>
    <t>ALVJ800101HGT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</si>
  <si>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</si>
  <si>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</si>
  <si>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</si>
  <si>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</si>
  <si>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</si>
  <si>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</si>
  <si>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</si>
  <si>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</si>
  <si>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</si>
  <si>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</si>
  <si>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</si>
  <si>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</si>
  <si>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</si>
  <si>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chain.maria2115@gmail.com</t>
  </si>
  <si>
    <t>marcamargui@yahoo.com.mx</t>
  </si>
  <si>
    <t>alejandra.lopez@pjedomex.gob.mx</t>
  </si>
  <si>
    <t>64LD05G-01</t>
  </si>
  <si>
    <t>RAMIREZ CAMPOS JOSE MANUEL</t>
  </si>
  <si>
    <t>gnoriega.estrada@gmail.com</t>
  </si>
  <si>
    <t>marcela_sejov@hotmail.com</t>
  </si>
  <si>
    <t>sammy92311@icloud.com</t>
  </si>
  <si>
    <t>corcelnegrogalope123@gmail.com</t>
  </si>
  <si>
    <t>DIVAS CANUS WALTER ALFONSO</t>
  </si>
  <si>
    <t>MOD. 1 AL 16</t>
  </si>
  <si>
    <t>8277B</t>
  </si>
  <si>
    <t>mod. 1 al 8</t>
  </si>
  <si>
    <t>ABONO MOD. 4 DE 20</t>
  </si>
  <si>
    <t>ABONO MOD. 5 DE 20</t>
  </si>
  <si>
    <t>direccion@dicaabogados.mx</t>
  </si>
  <si>
    <t>venusvania8007@gmail.com</t>
  </si>
  <si>
    <t>tecnologiaaplicada@me.com</t>
  </si>
  <si>
    <t>salvadorbringasestrada@gmail.com</t>
  </si>
  <si>
    <t>i.mendoza06@outlook.es andrea_ortizher@outlook.com</t>
  </si>
  <si>
    <t>gacemir.2009@gmail.com</t>
  </si>
  <si>
    <t>elianaarodriguez.1990@gmail.com</t>
  </si>
  <si>
    <t>randybastarrachea@gmail.com</t>
  </si>
  <si>
    <t>gaby_reguero@hotmail.com</t>
  </si>
  <si>
    <t>ericabelmaxilo09@gmail.com</t>
  </si>
  <si>
    <t>hernancc1758@gmail.com</t>
  </si>
  <si>
    <t>danalex9@hotmail.com</t>
  </si>
  <si>
    <t>tdominguez006@gmail.com</t>
  </si>
  <si>
    <t>escartinabogado@gmail.com</t>
  </si>
  <si>
    <t>vielsajordan0@gmail.com</t>
  </si>
  <si>
    <t>gjeaneth18@gmail.com</t>
  </si>
  <si>
    <t>abogadosamirlasso@gmail.com</t>
  </si>
  <si>
    <t>yary310184@gmail.com</t>
  </si>
  <si>
    <t>gladys_029@yahoo.com</t>
  </si>
  <si>
    <t>holanda.polo@hotmail.com</t>
  </si>
  <si>
    <t>desireeramirezbal@gmail.com</t>
  </si>
  <si>
    <t>reyeszuly@hotmail.com</t>
  </si>
  <si>
    <t>lic.rivera02@gmail.com</t>
  </si>
  <si>
    <t>delia.l.rodriguez13@gmail.com</t>
  </si>
  <si>
    <t>isis16.rowe@gmail.com</t>
  </si>
  <si>
    <t>legionario121068@yahoo.com</t>
  </si>
  <si>
    <t>23/06/2025</t>
  </si>
  <si>
    <t>MOD. 13 y 14 DE 20</t>
  </si>
  <si>
    <t xml:space="preserve"> 1402000_x000D_
</t>
  </si>
  <si>
    <t>7470B</t>
  </si>
  <si>
    <t>editar el concepto de pago</t>
  </si>
  <si>
    <t xml:space="preserve">SELECCIONAR </t>
  </si>
  <si>
    <t>MALS800406MNENNL02</t>
  </si>
  <si>
    <t>MOD. 5 de 20</t>
  </si>
  <si>
    <t>GOMEZ GOMEZ YARELY ELJZABETH</t>
  </si>
  <si>
    <t>VELARDE PEREZ LUlS ESTUARDO</t>
  </si>
  <si>
    <t>8237B</t>
  </si>
  <si>
    <t>8237C</t>
  </si>
  <si>
    <t>8237D</t>
  </si>
  <si>
    <t>8237E</t>
  </si>
  <si>
    <t>8237F</t>
  </si>
  <si>
    <t>8237G</t>
  </si>
  <si>
    <t>8237H</t>
  </si>
  <si>
    <t>8237I</t>
  </si>
  <si>
    <t>8237J</t>
  </si>
  <si>
    <t>8237L</t>
  </si>
  <si>
    <t>8237M</t>
  </si>
  <si>
    <t>8237N</t>
  </si>
  <si>
    <t>8237O</t>
  </si>
  <si>
    <t>8237P</t>
  </si>
  <si>
    <t>8237Q</t>
  </si>
  <si>
    <t>8237R</t>
  </si>
  <si>
    <t>8237S</t>
  </si>
  <si>
    <t>RASCH TOPKE CHRJSTIAN ALEXANDER ENRJQUE</t>
  </si>
  <si>
    <t>CHINCHlLLA MAYEN BRENDA SOFJA</t>
  </si>
  <si>
    <t>FLORES SANCHEZ CINDY AZALEAFABIOLA</t>
  </si>
  <si>
    <t>REYES SOLIS KAREN NOHEMJ</t>
  </si>
  <si>
    <t>LOPEZ GONZALEZ WlLSON JOEL</t>
  </si>
  <si>
    <t>VALVERT BAlLON MERALY ROXANA</t>
  </si>
  <si>
    <t>VALVERT NAJERA EDGAR AMJLCAR</t>
  </si>
  <si>
    <t>JIMENEZ VILLEDA SANDRA JEANNETIE</t>
  </si>
  <si>
    <t>pagan 3</t>
  </si>
  <si>
    <t>27/06/2025</t>
  </si>
  <si>
    <t xml:space="preserve"> 00596323 </t>
  </si>
  <si>
    <t>MO DE MDP</t>
  </si>
  <si>
    <t>LASE850329MGT</t>
  </si>
  <si>
    <t>CAMN</t>
  </si>
  <si>
    <t>MAIA</t>
  </si>
  <si>
    <t>JORNADA DE TITULACION DOCTORADO EN DERECHO</t>
  </si>
  <si>
    <t>BUSCAR</t>
  </si>
  <si>
    <t>BUSACR</t>
  </si>
  <si>
    <t>02/07/2025</t>
  </si>
  <si>
    <t>01/07/2025</t>
  </si>
  <si>
    <t xml:space="preserve"> 921709_x000D_
</t>
  </si>
  <si>
    <t xml:space="preserve"> 590841_x000D_
</t>
  </si>
  <si>
    <t xml:space="preserve"> 508377_x000D_
</t>
  </si>
  <si>
    <t xml:space="preserve"> 476234_x000D_
</t>
  </si>
  <si>
    <t xml:space="preserve"> 350918_x000D_
</t>
  </si>
  <si>
    <t xml:space="preserve"> 00577555  </t>
  </si>
  <si>
    <t xml:space="preserve"> 00733498_x000D_
</t>
  </si>
  <si>
    <t xml:space="preserve"> 00983672_x000D_
</t>
  </si>
  <si>
    <t>ANTICIPO 2</t>
  </si>
  <si>
    <t>07/07/2025</t>
  </si>
  <si>
    <t>04/07/2025</t>
  </si>
  <si>
    <t>03/07/2025</t>
  </si>
  <si>
    <t>08/07/2025</t>
  </si>
  <si>
    <t xml:space="preserve"> 00001618_x000D_
</t>
  </si>
  <si>
    <t xml:space="preserve"> 00055756_x000D_
</t>
  </si>
  <si>
    <t xml:space="preserve"> 00698756_x000D_
</t>
  </si>
  <si>
    <t xml:space="preserve"> 00925110_x000D_
</t>
  </si>
  <si>
    <t xml:space="preserve"> 00943046_x000D_
</t>
  </si>
  <si>
    <t xml:space="preserve">  0186870 </t>
  </si>
  <si>
    <t xml:space="preserve"> 00373892_x000D_
</t>
  </si>
  <si>
    <t xml:space="preserve"> 00704116_x000D_
</t>
  </si>
  <si>
    <t xml:space="preserve"> 02751122_x000D_
</t>
  </si>
  <si>
    <t xml:space="preserve"> 02874720_x000D_
</t>
  </si>
  <si>
    <t>00653690</t>
  </si>
  <si>
    <t xml:space="preserve"> 00211263 </t>
  </si>
  <si>
    <t xml:space="preserve"> 0058617  </t>
  </si>
  <si>
    <t xml:space="preserve"> 51465_x000D_
</t>
  </si>
  <si>
    <t xml:space="preserve"> 127194_x000D_
</t>
  </si>
  <si>
    <t xml:space="preserve"> 206814  </t>
  </si>
  <si>
    <t xml:space="preserve"> 652426  </t>
  </si>
  <si>
    <t xml:space="preserve"> 2263112_x000D_
</t>
  </si>
  <si>
    <t xml:space="preserve"> 20170_x000D_
</t>
  </si>
  <si>
    <t xml:space="preserve"> 755942_x000D_
</t>
  </si>
  <si>
    <t xml:space="preserve"> 213109_x000D_
</t>
  </si>
  <si>
    <t xml:space="preserve"> 919120  </t>
  </si>
  <si>
    <t xml:space="preserve">  919175  </t>
  </si>
  <si>
    <t>REINSCRIPCIÓN 3R. CUATRI</t>
  </si>
  <si>
    <t>VINA060924MQRSHNA2</t>
  </si>
  <si>
    <t>VISOSO NOH ANA AYLIN</t>
  </si>
  <si>
    <t>aylinvisosonoh@gmail.com</t>
  </si>
  <si>
    <t>mod. 2 DE 16</t>
  </si>
  <si>
    <t>SANCHEZ FALLA MONICA</t>
  </si>
  <si>
    <t>monica_sanchez01@yahoo.com</t>
  </si>
  <si>
    <t>SAFM810812MCC</t>
  </si>
  <si>
    <t>CAFJ880308HGT</t>
  </si>
  <si>
    <t>CANTORAL FIGUEROA JOSE MARIANO</t>
  </si>
  <si>
    <t>jcantaralf@miumg.edu.gt</t>
  </si>
  <si>
    <t>DD08G</t>
  </si>
  <si>
    <t>ARAUJO MORELOS FRANCISCO JAVIER</t>
  </si>
  <si>
    <t>araujomorelos@gmail.com</t>
  </si>
  <si>
    <t>DD08B</t>
  </si>
  <si>
    <t>10/07/2025</t>
  </si>
  <si>
    <t>11/07/2025</t>
  </si>
  <si>
    <t xml:space="preserve"> 00923980_x000D_
</t>
  </si>
  <si>
    <t xml:space="preserve"> 217312_x000D_
</t>
  </si>
  <si>
    <t xml:space="preserve"> 273969_x000D_
</t>
  </si>
  <si>
    <t xml:space="preserve"> 00977757_x000D_
</t>
  </si>
  <si>
    <t>ABONO MOD. 14, 15 Y 16</t>
  </si>
  <si>
    <t>MOD.I DE 20</t>
  </si>
  <si>
    <t>AAMF890418HCC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</si>
  <si>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</si>
  <si>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</si>
  <si>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</si>
  <si>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</si>
  <si>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</si>
  <si>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</si>
  <si>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>15/07/2025</t>
  </si>
  <si>
    <t>14/07/2025</t>
  </si>
  <si>
    <t xml:space="preserve"> 00397730_x000D_
</t>
  </si>
  <si>
    <t xml:space="preserve"> 3205318_x000D_
</t>
  </si>
  <si>
    <t xml:space="preserve"> 2746282_x000D_
</t>
  </si>
  <si>
    <t xml:space="preserve"> 193928_x000D_
</t>
  </si>
  <si>
    <t xml:space="preserve"> 991503_x000D_
</t>
  </si>
  <si>
    <t xml:space="preserve"> 865579_x000D_
</t>
  </si>
  <si>
    <t xml:space="preserve"> 581842_x000D_
</t>
  </si>
  <si>
    <t xml:space="preserve"> 405545_x000D_
</t>
  </si>
  <si>
    <t xml:space="preserve"> 403377_x000D_
</t>
  </si>
  <si>
    <t xml:space="preserve">pago único </t>
  </si>
  <si>
    <t>MOD.  5 DE 8</t>
  </si>
  <si>
    <t>MOD8 Y ABONO 9</t>
  </si>
  <si>
    <t>ABONO 9 Y MOD. 10</t>
  </si>
  <si>
    <t>8337G</t>
  </si>
  <si>
    <t>INSCRIPCIÓN A LD</t>
  </si>
  <si>
    <t>18/07/2025</t>
  </si>
  <si>
    <t>17/07/2025</t>
  </si>
  <si>
    <t xml:space="preserve"> 00038418_x000D_
</t>
  </si>
  <si>
    <t xml:space="preserve"> 00039249_x000D_
</t>
  </si>
  <si>
    <t xml:space="preserve"> 00040229_x000D_
</t>
  </si>
  <si>
    <t xml:space="preserve"> 00181298_x000D_
</t>
  </si>
  <si>
    <t xml:space="preserve"> 01652765_x000D_
</t>
  </si>
  <si>
    <t xml:space="preserve"> 01217222_x000D_
</t>
  </si>
  <si>
    <t>Mod. De 18 de 20</t>
  </si>
  <si>
    <t>REINSCRI 3ER CUATRI</t>
  </si>
  <si>
    <t xml:space="preserve">221
</t>
  </si>
  <si>
    <t>22/07/2025</t>
  </si>
  <si>
    <t>21/07/2025</t>
  </si>
  <si>
    <t xml:space="preserve"> 219676_x000D_
</t>
  </si>
  <si>
    <t xml:space="preserve"> 200365_x000D_
</t>
  </si>
  <si>
    <t xml:space="preserve"> 03338046_x000D_
</t>
  </si>
  <si>
    <t>COLEGITURA Y TITULACION</t>
  </si>
  <si>
    <t>23/07/2025</t>
  </si>
  <si>
    <t xml:space="preserve"> 814356 </t>
  </si>
  <si>
    <t>CUVA730826MGT</t>
  </si>
  <si>
    <t xml:space="preserve">CUVB760213HGT </t>
  </si>
  <si>
    <t>25/07/2025</t>
  </si>
  <si>
    <t>MOD. 1 AL 8 DE 20</t>
  </si>
  <si>
    <t xml:space="preserve"> 329996_x000D_
</t>
  </si>
  <si>
    <t>TEHJ910311HQRHRS07</t>
  </si>
  <si>
    <t>THE HERNANDEZ JOSUE RAFAEL</t>
  </si>
  <si>
    <t>asesorialegaljhdz@gmail.com</t>
  </si>
  <si>
    <t>8380B</t>
  </si>
  <si>
    <t>8379B</t>
  </si>
  <si>
    <t>MOD.5 DE 8</t>
  </si>
  <si>
    <t>14/08/2025</t>
  </si>
  <si>
    <t>13/08/2025</t>
  </si>
  <si>
    <t>12/08/2025</t>
  </si>
  <si>
    <t>15/08/2025</t>
  </si>
  <si>
    <t>19/08/2025</t>
  </si>
  <si>
    <t>18/08/2025</t>
  </si>
  <si>
    <t xml:space="preserve"> 597509
</t>
  </si>
  <si>
    <t xml:space="preserve"> 384768
</t>
  </si>
  <si>
    <t xml:space="preserve"> 210903
</t>
  </si>
  <si>
    <t xml:space="preserve"> 126574
</t>
  </si>
  <si>
    <t xml:space="preserve"> 03469823
</t>
  </si>
  <si>
    <t xml:space="preserve"> 3363841
</t>
  </si>
  <si>
    <t xml:space="preserve"> 538127
</t>
  </si>
  <si>
    <t xml:space="preserve"> 333884
</t>
  </si>
  <si>
    <t xml:space="preserve"> 01715299
</t>
  </si>
  <si>
    <t xml:space="preserve"> 01826269
</t>
  </si>
  <si>
    <t xml:space="preserve"> 811813
</t>
  </si>
  <si>
    <t xml:space="preserve"> 20307
</t>
  </si>
  <si>
    <t xml:space="preserve"> 568492
</t>
  </si>
  <si>
    <t xml:space="preserve"> 496820
</t>
  </si>
  <si>
    <t>ABONO 16 DE 16</t>
  </si>
  <si>
    <t>MEDIAS TITULACIONES</t>
  </si>
  <si>
    <t xml:space="preserve"> 01068440
</t>
  </si>
  <si>
    <t xml:space="preserve"> 581120
</t>
  </si>
  <si>
    <t>abono a mod, 17</t>
  </si>
  <si>
    <t>MOD. 7 AL 10</t>
  </si>
  <si>
    <t>ABONO UNICO</t>
  </si>
  <si>
    <t>SOCE841211MDFTRL10</t>
  </si>
  <si>
    <t>SOTO CORELLA ELVIRA ZUGEILY</t>
  </si>
  <si>
    <t>998 203 9999</t>
  </si>
  <si>
    <t>mod. 1 de 8</t>
  </si>
  <si>
    <t>zgsoto11@gmail.com</t>
  </si>
  <si>
    <t>25/08/2025</t>
  </si>
  <si>
    <t>20/08/2025</t>
  </si>
  <si>
    <t xml:space="preserve"> 03183317
</t>
  </si>
  <si>
    <t xml:space="preserve"> 03295169
</t>
  </si>
  <si>
    <t xml:space="preserve"> 00856016
</t>
  </si>
  <si>
    <t xml:space="preserve">CERTIFICACION  </t>
  </si>
  <si>
    <t>PEREZ RAMOS LAURA LETICIA</t>
  </si>
  <si>
    <t>26/08/2025</t>
  </si>
  <si>
    <t xml:space="preserve"> 348613
</t>
  </si>
  <si>
    <t>ABONO A 4.3 COLEGIATURAS</t>
  </si>
  <si>
    <t>27/08/2025</t>
  </si>
  <si>
    <t xml:space="preserve"> 341661
</t>
  </si>
  <si>
    <t>RORJ780208HGT</t>
  </si>
  <si>
    <t>ROJAS RIVERA JOSE CARLOS</t>
  </si>
  <si>
    <t>jrojas_74@hotmail.com</t>
  </si>
  <si>
    <t>HHDM720507HGT</t>
  </si>
  <si>
    <t>HERRERA DONIS MAIDA ARACELY</t>
  </si>
  <si>
    <t>licdamaidaherrera72@gmail.com</t>
  </si>
  <si>
    <t xml:space="preserve"> 01476193
</t>
  </si>
  <si>
    <t>Mod. 8 de 20</t>
  </si>
  <si>
    <t>GOLJ771201HGT</t>
  </si>
  <si>
    <t>GOMEZ LOPEZ JULIO ROBERTO</t>
  </si>
  <si>
    <t>capriyulio@hotmail.com</t>
  </si>
  <si>
    <t>MAPJ680503HGT</t>
  </si>
  <si>
    <t>MOD. 6 de folio</t>
  </si>
  <si>
    <t>01/09/2025</t>
  </si>
  <si>
    <t>Abono Interbancario
Sucursal: 859
Referencia Numérica: 250901
Concepto del Pago: pago total graduacion
No. de Autorización: 3018215
Nombre del Emisor: DAVID MONTEMAYOR VILLELA
Institución Emisora: BANORTE</t>
  </si>
  <si>
    <t xml:space="preserve"> 3018215
</t>
  </si>
  <si>
    <t>Abono Interbancario
Sucursal: 859
Referencia Numérica: 250901
Concepto del Pago: Ceremonia graduacion
No. de Autorización: 3360000
Nombre del Emisor: BALTAZAR GUERRERO GARCIA
Institución Emisora: BANORTE</t>
  </si>
  <si>
    <t>Abono Interbancario
Sucursal: 859
Referencia Numérica: 2307250
Concepto del Pago: 20AlejandraIraisLopezMontes de Oca
No. de Autorización: 3268692
Nombre del Emisor: ALEJANDRA IRAIS LOPEZ MONTES D
Institución Emisora: BBVA MEXICO</t>
  </si>
  <si>
    <t xml:space="preserve"> 931904  </t>
  </si>
  <si>
    <t xml:space="preserve"> 931527  </t>
  </si>
  <si>
    <t xml:space="preserve"> 3360000
</t>
  </si>
  <si>
    <t>Abono Interbancario
Sucursal: 859
Referencia Numérica: 2307250
Concepto del Pago: CATG781001HQRHS04
No. de Autorización: 04234143
Nombre del Emisor: GUSTAVO CHAN TORRES
Institución Emisora: BBVA MEXICO</t>
  </si>
  <si>
    <t xml:space="preserve"> 04234143
</t>
  </si>
  <si>
    <t>8412M</t>
  </si>
  <si>
    <t>8299B</t>
  </si>
  <si>
    <t>Depósito en Efectivo 
Sucursal: 4452
Referencia Numérica: 011
Concepto del Pago:colegiatura
No. de Autorización: 00156008 Nombre del Emisor: POR IDENTIFICAR
Institución Emisora: banamex</t>
  </si>
  <si>
    <t>Depósito en Efectivo 
Sucursal: 7003
Referencia Numérica: 011
Concepto del Pago:colegiatura
No. de Autorización: 00281315 Nombre del Emisor: POR IDENTIFICAR
Institución Emisora: banamex</t>
  </si>
  <si>
    <t>Abono Interbancario
Sucursal: 859
Referencia Numérica: 1908250
Concepto del Pago: ultimo pago graduacion JRF
No. de Autorización: 00575209
Nombre del Emisor: GODOFREDO CHAPA SAENZ
Institución Emisora: BBVA MEXICO</t>
  </si>
  <si>
    <t>Abono Interbancario
Sucursal: 859
Referencia Numérica: 1908250
Concepto del Pago: pago final ceremo gradua Larissa y Javie
No. de Autorización: 00625141
Nombre del Emisor: FRANCISCO JAVIER DIEZ DE URDAN
Institución Emisora: BBVA MEXICO</t>
  </si>
  <si>
    <t>Abono Interbancario
Sucursal: 859
Referencia Numérica: 9810
Concepto del Pago: NEHR931006HCLRRL04 ABONO FINAL CEREMONIA
No. de Autorización: 00695473
Nombre del Emisor: RAUL DANIEL NEIRA HERNANDEZ
Institución Emisora: SANTANDER</t>
  </si>
  <si>
    <t>Depósito en Efectivo 
Sucursal: 7003
Referencia Numérica: 011
Concepto del Pago:colegiatura
No. de Autorización: 931904 Nombre del Emisor: POR IDENTIFICAR
Institución Emisora: banamex</t>
  </si>
  <si>
    <t>Depósito en Efectivo 
Sucursal: 7003
Referencia Numérica: 011
Concepto del Pago:colegiatura
No. de Autorización: 931527 Nombre del Emisor: POR IDENTIFICAR
Institución Emisora: banamex</t>
  </si>
  <si>
    <t xml:space="preserve"> 00156008 </t>
  </si>
  <si>
    <t xml:space="preserve"> 00575209
</t>
  </si>
  <si>
    <t xml:space="preserve"> 00625141
</t>
  </si>
  <si>
    <t xml:space="preserve"> 00695473
</t>
  </si>
  <si>
    <t>03/09/2025</t>
  </si>
  <si>
    <t>2,275.00</t>
  </si>
  <si>
    <t>3,497.00</t>
  </si>
  <si>
    <t xml:space="preserve"> 865784
</t>
  </si>
  <si>
    <t xml:space="preserve"> 761451
</t>
  </si>
  <si>
    <t xml:space="preserve"> 483531
</t>
  </si>
  <si>
    <t>A distancia</t>
  </si>
  <si>
    <t>SANCHEZ DEL RIO FRANCISCO JAVIER</t>
  </si>
  <si>
    <t>feren1914@gmail.com</t>
  </si>
  <si>
    <t>5,200.00</t>
  </si>
  <si>
    <t>05/09/2025</t>
  </si>
  <si>
    <t>10,491.00</t>
  </si>
  <si>
    <t>1,650.00</t>
  </si>
  <si>
    <t>04/09/2025</t>
  </si>
  <si>
    <t>Abono Interbancario
Sucursal: 519
Referencia Numérica: 40925
Referencia alfanumérica: SANDRA,RAMIREZ/CASTRO
No. de Autorización: 00580374
Nombre del Emisor: SANDRA,RAMIREZ/CASTRO</t>
  </si>
  <si>
    <t>SARF640209HDFNXR04</t>
  </si>
  <si>
    <t>Abono Interbancario
Sucursal: 859
Referencia Numérica: 5546050
Concepto del Pago: DAMIAN CARRILLO CARDENAS
No. de Autorización: 00829843
Nombre del Emisor: DAMIAN CARRILLO CARDENAS
Institución Emisora: SANTANDER</t>
  </si>
  <si>
    <t>Abono Interbancario
Sucursal: 859
Referencia Numérica: 250905
Concepto del Pago: Julio agosto y sep
No. de Autorización: 01013246
Nombre del Emisor: JESUS CARLOS ANTONIO TUZ CAAMA
Institución Emisora: BANORTE</t>
  </si>
  <si>
    <t>08/09/2025</t>
  </si>
  <si>
    <t>1,900.00</t>
  </si>
  <si>
    <t>2,497.00</t>
  </si>
  <si>
    <t>1,800.35</t>
  </si>
  <si>
    <t>8436b</t>
  </si>
  <si>
    <t xml:space="preserve"> 505362
</t>
  </si>
  <si>
    <t xml:space="preserve"> 25636 </t>
  </si>
  <si>
    <t xml:space="preserve"> 623898 </t>
  </si>
  <si>
    <t xml:space="preserve"> 6238883</t>
  </si>
  <si>
    <t xml:space="preserve"> 1345645
</t>
  </si>
  <si>
    <t>ABONO AL MOD. 8 DE 20</t>
  </si>
  <si>
    <t xml:space="preserve"> 1013246
</t>
  </si>
  <si>
    <t xml:space="preserve"> 829843
</t>
  </si>
  <si>
    <t xml:space="preserve">  00078084 </t>
  </si>
  <si>
    <t xml:space="preserve"> 00580374
</t>
  </si>
  <si>
    <t xml:space="preserve"> 00980384</t>
  </si>
  <si>
    <t xml:space="preserve"> 01388924
</t>
  </si>
  <si>
    <t xml:space="preserve"> 01489296
</t>
  </si>
  <si>
    <t xml:space="preserve"> 00761451
</t>
  </si>
  <si>
    <t xml:space="preserve"> 00865784
</t>
  </si>
  <si>
    <t xml:space="preserve"> 00170213
</t>
  </si>
  <si>
    <t xml:space="preserve"> 00368201
</t>
  </si>
  <si>
    <t>09/09/2025</t>
  </si>
  <si>
    <t>Abono Interbancario
Sucursal: 859
Referencia Numérica: 647729
Concepto del Pago: Pago adeudo IUAF
No. de Autorización: 249459
Nombre del Emisor: ZEREIDA DE JESUS ESTRADA CALIX
Institución Emisora: BANCOPPEL</t>
  </si>
  <si>
    <t>15,850.00</t>
  </si>
  <si>
    <t>1,000.00</t>
  </si>
  <si>
    <t>Abono Interbancario
Sucursal: 859
Referencia Numérica: 250906
Concepto del Pago: PERL850723MCLRMR02
No. de Autorización: 00505362
Nombre del Emisor: LAURA LETICIA PEREZ RAMOS
Institución Emisora: BANORTE</t>
  </si>
  <si>
    <t>Abono Interbancario
Sucursal: 859
Referencia Numérica: 8543636
Concepto del Pago: OQSBLS3V5 GANANCIAS CLIP 0000000
No. de Autorización: 01345645
Nombre del Emisor: PAYCLIP S DE RL DE CV
Institución Emisora: SANTANDER</t>
  </si>
  <si>
    <t>MOD. 7 DE  8</t>
  </si>
  <si>
    <t>Abono Interbancario
Sucursal: 859
Referencia Numérica: 109250
Concepto del Pago: NATALE LOPEZ
No. de Autorización: 00891052
Nombre del Emisor: LEOPOLDO ESPARZA LOPEZ
Institución Emisora: BBVA MEXICO</t>
  </si>
  <si>
    <t>200</t>
  </si>
  <si>
    <t>Abono Interbancario
Sucursal: 859
Referencia Numérica: 196155
Concepto del Pago: VINA060924MQRSHNA2
No. de Autorización: 01179307
Nombre del Emisor: CLARIS ZULEM RANGEL NAAL
Institución Emisora: SANTANDER</t>
  </si>
  <si>
    <t>Depósito en Efectivo 
Sucursal: 178
Referencia Numérica:  011
Concepto del Pago:colegiatura
No. de Autorización:  648029  Nombre del Emisor: POR IDENTIFICAR
Institución Emisora: banamex</t>
  </si>
  <si>
    <t>Depósito en Efectivo 
Sucursal: 7003
Referencia Numérica:  011
Concepto del Pago:colegiatura
No. de Autorización:  00025636  Nombre del Emisor: POR IDENTIFICAR
Institución Emisora: banamex</t>
  </si>
  <si>
    <t>Depósito en Efectivo 
Sucursal: 7003
Referencia Numérica:  011
Concepto del Pago:colegiatura
No. de Autorización: 00623883 Nombre del Emisor: POR IDENTIFICAR
Institución Emisora: banamex</t>
  </si>
  <si>
    <t>Depósito en Efectivo 
Sucursal: 7003
Referencia Numérica:  011
Concepto del Pago:colegiatura
No. de Autorización: 00623898 Nombre del Emisor: POR IDENTIFICAR
Institución Emisora: banamex</t>
  </si>
  <si>
    <t xml:space="preserve"> 00891052
</t>
  </si>
  <si>
    <t xml:space="preserve"> 01179307
</t>
  </si>
  <si>
    <t xml:space="preserve"> 249459
</t>
  </si>
  <si>
    <t xml:space="preserve">  648029  </t>
  </si>
  <si>
    <t xml:space="preserve"> 01345645
</t>
  </si>
  <si>
    <t>ABONO 8 DE 20</t>
  </si>
  <si>
    <t>DIME571002MGT</t>
  </si>
  <si>
    <t>DIAZ MIRNA ELIZABETH</t>
  </si>
  <si>
    <t>mirnaelizabethdiaz002@gmail.com</t>
  </si>
  <si>
    <t>MDP 04G</t>
  </si>
  <si>
    <t>MEZF120923HG</t>
  </si>
  <si>
    <t>MEDRANO ZEPETA FRANCISCO</t>
  </si>
  <si>
    <t>pacomedza@hotmail.com</t>
  </si>
  <si>
    <t xml:space="preserve"> 00002198  </t>
  </si>
  <si>
    <t>MOD. 15, 16 Y 17</t>
  </si>
  <si>
    <t>mod, 14 de 20</t>
  </si>
  <si>
    <t xml:space="preserve">abono a colegiatura y titulación </t>
  </si>
  <si>
    <t>BUVB690521</t>
  </si>
  <si>
    <t>15/09/2025</t>
  </si>
  <si>
    <t>Abono Interbancario
Sucursal: 859
Referencia Numérica: 109250
Concepto del Pago: ROWS691129MDFDNN00 Materias
No. de Autorización: 02998389
Nombre del Emisor: FRANCISCO JAVIER DIEZ DE URDAN
Institución Emisora: BBVA MEXICO</t>
  </si>
  <si>
    <t>6,000.00</t>
  </si>
  <si>
    <t>Abono Interbancario
Sucursal: 859
Referencia Numérica: 150925
Concepto del Pago: MATERIAS Y TITULACION
No. de Autorización: 03328756
Nombre del Emisor: SANDRA LUZ RODRIGUEZ WONG
Institución Emisora: BANORTE</t>
  </si>
  <si>
    <t>36,888.00</t>
  </si>
  <si>
    <t>Abono Interbancario
Sucursal: 859
Referencia Numérica: 8672483
Concepto del Pago: OS6RCYCCF GANANCIAS CLIP 0000000
No. de Autorización: 187715
Nombre del Emisor: PAYCLIP S DE RL DE CV
Institución Emisora: SANTANDER</t>
  </si>
  <si>
    <t>10,665.21</t>
  </si>
  <si>
    <t>12/09/2025</t>
  </si>
  <si>
    <t>Abono Interbancario
Sucursal: 2132
Referencia Numérica: 6470125555
Referencia alfanumérica: TRANSF. INTER 026470125555 1/AGOJ
No. de Autorización: 00022555
Nombre del Emisor: 1/AGOJ</t>
  </si>
  <si>
    <t>53,069.39</t>
  </si>
  <si>
    <t>2661
Sucursal: 2864
Referencia Numérica: 99466
Referencia alfanumérica: IVA COMISION
No. de Autorización: 97794</t>
  </si>
  <si>
    <t>78.4</t>
  </si>
  <si>
    <t>2660
Sucursal: 2864
Referencia Numérica: 99466
Referencia alfanumérica: COMISION
No. de Autorización: 97794</t>
  </si>
  <si>
    <t>490</t>
  </si>
  <si>
    <t>11/09/2025</t>
  </si>
  <si>
    <t>Abono Interbancario
Sucursal: 2132
Referencia Numérica: 16510125459
Referencia alfanumérica: 1/AGOJ
No. de Autorización: 21632
Nombre del Emisor: 1/AGOJ Institucion Emisora: Banamex</t>
  </si>
  <si>
    <t>284,871.25</t>
  </si>
  <si>
    <t>Depósito en Efectivo 
Sucursal: 7003
Referencia Numérica:  011
Concepto del Pago:colegiatura
No. de Autorización: 00002198  Nombre del Emisor: VICTORIA LOPEZ
Institución Emisora: banamex</t>
  </si>
  <si>
    <t>64LD06C-01</t>
  </si>
  <si>
    <t>64LD06C-02</t>
  </si>
  <si>
    <t>64LD06C-03</t>
  </si>
  <si>
    <t>64DD08H-01</t>
  </si>
  <si>
    <t>SANDRA</t>
  </si>
  <si>
    <t xml:space="preserve"> 02998389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</si>
</sst>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[$-80A]d&quot; de &quot;mmmm&quot; de &quot;yyyy;@"/>
    <numFmt numFmtId="170" formatCode="dd/mm/yyyy;@"/>
    <numFmt numFmtId="171" formatCode="[$$-80A]#,##0.00;\-[$$-80A]#,##0.00"/>
  </numFmts>
  <fonts count="12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Arial"/>
      <family val="2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Universidad 2015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Times New Roman"/>
      <family val="1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  <font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i/>
      <sz val="12"/>
      <color theme="1"/>
      <name val="Times New Roman"/>
      <family val="1"/>
    </font>
    <font>
      <sz val="11"/>
      <color theme="0"/>
      <name val="Arial"/>
      <family val="2"/>
    </font>
    <font>
      <b/>
      <i/>
      <u/>
      <sz val="12"/>
      <color rgb="FF7030A0"/>
      <name val="Arial"/>
      <family val="2"/>
    </font>
    <font>
      <b/>
      <i/>
      <sz val="16"/>
      <color rgb="FF7030A0"/>
      <name val="Arial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i/>
      <sz val="12"/>
      <color theme="1"/>
      <name val="Arial"/>
      <family val="2"/>
    </font>
    <font>
      <b/>
      <i/>
      <sz val="14"/>
      <color theme="1"/>
      <name val="Arial"/>
      <family val="2"/>
    </font>
    <font>
      <sz val="8"/>
      <color rgb="FF666666"/>
      <name val="Arial"/>
      <family val="2"/>
    </font>
    <font>
      <sz val="12"/>
      <color theme="1"/>
      <name val="Arial"/>
      <family val="2"/>
    </font>
    <font>
      <i/>
      <sz val="14"/>
      <color theme="1"/>
      <name val="Times New Roman"/>
      <family val="1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2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</font>
    <font>
      <sz val="9"/>
      <color rgb="FF666666"/>
      <name val="Inter"/>
    </font>
    <font>
      <sz val="9"/>
      <color rgb="FF000000"/>
      <name val="Inter"/>
    </font>
    <font>
      <b/>
      <sz val="12"/>
      <color theme="1"/>
      <name val="Calibri"/>
      <family val="2"/>
      <scheme val="minor"/>
    </font>
    <font>
      <sz val="9"/>
      <color rgb="FF666666"/>
      <name val="InterstateL"/>
    </font>
    <font>
      <sz val="12"/>
      <color rgb="FF666666"/>
      <name val="Arial"/>
      <family val="2"/>
    </font>
    <font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b/>
      <sz val="11"/>
      <name val="Calibri"/>
      <family val="2"/>
      <scheme val="minor"/>
    </font>
    <font>
      <sz val="18"/>
      <color theme="1"/>
      <name val="Calibri"/>
      <family val="2"/>
    </font>
    <font>
      <b/>
      <sz val="18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9"/>
      <color theme="1"/>
      <name val="Arial"/>
      <family val="2"/>
    </font>
    <font>
      <sz val="16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7030A0"/>
      <name val="Arial"/>
      <family val="2"/>
    </font>
    <font>
      <b/>
      <i/>
      <sz val="16"/>
      <color theme="4" tint="0.59999389629810485"/>
      <name val="Arial"/>
      <family val="2"/>
    </font>
    <font>
      <sz val="10"/>
      <color theme="0" tint="-0.34998626667073579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i/>
      <sz val="8"/>
      <color rgb="FFFF000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color rgb="FFFFFFFF"/>
      <name val="Arial"/>
      <family val="2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</font>
    <font>
      <sz val="12"/>
      <color rgb="FFFF0000"/>
      <name val="Arial"/>
      <family val="2"/>
    </font>
    <font>
      <sz val="12"/>
      <color rgb="FFC0000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7"/>
      <color rgb="FF666666"/>
      <name val="Arial"/>
      <family val="2"/>
    </font>
    <font>
      <sz val="9"/>
      <color rgb="FF666666"/>
      <name val="Arial"/>
      <family val="2"/>
    </font>
    <font>
      <sz val="72"/>
      <color rgb="FFFF0000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</font>
    <font>
      <sz val="11"/>
      <color rgb="FF000000"/>
      <name val="Calibri"/>
      <family val="2"/>
    </font>
    <font>
      <sz val="11"/>
      <color rgb="FF222222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0"/>
      <color rgb="FF1F1F1F"/>
      <name val="Roboto"/>
    </font>
    <font>
      <b/>
      <sz val="16"/>
      <color rgb="FFFF0000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2"/>
      <color rgb="FF000000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 Light"/>
      <family val="2"/>
      <scheme val="major"/>
    </font>
    <font>
      <sz val="10"/>
      <name val="Calibri"/>
      <family val="2"/>
    </font>
    <font>
      <sz val="10"/>
      <color rgb="FF00000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2"/>
      <color rgb="FF000000"/>
      <name val="Calibri Light"/>
      <family val="2"/>
      <scheme val="major"/>
    </font>
    <font>
      <sz val="12"/>
      <color rgb="FF000000"/>
      <name val="Calibri"/>
      <family val="2"/>
    </font>
    <font>
      <sz val="18"/>
      <name val="Calibri"/>
      <family val="2"/>
    </font>
    <font>
      <sz val="8"/>
      <color rgb="FF001E22"/>
      <name val="BanamexText"/>
    </font>
    <font>
      <b/>
      <sz val="9"/>
      <color rgb="FF001E22"/>
      <name val="BanamexText"/>
    </font>
  </fonts>
  <fills count="5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9BBF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1E1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0F4F9"/>
        <bgColor rgb="FFF0F4F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00FF"/>
        <bgColor indexed="64"/>
      </patternFill>
    </fill>
    <fill>
      <patternFill patternType="solid">
        <fgColor rgb="FFF0F4F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E2F3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4B083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B7E1CD"/>
        <bgColor rgb="FFB7E1CD"/>
      </patternFill>
    </fill>
    <fill>
      <patternFill patternType="solid">
        <fgColor rgb="FF00FF00"/>
        <bgColor rgb="FF00FF00"/>
      </patternFill>
    </fill>
    <fill>
      <patternFill patternType="solid">
        <fgColor rgb="FFD9E1F2"/>
        <bgColor rgb="FFD9E1F2"/>
      </patternFill>
    </fill>
    <fill>
      <patternFill patternType="solid">
        <fgColor rgb="FFFFC000"/>
        <bgColor rgb="FFFFC000"/>
      </patternFill>
    </fill>
    <fill>
      <patternFill patternType="solid">
        <fgColor theme="0"/>
        <bgColor theme="0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theme="1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CDCECF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/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ADB"/>
      </bottom>
      <diagonal/>
    </border>
    <border>
      <left style="medium">
        <color rgb="FFCCCCCC"/>
      </left>
      <right style="medium">
        <color rgb="FFCCCCCC"/>
      </right>
      <top style="medium">
        <color rgb="FF8EAADB"/>
      </top>
      <bottom style="medium">
        <color rgb="FF8EAAD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8EA9DB"/>
      </top>
      <bottom style="medium">
        <color rgb="FF8EA9DB"/>
      </bottom>
      <diagonal/>
    </border>
    <border>
      <left style="medium">
        <color rgb="FF8EA9DB"/>
      </left>
      <right style="medium">
        <color rgb="FFCCCCCC"/>
      </right>
      <top style="medium">
        <color rgb="FF8EA9DB"/>
      </top>
      <bottom style="medium">
        <color rgb="FF8EA9DB"/>
      </bottom>
      <diagonal/>
    </border>
    <border>
      <left style="medium">
        <color rgb="FF8EA9DB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DCECF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DCECF"/>
      </right>
      <top style="medium">
        <color rgb="FFCCCCCC"/>
      </top>
      <bottom style="medium">
        <color rgb="FFCCCCCC"/>
      </bottom>
      <diagonal/>
    </border>
  </borders>
  <cellStyleXfs count="29">
    <xf numFmtId="0" fontId="0" fillId="0" borderId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2" fillId="0" borderId="0"/>
    <xf numFmtId="166" fontId="22" fillId="0" borderId="0" applyFont="0" applyFill="0" applyBorder="0" applyAlignment="0" applyProtection="0"/>
    <xf numFmtId="0" fontId="53" fillId="0" borderId="0"/>
    <xf numFmtId="0" fontId="52" fillId="0" borderId="0"/>
    <xf numFmtId="0" fontId="2" fillId="0" borderId="0"/>
    <xf numFmtId="166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54" fillId="0" borderId="0"/>
    <xf numFmtId="0" fontId="56" fillId="0" borderId="0"/>
    <xf numFmtId="0" fontId="57" fillId="0" borderId="0" applyNumberFormat="0" applyFill="0" applyBorder="0" applyAlignment="0" applyProtection="0"/>
    <xf numFmtId="0" fontId="58" fillId="0" borderId="0"/>
    <xf numFmtId="0" fontId="6" fillId="0" borderId="0"/>
    <xf numFmtId="166" fontId="6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0" fillId="0" borderId="0"/>
    <xf numFmtId="0" fontId="4" fillId="0" borderId="0" applyNumberFormat="0" applyFill="0" applyBorder="0" applyAlignment="0" applyProtection="0"/>
    <xf numFmtId="0" fontId="1" fillId="0" borderId="0"/>
    <xf numFmtId="0" fontId="20" fillId="0" borderId="0"/>
    <xf numFmtId="0" fontId="8" fillId="0" borderId="0" applyNumberFormat="0" applyFill="0" applyBorder="0" applyAlignment="0" applyProtection="0"/>
  </cellStyleXfs>
  <cellXfs count="839">
    <xf numFmtId="0" fontId="0" fillId="0" borderId="0" xfId="0"/>
    <xf numFmtId="0" fontId="3" fillId="6" borderId="0" xfId="0" applyFont="1" applyFill="1"/>
    <xf numFmtId="0" fontId="0" fillId="4" borderId="4" xfId="0" applyFill="1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/>
    <xf numFmtId="166" fontId="0" fillId="0" borderId="0" xfId="0" applyNumberFormat="1"/>
    <xf numFmtId="0" fontId="12" fillId="0" borderId="0" xfId="0" applyFont="1"/>
    <xf numFmtId="0" fontId="14" fillId="0" borderId="0" xfId="0" applyFont="1"/>
    <xf numFmtId="14" fontId="18" fillId="0" borderId="0" xfId="0" applyNumberFormat="1" applyFont="1"/>
    <xf numFmtId="166" fontId="0" fillId="0" borderId="0" xfId="1" applyFont="1"/>
    <xf numFmtId="0" fontId="0" fillId="0" borderId="0" xfId="0" applyAlignment="1">
      <alignment horizontal="right"/>
    </xf>
    <xf numFmtId="0" fontId="15" fillId="0" borderId="0" xfId="0" applyFont="1" applyAlignment="1">
      <alignment horizontal="right"/>
    </xf>
    <xf numFmtId="0" fontId="0" fillId="8" borderId="0" xfId="0" applyFill="1"/>
    <xf numFmtId="0" fontId="15" fillId="0" borderId="0" xfId="0" applyFont="1"/>
    <xf numFmtId="17" fontId="16" fillId="0" borderId="0" xfId="0" applyNumberFormat="1" applyFont="1"/>
    <xf numFmtId="0" fontId="17" fillId="0" borderId="0" xfId="0" applyFont="1"/>
    <xf numFmtId="0" fontId="28" fillId="0" borderId="0" xfId="0" applyFont="1"/>
    <xf numFmtId="0" fontId="0" fillId="0" borderId="0" xfId="0" applyAlignment="1">
      <alignment vertical="center"/>
    </xf>
    <xf numFmtId="166" fontId="13" fillId="0" borderId="5" xfId="2" applyFont="1" applyBorder="1" applyAlignment="1">
      <alignment vertical="center"/>
    </xf>
    <xf numFmtId="0" fontId="0" fillId="0" borderId="5" xfId="0" applyBorder="1"/>
    <xf numFmtId="0" fontId="29" fillId="0" borderId="0" xfId="0" applyFont="1"/>
    <xf numFmtId="0" fontId="30" fillId="0" borderId="0" xfId="0" applyFont="1"/>
    <xf numFmtId="0" fontId="32" fillId="0" borderId="0" xfId="0" applyFont="1"/>
    <xf numFmtId="0" fontId="33" fillId="0" borderId="0" xfId="0" applyFont="1" applyAlignment="1">
      <alignment horizontal="right"/>
    </xf>
    <xf numFmtId="9" fontId="29" fillId="0" borderId="6" xfId="3" applyFont="1" applyFill="1" applyBorder="1" applyAlignment="1">
      <alignment horizontal="center"/>
    </xf>
    <xf numFmtId="0" fontId="22" fillId="0" borderId="0" xfId="0" applyFont="1" applyAlignment="1">
      <alignment horizontal="right"/>
    </xf>
    <xf numFmtId="0" fontId="22" fillId="0" borderId="0" xfId="4"/>
    <xf numFmtId="0" fontId="22" fillId="10" borderId="0" xfId="4" applyFill="1"/>
    <xf numFmtId="0" fontId="22" fillId="14" borderId="0" xfId="4" applyFill="1"/>
    <xf numFmtId="0" fontId="22" fillId="0" borderId="0" xfId="0" applyFont="1"/>
    <xf numFmtId="0" fontId="35" fillId="0" borderId="13" xfId="0" applyFont="1" applyBorder="1" applyAlignment="1">
      <alignment horizontal="center"/>
    </xf>
    <xf numFmtId="166" fontId="22" fillId="0" borderId="6" xfId="2" applyFont="1" applyBorder="1"/>
    <xf numFmtId="0" fontId="35" fillId="0" borderId="0" xfId="0" applyFont="1" applyAlignment="1">
      <alignment horizontal="right"/>
    </xf>
    <xf numFmtId="0" fontId="38" fillId="8" borderId="0" xfId="4" applyFont="1" applyFill="1" applyAlignment="1">
      <alignment horizontal="center"/>
    </xf>
    <xf numFmtId="0" fontId="0" fillId="0" borderId="0" xfId="0" applyAlignment="1">
      <alignment horizontal="center"/>
    </xf>
    <xf numFmtId="166" fontId="22" fillId="0" borderId="0" xfId="1" applyFont="1"/>
    <xf numFmtId="166" fontId="38" fillId="8" borderId="0" xfId="1" applyFont="1" applyFill="1" applyAlignment="1">
      <alignment horizontal="center"/>
    </xf>
    <xf numFmtId="0" fontId="41" fillId="10" borderId="0" xfId="0" applyFont="1" applyFill="1"/>
    <xf numFmtId="0" fontId="0" fillId="10" borderId="0" xfId="0" applyFill="1"/>
    <xf numFmtId="0" fontId="18" fillId="0" borderId="0" xfId="0" applyFont="1"/>
    <xf numFmtId="0" fontId="22" fillId="0" borderId="0" xfId="4" applyAlignment="1">
      <alignment horizontal="center" vertical="center"/>
    </xf>
    <xf numFmtId="0" fontId="38" fillId="8" borderId="0" xfId="4" applyFont="1" applyFill="1" applyAlignment="1">
      <alignment horizontal="left"/>
    </xf>
    <xf numFmtId="0" fontId="22" fillId="0" borderId="0" xfId="4" applyAlignment="1">
      <alignment horizontal="center"/>
    </xf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14" fontId="25" fillId="0" borderId="0" xfId="0" applyNumberFormat="1" applyFont="1" applyAlignment="1">
      <alignment horizontal="center"/>
    </xf>
    <xf numFmtId="0" fontId="0" fillId="23" borderId="0" xfId="0" applyFill="1"/>
    <xf numFmtId="168" fontId="0" fillId="0" borderId="0" xfId="0" applyNumberFormat="1"/>
    <xf numFmtId="0" fontId="0" fillId="0" borderId="0" xfId="0" applyAlignment="1">
      <alignment horizontal="center" vertical="center"/>
    </xf>
    <xf numFmtId="0" fontId="38" fillId="8" borderId="0" xfId="4" applyFont="1" applyFill="1" applyAlignment="1">
      <alignment horizontal="center" vertical="center"/>
    </xf>
    <xf numFmtId="0" fontId="0" fillId="7" borderId="0" xfId="0" applyFill="1"/>
    <xf numFmtId="165" fontId="0" fillId="0" borderId="0" xfId="0" applyNumberFormat="1"/>
    <xf numFmtId="0" fontId="18" fillId="25" borderId="0" xfId="0" applyFont="1" applyFill="1"/>
    <xf numFmtId="165" fontId="18" fillId="25" borderId="0" xfId="0" applyNumberFormat="1" applyFont="1" applyFill="1" applyAlignment="1">
      <alignment horizontal="right" wrapText="1"/>
    </xf>
    <xf numFmtId="0" fontId="18" fillId="25" borderId="0" xfId="0" applyFont="1" applyFill="1" applyAlignment="1">
      <alignment wrapText="1"/>
    </xf>
    <xf numFmtId="0" fontId="18" fillId="0" borderId="0" xfId="0" applyFont="1" applyAlignment="1">
      <alignment horizontal="right" wrapText="1"/>
    </xf>
    <xf numFmtId="0" fontId="18" fillId="0" borderId="0" xfId="0" applyFont="1" applyAlignment="1">
      <alignment wrapText="1"/>
    </xf>
    <xf numFmtId="165" fontId="18" fillId="0" borderId="0" xfId="0" applyNumberFormat="1" applyFont="1" applyAlignment="1">
      <alignment horizontal="right" wrapText="1"/>
    </xf>
    <xf numFmtId="165" fontId="0" fillId="0" borderId="0" xfId="0" applyNumberFormat="1" applyAlignment="1">
      <alignment horizontal="right" wrapText="1"/>
    </xf>
    <xf numFmtId="0" fontId="18" fillId="0" borderId="0" xfId="0" applyFont="1" applyAlignment="1">
      <alignment vertical="center"/>
    </xf>
    <xf numFmtId="165" fontId="18" fillId="10" borderId="0" xfId="0" applyNumberFormat="1" applyFont="1" applyFill="1" applyAlignment="1">
      <alignment horizontal="right" wrapText="1"/>
    </xf>
    <xf numFmtId="0" fontId="18" fillId="10" borderId="0" xfId="0" applyFont="1" applyFill="1" applyAlignment="1">
      <alignment wrapText="1"/>
    </xf>
    <xf numFmtId="0" fontId="0" fillId="0" borderId="0" xfId="0" applyAlignment="1">
      <alignment horizontal="right" wrapText="1"/>
    </xf>
    <xf numFmtId="0" fontId="18" fillId="0" borderId="6" xfId="0" applyFont="1" applyBorder="1" applyAlignment="1">
      <alignment horizontal="right" wrapText="1"/>
    </xf>
    <xf numFmtId="164" fontId="0" fillId="0" borderId="6" xfId="0" applyNumberFormat="1" applyBorder="1" applyAlignment="1">
      <alignment wrapText="1"/>
    </xf>
    <xf numFmtId="0" fontId="18" fillId="10" borderId="0" xfId="0" applyFont="1" applyFill="1" applyAlignment="1">
      <alignment horizontal="right"/>
    </xf>
    <xf numFmtId="0" fontId="0" fillId="18" borderId="0" xfId="0" applyFill="1"/>
    <xf numFmtId="0" fontId="0" fillId="26" borderId="18" xfId="0" applyFill="1" applyBorder="1" applyAlignment="1">
      <alignment wrapText="1"/>
    </xf>
    <xf numFmtId="0" fontId="18" fillId="26" borderId="15" xfId="0" applyFont="1" applyFill="1" applyBorder="1" applyAlignment="1">
      <alignment wrapText="1"/>
    </xf>
    <xf numFmtId="0" fontId="0" fillId="26" borderId="12" xfId="0" applyFill="1" applyBorder="1" applyAlignment="1">
      <alignment wrapText="1"/>
    </xf>
    <xf numFmtId="0" fontId="0" fillId="26" borderId="15" xfId="0" applyFill="1" applyBorder="1" applyAlignment="1">
      <alignment wrapText="1"/>
    </xf>
    <xf numFmtId="0" fontId="31" fillId="26" borderId="15" xfId="0" applyFont="1" applyFill="1" applyBorder="1" applyAlignment="1">
      <alignment wrapText="1"/>
    </xf>
    <xf numFmtId="0" fontId="18" fillId="27" borderId="15" xfId="0" applyFont="1" applyFill="1" applyBorder="1" applyAlignment="1">
      <alignment wrapText="1"/>
    </xf>
    <xf numFmtId="0" fontId="18" fillId="27" borderId="14" xfId="0" applyFont="1" applyFill="1" applyBorder="1" applyAlignment="1">
      <alignment vertical="center"/>
    </xf>
    <xf numFmtId="0" fontId="0" fillId="27" borderId="15" xfId="0" applyFill="1" applyBorder="1" applyAlignment="1">
      <alignment wrapText="1"/>
    </xf>
    <xf numFmtId="0" fontId="0" fillId="16" borderId="0" xfId="0" applyFill="1"/>
    <xf numFmtId="0" fontId="11" fillId="0" borderId="0" xfId="0" applyFont="1"/>
    <xf numFmtId="0" fontId="0" fillId="31" borderId="0" xfId="0" applyFill="1"/>
    <xf numFmtId="0" fontId="22" fillId="7" borderId="0" xfId="4" applyFill="1"/>
    <xf numFmtId="0" fontId="22" fillId="14" borderId="0" xfId="4" applyFill="1" applyAlignment="1">
      <alignment horizontal="center"/>
    </xf>
    <xf numFmtId="0" fontId="5" fillId="0" borderId="0" xfId="0" applyFont="1"/>
    <xf numFmtId="0" fontId="22" fillId="18" borderId="0" xfId="4" applyFill="1"/>
    <xf numFmtId="0" fontId="22" fillId="26" borderId="0" xfId="4" applyFill="1"/>
    <xf numFmtId="0" fontId="0" fillId="26" borderId="0" xfId="0" applyFill="1"/>
    <xf numFmtId="0" fontId="58" fillId="0" borderId="0" xfId="20"/>
    <xf numFmtId="0" fontId="20" fillId="0" borderId="0" xfId="20" applyFont="1"/>
    <xf numFmtId="4" fontId="46" fillId="32" borderId="0" xfId="20" applyNumberFormat="1" applyFont="1" applyFill="1" applyAlignment="1">
      <alignment horizontal="right" vertical="top"/>
    </xf>
    <xf numFmtId="4" fontId="46" fillId="33" borderId="0" xfId="20" applyNumberFormat="1" applyFont="1" applyFill="1" applyAlignment="1">
      <alignment horizontal="right" vertical="top"/>
    </xf>
    <xf numFmtId="0" fontId="46" fillId="33" borderId="0" xfId="20" applyFont="1" applyFill="1" applyAlignment="1">
      <alignment horizontal="right" vertical="top"/>
    </xf>
    <xf numFmtId="0" fontId="58" fillId="34" borderId="0" xfId="20" applyFill="1"/>
    <xf numFmtId="14" fontId="46" fillId="32" borderId="22" xfId="20" applyNumberFormat="1" applyFont="1" applyFill="1" applyBorder="1" applyAlignment="1">
      <alignment vertical="top"/>
    </xf>
    <xf numFmtId="0" fontId="60" fillId="32" borderId="22" xfId="20" applyFont="1" applyFill="1" applyBorder="1" applyAlignment="1">
      <alignment vertical="top"/>
    </xf>
    <xf numFmtId="4" fontId="46" fillId="32" borderId="22" xfId="20" applyNumberFormat="1" applyFont="1" applyFill="1" applyBorder="1" applyAlignment="1">
      <alignment horizontal="right" vertical="top"/>
    </xf>
    <xf numFmtId="14" fontId="46" fillId="33" borderId="22" xfId="20" applyNumberFormat="1" applyFont="1" applyFill="1" applyBorder="1" applyAlignment="1">
      <alignment vertical="top"/>
    </xf>
    <xf numFmtId="0" fontId="60" fillId="33" borderId="22" xfId="20" applyFont="1" applyFill="1" applyBorder="1" applyAlignment="1">
      <alignment vertical="top"/>
    </xf>
    <xf numFmtId="4" fontId="46" fillId="33" borderId="22" xfId="20" applyNumberFormat="1" applyFont="1" applyFill="1" applyBorder="1" applyAlignment="1">
      <alignment horizontal="right" vertical="top"/>
    </xf>
    <xf numFmtId="0" fontId="46" fillId="32" borderId="22" xfId="20" applyFont="1" applyFill="1" applyBorder="1" applyAlignment="1">
      <alignment horizontal="right" vertical="top"/>
    </xf>
    <xf numFmtId="0" fontId="46" fillId="33" borderId="22" xfId="20" applyFont="1" applyFill="1" applyBorder="1" applyAlignment="1">
      <alignment horizontal="right" vertical="top"/>
    </xf>
    <xf numFmtId="0" fontId="46" fillId="32" borderId="0" xfId="20" applyFont="1" applyFill="1" applyAlignment="1">
      <alignment horizontal="right" vertical="top"/>
    </xf>
    <xf numFmtId="0" fontId="61" fillId="0" borderId="0" xfId="20" applyFont="1"/>
    <xf numFmtId="0" fontId="6" fillId="0" borderId="0" xfId="21"/>
    <xf numFmtId="14" fontId="6" fillId="0" borderId="0" xfId="21" applyNumberFormat="1"/>
    <xf numFmtId="0" fontId="42" fillId="0" borderId="0" xfId="0" applyFont="1" applyAlignment="1">
      <alignment horizontal="distributed"/>
    </xf>
    <xf numFmtId="0" fontId="63" fillId="36" borderId="16" xfId="0" applyFont="1" applyFill="1" applyBorder="1" applyAlignment="1">
      <alignment vertical="top" wrapText="1"/>
    </xf>
    <xf numFmtId="49" fontId="6" fillId="0" borderId="0" xfId="21" applyNumberFormat="1"/>
    <xf numFmtId="49" fontId="6" fillId="0" borderId="0" xfId="21" applyNumberFormat="1" applyProtection="1">
      <protection locked="0"/>
    </xf>
    <xf numFmtId="0" fontId="65" fillId="37" borderId="0" xfId="21" applyFont="1" applyFill="1" applyAlignment="1">
      <alignment horizontal="centerContinuous"/>
    </xf>
    <xf numFmtId="166" fontId="66" fillId="11" borderId="0" xfId="1" applyFont="1" applyFill="1" applyAlignment="1">
      <alignment horizontal="center" vertical="center"/>
    </xf>
    <xf numFmtId="0" fontId="66" fillId="11" borderId="0" xfId="21" applyFont="1" applyFill="1" applyAlignment="1">
      <alignment horizontal="center" vertical="center"/>
    </xf>
    <xf numFmtId="0" fontId="6" fillId="37" borderId="0" xfId="21" applyFill="1" applyAlignment="1">
      <alignment horizontal="centerContinuous"/>
    </xf>
    <xf numFmtId="49" fontId="62" fillId="39" borderId="0" xfId="21" applyNumberFormat="1" applyFont="1" applyFill="1" applyAlignment="1">
      <alignment horizontal="center" vertical="center"/>
    </xf>
    <xf numFmtId="49" fontId="62" fillId="39" borderId="0" xfId="21" applyNumberFormat="1" applyFont="1" applyFill="1" applyAlignment="1">
      <alignment horizontal="center" vertical="center" wrapText="1"/>
    </xf>
    <xf numFmtId="0" fontId="3" fillId="40" borderId="24" xfId="0" applyFont="1" applyFill="1" applyBorder="1" applyAlignment="1">
      <alignment horizontal="center" vertical="center"/>
    </xf>
    <xf numFmtId="1" fontId="6" fillId="0" borderId="0" xfId="21" applyNumberFormat="1"/>
    <xf numFmtId="1" fontId="3" fillId="40" borderId="24" xfId="0" applyNumberFormat="1" applyFont="1" applyFill="1" applyBorder="1" applyAlignment="1">
      <alignment horizontal="center" vertical="center"/>
    </xf>
    <xf numFmtId="0" fontId="68" fillId="0" borderId="0" xfId="0" applyFont="1"/>
    <xf numFmtId="0" fontId="70" fillId="0" borderId="0" xfId="0" applyFont="1"/>
    <xf numFmtId="0" fontId="71" fillId="0" borderId="0" xfId="0" applyFont="1"/>
    <xf numFmtId="0" fontId="69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0" fillId="0" borderId="5" xfId="0" applyFont="1" applyBorder="1"/>
    <xf numFmtId="0" fontId="5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22" fillId="14" borderId="0" xfId="4" applyNumberFormat="1" applyFill="1"/>
    <xf numFmtId="49" fontId="38" fillId="8" borderId="0" xfId="4" applyNumberFormat="1" applyFont="1" applyFill="1" applyAlignment="1">
      <alignment horizontal="center"/>
    </xf>
    <xf numFmtId="49" fontId="22" fillId="0" borderId="0" xfId="4" applyNumberFormat="1"/>
    <xf numFmtId="49" fontId="64" fillId="0" borderId="0" xfId="0" applyNumberFormat="1" applyFont="1"/>
    <xf numFmtId="0" fontId="0" fillId="4" borderId="21" xfId="0" applyFill="1" applyBorder="1" applyAlignment="1">
      <alignment vertical="center"/>
    </xf>
    <xf numFmtId="49" fontId="1" fillId="0" borderId="0" xfId="21" applyNumberFormat="1" applyFon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wrapText="1"/>
    </xf>
    <xf numFmtId="44" fontId="0" fillId="0" borderId="0" xfId="0" applyNumberFormat="1"/>
    <xf numFmtId="0" fontId="1" fillId="0" borderId="0" xfId="0" applyFont="1"/>
    <xf numFmtId="0" fontId="67" fillId="5" borderId="0" xfId="21" applyFont="1" applyFill="1" applyAlignment="1">
      <alignment horizontal="left"/>
    </xf>
    <xf numFmtId="0" fontId="6" fillId="0" borderId="0" xfId="21" applyAlignment="1" applyProtection="1">
      <alignment horizontal="center"/>
      <protection locked="0"/>
    </xf>
    <xf numFmtId="0" fontId="4" fillId="0" borderId="0" xfId="25" applyNumberFormat="1"/>
    <xf numFmtId="0" fontId="72" fillId="0" borderId="0" xfId="0" applyFont="1"/>
    <xf numFmtId="14" fontId="0" fillId="0" borderId="0" xfId="0" applyNumberFormat="1" applyAlignment="1">
      <alignment horizontal="left"/>
    </xf>
    <xf numFmtId="0" fontId="42" fillId="0" borderId="0" xfId="0" applyFont="1"/>
    <xf numFmtId="0" fontId="62" fillId="41" borderId="0" xfId="21" applyFont="1" applyFill="1" applyAlignment="1" applyProtection="1">
      <alignment horizontal="center"/>
      <protection locked="0"/>
    </xf>
    <xf numFmtId="0" fontId="0" fillId="4" borderId="26" xfId="0" applyFill="1" applyBorder="1" applyAlignment="1">
      <alignment vertical="center"/>
    </xf>
    <xf numFmtId="0" fontId="5" fillId="0" borderId="0" xfId="20" applyFont="1"/>
    <xf numFmtId="0" fontId="63" fillId="42" borderId="16" xfId="0" applyFont="1" applyFill="1" applyBorder="1" applyAlignment="1">
      <alignment vertical="top" wrapText="1"/>
    </xf>
    <xf numFmtId="0" fontId="5" fillId="0" borderId="0" xfId="20" applyFont="1" applyAlignment="1">
      <alignment wrapText="1"/>
    </xf>
    <xf numFmtId="0" fontId="20" fillId="0" borderId="3" xfId="20" applyFont="1" applyBorder="1" applyAlignment="1">
      <alignment horizontal="center"/>
    </xf>
    <xf numFmtId="0" fontId="20" fillId="0" borderId="3" xfId="20" applyFont="1" applyBorder="1"/>
    <xf numFmtId="0" fontId="74" fillId="0" borderId="0" xfId="21" applyFont="1"/>
    <xf numFmtId="0" fontId="0" fillId="20" borderId="0" xfId="0" applyFill="1"/>
    <xf numFmtId="0" fontId="6" fillId="20" borderId="0" xfId="21" applyFill="1"/>
    <xf numFmtId="166" fontId="75" fillId="13" borderId="0" xfId="1" applyFont="1" applyFill="1" applyAlignment="1">
      <alignment horizontal="center" vertical="center" wrapText="1"/>
    </xf>
    <xf numFmtId="14" fontId="1" fillId="0" borderId="0" xfId="26" applyNumberFormat="1"/>
    <xf numFmtId="0" fontId="77" fillId="19" borderId="0" xfId="4" applyFont="1" applyFill="1" applyAlignment="1">
      <alignment horizontal="centerContinuous"/>
    </xf>
    <xf numFmtId="0" fontId="78" fillId="0" borderId="0" xfId="4" applyFont="1"/>
    <xf numFmtId="0" fontId="1" fillId="0" borderId="0" xfId="26"/>
    <xf numFmtId="166" fontId="1" fillId="0" borderId="0" xfId="1" applyFont="1"/>
    <xf numFmtId="14" fontId="47" fillId="0" borderId="0" xfId="26" applyNumberFormat="1" applyFont="1"/>
    <xf numFmtId="0" fontId="35" fillId="10" borderId="13" xfId="0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 applyAlignment="1">
      <alignment horizontal="center"/>
    </xf>
    <xf numFmtId="0" fontId="82" fillId="0" borderId="0" xfId="0" applyFont="1"/>
    <xf numFmtId="0" fontId="83" fillId="0" borderId="0" xfId="0" applyFont="1" applyAlignment="1">
      <alignment horizontal="right"/>
    </xf>
    <xf numFmtId="168" fontId="84" fillId="0" borderId="0" xfId="0" applyNumberFormat="1" applyFont="1" applyAlignment="1">
      <alignment horizontal="right"/>
    </xf>
    <xf numFmtId="0" fontId="85" fillId="0" borderId="0" xfId="0" applyFont="1"/>
    <xf numFmtId="0" fontId="86" fillId="0" borderId="0" xfId="0" applyFont="1" applyAlignment="1">
      <alignment horizontal="right"/>
    </xf>
    <xf numFmtId="168" fontId="11" fillId="0" borderId="0" xfId="1" applyNumberFormat="1" applyFont="1" applyFill="1"/>
    <xf numFmtId="0" fontId="87" fillId="0" borderId="0" xfId="0" applyFont="1" applyAlignment="1">
      <alignment horizontal="right" wrapText="1"/>
    </xf>
    <xf numFmtId="168" fontId="51" fillId="0" borderId="0" xfId="1" applyNumberFormat="1" applyFont="1" applyFill="1"/>
    <xf numFmtId="0" fontId="86" fillId="0" borderId="0" xfId="0" applyFont="1" applyAlignment="1">
      <alignment horizontal="right" vertical="top"/>
    </xf>
    <xf numFmtId="0" fontId="88" fillId="0" borderId="0" xfId="1" applyNumberFormat="1" applyFont="1" applyFill="1"/>
    <xf numFmtId="168" fontId="88" fillId="0" borderId="0" xfId="1" applyNumberFormat="1" applyFont="1" applyFill="1"/>
    <xf numFmtId="0" fontId="8" fillId="0" borderId="0" xfId="28" applyFill="1" applyAlignment="1">
      <alignment horizontal="center"/>
    </xf>
    <xf numFmtId="0" fontId="0" fillId="3" borderId="31" xfId="0" applyFill="1" applyBorder="1"/>
    <xf numFmtId="14" fontId="0" fillId="3" borderId="31" xfId="0" applyNumberFormat="1" applyFill="1" applyBorder="1"/>
    <xf numFmtId="166" fontId="0" fillId="3" borderId="32" xfId="0" applyNumberFormat="1" applyFill="1" applyBorder="1"/>
    <xf numFmtId="0" fontId="0" fillId="3" borderId="32" xfId="0" applyFill="1" applyBorder="1"/>
    <xf numFmtId="0" fontId="47" fillId="0" borderId="0" xfId="0" applyFont="1"/>
    <xf numFmtId="0" fontId="80" fillId="0" borderId="0" xfId="28" applyFont="1" applyFill="1" applyAlignment="1">
      <alignment horizontal="left"/>
    </xf>
    <xf numFmtId="0" fontId="80" fillId="0" borderId="0" xfId="28" applyFont="1" applyFill="1" applyAlignment="1">
      <alignment horizontal="right"/>
    </xf>
    <xf numFmtId="0" fontId="47" fillId="0" borderId="0" xfId="0" applyFont="1" applyAlignment="1">
      <alignment horizontal="left"/>
    </xf>
    <xf numFmtId="14" fontId="89" fillId="0" borderId="0" xfId="0" applyNumberFormat="1" applyFont="1" applyAlignment="1">
      <alignment horizontal="right"/>
    </xf>
    <xf numFmtId="14" fontId="0" fillId="0" borderId="0" xfId="0" applyNumberFormat="1" applyAlignment="1">
      <alignment horizontal="center"/>
    </xf>
    <xf numFmtId="0" fontId="80" fillId="22" borderId="0" xfId="28" applyFont="1" applyFill="1" applyAlignment="1">
      <alignment horizontal="left"/>
    </xf>
    <xf numFmtId="14" fontId="47" fillId="22" borderId="0" xfId="0" applyNumberFormat="1" applyFont="1" applyFill="1" applyAlignment="1">
      <alignment horizontal="center" vertical="center"/>
    </xf>
    <xf numFmtId="0" fontId="90" fillId="8" borderId="0" xfId="0" applyFont="1" applyFill="1" applyAlignment="1">
      <alignment horizontal="center" vertical="center" wrapText="1"/>
    </xf>
    <xf numFmtId="14" fontId="90" fillId="8" borderId="0" xfId="0" applyNumberFormat="1" applyFont="1" applyFill="1" applyAlignment="1">
      <alignment horizontal="center" vertical="center" wrapText="1"/>
    </xf>
    <xf numFmtId="166" fontId="90" fillId="8" borderId="0" xfId="0" applyNumberFormat="1" applyFont="1" applyFill="1" applyAlignment="1">
      <alignment horizontal="center" vertical="center" wrapText="1"/>
    </xf>
    <xf numFmtId="0" fontId="90" fillId="8" borderId="0" xfId="0" applyFont="1" applyFill="1" applyAlignment="1">
      <alignment vertical="center"/>
    </xf>
    <xf numFmtId="0" fontId="84" fillId="0" borderId="0" xfId="0" applyFont="1" applyAlignment="1">
      <alignment horizontal="center" vertical="center" wrapText="1"/>
    </xf>
    <xf numFmtId="17" fontId="0" fillId="0" borderId="0" xfId="0" applyNumberFormat="1"/>
    <xf numFmtId="166" fontId="2" fillId="0" borderId="0" xfId="1" applyFont="1"/>
    <xf numFmtId="166" fontId="30" fillId="0" borderId="0" xfId="1" applyFont="1"/>
    <xf numFmtId="167" fontId="0" fillId="0" borderId="0" xfId="14" applyFont="1"/>
    <xf numFmtId="0" fontId="29" fillId="0" borderId="0" xfId="0" applyFont="1" applyAlignment="1">
      <alignment horizontal="left"/>
    </xf>
    <xf numFmtId="166" fontId="0" fillId="28" borderId="0" xfId="1" applyFont="1" applyFill="1" applyBorder="1"/>
    <xf numFmtId="0" fontId="16" fillId="0" borderId="0" xfId="0" applyFont="1" applyAlignment="1">
      <alignment horizontal="right"/>
    </xf>
    <xf numFmtId="166" fontId="0" fillId="20" borderId="0" xfId="1" applyFont="1" applyFill="1" applyBorder="1"/>
    <xf numFmtId="14" fontId="0" fillId="0" borderId="0" xfId="0" applyNumberFormat="1" applyProtection="1">
      <protection locked="0"/>
    </xf>
    <xf numFmtId="14" fontId="20" fillId="0" borderId="0" xfId="27" applyNumberFormat="1"/>
    <xf numFmtId="0" fontId="20" fillId="0" borderId="0" xfId="27" applyAlignment="1">
      <alignment horizontal="justify" vertical="distributed" wrapText="1"/>
    </xf>
    <xf numFmtId="166" fontId="0" fillId="0" borderId="0" xfId="1" applyFont="1" applyAlignment="1">
      <alignment horizontal="right"/>
    </xf>
    <xf numFmtId="166" fontId="20" fillId="0" borderId="0" xfId="1" applyFont="1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1" fillId="0" borderId="0" xfId="21" applyFont="1"/>
    <xf numFmtId="0" fontId="64" fillId="0" borderId="0" xfId="0" applyFont="1" applyAlignment="1">
      <alignment horizontal="right"/>
    </xf>
    <xf numFmtId="0" fontId="6" fillId="7" borderId="0" xfId="21" applyFill="1"/>
    <xf numFmtId="0" fontId="29" fillId="0" borderId="0" xfId="0" applyFont="1" applyAlignment="1">
      <alignment horizontal="right"/>
    </xf>
    <xf numFmtId="44" fontId="30" fillId="0" borderId="0" xfId="0" applyNumberFormat="1" applyFont="1"/>
    <xf numFmtId="14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167" fontId="16" fillId="0" borderId="0" xfId="14" applyFont="1" applyAlignment="1">
      <alignment horizontal="left"/>
    </xf>
    <xf numFmtId="170" fontId="2" fillId="0" borderId="0" xfId="0" applyNumberFormat="1" applyFont="1" applyAlignment="1">
      <alignment horizontal="center"/>
    </xf>
    <xf numFmtId="166" fontId="6" fillId="0" borderId="0" xfId="1" applyFont="1"/>
    <xf numFmtId="44" fontId="20" fillId="0" borderId="0" xfId="1" applyNumberFormat="1" applyFont="1"/>
    <xf numFmtId="44" fontId="1" fillId="0" borderId="0" xfId="1" applyNumberFormat="1" applyFont="1"/>
    <xf numFmtId="49" fontId="6" fillId="48" borderId="0" xfId="21" applyNumberFormat="1" applyFill="1"/>
    <xf numFmtId="0" fontId="93" fillId="10" borderId="0" xfId="0" applyFont="1" applyFill="1"/>
    <xf numFmtId="0" fontId="94" fillId="26" borderId="16" xfId="0" applyFont="1" applyFill="1" applyBorder="1" applyAlignment="1">
      <alignment vertical="center" wrapText="1"/>
    </xf>
    <xf numFmtId="171" fontId="58" fillId="0" borderId="0" xfId="20" applyNumberFormat="1"/>
    <xf numFmtId="0" fontId="59" fillId="0" borderId="0" xfId="20" applyFont="1"/>
    <xf numFmtId="0" fontId="58" fillId="0" borderId="0" xfId="20" applyAlignment="1">
      <alignment wrapText="1"/>
    </xf>
    <xf numFmtId="0" fontId="95" fillId="10" borderId="0" xfId="20" applyFont="1" applyFill="1" applyAlignment="1">
      <alignment wrapText="1"/>
    </xf>
    <xf numFmtId="0" fontId="63" fillId="43" borderId="16" xfId="0" applyFont="1" applyFill="1" applyBorder="1" applyAlignment="1">
      <alignment vertical="top" wrapText="1"/>
    </xf>
    <xf numFmtId="0" fontId="58" fillId="10" borderId="0" xfId="20" applyFill="1"/>
    <xf numFmtId="0" fontId="73" fillId="10" borderId="0" xfId="20" applyFont="1" applyFill="1" applyAlignment="1">
      <alignment horizontal="center"/>
    </xf>
    <xf numFmtId="0" fontId="20" fillId="10" borderId="0" xfId="20" applyFont="1" applyFill="1"/>
    <xf numFmtId="0" fontId="22" fillId="39" borderId="0" xfId="4" applyFill="1"/>
    <xf numFmtId="0" fontId="20" fillId="10" borderId="17" xfId="0" applyFont="1" applyFill="1" applyBorder="1" applyAlignment="1">
      <alignment horizontal="right" wrapText="1"/>
    </xf>
    <xf numFmtId="0" fontId="55" fillId="0" borderId="0" xfId="21" applyFont="1" applyAlignment="1" applyProtection="1">
      <alignment horizontal="center"/>
      <protection locked="0"/>
    </xf>
    <xf numFmtId="14" fontId="55" fillId="0" borderId="0" xfId="21" applyNumberFormat="1" applyFont="1"/>
    <xf numFmtId="0" fontId="20" fillId="0" borderId="0" xfId="20" applyFont="1" applyAlignment="1">
      <alignment wrapText="1"/>
    </xf>
    <xf numFmtId="4" fontId="0" fillId="0" borderId="0" xfId="1" applyNumberFormat="1" applyFont="1" applyAlignment="1">
      <alignment horizontal="right"/>
    </xf>
    <xf numFmtId="14" fontId="16" fillId="0" borderId="0" xfId="0" applyNumberFormat="1" applyFont="1" applyAlignment="1">
      <alignment horizontal="center"/>
    </xf>
    <xf numFmtId="0" fontId="20" fillId="10" borderId="23" xfId="20" applyFont="1" applyFill="1" applyBorder="1"/>
    <xf numFmtId="0" fontId="76" fillId="0" borderId="0" xfId="21" applyFont="1" applyAlignment="1" applyProtection="1">
      <alignment horizontal="center"/>
      <protection locked="0"/>
    </xf>
    <xf numFmtId="0" fontId="6" fillId="0" borderId="0" xfId="21" applyAlignment="1">
      <alignment horizontal="center"/>
    </xf>
    <xf numFmtId="0" fontId="1" fillId="0" borderId="0" xfId="21" applyFont="1" applyAlignment="1">
      <alignment horizontal="center"/>
    </xf>
    <xf numFmtId="0" fontId="1" fillId="0" borderId="0" xfId="21" applyFont="1" applyAlignment="1" applyProtection="1">
      <alignment horizontal="center"/>
      <protection locked="0"/>
    </xf>
    <xf numFmtId="0" fontId="55" fillId="0" borderId="0" xfId="21" applyFont="1" applyAlignment="1">
      <alignment horizontal="center"/>
    </xf>
    <xf numFmtId="0" fontId="47" fillId="12" borderId="0" xfId="4" applyFont="1" applyFill="1" applyAlignment="1">
      <alignment horizontal="center" vertical="center"/>
    </xf>
    <xf numFmtId="166" fontId="47" fillId="0" borderId="0" xfId="1" applyFont="1" applyAlignment="1">
      <alignment horizontal="right"/>
    </xf>
    <xf numFmtId="0" fontId="47" fillId="0" borderId="0" xfId="0" applyFont="1" applyAlignment="1">
      <alignment horizontal="right"/>
    </xf>
    <xf numFmtId="0" fontId="47" fillId="0" borderId="0" xfId="4" applyFont="1" applyAlignment="1">
      <alignment horizontal="right" vertical="center"/>
    </xf>
    <xf numFmtId="0" fontId="47" fillId="0" borderId="0" xfId="4" applyFont="1" applyAlignment="1">
      <alignment horizontal="right"/>
    </xf>
    <xf numFmtId="14" fontId="47" fillId="0" borderId="0" xfId="21" applyNumberFormat="1" applyFont="1" applyAlignment="1">
      <alignment horizontal="left"/>
    </xf>
    <xf numFmtId="0" fontId="47" fillId="0" borderId="0" xfId="20" applyFont="1" applyAlignment="1">
      <alignment horizontal="left"/>
    </xf>
    <xf numFmtId="49" fontId="47" fillId="0" borderId="0" xfId="21" applyNumberFormat="1" applyFont="1" applyAlignment="1">
      <alignment horizontal="left"/>
    </xf>
    <xf numFmtId="14" fontId="47" fillId="0" borderId="0" xfId="21" applyNumberFormat="1" applyFont="1"/>
    <xf numFmtId="49" fontId="47" fillId="0" borderId="0" xfId="21" applyNumberFormat="1" applyFont="1"/>
    <xf numFmtId="0" fontId="47" fillId="0" borderId="0" xfId="0" applyFont="1" applyAlignment="1">
      <alignment horizontal="center"/>
    </xf>
    <xf numFmtId="44" fontId="47" fillId="28" borderId="0" xfId="1" applyNumberFormat="1" applyFont="1" applyFill="1"/>
    <xf numFmtId="49" fontId="47" fillId="0" borderId="0" xfId="0" applyNumberFormat="1" applyFont="1" applyAlignment="1">
      <alignment horizontal="right"/>
    </xf>
    <xf numFmtId="1" fontId="47" fillId="0" borderId="0" xfId="0" applyNumberFormat="1" applyFont="1" applyAlignment="1">
      <alignment horizontal="right"/>
    </xf>
    <xf numFmtId="44" fontId="89" fillId="21" borderId="0" xfId="1" applyNumberFormat="1" applyFont="1" applyFill="1"/>
    <xf numFmtId="0" fontId="47" fillId="18" borderId="0" xfId="0" applyFont="1" applyFill="1"/>
    <xf numFmtId="44" fontId="47" fillId="18" borderId="0" xfId="1" applyNumberFormat="1" applyFont="1" applyFill="1"/>
    <xf numFmtId="0" fontId="47" fillId="18" borderId="0" xfId="0" applyFont="1" applyFill="1" applyAlignment="1">
      <alignment horizontal="center"/>
    </xf>
    <xf numFmtId="0" fontId="47" fillId="18" borderId="0" xfId="0" applyFont="1" applyFill="1" applyAlignment="1">
      <alignment horizontal="right"/>
    </xf>
    <xf numFmtId="44" fontId="47" fillId="21" borderId="0" xfId="1" applyNumberFormat="1" applyFont="1" applyFill="1"/>
    <xf numFmtId="44" fontId="47" fillId="0" borderId="0" xfId="1" applyNumberFormat="1" applyFont="1"/>
    <xf numFmtId="49" fontId="47" fillId="0" borderId="0" xfId="26" applyNumberFormat="1" applyFont="1"/>
    <xf numFmtId="14" fontId="89" fillId="0" borderId="0" xfId="26" applyNumberFormat="1" applyFont="1"/>
    <xf numFmtId="0" fontId="47" fillId="0" borderId="0" xfId="26" applyFont="1"/>
    <xf numFmtId="0" fontId="47" fillId="0" borderId="0" xfId="26" applyFont="1" applyAlignment="1">
      <alignment horizontal="right"/>
    </xf>
    <xf numFmtId="49" fontId="47" fillId="10" borderId="0" xfId="26" applyNumberFormat="1" applyFont="1" applyFill="1"/>
    <xf numFmtId="49" fontId="47" fillId="18" borderId="0" xfId="26" applyNumberFormat="1" applyFont="1" applyFill="1"/>
    <xf numFmtId="0" fontId="47" fillId="0" borderId="28" xfId="0" applyFont="1" applyBorder="1" applyAlignment="1">
      <alignment wrapText="1"/>
    </xf>
    <xf numFmtId="49" fontId="89" fillId="0" borderId="0" xfId="26" applyNumberFormat="1" applyFont="1"/>
    <xf numFmtId="0" fontId="47" fillId="44" borderId="28" xfId="0" applyFont="1" applyFill="1" applyBorder="1" applyAlignment="1">
      <alignment wrapText="1"/>
    </xf>
    <xf numFmtId="0" fontId="47" fillId="0" borderId="12" xfId="0" applyFont="1" applyBorder="1" applyAlignment="1">
      <alignment wrapText="1"/>
    </xf>
    <xf numFmtId="0" fontId="47" fillId="45" borderId="12" xfId="0" applyFont="1" applyFill="1" applyBorder="1" applyAlignment="1">
      <alignment wrapText="1"/>
    </xf>
    <xf numFmtId="49" fontId="96" fillId="0" borderId="0" xfId="26" applyNumberFormat="1" applyFont="1"/>
    <xf numFmtId="0" fontId="47" fillId="44" borderId="29" xfId="0" applyFont="1" applyFill="1" applyBorder="1" applyAlignment="1">
      <alignment wrapText="1"/>
    </xf>
    <xf numFmtId="0" fontId="47" fillId="0" borderId="28" xfId="0" applyFont="1" applyBorder="1" applyAlignment="1">
      <alignment vertical="center"/>
    </xf>
    <xf numFmtId="0" fontId="47" fillId="0" borderId="0" xfId="0" applyFont="1" applyAlignment="1">
      <alignment horizontal="right" vertical="center"/>
    </xf>
    <xf numFmtId="0" fontId="96" fillId="44" borderId="28" xfId="0" applyFont="1" applyFill="1" applyBorder="1" applyAlignment="1">
      <alignment wrapText="1"/>
    </xf>
    <xf numFmtId="0" fontId="89" fillId="0" borderId="12" xfId="0" applyFont="1" applyBorder="1" applyAlignment="1">
      <alignment wrapText="1"/>
    </xf>
    <xf numFmtId="0" fontId="47" fillId="45" borderId="0" xfId="0" applyFont="1" applyFill="1" applyAlignment="1">
      <alignment wrapText="1"/>
    </xf>
    <xf numFmtId="49" fontId="47" fillId="0" borderId="12" xfId="26" applyNumberFormat="1" applyFont="1" applyBorder="1"/>
    <xf numFmtId="0" fontId="47" fillId="0" borderId="12" xfId="0" applyFont="1" applyBorder="1" applyAlignment="1">
      <alignment vertical="center"/>
    </xf>
    <xf numFmtId="0" fontId="89" fillId="45" borderId="12" xfId="0" applyFont="1" applyFill="1" applyBorder="1" applyAlignment="1">
      <alignment wrapText="1"/>
    </xf>
    <xf numFmtId="0" fontId="47" fillId="45" borderId="12" xfId="0" applyFont="1" applyFill="1" applyBorder="1" applyAlignment="1">
      <alignment vertical="center"/>
    </xf>
    <xf numFmtId="0" fontId="47" fillId="45" borderId="0" xfId="0" applyFont="1" applyFill="1" applyAlignment="1">
      <alignment horizontal="right" vertical="center"/>
    </xf>
    <xf numFmtId="49" fontId="89" fillId="0" borderId="0" xfId="21" applyNumberFormat="1" applyFont="1"/>
    <xf numFmtId="49" fontId="47" fillId="10" borderId="0" xfId="21" applyNumberFormat="1" applyFont="1" applyFill="1"/>
    <xf numFmtId="0" fontId="47" fillId="0" borderId="0" xfId="4" applyFont="1"/>
    <xf numFmtId="0" fontId="89" fillId="0" borderId="0" xfId="4" applyFont="1"/>
    <xf numFmtId="49" fontId="47" fillId="0" borderId="0" xfId="0" applyNumberFormat="1" applyFont="1"/>
    <xf numFmtId="0" fontId="47" fillId="0" borderId="0" xfId="4" applyFont="1" applyAlignment="1">
      <alignment horizontal="center" vertical="center"/>
    </xf>
    <xf numFmtId="0" fontId="47" fillId="0" borderId="0" xfId="4" applyFont="1" applyAlignment="1">
      <alignment horizontal="center"/>
    </xf>
    <xf numFmtId="49" fontId="47" fillId="0" borderId="0" xfId="4" applyNumberFormat="1" applyFont="1"/>
    <xf numFmtId="0" fontId="47" fillId="10" borderId="0" xfId="0" applyFont="1" applyFill="1" applyAlignment="1">
      <alignment horizontal="center"/>
    </xf>
    <xf numFmtId="0" fontId="89" fillId="0" borderId="0" xfId="4" applyFont="1" applyAlignment="1">
      <alignment horizontal="center"/>
    </xf>
    <xf numFmtId="0" fontId="47" fillId="31" borderId="0" xfId="4" applyFont="1" applyFill="1"/>
    <xf numFmtId="49" fontId="47" fillId="12" borderId="0" xfId="4" applyNumberFormat="1" applyFont="1" applyFill="1"/>
    <xf numFmtId="0" fontId="47" fillId="12" borderId="0" xfId="4" applyFont="1" applyFill="1" applyAlignment="1">
      <alignment horizontal="right"/>
    </xf>
    <xf numFmtId="0" fontId="47" fillId="18" borderId="0" xfId="4" applyFont="1" applyFill="1" applyAlignment="1">
      <alignment horizontal="center"/>
    </xf>
    <xf numFmtId="166" fontId="47" fillId="0" borderId="0" xfId="4" applyNumberFormat="1" applyFont="1"/>
    <xf numFmtId="0" fontId="84" fillId="0" borderId="0" xfId="0" applyFont="1"/>
    <xf numFmtId="0" fontId="89" fillId="8" borderId="33" xfId="4" applyFont="1" applyFill="1" applyBorder="1" applyAlignment="1">
      <alignment horizontal="center"/>
    </xf>
    <xf numFmtId="49" fontId="47" fillId="0" borderId="0" xfId="0" applyNumberFormat="1" applyFont="1" applyAlignment="1">
      <alignment wrapText="1"/>
    </xf>
    <xf numFmtId="0" fontId="47" fillId="0" borderId="0" xfId="0" applyFont="1" applyAlignment="1">
      <alignment horizontal="right" wrapText="1"/>
    </xf>
    <xf numFmtId="0" fontId="89" fillId="8" borderId="0" xfId="4" applyFont="1" applyFill="1" applyAlignment="1">
      <alignment horizontal="center"/>
    </xf>
    <xf numFmtId="0" fontId="47" fillId="14" borderId="0" xfId="4" applyFont="1" applyFill="1"/>
    <xf numFmtId="0" fontId="47" fillId="12" borderId="0" xfId="4" applyFont="1" applyFill="1"/>
    <xf numFmtId="44" fontId="47" fillId="12" borderId="0" xfId="1" applyNumberFormat="1" applyFont="1" applyFill="1"/>
    <xf numFmtId="14" fontId="47" fillId="7" borderId="0" xfId="4" applyNumberFormat="1" applyFont="1" applyFill="1" applyAlignment="1">
      <alignment horizontal="center" vertical="center"/>
    </xf>
    <xf numFmtId="0" fontId="47" fillId="10" borderId="0" xfId="4" applyFont="1" applyFill="1"/>
    <xf numFmtId="44" fontId="47" fillId="10" borderId="0" xfId="1" applyNumberFormat="1" applyFont="1" applyFill="1"/>
    <xf numFmtId="166" fontId="47" fillId="10" borderId="0" xfId="1" applyFont="1" applyFill="1"/>
    <xf numFmtId="49" fontId="47" fillId="10" borderId="0" xfId="4" applyNumberFormat="1" applyFont="1" applyFill="1"/>
    <xf numFmtId="0" fontId="47" fillId="10" borderId="0" xfId="4" applyFont="1" applyFill="1" applyAlignment="1">
      <alignment horizontal="right"/>
    </xf>
    <xf numFmtId="0" fontId="47" fillId="10" borderId="0" xfId="4" applyFont="1" applyFill="1" applyAlignment="1">
      <alignment horizontal="center"/>
    </xf>
    <xf numFmtId="0" fontId="84" fillId="47" borderId="33" xfId="0" applyFont="1" applyFill="1" applyBorder="1"/>
    <xf numFmtId="49" fontId="47" fillId="12" borderId="0" xfId="0" applyNumberFormat="1" applyFont="1" applyFill="1"/>
    <xf numFmtId="0" fontId="47" fillId="12" borderId="0" xfId="0" applyFont="1" applyFill="1" applyAlignment="1">
      <alignment horizontal="right"/>
    </xf>
    <xf numFmtId="44" fontId="47" fillId="12" borderId="0" xfId="1" applyNumberFormat="1" applyFont="1" applyFill="1" applyBorder="1"/>
    <xf numFmtId="1" fontId="47" fillId="12" borderId="0" xfId="4" applyNumberFormat="1" applyFont="1" applyFill="1" applyAlignment="1">
      <alignment horizontal="right"/>
    </xf>
    <xf numFmtId="166" fontId="47" fillId="12" borderId="0" xfId="1" applyFont="1" applyFill="1"/>
    <xf numFmtId="14" fontId="47" fillId="29" borderId="0" xfId="4" applyNumberFormat="1" applyFont="1" applyFill="1" applyAlignment="1">
      <alignment horizontal="center" vertical="center"/>
    </xf>
    <xf numFmtId="1" fontId="47" fillId="10" borderId="0" xfId="4" applyNumberFormat="1" applyFont="1" applyFill="1" applyAlignment="1">
      <alignment horizontal="right"/>
    </xf>
    <xf numFmtId="14" fontId="47" fillId="7" borderId="0" xfId="4" applyNumberFormat="1" applyFont="1" applyFill="1" applyAlignment="1">
      <alignment vertical="center"/>
    </xf>
    <xf numFmtId="14" fontId="47" fillId="29" borderId="0" xfId="4" applyNumberFormat="1" applyFont="1" applyFill="1" applyAlignment="1">
      <alignment vertical="center"/>
    </xf>
    <xf numFmtId="0" fontId="94" fillId="10" borderId="0" xfId="0" applyFont="1" applyFill="1" applyAlignment="1">
      <alignment horizontal="center"/>
    </xf>
    <xf numFmtId="0" fontId="94" fillId="10" borderId="0" xfId="0" applyFont="1" applyFill="1" applyAlignment="1">
      <alignment horizontal="right"/>
    </xf>
    <xf numFmtId="0" fontId="47" fillId="15" borderId="0" xfId="4" applyFont="1" applyFill="1"/>
    <xf numFmtId="44" fontId="47" fillId="15" borderId="0" xfId="1" applyNumberFormat="1" applyFont="1" applyFill="1"/>
    <xf numFmtId="166" fontId="47" fillId="15" borderId="0" xfId="1" applyFont="1" applyFill="1"/>
    <xf numFmtId="49" fontId="47" fillId="15" borderId="0" xfId="4" applyNumberFormat="1" applyFont="1" applyFill="1"/>
    <xf numFmtId="0" fontId="47" fillId="15" borderId="0" xfId="4" applyFont="1" applyFill="1" applyAlignment="1">
      <alignment horizontal="right"/>
    </xf>
    <xf numFmtId="0" fontId="96" fillId="9" borderId="0" xfId="4" applyFont="1" applyFill="1"/>
    <xf numFmtId="44" fontId="96" fillId="19" borderId="0" xfId="1" applyNumberFormat="1" applyFont="1" applyFill="1" applyBorder="1"/>
    <xf numFmtId="0" fontId="96" fillId="19" borderId="0" xfId="4" applyFont="1" applyFill="1"/>
    <xf numFmtId="49" fontId="96" fillId="19" borderId="0" xfId="4" applyNumberFormat="1" applyFont="1" applyFill="1"/>
    <xf numFmtId="0" fontId="96" fillId="19" borderId="0" xfId="4" applyFont="1" applyFill="1" applyAlignment="1">
      <alignment horizontal="right"/>
    </xf>
    <xf numFmtId="0" fontId="96" fillId="19" borderId="0" xfId="4" applyFont="1" applyFill="1" applyAlignment="1">
      <alignment horizontal="center"/>
    </xf>
    <xf numFmtId="0" fontId="47" fillId="10" borderId="0" xfId="0" applyFont="1" applyFill="1"/>
    <xf numFmtId="49" fontId="47" fillId="10" borderId="0" xfId="0" applyNumberFormat="1" applyFont="1" applyFill="1"/>
    <xf numFmtId="0" fontId="47" fillId="10" borderId="0" xfId="0" applyFont="1" applyFill="1" applyAlignment="1">
      <alignment horizontal="right"/>
    </xf>
    <xf numFmtId="44" fontId="47" fillId="10" borderId="0" xfId="1" applyNumberFormat="1" applyFont="1" applyFill="1" applyBorder="1"/>
    <xf numFmtId="0" fontId="47" fillId="7" borderId="0" xfId="4" applyFont="1" applyFill="1" applyAlignment="1">
      <alignment horizontal="center"/>
    </xf>
    <xf numFmtId="0" fontId="47" fillId="15" borderId="0" xfId="4" quotePrefix="1" applyFont="1" applyFill="1" applyAlignment="1">
      <alignment horizontal="right"/>
    </xf>
    <xf numFmtId="49" fontId="47" fillId="15" borderId="0" xfId="4" quotePrefix="1" applyNumberFormat="1" applyFont="1" applyFill="1" applyAlignment="1">
      <alignment horizontal="right"/>
    </xf>
    <xf numFmtId="9" fontId="47" fillId="12" borderId="0" xfId="3" applyFont="1" applyFill="1"/>
    <xf numFmtId="14" fontId="47" fillId="0" borderId="0" xfId="4" applyNumberFormat="1" applyFont="1" applyAlignment="1">
      <alignment vertical="center"/>
    </xf>
    <xf numFmtId="1" fontId="47" fillId="0" borderId="0" xfId="4" applyNumberFormat="1" applyFont="1" applyAlignment="1">
      <alignment horizontal="right"/>
    </xf>
    <xf numFmtId="0" fontId="47" fillId="21" borderId="0" xfId="4" applyFont="1" applyFill="1"/>
    <xf numFmtId="14" fontId="47" fillId="28" borderId="0" xfId="4" applyNumberFormat="1" applyFont="1" applyFill="1" applyAlignment="1">
      <alignment vertical="center"/>
    </xf>
    <xf numFmtId="44" fontId="47" fillId="18" borderId="0" xfId="1" applyNumberFormat="1" applyFont="1" applyFill="1" applyBorder="1"/>
    <xf numFmtId="0" fontId="47" fillId="18" borderId="0" xfId="4" applyFont="1" applyFill="1"/>
    <xf numFmtId="49" fontId="47" fillId="18" borderId="0" xfId="4" applyNumberFormat="1" applyFont="1" applyFill="1"/>
    <xf numFmtId="0" fontId="47" fillId="18" borderId="0" xfId="4" applyFont="1" applyFill="1" applyAlignment="1">
      <alignment horizontal="right"/>
    </xf>
    <xf numFmtId="0" fontId="47" fillId="18" borderId="0" xfId="4" applyFont="1" applyFill="1" applyAlignment="1">
      <alignment horizontal="center" vertical="center"/>
    </xf>
    <xf numFmtId="44" fontId="47" fillId="29" borderId="0" xfId="1" applyNumberFormat="1" applyFont="1" applyFill="1"/>
    <xf numFmtId="0" fontId="89" fillId="0" borderId="0" xfId="4" applyFont="1" applyAlignment="1">
      <alignment horizontal="left"/>
    </xf>
    <xf numFmtId="44" fontId="89" fillId="0" borderId="0" xfId="1" applyNumberFormat="1" applyFont="1" applyFill="1" applyBorder="1" applyAlignment="1">
      <alignment horizontal="right" vertical="top"/>
    </xf>
    <xf numFmtId="44" fontId="89" fillId="21" borderId="0" xfId="1" applyNumberFormat="1" applyFont="1" applyFill="1" applyBorder="1" applyAlignment="1">
      <alignment horizontal="right" vertical="top"/>
    </xf>
    <xf numFmtId="0" fontId="47" fillId="24" borderId="0" xfId="4" applyFont="1" applyFill="1"/>
    <xf numFmtId="44" fontId="47" fillId="7" borderId="0" xfId="1" applyNumberFormat="1" applyFont="1" applyFill="1"/>
    <xf numFmtId="0" fontId="47" fillId="7" borderId="0" xfId="4" applyFont="1" applyFill="1"/>
    <xf numFmtId="14" fontId="47" fillId="0" borderId="0" xfId="4" applyNumberFormat="1" applyFont="1" applyAlignment="1">
      <alignment horizontal="center" vertical="center"/>
    </xf>
    <xf numFmtId="0" fontId="47" fillId="11" borderId="0" xfId="4" applyFont="1" applyFill="1"/>
    <xf numFmtId="44" fontId="47" fillId="0" borderId="0" xfId="1" applyNumberFormat="1" applyFont="1" applyFill="1"/>
    <xf numFmtId="0" fontId="84" fillId="0" borderId="33" xfId="0" applyFont="1" applyBorder="1"/>
    <xf numFmtId="16" fontId="47" fillId="0" borderId="0" xfId="4" applyNumberFormat="1" applyFont="1"/>
    <xf numFmtId="44" fontId="47" fillId="11" borderId="0" xfId="1" applyNumberFormat="1" applyFont="1" applyFill="1"/>
    <xf numFmtId="49" fontId="47" fillId="0" borderId="2" xfId="0" applyNumberFormat="1" applyFont="1" applyBorder="1"/>
    <xf numFmtId="0" fontId="47" fillId="9" borderId="0" xfId="4" applyFont="1" applyFill="1"/>
    <xf numFmtId="0" fontId="89" fillId="0" borderId="0" xfId="0" applyFont="1"/>
    <xf numFmtId="44" fontId="47" fillId="9" borderId="0" xfId="1" applyNumberFormat="1" applyFont="1" applyFill="1"/>
    <xf numFmtId="49" fontId="47" fillId="9" borderId="0" xfId="4" applyNumberFormat="1" applyFont="1" applyFill="1"/>
    <xf numFmtId="0" fontId="47" fillId="9" borderId="0" xfId="4" applyFont="1" applyFill="1" applyAlignment="1">
      <alignment horizontal="right"/>
    </xf>
    <xf numFmtId="0" fontId="47" fillId="7" borderId="0" xfId="4" applyFont="1" applyFill="1" applyAlignment="1">
      <alignment horizontal="center" vertical="center"/>
    </xf>
    <xf numFmtId="44" fontId="96" fillId="0" borderId="0" xfId="1" applyNumberFormat="1" applyFont="1"/>
    <xf numFmtId="44" fontId="47" fillId="11" borderId="0" xfId="1" applyNumberFormat="1" applyFont="1" applyFill="1" applyBorder="1"/>
    <xf numFmtId="0" fontId="47" fillId="38" borderId="0" xfId="4" applyFont="1" applyFill="1"/>
    <xf numFmtId="0" fontId="94" fillId="0" borderId="0" xfId="0" applyFont="1"/>
    <xf numFmtId="44" fontId="47" fillId="14" borderId="0" xfId="1" applyNumberFormat="1" applyFont="1" applyFill="1"/>
    <xf numFmtId="49" fontId="47" fillId="14" borderId="0" xfId="0" applyNumberFormat="1" applyFont="1" applyFill="1"/>
    <xf numFmtId="0" fontId="47" fillId="14" borderId="0" xfId="0" applyFont="1" applyFill="1" applyAlignment="1">
      <alignment horizontal="right"/>
    </xf>
    <xf numFmtId="44" fontId="47" fillId="0" borderId="0" xfId="1" applyNumberFormat="1" applyFont="1" applyBorder="1"/>
    <xf numFmtId="0" fontId="94" fillId="30" borderId="0" xfId="0" applyFont="1" applyFill="1"/>
    <xf numFmtId="0" fontId="47" fillId="0" borderId="0" xfId="0" applyFont="1" applyAlignment="1">
      <alignment horizontal="right" vertical="top"/>
    </xf>
    <xf numFmtId="49" fontId="47" fillId="0" borderId="0" xfId="0" applyNumberFormat="1" applyFont="1" applyAlignment="1">
      <alignment horizontal="right" vertical="top"/>
    </xf>
    <xf numFmtId="1" fontId="47" fillId="0" borderId="0" xfId="0" applyNumberFormat="1" applyFont="1" applyAlignment="1">
      <alignment horizontal="right" vertical="top"/>
    </xf>
    <xf numFmtId="0" fontId="47" fillId="0" borderId="0" xfId="4" applyFont="1" applyAlignment="1">
      <alignment horizontal="left"/>
    </xf>
    <xf numFmtId="0" fontId="47" fillId="0" borderId="0" xfId="1" applyNumberFormat="1" applyFont="1" applyAlignment="1">
      <alignment horizontal="right" vertical="top"/>
    </xf>
    <xf numFmtId="49" fontId="47" fillId="0" borderId="0" xfId="1" applyNumberFormat="1" applyFont="1" applyAlignment="1">
      <alignment horizontal="right" vertical="top"/>
    </xf>
    <xf numFmtId="49" fontId="47" fillId="0" borderId="0" xfId="4" applyNumberFormat="1" applyFont="1" applyAlignment="1">
      <alignment horizontal="right"/>
    </xf>
    <xf numFmtId="0" fontId="94" fillId="0" borderId="0" xfId="0" applyFont="1" applyAlignment="1">
      <alignment horizontal="center" vertical="center"/>
    </xf>
    <xf numFmtId="0" fontId="94" fillId="0" borderId="0" xfId="0" applyFont="1" applyAlignment="1">
      <alignment horizontal="center"/>
    </xf>
    <xf numFmtId="0" fontId="94" fillId="7" borderId="0" xfId="0" applyFont="1" applyFill="1" applyAlignment="1">
      <alignment horizontal="center"/>
    </xf>
    <xf numFmtId="49" fontId="47" fillId="24" borderId="0" xfId="4" applyNumberFormat="1" applyFont="1" applyFill="1"/>
    <xf numFmtId="0" fontId="47" fillId="24" borderId="0" xfId="4" applyFont="1" applyFill="1" applyAlignment="1">
      <alignment horizontal="right"/>
    </xf>
    <xf numFmtId="0" fontId="94" fillId="0" borderId="0" xfId="0" applyFont="1" applyAlignment="1">
      <alignment wrapText="1"/>
    </xf>
    <xf numFmtId="0" fontId="89" fillId="18" borderId="0" xfId="4" applyFont="1" applyFill="1"/>
    <xf numFmtId="44" fontId="89" fillId="18" borderId="0" xfId="1" applyNumberFormat="1" applyFont="1" applyFill="1"/>
    <xf numFmtId="49" fontId="47" fillId="18" borderId="0" xfId="0" applyNumberFormat="1" applyFont="1" applyFill="1"/>
    <xf numFmtId="0" fontId="47" fillId="10" borderId="0" xfId="4" applyFont="1" applyFill="1" applyAlignment="1">
      <alignment horizontal="center" vertical="center"/>
    </xf>
    <xf numFmtId="0" fontId="89" fillId="10" borderId="0" xfId="4" applyFont="1" applyFill="1"/>
    <xf numFmtId="0" fontId="47" fillId="35" borderId="0" xfId="4" applyFont="1" applyFill="1"/>
    <xf numFmtId="1" fontId="47" fillId="18" borderId="0" xfId="0" applyNumberFormat="1" applyFont="1" applyFill="1" applyAlignment="1">
      <alignment horizontal="right"/>
    </xf>
    <xf numFmtId="0" fontId="47" fillId="31" borderId="0" xfId="4" applyFont="1" applyFill="1" applyAlignment="1">
      <alignment horizontal="center" vertical="center"/>
    </xf>
    <xf numFmtId="0" fontId="94" fillId="18" borderId="0" xfId="0" applyFont="1" applyFill="1"/>
    <xf numFmtId="0" fontId="47" fillId="0" borderId="12" xfId="0" applyFont="1" applyBorder="1"/>
    <xf numFmtId="0" fontId="47" fillId="0" borderId="0" xfId="0" applyFont="1" applyAlignment="1">
      <alignment horizontal="left" vertical="center"/>
    </xf>
    <xf numFmtId="0" fontId="89" fillId="31" borderId="0" xfId="4" applyFont="1" applyFill="1"/>
    <xf numFmtId="44" fontId="47" fillId="31" borderId="0" xfId="1" applyNumberFormat="1" applyFont="1" applyFill="1"/>
    <xf numFmtId="0" fontId="89" fillId="0" borderId="0" xfId="4" applyFont="1" applyAlignment="1">
      <alignment wrapText="1"/>
    </xf>
    <xf numFmtId="44" fontId="47" fillId="24" borderId="0" xfId="1" applyNumberFormat="1" applyFont="1" applyFill="1"/>
    <xf numFmtId="49" fontId="47" fillId="14" borderId="0" xfId="4" applyNumberFormat="1" applyFont="1" applyFill="1"/>
    <xf numFmtId="0" fontId="47" fillId="14" borderId="0" xfId="4" applyFont="1" applyFill="1" applyAlignment="1">
      <alignment horizontal="right"/>
    </xf>
    <xf numFmtId="0" fontId="89" fillId="7" borderId="0" xfId="4" applyFont="1" applyFill="1"/>
    <xf numFmtId="49" fontId="47" fillId="7" borderId="0" xfId="4" applyNumberFormat="1" applyFont="1" applyFill="1"/>
    <xf numFmtId="0" fontId="47" fillId="7" borderId="0" xfId="4" applyFont="1" applyFill="1" applyAlignment="1">
      <alignment horizontal="right"/>
    </xf>
    <xf numFmtId="44" fontId="96" fillId="24" borderId="0" xfId="1" applyNumberFormat="1" applyFont="1" applyFill="1"/>
    <xf numFmtId="49" fontId="47" fillId="26" borderId="0" xfId="4" applyNumberFormat="1" applyFont="1" applyFill="1"/>
    <xf numFmtId="0" fontId="47" fillId="26" borderId="0" xfId="4" applyFont="1" applyFill="1" applyAlignment="1">
      <alignment horizontal="right"/>
    </xf>
    <xf numFmtId="0" fontId="47" fillId="0" borderId="0" xfId="17" applyFont="1"/>
    <xf numFmtId="0" fontId="89" fillId="18" borderId="0" xfId="0" applyFont="1" applyFill="1"/>
    <xf numFmtId="0" fontId="89" fillId="26" borderId="0" xfId="4" applyFont="1" applyFill="1"/>
    <xf numFmtId="44" fontId="47" fillId="26" borderId="0" xfId="1" applyNumberFormat="1" applyFont="1" applyFill="1"/>
    <xf numFmtId="0" fontId="47" fillId="26" borderId="0" xfId="4" applyFont="1" applyFill="1"/>
    <xf numFmtId="0" fontId="47" fillId="26" borderId="0" xfId="0" applyFont="1" applyFill="1"/>
    <xf numFmtId="0" fontId="47" fillId="26" borderId="0" xfId="4" applyFont="1" applyFill="1" applyAlignment="1">
      <alignment horizontal="center" vertical="center"/>
    </xf>
    <xf numFmtId="0" fontId="47" fillId="7" borderId="0" xfId="0" applyFont="1" applyFill="1"/>
    <xf numFmtId="0" fontId="89" fillId="26" borderId="0" xfId="0" applyFont="1" applyFill="1"/>
    <xf numFmtId="49" fontId="47" fillId="26" borderId="0" xfId="0" applyNumberFormat="1" applyFont="1" applyFill="1"/>
    <xf numFmtId="0" fontId="47" fillId="26" borderId="0" xfId="0" applyFont="1" applyFill="1" applyAlignment="1">
      <alignment horizontal="right"/>
    </xf>
    <xf numFmtId="44" fontId="47" fillId="14" borderId="0" xfId="1" applyNumberFormat="1" applyFont="1" applyFill="1" applyBorder="1"/>
    <xf numFmtId="44" fontId="96" fillId="26" borderId="0" xfId="1" applyNumberFormat="1" applyFont="1" applyFill="1"/>
    <xf numFmtId="0" fontId="96" fillId="26" borderId="0" xfId="4" applyFont="1" applyFill="1"/>
    <xf numFmtId="0" fontId="96" fillId="0" borderId="0" xfId="4" applyFont="1"/>
    <xf numFmtId="0" fontId="96" fillId="26" borderId="0" xfId="0" applyFont="1" applyFill="1"/>
    <xf numFmtId="49" fontId="96" fillId="26" borderId="0" xfId="4" applyNumberFormat="1" applyFont="1" applyFill="1"/>
    <xf numFmtId="0" fontId="96" fillId="26" borderId="0" xfId="4" applyFont="1" applyFill="1" applyAlignment="1">
      <alignment horizontal="right"/>
    </xf>
    <xf numFmtId="0" fontId="96" fillId="26" borderId="0" xfId="4" applyFont="1" applyFill="1" applyAlignment="1">
      <alignment horizontal="center" vertical="center"/>
    </xf>
    <xf numFmtId="0" fontId="96" fillId="18" borderId="0" xfId="4" applyFont="1" applyFill="1" applyAlignment="1">
      <alignment horizontal="center"/>
    </xf>
    <xf numFmtId="0" fontId="96" fillId="7" borderId="0" xfId="4" applyFont="1" applyFill="1"/>
    <xf numFmtId="1" fontId="47" fillId="26" borderId="0" xfId="4" applyNumberFormat="1" applyFont="1" applyFill="1" applyAlignment="1">
      <alignment horizontal="right"/>
    </xf>
    <xf numFmtId="0" fontId="47" fillId="0" borderId="0" xfId="4" applyFont="1" applyAlignment="1">
      <alignment wrapText="1"/>
    </xf>
    <xf numFmtId="49" fontId="47" fillId="20" borderId="0" xfId="4" applyNumberFormat="1" applyFont="1" applyFill="1"/>
    <xf numFmtId="0" fontId="47" fillId="20" borderId="0" xfId="4" applyFont="1" applyFill="1" applyAlignment="1">
      <alignment horizontal="right"/>
    </xf>
    <xf numFmtId="0" fontId="89" fillId="22" borderId="0" xfId="4" applyFont="1" applyFill="1"/>
    <xf numFmtId="1" fontId="47" fillId="18" borderId="0" xfId="4" applyNumberFormat="1" applyFont="1" applyFill="1" applyAlignment="1">
      <alignment horizontal="right"/>
    </xf>
    <xf numFmtId="0" fontId="96" fillId="10" borderId="0" xfId="4" applyFont="1" applyFill="1"/>
    <xf numFmtId="0" fontId="47" fillId="0" borderId="21" xfId="0" applyFont="1" applyBorder="1"/>
    <xf numFmtId="166" fontId="47" fillId="0" borderId="0" xfId="1" applyFont="1"/>
    <xf numFmtId="0" fontId="47" fillId="4" borderId="0" xfId="0" applyFont="1" applyFill="1" applyAlignment="1">
      <alignment vertical="center"/>
    </xf>
    <xf numFmtId="0" fontId="47" fillId="0" borderId="0" xfId="20" applyFont="1"/>
    <xf numFmtId="49" fontId="47" fillId="0" borderId="0" xfId="4" applyNumberFormat="1" applyFont="1" applyProtection="1">
      <protection locked="0"/>
    </xf>
    <xf numFmtId="44" fontId="47" fillId="0" borderId="25" xfId="1" applyNumberFormat="1" applyFont="1" applyBorder="1"/>
    <xf numFmtId="44" fontId="47" fillId="18" borderId="25" xfId="1" applyNumberFormat="1" applyFont="1" applyFill="1" applyBorder="1"/>
    <xf numFmtId="0" fontId="47" fillId="0" borderId="21" xfId="4" applyFont="1" applyBorder="1"/>
    <xf numFmtId="44" fontId="96" fillId="0" borderId="0" xfId="1" applyNumberFormat="1" applyFont="1" applyBorder="1"/>
    <xf numFmtId="14" fontId="47" fillId="0" borderId="0" xfId="4" applyNumberFormat="1" applyFont="1"/>
    <xf numFmtId="44" fontId="89" fillId="0" borderId="0" xfId="1" applyNumberFormat="1" applyFont="1"/>
    <xf numFmtId="49" fontId="89" fillId="0" borderId="0" xfId="4" applyNumberFormat="1" applyFont="1"/>
    <xf numFmtId="0" fontId="89" fillId="0" borderId="0" xfId="4" applyFont="1" applyAlignment="1">
      <alignment horizontal="right"/>
    </xf>
    <xf numFmtId="0" fontId="96" fillId="0" borderId="0" xfId="4" applyFont="1" applyAlignment="1">
      <alignment horizontal="center" vertical="center"/>
    </xf>
    <xf numFmtId="0" fontId="47" fillId="0" borderId="0" xfId="20" applyFont="1" applyAlignment="1">
      <alignment horizontal="right"/>
    </xf>
    <xf numFmtId="0" fontId="96" fillId="0" borderId="0" xfId="4" applyFont="1" applyAlignment="1">
      <alignment horizontal="center"/>
    </xf>
    <xf numFmtId="0" fontId="47" fillId="16" borderId="0" xfId="4" applyFont="1" applyFill="1" applyAlignment="1">
      <alignment horizontal="center"/>
    </xf>
    <xf numFmtId="0" fontId="47" fillId="0" borderId="25" xfId="4" applyFont="1" applyBorder="1"/>
    <xf numFmtId="49" fontId="96" fillId="0" borderId="0" xfId="4" applyNumberFormat="1" applyFont="1"/>
    <xf numFmtId="0" fontId="96" fillId="0" borderId="0" xfId="4" applyFont="1" applyAlignment="1">
      <alignment horizontal="right"/>
    </xf>
    <xf numFmtId="0" fontId="89" fillId="12" borderId="0" xfId="4" applyFont="1" applyFill="1" applyAlignment="1">
      <alignment horizontal="center" vertical="center"/>
    </xf>
    <xf numFmtId="0" fontId="89" fillId="0" borderId="28" xfId="0" applyFont="1" applyBorder="1" applyAlignment="1">
      <alignment wrapText="1"/>
    </xf>
    <xf numFmtId="44" fontId="47" fillId="0" borderId="28" xfId="1" applyNumberFormat="1" applyFont="1" applyBorder="1" applyAlignment="1">
      <alignment horizontal="right" wrapText="1"/>
    </xf>
    <xf numFmtId="14" fontId="89" fillId="0" borderId="0" xfId="4" applyNumberFormat="1" applyFont="1"/>
    <xf numFmtId="49" fontId="96" fillId="10" borderId="0" xfId="4" applyNumberFormat="1" applyFont="1" applyFill="1"/>
    <xf numFmtId="1" fontId="96" fillId="10" borderId="0" xfId="4" applyNumberFormat="1" applyFont="1" applyFill="1" applyAlignment="1">
      <alignment horizontal="right"/>
    </xf>
    <xf numFmtId="0" fontId="96" fillId="10" borderId="0" xfId="4" applyFont="1" applyFill="1" applyAlignment="1">
      <alignment horizontal="center" vertical="center"/>
    </xf>
    <xf numFmtId="0" fontId="96" fillId="10" borderId="0" xfId="4" applyFont="1" applyFill="1" applyAlignment="1">
      <alignment horizontal="center"/>
    </xf>
    <xf numFmtId="0" fontId="47" fillId="10" borderId="29" xfId="0" applyFont="1" applyFill="1" applyBorder="1" applyAlignment="1">
      <alignment wrapText="1"/>
    </xf>
    <xf numFmtId="0" fontId="89" fillId="44" borderId="29" xfId="0" applyFont="1" applyFill="1" applyBorder="1" applyAlignment="1">
      <alignment wrapText="1"/>
    </xf>
    <xf numFmtId="44" fontId="47" fillId="44" borderId="29" xfId="1" applyNumberFormat="1" applyFont="1" applyFill="1" applyBorder="1" applyAlignment="1">
      <alignment horizontal="right" wrapText="1"/>
    </xf>
    <xf numFmtId="0" fontId="47" fillId="44" borderId="29" xfId="0" applyFont="1" applyFill="1" applyBorder="1" applyAlignment="1">
      <alignment vertical="center"/>
    </xf>
    <xf numFmtId="0" fontId="47" fillId="10" borderId="28" xfId="0" applyFont="1" applyFill="1" applyBorder="1" applyAlignment="1">
      <alignment wrapText="1"/>
    </xf>
    <xf numFmtId="0" fontId="89" fillId="44" borderId="28" xfId="0" applyFont="1" applyFill="1" applyBorder="1" applyAlignment="1">
      <alignment wrapText="1"/>
    </xf>
    <xf numFmtId="44" fontId="47" fillId="44" borderId="28" xfId="1" applyNumberFormat="1" applyFont="1" applyFill="1" applyBorder="1" applyAlignment="1">
      <alignment horizontal="right" wrapText="1"/>
    </xf>
    <xf numFmtId="0" fontId="47" fillId="44" borderId="28" xfId="0" applyFont="1" applyFill="1" applyBorder="1" applyAlignment="1">
      <alignment vertical="center"/>
    </xf>
    <xf numFmtId="0" fontId="47" fillId="44" borderId="0" xfId="0" applyFont="1" applyFill="1" applyAlignment="1">
      <alignment horizontal="right" vertical="center"/>
    </xf>
    <xf numFmtId="0" fontId="47" fillId="0" borderId="28" xfId="0" applyFont="1" applyBorder="1"/>
    <xf numFmtId="0" fontId="47" fillId="44" borderId="28" xfId="0" applyFont="1" applyFill="1" applyBorder="1"/>
    <xf numFmtId="1" fontId="47" fillId="0" borderId="0" xfId="0" applyNumberFormat="1" applyFont="1" applyAlignment="1">
      <alignment horizontal="right" wrapText="1"/>
    </xf>
    <xf numFmtId="0" fontId="47" fillId="46" borderId="28" xfId="0" applyFont="1" applyFill="1" applyBorder="1" applyAlignment="1">
      <alignment wrapText="1"/>
    </xf>
    <xf numFmtId="0" fontId="47" fillId="44" borderId="0" xfId="0" applyFont="1" applyFill="1" applyAlignment="1">
      <alignment horizontal="right" wrapText="1"/>
    </xf>
    <xf numFmtId="44" fontId="47" fillId="45" borderId="0" xfId="1" applyNumberFormat="1" applyFont="1" applyFill="1" applyBorder="1" applyAlignment="1">
      <alignment horizontal="right" wrapText="1"/>
    </xf>
    <xf numFmtId="0" fontId="96" fillId="10" borderId="28" xfId="0" applyFont="1" applyFill="1" applyBorder="1" applyAlignment="1">
      <alignment wrapText="1"/>
    </xf>
    <xf numFmtId="44" fontId="96" fillId="44" borderId="28" xfId="1" applyNumberFormat="1" applyFont="1" applyFill="1" applyBorder="1" applyAlignment="1">
      <alignment horizontal="right" wrapText="1"/>
    </xf>
    <xf numFmtId="0" fontId="96" fillId="44" borderId="0" xfId="0" applyFont="1" applyFill="1" applyAlignment="1">
      <alignment horizontal="right" wrapText="1"/>
    </xf>
    <xf numFmtId="44" fontId="47" fillId="45" borderId="12" xfId="1" applyNumberFormat="1" applyFont="1" applyFill="1" applyBorder="1" applyAlignment="1">
      <alignment wrapText="1"/>
    </xf>
    <xf numFmtId="44" fontId="47" fillId="0" borderId="12" xfId="1" applyNumberFormat="1" applyFont="1" applyBorder="1" applyAlignment="1">
      <alignment wrapText="1"/>
    </xf>
    <xf numFmtId="44" fontId="89" fillId="0" borderId="12" xfId="1" applyNumberFormat="1" applyFont="1" applyBorder="1" applyAlignment="1">
      <alignment wrapText="1"/>
    </xf>
    <xf numFmtId="0" fontId="89" fillId="45" borderId="0" xfId="0" applyFont="1" applyFill="1" applyAlignment="1">
      <alignment wrapText="1"/>
    </xf>
    <xf numFmtId="0" fontId="89" fillId="0" borderId="12" xfId="4" applyFont="1" applyBorder="1"/>
    <xf numFmtId="1" fontId="47" fillId="0" borderId="0" xfId="0" applyNumberFormat="1" applyFont="1" applyAlignment="1">
      <alignment horizontal="right" vertical="center"/>
    </xf>
    <xf numFmtId="44" fontId="47" fillId="0" borderId="12" xfId="1" applyNumberFormat="1" applyFont="1" applyBorder="1" applyAlignment="1"/>
    <xf numFmtId="44" fontId="47" fillId="45" borderId="12" xfId="1" applyNumberFormat="1" applyFont="1" applyFill="1" applyBorder="1" applyAlignment="1"/>
    <xf numFmtId="0" fontId="96" fillId="45" borderId="12" xfId="0" applyFont="1" applyFill="1" applyBorder="1" applyAlignment="1">
      <alignment wrapText="1"/>
    </xf>
    <xf numFmtId="0" fontId="47" fillId="45" borderId="12" xfId="0" applyFont="1" applyFill="1" applyBorder="1"/>
    <xf numFmtId="0" fontId="89" fillId="0" borderId="0" xfId="0" applyFont="1" applyAlignment="1">
      <alignment wrapText="1"/>
    </xf>
    <xf numFmtId="1" fontId="96" fillId="0" borderId="0" xfId="4" applyNumberFormat="1" applyFont="1" applyAlignment="1">
      <alignment horizontal="right"/>
    </xf>
    <xf numFmtId="0" fontId="47" fillId="4" borderId="0" xfId="4" applyFont="1" applyFill="1"/>
    <xf numFmtId="0" fontId="89" fillId="4" borderId="0" xfId="4" applyFont="1" applyFill="1"/>
    <xf numFmtId="44" fontId="47" fillId="45" borderId="0" xfId="1" applyNumberFormat="1" applyFont="1" applyFill="1" applyAlignment="1">
      <alignment wrapText="1"/>
    </xf>
    <xf numFmtId="0" fontId="47" fillId="45" borderId="0" xfId="0" applyFont="1" applyFill="1" applyAlignment="1">
      <alignment vertical="center"/>
    </xf>
    <xf numFmtId="0" fontId="47" fillId="0" borderId="12" xfId="4" applyFont="1" applyBorder="1"/>
    <xf numFmtId="44" fontId="47" fillId="0" borderId="12" xfId="1" applyNumberFormat="1" applyFont="1" applyBorder="1"/>
    <xf numFmtId="49" fontId="47" fillId="0" borderId="12" xfId="4" applyNumberFormat="1" applyFont="1" applyBorder="1"/>
    <xf numFmtId="0" fontId="47" fillId="45" borderId="12" xfId="0" applyFont="1" applyFill="1" applyBorder="1" applyAlignment="1">
      <alignment horizontal="right" wrapText="1"/>
    </xf>
    <xf numFmtId="0" fontId="96" fillId="0" borderId="12" xfId="0" applyFont="1" applyBorder="1" applyAlignment="1">
      <alignment wrapText="1"/>
    </xf>
    <xf numFmtId="0" fontId="97" fillId="45" borderId="12" xfId="0" applyFont="1" applyFill="1" applyBorder="1" applyAlignment="1">
      <alignment wrapText="1"/>
    </xf>
    <xf numFmtId="1" fontId="47" fillId="45" borderId="0" xfId="0" applyNumberFormat="1" applyFont="1" applyFill="1" applyAlignment="1">
      <alignment horizontal="right" vertical="center"/>
    </xf>
    <xf numFmtId="49" fontId="47" fillId="45" borderId="12" xfId="0" applyNumberFormat="1" applyFont="1" applyFill="1" applyBorder="1" applyAlignment="1">
      <alignment horizontal="right" wrapText="1"/>
    </xf>
    <xf numFmtId="166" fontId="47" fillId="0" borderId="12" xfId="1" applyFont="1" applyBorder="1" applyAlignment="1">
      <alignment wrapText="1"/>
    </xf>
    <xf numFmtId="166" fontId="47" fillId="45" borderId="12" xfId="1" applyFont="1" applyFill="1" applyBorder="1" applyAlignment="1">
      <alignment wrapText="1"/>
    </xf>
    <xf numFmtId="166" fontId="47" fillId="17" borderId="12" xfId="1" applyFont="1" applyFill="1" applyBorder="1" applyAlignment="1">
      <alignment wrapText="1"/>
    </xf>
    <xf numFmtId="166" fontId="47" fillId="0" borderId="30" xfId="1" applyFont="1" applyBorder="1" applyAlignment="1">
      <alignment wrapText="1"/>
    </xf>
    <xf numFmtId="166" fontId="47" fillId="0" borderId="30" xfId="1" applyFont="1" applyBorder="1" applyAlignment="1">
      <alignment horizontal="right" wrapText="1"/>
    </xf>
    <xf numFmtId="166" fontId="47" fillId="45" borderId="30" xfId="1" applyFont="1" applyFill="1" applyBorder="1" applyAlignment="1">
      <alignment horizontal="right" wrapText="1"/>
    </xf>
    <xf numFmtId="166" fontId="47" fillId="45" borderId="0" xfId="1" applyFont="1" applyFill="1" applyBorder="1" applyAlignment="1">
      <alignment horizontal="right" wrapText="1"/>
    </xf>
    <xf numFmtId="166" fontId="47" fillId="45" borderId="0" xfId="1" applyFont="1" applyFill="1" applyBorder="1" applyAlignment="1">
      <alignment horizontal="right"/>
    </xf>
    <xf numFmtId="0" fontId="47" fillId="0" borderId="0" xfId="27" applyFont="1"/>
    <xf numFmtId="0" fontId="47" fillId="0" borderId="0" xfId="4" applyFont="1" applyAlignment="1">
      <alignment horizontal="right" wrapText="1"/>
    </xf>
    <xf numFmtId="0" fontId="94" fillId="0" borderId="33" xfId="0" applyFont="1" applyBorder="1"/>
    <xf numFmtId="166" fontId="89" fillId="0" borderId="0" xfId="1" applyFont="1"/>
    <xf numFmtId="166" fontId="47" fillId="0" borderId="0" xfId="1" applyFont="1" applyFill="1"/>
    <xf numFmtId="166" fontId="47" fillId="0" borderId="0" xfId="1" applyFont="1" applyFill="1" applyAlignment="1">
      <alignment horizontal="right"/>
    </xf>
    <xf numFmtId="0" fontId="47" fillId="19" borderId="0" xfId="4" applyFont="1" applyFill="1"/>
    <xf numFmtId="0" fontId="94" fillId="0" borderId="0" xfId="0" applyFont="1" applyAlignment="1">
      <alignment vertical="center" wrapText="1"/>
    </xf>
    <xf numFmtId="166" fontId="47" fillId="0" borderId="0" xfId="1" applyFont="1" applyAlignment="1">
      <alignment vertical="center"/>
    </xf>
    <xf numFmtId="14" fontId="22" fillId="19" borderId="0" xfId="4" applyNumberFormat="1" applyFill="1" applyAlignment="1">
      <alignment horizontal="left"/>
    </xf>
    <xf numFmtId="14" fontId="22" fillId="14" borderId="0" xfId="4" applyNumberFormat="1" applyFill="1" applyAlignment="1">
      <alignment horizontal="left"/>
    </xf>
    <xf numFmtId="14" fontId="38" fillId="8" borderId="0" xfId="4" applyNumberFormat="1" applyFont="1" applyFill="1" applyAlignment="1">
      <alignment horizontal="left"/>
    </xf>
    <xf numFmtId="14" fontId="47" fillId="0" borderId="0" xfId="4" applyNumberFormat="1" applyFont="1" applyAlignment="1">
      <alignment horizontal="left"/>
    </xf>
    <xf numFmtId="14" fontId="47" fillId="0" borderId="0" xfId="0" applyNumberFormat="1" applyFont="1" applyAlignment="1">
      <alignment horizontal="left"/>
    </xf>
    <xf numFmtId="14" fontId="47" fillId="18" borderId="0" xfId="0" applyNumberFormat="1" applyFont="1" applyFill="1" applyAlignment="1">
      <alignment horizontal="left"/>
    </xf>
    <xf numFmtId="14" fontId="47" fillId="12" borderId="0" xfId="4" applyNumberFormat="1" applyFont="1" applyFill="1" applyAlignment="1">
      <alignment horizontal="left"/>
    </xf>
    <xf numFmtId="14" fontId="47" fillId="10" borderId="0" xfId="4" applyNumberFormat="1" applyFont="1" applyFill="1" applyAlignment="1">
      <alignment horizontal="left"/>
    </xf>
    <xf numFmtId="14" fontId="47" fillId="15" borderId="0" xfId="4" applyNumberFormat="1" applyFont="1" applyFill="1" applyAlignment="1">
      <alignment horizontal="left"/>
    </xf>
    <xf numFmtId="14" fontId="96" fillId="19" borderId="0" xfId="4" applyNumberFormat="1" applyFont="1" applyFill="1" applyAlignment="1">
      <alignment horizontal="left"/>
    </xf>
    <xf numFmtId="14" fontId="47" fillId="18" borderId="0" xfId="4" applyNumberFormat="1" applyFont="1" applyFill="1" applyAlignment="1">
      <alignment horizontal="left"/>
    </xf>
    <xf numFmtId="14" fontId="89" fillId="0" borderId="0" xfId="0" applyNumberFormat="1" applyFont="1" applyAlignment="1">
      <alignment horizontal="left" vertical="top"/>
    </xf>
    <xf numFmtId="14" fontId="47" fillId="9" borderId="0" xfId="4" applyNumberFormat="1" applyFont="1" applyFill="1" applyAlignment="1">
      <alignment horizontal="left"/>
    </xf>
    <xf numFmtId="14" fontId="47" fillId="31" borderId="0" xfId="4" applyNumberFormat="1" applyFont="1" applyFill="1" applyAlignment="1">
      <alignment horizontal="left"/>
    </xf>
    <xf numFmtId="14" fontId="47" fillId="7" borderId="0" xfId="4" applyNumberFormat="1" applyFont="1" applyFill="1" applyAlignment="1">
      <alignment horizontal="left"/>
    </xf>
    <xf numFmtId="14" fontId="47" fillId="0" borderId="0" xfId="17" applyNumberFormat="1" applyFont="1" applyAlignment="1">
      <alignment horizontal="left"/>
    </xf>
    <xf numFmtId="14" fontId="47" fillId="26" borderId="0" xfId="4" applyNumberFormat="1" applyFont="1" applyFill="1" applyAlignment="1">
      <alignment horizontal="left"/>
    </xf>
    <xf numFmtId="14" fontId="47" fillId="26" borderId="0" xfId="0" applyNumberFormat="1" applyFont="1" applyFill="1" applyAlignment="1">
      <alignment horizontal="left"/>
    </xf>
    <xf numFmtId="14" fontId="47" fillId="14" borderId="0" xfId="0" applyNumberFormat="1" applyFont="1" applyFill="1" applyAlignment="1">
      <alignment horizontal="left"/>
    </xf>
    <xf numFmtId="14" fontId="96" fillId="26" borderId="0" xfId="4" applyNumberFormat="1" applyFont="1" applyFill="1" applyAlignment="1">
      <alignment horizontal="left"/>
    </xf>
    <xf numFmtId="14" fontId="47" fillId="0" borderId="0" xfId="26" applyNumberFormat="1" applyFont="1" applyAlignment="1">
      <alignment horizontal="left"/>
    </xf>
    <xf numFmtId="14" fontId="89" fillId="0" borderId="0" xfId="4" applyNumberFormat="1" applyFont="1" applyAlignment="1">
      <alignment horizontal="left"/>
    </xf>
    <xf numFmtId="14" fontId="47" fillId="0" borderId="0" xfId="20" applyNumberFormat="1" applyFont="1" applyAlignment="1">
      <alignment horizontal="left"/>
    </xf>
    <xf numFmtId="14" fontId="96" fillId="0" borderId="0" xfId="4" applyNumberFormat="1" applyFont="1" applyAlignment="1">
      <alignment horizontal="left"/>
    </xf>
    <xf numFmtId="14" fontId="47" fillId="0" borderId="28" xfId="0" applyNumberFormat="1" applyFont="1" applyBorder="1" applyAlignment="1">
      <alignment horizontal="left" wrapText="1"/>
    </xf>
    <xf numFmtId="14" fontId="47" fillId="44" borderId="29" xfId="0" applyNumberFormat="1" applyFont="1" applyFill="1" applyBorder="1" applyAlignment="1">
      <alignment horizontal="left" wrapText="1"/>
    </xf>
    <xf numFmtId="14" fontId="47" fillId="44" borderId="28" xfId="0" applyNumberFormat="1" applyFont="1" applyFill="1" applyBorder="1" applyAlignment="1">
      <alignment horizontal="left" wrapText="1"/>
    </xf>
    <xf numFmtId="14" fontId="96" fillId="44" borderId="28" xfId="0" applyNumberFormat="1" applyFont="1" applyFill="1" applyBorder="1" applyAlignment="1">
      <alignment horizontal="left" wrapText="1"/>
    </xf>
    <xf numFmtId="14" fontId="47" fillId="45" borderId="12" xfId="0" applyNumberFormat="1" applyFont="1" applyFill="1" applyBorder="1" applyAlignment="1">
      <alignment horizontal="left" wrapText="1"/>
    </xf>
    <xf numFmtId="14" fontId="47" fillId="0" borderId="12" xfId="0" applyNumberFormat="1" applyFont="1" applyBorder="1" applyAlignment="1">
      <alignment horizontal="left" wrapText="1"/>
    </xf>
    <xf numFmtId="14" fontId="47" fillId="7" borderId="12" xfId="0" applyNumberFormat="1" applyFont="1" applyFill="1" applyBorder="1" applyAlignment="1">
      <alignment horizontal="left" wrapText="1"/>
    </xf>
    <xf numFmtId="14" fontId="89" fillId="0" borderId="12" xfId="0" applyNumberFormat="1" applyFont="1" applyBorder="1" applyAlignment="1">
      <alignment horizontal="left" wrapText="1"/>
    </xf>
    <xf numFmtId="14" fontId="47" fillId="45" borderId="0" xfId="0" applyNumberFormat="1" applyFont="1" applyFill="1" applyAlignment="1">
      <alignment horizontal="left" wrapText="1"/>
    </xf>
    <xf numFmtId="14" fontId="47" fillId="0" borderId="12" xfId="4" applyNumberFormat="1" applyFont="1" applyBorder="1" applyAlignment="1">
      <alignment horizontal="left"/>
    </xf>
    <xf numFmtId="14" fontId="22" fillId="0" borderId="0" xfId="4" applyNumberFormat="1" applyAlignment="1">
      <alignment horizontal="left"/>
    </xf>
    <xf numFmtId="0" fontId="55" fillId="26" borderId="0" xfId="21" applyFont="1" applyFill="1" applyAlignment="1" applyProtection="1">
      <alignment horizontal="center"/>
      <protection locked="0"/>
    </xf>
    <xf numFmtId="0" fontId="94" fillId="49" borderId="35" xfId="0" applyFont="1" applyFill="1" applyBorder="1" applyAlignment="1">
      <alignment wrapText="1"/>
    </xf>
    <xf numFmtId="44" fontId="47" fillId="0" borderId="0" xfId="1" applyNumberFormat="1" applyFont="1" applyAlignment="1">
      <alignment horizontal="right"/>
    </xf>
    <xf numFmtId="166" fontId="47" fillId="0" borderId="30" xfId="1" applyFont="1" applyBorder="1" applyAlignment="1">
      <alignment horizontal="center" wrapText="1"/>
    </xf>
    <xf numFmtId="166" fontId="47" fillId="45" borderId="0" xfId="1" applyFont="1" applyFill="1" applyBorder="1" applyAlignment="1">
      <alignment horizontal="center" wrapText="1"/>
    </xf>
    <xf numFmtId="14" fontId="98" fillId="8" borderId="0" xfId="21" applyNumberFormat="1" applyFont="1" applyFill="1"/>
    <xf numFmtId="14" fontId="98" fillId="8" borderId="0" xfId="21" applyNumberFormat="1" applyFont="1" applyFill="1" applyAlignment="1">
      <alignment horizontal="left"/>
    </xf>
    <xf numFmtId="166" fontId="47" fillId="0" borderId="0" xfId="1" applyFont="1" applyAlignment="1">
      <alignment horizontal="left"/>
    </xf>
    <xf numFmtId="14" fontId="89" fillId="0" borderId="0" xfId="21" applyNumberFormat="1" applyFont="1"/>
    <xf numFmtId="0" fontId="94" fillId="0" borderId="35" xfId="0" applyFont="1" applyBorder="1" applyAlignment="1">
      <alignment vertical="center" wrapText="1"/>
    </xf>
    <xf numFmtId="0" fontId="22" fillId="0" borderId="0" xfId="4" applyAlignment="1">
      <alignment horizontal="right" vertical="center"/>
    </xf>
    <xf numFmtId="0" fontId="22" fillId="14" borderId="0" xfId="4" applyFill="1" applyAlignment="1">
      <alignment horizontal="right"/>
    </xf>
    <xf numFmtId="49" fontId="38" fillId="8" borderId="0" xfId="4" applyNumberFormat="1" applyFont="1" applyFill="1" applyAlignment="1">
      <alignment horizontal="right"/>
    </xf>
    <xf numFmtId="1" fontId="89" fillId="0" borderId="0" xfId="4" applyNumberFormat="1" applyFont="1" applyAlignment="1">
      <alignment horizontal="right"/>
    </xf>
    <xf numFmtId="0" fontId="94" fillId="0" borderId="34" xfId="0" applyFont="1" applyBorder="1" applyAlignment="1">
      <alignment horizontal="right"/>
    </xf>
    <xf numFmtId="0" fontId="49" fillId="0" borderId="0" xfId="4" applyFont="1" applyAlignment="1">
      <alignment horizontal="center" vertical="center"/>
    </xf>
    <xf numFmtId="14" fontId="1" fillId="0" borderId="25" xfId="21" applyNumberFormat="1" applyFont="1" applyBorder="1"/>
    <xf numFmtId="14" fontId="99" fillId="8" borderId="0" xfId="21" applyNumberFormat="1" applyFont="1" applyFill="1"/>
    <xf numFmtId="44" fontId="89" fillId="0" borderId="0" xfId="1" applyNumberFormat="1" applyFont="1" applyFill="1" applyBorder="1"/>
    <xf numFmtId="44" fontId="47" fillId="0" borderId="0" xfId="1" applyNumberFormat="1" applyFont="1" applyFill="1" applyBorder="1"/>
    <xf numFmtId="1" fontId="47" fillId="0" borderId="0" xfId="21" applyNumberFormat="1" applyFont="1"/>
    <xf numFmtId="166" fontId="1" fillId="0" borderId="0" xfId="1" applyFont="1" applyAlignment="1">
      <alignment horizontal="right"/>
    </xf>
    <xf numFmtId="14" fontId="1" fillId="0" borderId="0" xfId="21" applyNumberFormat="1" applyFont="1"/>
    <xf numFmtId="4" fontId="47" fillId="0" borderId="0" xfId="1" applyNumberFormat="1" applyFont="1"/>
    <xf numFmtId="166" fontId="72" fillId="0" borderId="6" xfId="1" applyFont="1" applyFill="1" applyBorder="1"/>
    <xf numFmtId="9" fontId="15" fillId="26" borderId="6" xfId="3" applyFont="1" applyFill="1" applyBorder="1" applyAlignment="1">
      <alignment horizontal="center"/>
    </xf>
    <xf numFmtId="14" fontId="6" fillId="10" borderId="0" xfId="21" applyNumberFormat="1" applyFill="1"/>
    <xf numFmtId="0" fontId="47" fillId="45" borderId="36" xfId="0" applyFont="1" applyFill="1" applyBorder="1" applyAlignment="1">
      <alignment wrapText="1"/>
    </xf>
    <xf numFmtId="0" fontId="47" fillId="45" borderId="35" xfId="0" applyFont="1" applyFill="1" applyBorder="1" applyAlignment="1">
      <alignment wrapText="1"/>
    </xf>
    <xf numFmtId="8" fontId="47" fillId="45" borderId="36" xfId="0" applyNumberFormat="1" applyFont="1" applyFill="1" applyBorder="1" applyAlignment="1">
      <alignment horizontal="right" wrapText="1"/>
    </xf>
    <xf numFmtId="14" fontId="47" fillId="16" borderId="36" xfId="0" applyNumberFormat="1" applyFont="1" applyFill="1" applyBorder="1" applyAlignment="1">
      <alignment wrapText="1"/>
    </xf>
    <xf numFmtId="0" fontId="47" fillId="45" borderId="36" xfId="0" applyFont="1" applyFill="1" applyBorder="1" applyAlignment="1">
      <alignment horizontal="right" wrapText="1"/>
    </xf>
    <xf numFmtId="0" fontId="0" fillId="0" borderId="30" xfId="0" applyBorder="1" applyAlignment="1">
      <alignment wrapText="1"/>
    </xf>
    <xf numFmtId="0" fontId="47" fillId="0" borderId="30" xfId="0" applyFont="1" applyBorder="1" applyAlignment="1">
      <alignment wrapText="1"/>
    </xf>
    <xf numFmtId="8" fontId="47" fillId="0" borderId="30" xfId="0" applyNumberFormat="1" applyFont="1" applyBorder="1" applyAlignment="1">
      <alignment horizontal="right" wrapText="1"/>
    </xf>
    <xf numFmtId="14" fontId="47" fillId="0" borderId="30" xfId="0" applyNumberFormat="1" applyFont="1" applyBorder="1" applyAlignment="1">
      <alignment wrapText="1"/>
    </xf>
    <xf numFmtId="0" fontId="47" fillId="0" borderId="30" xfId="0" applyFont="1" applyBorder="1" applyAlignment="1">
      <alignment horizontal="right" wrapText="1"/>
    </xf>
    <xf numFmtId="0" fontId="47" fillId="45" borderId="30" xfId="0" applyFont="1" applyFill="1" applyBorder="1" applyAlignment="1">
      <alignment wrapText="1"/>
    </xf>
    <xf numFmtId="8" fontId="47" fillId="45" borderId="30" xfId="0" applyNumberFormat="1" applyFont="1" applyFill="1" applyBorder="1" applyAlignment="1">
      <alignment horizontal="right" wrapText="1"/>
    </xf>
    <xf numFmtId="14" fontId="47" fillId="45" borderId="30" xfId="0" applyNumberFormat="1" applyFont="1" applyFill="1" applyBorder="1" applyAlignment="1">
      <alignment wrapText="1"/>
    </xf>
    <xf numFmtId="0" fontId="47" fillId="45" borderId="30" xfId="0" applyFont="1" applyFill="1" applyBorder="1" applyAlignment="1">
      <alignment horizontal="right" wrapText="1"/>
    </xf>
    <xf numFmtId="14" fontId="47" fillId="10" borderId="30" xfId="0" applyNumberFormat="1" applyFont="1" applyFill="1" applyBorder="1" applyAlignment="1">
      <alignment wrapText="1"/>
    </xf>
    <xf numFmtId="9" fontId="0" fillId="0" borderId="0" xfId="3" applyFont="1"/>
    <xf numFmtId="166" fontId="1" fillId="0" borderId="0" xfId="1" applyFont="1" applyFill="1" applyAlignment="1">
      <alignment horizontal="right"/>
    </xf>
    <xf numFmtId="14" fontId="13" fillId="10" borderId="0" xfId="21" applyNumberFormat="1" applyFont="1" applyFill="1"/>
    <xf numFmtId="0" fontId="49" fillId="12" borderId="0" xfId="4" applyFont="1" applyFill="1" applyAlignment="1">
      <alignment horizontal="center" vertical="center"/>
    </xf>
    <xf numFmtId="14" fontId="13" fillId="0" borderId="0" xfId="21" applyNumberFormat="1" applyFont="1"/>
    <xf numFmtId="166" fontId="13" fillId="0" borderId="0" xfId="1" applyFont="1" applyAlignment="1">
      <alignment horizontal="right"/>
    </xf>
    <xf numFmtId="49" fontId="13" fillId="0" borderId="0" xfId="21" applyNumberFormat="1" applyFont="1"/>
    <xf numFmtId="0" fontId="13" fillId="0" borderId="0" xfId="0" applyFont="1"/>
    <xf numFmtId="0" fontId="49" fillId="0" borderId="0" xfId="4" applyFont="1" applyAlignment="1">
      <alignment horizontal="center"/>
    </xf>
    <xf numFmtId="0" fontId="49" fillId="0" borderId="0" xfId="4" applyFont="1"/>
    <xf numFmtId="14" fontId="1" fillId="10" borderId="0" xfId="21" applyNumberFormat="1" applyFont="1" applyFill="1"/>
    <xf numFmtId="0" fontId="47" fillId="18" borderId="36" xfId="0" applyFont="1" applyFill="1" applyBorder="1" applyAlignment="1">
      <alignment wrapText="1"/>
    </xf>
    <xf numFmtId="8" fontId="47" fillId="18" borderId="36" xfId="0" applyNumberFormat="1" applyFont="1" applyFill="1" applyBorder="1" applyAlignment="1">
      <alignment horizontal="right" wrapText="1"/>
    </xf>
    <xf numFmtId="14" fontId="47" fillId="18" borderId="36" xfId="0" applyNumberFormat="1" applyFont="1" applyFill="1" applyBorder="1" applyAlignment="1">
      <alignment wrapText="1"/>
    </xf>
    <xf numFmtId="0" fontId="47" fillId="18" borderId="36" xfId="0" applyFont="1" applyFill="1" applyBorder="1" applyAlignment="1">
      <alignment horizontal="right" wrapText="1"/>
    </xf>
    <xf numFmtId="0" fontId="47" fillId="18" borderId="30" xfId="0" applyFont="1" applyFill="1" applyBorder="1" applyAlignment="1">
      <alignment wrapText="1"/>
    </xf>
    <xf numFmtId="8" fontId="47" fillId="18" borderId="30" xfId="0" applyNumberFormat="1" applyFont="1" applyFill="1" applyBorder="1" applyAlignment="1">
      <alignment horizontal="right" wrapText="1"/>
    </xf>
    <xf numFmtId="14" fontId="47" fillId="18" borderId="30" xfId="0" applyNumberFormat="1" applyFont="1" applyFill="1" applyBorder="1" applyAlignment="1">
      <alignment wrapText="1"/>
    </xf>
    <xf numFmtId="0" fontId="47" fillId="18" borderId="30" xfId="0" applyFont="1" applyFill="1" applyBorder="1" applyAlignment="1">
      <alignment horizontal="right" wrapText="1"/>
    </xf>
    <xf numFmtId="0" fontId="0" fillId="45" borderId="36" xfId="0" applyFill="1" applyBorder="1" applyAlignment="1">
      <alignment wrapText="1"/>
    </xf>
    <xf numFmtId="8" fontId="0" fillId="45" borderId="36" xfId="0" applyNumberFormat="1" applyFill="1" applyBorder="1" applyAlignment="1">
      <alignment horizontal="right" wrapText="1"/>
    </xf>
    <xf numFmtId="14" fontId="0" fillId="45" borderId="36" xfId="0" applyNumberFormat="1" applyFill="1" applyBorder="1" applyAlignment="1">
      <alignment horizontal="right" wrapText="1"/>
    </xf>
    <xf numFmtId="0" fontId="0" fillId="45" borderId="36" xfId="0" applyFill="1" applyBorder="1" applyAlignment="1">
      <alignment horizontal="right" wrapText="1"/>
    </xf>
    <xf numFmtId="0" fontId="0" fillId="45" borderId="30" xfId="0" applyFill="1" applyBorder="1" applyAlignment="1">
      <alignment wrapText="1"/>
    </xf>
    <xf numFmtId="0" fontId="47" fillId="17" borderId="30" xfId="0" applyFont="1" applyFill="1" applyBorder="1" applyAlignment="1">
      <alignment wrapText="1"/>
    </xf>
    <xf numFmtId="0" fontId="24" fillId="45" borderId="30" xfId="0" applyFont="1" applyFill="1" applyBorder="1" applyAlignment="1">
      <alignment horizontal="center" wrapText="1"/>
    </xf>
    <xf numFmtId="44" fontId="47" fillId="17" borderId="30" xfId="1" applyNumberFormat="1" applyFont="1" applyFill="1" applyBorder="1" applyAlignment="1">
      <alignment horizontal="right" wrapText="1"/>
    </xf>
    <xf numFmtId="44" fontId="47" fillId="45" borderId="30" xfId="1" applyNumberFormat="1" applyFont="1" applyFill="1" applyBorder="1" applyAlignment="1">
      <alignment horizontal="right" wrapText="1"/>
    </xf>
    <xf numFmtId="0" fontId="47" fillId="50" borderId="37" xfId="0" applyFont="1" applyFill="1" applyBorder="1" applyAlignment="1">
      <alignment horizontal="center" wrapText="1"/>
    </xf>
    <xf numFmtId="14" fontId="47" fillId="45" borderId="36" xfId="0" applyNumberFormat="1" applyFont="1" applyFill="1" applyBorder="1" applyAlignment="1">
      <alignment wrapText="1"/>
    </xf>
    <xf numFmtId="0" fontId="47" fillId="45" borderId="36" xfId="0" applyFont="1" applyFill="1" applyBorder="1" applyAlignment="1">
      <alignment vertical="center"/>
    </xf>
    <xf numFmtId="0" fontId="47" fillId="50" borderId="38" xfId="0" applyFont="1" applyFill="1" applyBorder="1" applyAlignment="1">
      <alignment horizontal="center" wrapText="1"/>
    </xf>
    <xf numFmtId="8" fontId="47" fillId="17" borderId="30" xfId="0" applyNumberFormat="1" applyFont="1" applyFill="1" applyBorder="1" applyAlignment="1">
      <alignment horizontal="right" wrapText="1"/>
    </xf>
    <xf numFmtId="14" fontId="47" fillId="17" borderId="30" xfId="0" applyNumberFormat="1" applyFont="1" applyFill="1" applyBorder="1" applyAlignment="1">
      <alignment wrapText="1"/>
    </xf>
    <xf numFmtId="0" fontId="47" fillId="17" borderId="30" xfId="0" applyFont="1" applyFill="1" applyBorder="1" applyAlignment="1">
      <alignment horizontal="right" wrapText="1"/>
    </xf>
    <xf numFmtId="0" fontId="102" fillId="0" borderId="0" xfId="0" applyFont="1"/>
    <xf numFmtId="0" fontId="103" fillId="0" borderId="0" xfId="0" applyFont="1"/>
    <xf numFmtId="0" fontId="104" fillId="51" borderId="0" xfId="0" applyFont="1" applyFill="1" applyAlignment="1">
      <alignment horizontal="center" vertical="center"/>
    </xf>
    <xf numFmtId="0" fontId="104" fillId="0" borderId="0" xfId="0" applyFont="1"/>
    <xf numFmtId="166" fontId="104" fillId="0" borderId="0" xfId="0" applyNumberFormat="1" applyFont="1"/>
    <xf numFmtId="14" fontId="104" fillId="0" borderId="0" xfId="0" applyNumberFormat="1" applyFont="1" applyAlignment="1">
      <alignment horizontal="left"/>
    </xf>
    <xf numFmtId="49" fontId="104" fillId="0" borderId="0" xfId="0" applyNumberFormat="1" applyFont="1"/>
    <xf numFmtId="1" fontId="104" fillId="0" borderId="0" xfId="0" applyNumberFormat="1" applyFont="1" applyAlignment="1">
      <alignment horizontal="right"/>
    </xf>
    <xf numFmtId="0" fontId="104" fillId="0" borderId="0" xfId="0" applyFont="1" applyAlignment="1">
      <alignment horizontal="center" vertical="center"/>
    </xf>
    <xf numFmtId="0" fontId="104" fillId="0" borderId="0" xfId="0" applyFont="1" applyAlignment="1">
      <alignment horizontal="center"/>
    </xf>
    <xf numFmtId="0" fontId="104" fillId="0" borderId="30" xfId="0" applyFont="1" applyBorder="1" applyAlignment="1">
      <alignment wrapText="1"/>
    </xf>
    <xf numFmtId="0" fontId="105" fillId="34" borderId="16" xfId="0" applyFont="1" applyFill="1" applyBorder="1" applyAlignment="1">
      <alignment wrapText="1"/>
    </xf>
    <xf numFmtId="14" fontId="104" fillId="0" borderId="30" xfId="0" applyNumberFormat="1" applyFont="1" applyBorder="1" applyAlignment="1">
      <alignment wrapText="1"/>
    </xf>
    <xf numFmtId="14" fontId="106" fillId="0" borderId="0" xfId="0" applyNumberFormat="1" applyFont="1"/>
    <xf numFmtId="0" fontId="104" fillId="0" borderId="30" xfId="0" applyFont="1" applyBorder="1" applyAlignment="1">
      <alignment horizontal="right" wrapText="1"/>
    </xf>
    <xf numFmtId="0" fontId="105" fillId="52" borderId="39" xfId="0" applyFont="1" applyFill="1" applyBorder="1" applyAlignment="1">
      <alignment wrapText="1"/>
    </xf>
    <xf numFmtId="0" fontId="104" fillId="53" borderId="30" xfId="0" applyFont="1" applyFill="1" applyBorder="1" applyAlignment="1">
      <alignment wrapText="1"/>
    </xf>
    <xf numFmtId="166" fontId="104" fillId="53" borderId="0" xfId="0" applyNumberFormat="1" applyFont="1" applyFill="1"/>
    <xf numFmtId="0" fontId="104" fillId="54" borderId="30" xfId="0" applyFont="1" applyFill="1" applyBorder="1" applyAlignment="1">
      <alignment wrapText="1"/>
    </xf>
    <xf numFmtId="14" fontId="104" fillId="54" borderId="30" xfId="0" applyNumberFormat="1" applyFont="1" applyFill="1" applyBorder="1" applyAlignment="1">
      <alignment wrapText="1"/>
    </xf>
    <xf numFmtId="0" fontId="104" fillId="55" borderId="30" xfId="0" applyFont="1" applyFill="1" applyBorder="1" applyAlignment="1">
      <alignment horizontal="right" wrapText="1"/>
    </xf>
    <xf numFmtId="0" fontId="104" fillId="54" borderId="30" xfId="0" applyFont="1" applyFill="1" applyBorder="1" applyAlignment="1">
      <alignment horizontal="right" wrapText="1"/>
    </xf>
    <xf numFmtId="0" fontId="107" fillId="34" borderId="0" xfId="0" applyFont="1" applyFill="1"/>
    <xf numFmtId="0" fontId="108" fillId="0" borderId="0" xfId="0" applyFont="1"/>
    <xf numFmtId="0" fontId="104" fillId="56" borderId="30" xfId="0" applyFont="1" applyFill="1" applyBorder="1" applyAlignment="1">
      <alignment wrapText="1"/>
    </xf>
    <xf numFmtId="14" fontId="104" fillId="56" borderId="30" xfId="0" applyNumberFormat="1" applyFont="1" applyFill="1" applyBorder="1" applyAlignment="1">
      <alignment wrapText="1"/>
    </xf>
    <xf numFmtId="0" fontId="104" fillId="56" borderId="30" xfId="0" applyFont="1" applyFill="1" applyBorder="1" applyAlignment="1">
      <alignment horizontal="right" wrapText="1"/>
    </xf>
    <xf numFmtId="0" fontId="109" fillId="34" borderId="0" xfId="0" applyFont="1" applyFill="1"/>
    <xf numFmtId="0" fontId="105" fillId="52" borderId="12" xfId="0" applyFont="1" applyFill="1" applyBorder="1" applyAlignment="1">
      <alignment wrapText="1"/>
    </xf>
    <xf numFmtId="0" fontId="105" fillId="52" borderId="16" xfId="0" applyFont="1" applyFill="1" applyBorder="1" applyAlignment="1">
      <alignment wrapText="1"/>
    </xf>
    <xf numFmtId="0" fontId="105" fillId="34" borderId="39" xfId="0" applyFont="1" applyFill="1" applyBorder="1" applyAlignment="1">
      <alignment vertical="center"/>
    </xf>
    <xf numFmtId="0" fontId="110" fillId="34" borderId="16" xfId="0" applyFont="1" applyFill="1" applyBorder="1" applyAlignment="1">
      <alignment wrapText="1"/>
    </xf>
    <xf numFmtId="0" fontId="104" fillId="53" borderId="0" xfId="0" applyFont="1" applyFill="1"/>
    <xf numFmtId="14" fontId="104" fillId="53" borderId="0" xfId="0" applyNumberFormat="1" applyFont="1" applyFill="1" applyAlignment="1">
      <alignment horizontal="left"/>
    </xf>
    <xf numFmtId="49" fontId="104" fillId="53" borderId="0" xfId="0" applyNumberFormat="1" applyFont="1" applyFill="1"/>
    <xf numFmtId="1" fontId="104" fillId="53" borderId="0" xfId="0" applyNumberFormat="1" applyFont="1" applyFill="1" applyAlignment="1">
      <alignment horizontal="right"/>
    </xf>
    <xf numFmtId="0" fontId="105" fillId="34" borderId="35" xfId="0" applyFont="1" applyFill="1" applyBorder="1" applyAlignment="1">
      <alignment wrapText="1"/>
    </xf>
    <xf numFmtId="44" fontId="47" fillId="33" borderId="0" xfId="1" applyNumberFormat="1" applyFont="1" applyFill="1" applyAlignment="1">
      <alignment horizontal="right" wrapText="1"/>
    </xf>
    <xf numFmtId="44" fontId="47" fillId="53" borderId="0" xfId="1" applyNumberFormat="1" applyFont="1" applyFill="1"/>
    <xf numFmtId="44" fontId="47" fillId="53" borderId="0" xfId="1" applyNumberFormat="1" applyFont="1" applyFill="1" applyAlignment="1">
      <alignment horizontal="right" wrapText="1"/>
    </xf>
    <xf numFmtId="166" fontId="13" fillId="0" borderId="0" xfId="1" applyFont="1" applyFill="1" applyAlignment="1">
      <alignment horizontal="right"/>
    </xf>
    <xf numFmtId="44" fontId="49" fillId="0" borderId="0" xfId="1" applyNumberFormat="1" applyFont="1"/>
    <xf numFmtId="166" fontId="49" fillId="0" borderId="0" xfId="1" applyFont="1"/>
    <xf numFmtId="166" fontId="47" fillId="33" borderId="0" xfId="1" applyFont="1" applyFill="1" applyAlignment="1">
      <alignment horizontal="right" wrapText="1"/>
    </xf>
    <xf numFmtId="14" fontId="6" fillId="26" borderId="0" xfId="21" applyNumberFormat="1" applyFill="1"/>
    <xf numFmtId="0" fontId="96" fillId="10" borderId="0" xfId="0" applyFont="1" applyFill="1"/>
    <xf numFmtId="0" fontId="47" fillId="54" borderId="30" xfId="0" applyFont="1" applyFill="1" applyBorder="1" applyAlignment="1">
      <alignment horizontal="right" wrapText="1"/>
    </xf>
    <xf numFmtId="0" fontId="47" fillId="45" borderId="30" xfId="0" applyFont="1" applyFill="1" applyBorder="1"/>
    <xf numFmtId="0" fontId="47" fillId="54" borderId="30" xfId="0" applyFont="1" applyFill="1" applyBorder="1" applyAlignment="1">
      <alignment wrapText="1"/>
    </xf>
    <xf numFmtId="0" fontId="112" fillId="0" borderId="0" xfId="0" applyFont="1"/>
    <xf numFmtId="16" fontId="113" fillId="0" borderId="0" xfId="0" applyNumberFormat="1" applyFont="1"/>
    <xf numFmtId="0" fontId="89" fillId="0" borderId="0" xfId="4" applyFont="1" applyAlignment="1">
      <alignment horizontal="center" vertical="center"/>
    </xf>
    <xf numFmtId="0" fontId="94" fillId="0" borderId="16" xfId="0" applyFont="1" applyBorder="1" applyAlignment="1">
      <alignment wrapText="1"/>
    </xf>
    <xf numFmtId="0" fontId="110" fillId="0" borderId="12" xfId="0" applyFont="1" applyBorder="1" applyAlignment="1">
      <alignment wrapText="1"/>
    </xf>
    <xf numFmtId="0" fontId="47" fillId="0" borderId="30" xfId="4" applyFont="1" applyBorder="1"/>
    <xf numFmtId="14" fontId="47" fillId="0" borderId="30" xfId="4" applyNumberFormat="1" applyFont="1" applyBorder="1" applyAlignment="1">
      <alignment horizontal="left"/>
    </xf>
    <xf numFmtId="49" fontId="47" fillId="0" borderId="30" xfId="21" applyNumberFormat="1" applyFont="1" applyBorder="1"/>
    <xf numFmtId="0" fontId="47" fillId="45" borderId="0" xfId="0" applyFont="1" applyFill="1" applyAlignment="1">
      <alignment horizontal="right" wrapText="1"/>
    </xf>
    <xf numFmtId="1" fontId="47" fillId="0" borderId="30" xfId="4" applyNumberFormat="1" applyFont="1" applyBorder="1" applyAlignment="1">
      <alignment horizontal="right"/>
    </xf>
    <xf numFmtId="0" fontId="6" fillId="10" borderId="0" xfId="21" applyFill="1"/>
    <xf numFmtId="1" fontId="6" fillId="10" borderId="0" xfId="21" applyNumberFormat="1" applyFill="1"/>
    <xf numFmtId="0" fontId="76" fillId="10" borderId="0" xfId="21" applyFont="1" applyFill="1"/>
    <xf numFmtId="0" fontId="1" fillId="10" borderId="0" xfId="21" applyFont="1" applyFill="1"/>
    <xf numFmtId="0" fontId="23" fillId="0" borderId="0" xfId="4" applyFont="1"/>
    <xf numFmtId="0" fontId="5" fillId="0" borderId="16" xfId="0" applyFont="1" applyBorder="1" applyAlignment="1">
      <alignment wrapText="1"/>
    </xf>
    <xf numFmtId="14" fontId="94" fillId="49" borderId="16" xfId="0" applyNumberFormat="1" applyFont="1" applyFill="1" applyBorder="1" applyAlignment="1">
      <alignment horizontal="right" wrapText="1"/>
    </xf>
    <xf numFmtId="0" fontId="20" fillId="4" borderId="25" xfId="0" applyFont="1" applyFill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5" fillId="17" borderId="16" xfId="0" applyFont="1" applyFill="1" applyBorder="1" applyAlignment="1">
      <alignment wrapText="1"/>
    </xf>
    <xf numFmtId="0" fontId="5" fillId="10" borderId="16" xfId="0" applyFont="1" applyFill="1" applyBorder="1" applyAlignment="1">
      <alignment wrapText="1"/>
    </xf>
    <xf numFmtId="8" fontId="0" fillId="0" borderId="0" xfId="0" applyNumberFormat="1"/>
    <xf numFmtId="0" fontId="5" fillId="0" borderId="35" xfId="0" applyFont="1" applyBorder="1" applyAlignment="1">
      <alignment wrapText="1"/>
    </xf>
    <xf numFmtId="0" fontId="2" fillId="0" borderId="0" xfId="0" applyFont="1" applyAlignment="1">
      <alignment horizontal="left"/>
    </xf>
    <xf numFmtId="0" fontId="22" fillId="0" borderId="0" xfId="4" applyAlignment="1">
      <alignment horizontal="right"/>
    </xf>
    <xf numFmtId="0" fontId="38" fillId="8" borderId="0" xfId="4" applyFont="1" applyFill="1" applyAlignment="1">
      <alignment horizontal="right"/>
    </xf>
    <xf numFmtId="0" fontId="47" fillId="0" borderId="12" xfId="0" applyFont="1" applyBorder="1" applyAlignment="1">
      <alignment horizontal="right"/>
    </xf>
    <xf numFmtId="0" fontId="47" fillId="31" borderId="0" xfId="4" applyFont="1" applyFill="1" applyAlignment="1">
      <alignment horizontal="right"/>
    </xf>
    <xf numFmtId="14" fontId="47" fillId="0" borderId="0" xfId="26" applyNumberFormat="1" applyFont="1" applyAlignment="1">
      <alignment horizontal="right"/>
    </xf>
    <xf numFmtId="0" fontId="47" fillId="0" borderId="28" xfId="0" applyFont="1" applyBorder="1" applyAlignment="1">
      <alignment horizontal="right" wrapText="1"/>
    </xf>
    <xf numFmtId="0" fontId="47" fillId="10" borderId="0" xfId="4" applyFont="1" applyFill="1" applyAlignment="1">
      <alignment horizontal="right" wrapText="1"/>
    </xf>
    <xf numFmtId="0" fontId="47" fillId="44" borderId="29" xfId="0" applyFont="1" applyFill="1" applyBorder="1" applyAlignment="1">
      <alignment horizontal="right" wrapText="1"/>
    </xf>
    <xf numFmtId="0" fontId="47" fillId="44" borderId="28" xfId="0" applyFont="1" applyFill="1" applyBorder="1" applyAlignment="1">
      <alignment horizontal="right" wrapText="1"/>
    </xf>
    <xf numFmtId="0" fontId="47" fillId="44" borderId="28" xfId="0" applyFont="1" applyFill="1" applyBorder="1" applyAlignment="1">
      <alignment horizontal="right" vertical="center" wrapText="1"/>
    </xf>
    <xf numFmtId="0" fontId="47" fillId="44" borderId="28" xfId="0" applyFont="1" applyFill="1" applyBorder="1" applyAlignment="1">
      <alignment horizontal="right"/>
    </xf>
    <xf numFmtId="0" fontId="47" fillId="10" borderId="28" xfId="0" applyFont="1" applyFill="1" applyBorder="1" applyAlignment="1">
      <alignment horizontal="right" wrapText="1"/>
    </xf>
    <xf numFmtId="0" fontId="47" fillId="0" borderId="28" xfId="0" applyFont="1" applyBorder="1" applyAlignment="1">
      <alignment horizontal="right"/>
    </xf>
    <xf numFmtId="0" fontId="96" fillId="44" borderId="28" xfId="0" applyFont="1" applyFill="1" applyBorder="1" applyAlignment="1">
      <alignment horizontal="right" wrapText="1"/>
    </xf>
    <xf numFmtId="0" fontId="47" fillId="0" borderId="12" xfId="0" applyFont="1" applyBorder="1" applyAlignment="1">
      <alignment horizontal="right" wrapText="1"/>
    </xf>
    <xf numFmtId="0" fontId="47" fillId="0" borderId="12" xfId="4" applyFont="1" applyBorder="1" applyAlignment="1">
      <alignment horizontal="right"/>
    </xf>
    <xf numFmtId="0" fontId="47" fillId="0" borderId="0" xfId="21" applyFont="1" applyAlignment="1">
      <alignment horizontal="right"/>
    </xf>
    <xf numFmtId="0" fontId="47" fillId="0" borderId="0" xfId="21" applyFont="1" applyAlignment="1">
      <alignment horizontal="right" vertical="center" wrapText="1"/>
    </xf>
    <xf numFmtId="49" fontId="47" fillId="0" borderId="0" xfId="4" applyNumberFormat="1" applyFont="1" applyAlignment="1">
      <alignment horizontal="right" wrapText="1"/>
    </xf>
    <xf numFmtId="0" fontId="6" fillId="0" borderId="0" xfId="21" applyAlignment="1">
      <alignment horizontal="right"/>
    </xf>
    <xf numFmtId="0" fontId="100" fillId="0" borderId="0" xfId="0" applyFont="1" applyAlignment="1">
      <alignment horizontal="right"/>
    </xf>
    <xf numFmtId="0" fontId="13" fillId="0" borderId="0" xfId="21" applyFont="1" applyAlignment="1">
      <alignment horizontal="right"/>
    </xf>
    <xf numFmtId="0" fontId="101" fillId="0" borderId="0" xfId="0" applyFont="1" applyAlignment="1">
      <alignment horizontal="right"/>
    </xf>
    <xf numFmtId="0" fontId="104" fillId="0" borderId="0" xfId="0" applyFont="1" applyAlignment="1">
      <alignment horizontal="right"/>
    </xf>
    <xf numFmtId="0" fontId="104" fillId="53" borderId="0" xfId="0" applyFont="1" applyFill="1" applyAlignment="1">
      <alignment horizontal="right"/>
    </xf>
    <xf numFmtId="0" fontId="104" fillId="0" borderId="0" xfId="0" applyFont="1" applyAlignment="1">
      <alignment horizontal="right" wrapText="1"/>
    </xf>
    <xf numFmtId="0" fontId="111" fillId="0" borderId="0" xfId="0" applyFont="1" applyAlignment="1">
      <alignment horizontal="right"/>
    </xf>
    <xf numFmtId="0" fontId="47" fillId="54" borderId="30" xfId="0" applyFont="1" applyFill="1" applyBorder="1"/>
    <xf numFmtId="166" fontId="0" fillId="26" borderId="0" xfId="1" applyFont="1" applyFill="1" applyAlignment="1">
      <alignment horizontal="right"/>
    </xf>
    <xf numFmtId="0" fontId="58" fillId="26" borderId="0" xfId="20" applyFill="1"/>
    <xf numFmtId="49" fontId="1" fillId="26" borderId="0" xfId="21" applyNumberFormat="1" applyFont="1" applyFill="1"/>
    <xf numFmtId="0" fontId="6" fillId="26" borderId="0" xfId="21" applyFill="1"/>
    <xf numFmtId="166" fontId="13" fillId="26" borderId="0" xfId="1" applyFont="1" applyFill="1" applyAlignment="1">
      <alignment horizontal="right"/>
    </xf>
    <xf numFmtId="0" fontId="114" fillId="0" borderId="16" xfId="0" applyFont="1" applyBorder="1" applyAlignment="1">
      <alignment horizontal="left" wrapText="1"/>
    </xf>
    <xf numFmtId="0" fontId="1" fillId="0" borderId="0" xfId="21" applyFont="1" applyAlignment="1">
      <alignment wrapText="1"/>
    </xf>
    <xf numFmtId="14" fontId="1" fillId="26" borderId="0" xfId="21" applyNumberFormat="1" applyFont="1" applyFill="1"/>
    <xf numFmtId="0" fontId="55" fillId="0" borderId="0" xfId="4" applyFont="1"/>
    <xf numFmtId="0" fontId="115" fillId="0" borderId="0" xfId="0" applyFont="1" applyAlignment="1">
      <alignment vertical="center" wrapText="1"/>
    </xf>
    <xf numFmtId="0" fontId="11" fillId="0" borderId="0" xfId="4" applyFont="1"/>
    <xf numFmtId="0" fontId="116" fillId="0" borderId="41" xfId="0" applyFont="1" applyBorder="1" applyAlignment="1">
      <alignment wrapText="1"/>
    </xf>
    <xf numFmtId="14" fontId="94" fillId="49" borderId="35" xfId="0" applyNumberFormat="1" applyFont="1" applyFill="1" applyBorder="1" applyAlignment="1">
      <alignment horizontal="right" wrapText="1"/>
    </xf>
    <xf numFmtId="0" fontId="18" fillId="49" borderId="18" xfId="0" applyFont="1" applyFill="1" applyBorder="1" applyAlignment="1">
      <alignment wrapText="1"/>
    </xf>
    <xf numFmtId="0" fontId="18" fillId="49" borderId="15" xfId="0" applyFont="1" applyFill="1" applyBorder="1" applyAlignment="1">
      <alignment wrapText="1"/>
    </xf>
    <xf numFmtId="0" fontId="117" fillId="0" borderId="40" xfId="0" applyFont="1" applyBorder="1" applyAlignment="1">
      <alignment horizontal="left"/>
    </xf>
    <xf numFmtId="0" fontId="118" fillId="0" borderId="35" xfId="0" applyFont="1" applyBorder="1" applyAlignment="1">
      <alignment wrapText="1"/>
    </xf>
    <xf numFmtId="0" fontId="20" fillId="0" borderId="42" xfId="0" applyFont="1" applyBorder="1" applyAlignment="1">
      <alignment horizontal="center"/>
    </xf>
    <xf numFmtId="0" fontId="119" fillId="0" borderId="0" xfId="0" applyFont="1" applyAlignment="1">
      <alignment vertical="center" wrapText="1"/>
    </xf>
    <xf numFmtId="0" fontId="121" fillId="0" borderId="0" xfId="0" applyFont="1"/>
    <xf numFmtId="0" fontId="120" fillId="0" borderId="3" xfId="0" applyFont="1" applyBorder="1" applyAlignment="1">
      <alignment wrapText="1"/>
    </xf>
    <xf numFmtId="0" fontId="122" fillId="49" borderId="16" xfId="0" applyFont="1" applyFill="1" applyBorder="1" applyAlignment="1">
      <alignment horizontal="right" wrapText="1"/>
    </xf>
    <xf numFmtId="0" fontId="94" fillId="49" borderId="35" xfId="0" applyFont="1" applyFill="1" applyBorder="1" applyAlignment="1">
      <alignment horizontal="right" wrapText="1"/>
    </xf>
    <xf numFmtId="0" fontId="94" fillId="49" borderId="16" xfId="0" applyFont="1" applyFill="1" applyBorder="1" applyAlignment="1">
      <alignment horizontal="right" wrapText="1"/>
    </xf>
    <xf numFmtId="0" fontId="123" fillId="49" borderId="35" xfId="0" applyFont="1" applyFill="1" applyBorder="1" applyAlignment="1">
      <alignment wrapText="1"/>
    </xf>
    <xf numFmtId="0" fontId="123" fillId="49" borderId="16" xfId="0" applyFont="1" applyFill="1" applyBorder="1" applyAlignment="1">
      <alignment wrapText="1"/>
    </xf>
    <xf numFmtId="8" fontId="94" fillId="0" borderId="16" xfId="0" applyNumberFormat="1" applyFont="1" applyBorder="1" applyAlignment="1">
      <alignment horizontal="right" wrapText="1"/>
    </xf>
    <xf numFmtId="0" fontId="124" fillId="10" borderId="27" xfId="0" applyFont="1" applyFill="1" applyBorder="1" applyAlignment="1">
      <alignment horizontal="right"/>
    </xf>
    <xf numFmtId="0" fontId="124" fillId="10" borderId="27" xfId="0" applyFont="1" applyFill="1" applyBorder="1" applyAlignment="1">
      <alignment horizontal="center"/>
    </xf>
    <xf numFmtId="0" fontId="47" fillId="56" borderId="30" xfId="0" applyFont="1" applyFill="1" applyBorder="1" applyAlignment="1">
      <alignment horizontal="right" wrapText="1"/>
    </xf>
    <xf numFmtId="0" fontId="63" fillId="42" borderId="44" xfId="0" applyFont="1" applyFill="1" applyBorder="1" applyAlignment="1">
      <alignment vertical="top" wrapText="1"/>
    </xf>
    <xf numFmtId="0" fontId="63" fillId="42" borderId="45" xfId="0" applyFont="1" applyFill="1" applyBorder="1" applyAlignment="1">
      <alignment vertical="top" wrapText="1"/>
    </xf>
    <xf numFmtId="0" fontId="63" fillId="42" borderId="43" xfId="0" applyFont="1" applyFill="1" applyBorder="1" applyAlignment="1">
      <alignment vertical="top" wrapText="1"/>
    </xf>
    <xf numFmtId="14" fontId="125" fillId="0" borderId="46" xfId="0" applyNumberFormat="1" applyFont="1" applyBorder="1" applyAlignment="1">
      <alignment horizontal="right" vertical="top" wrapText="1"/>
    </xf>
    <xf numFmtId="0" fontId="101" fillId="36" borderId="47" xfId="0" applyFont="1" applyFill="1" applyBorder="1" applyAlignment="1">
      <alignment vertical="top" wrapText="1"/>
    </xf>
    <xf numFmtId="4" fontId="125" fillId="0" borderId="12" xfId="0" applyNumberFormat="1" applyFont="1" applyBorder="1" applyAlignment="1">
      <alignment horizontal="right" vertical="top" wrapText="1"/>
    </xf>
    <xf numFmtId="14" fontId="125" fillId="0" borderId="12" xfId="0" applyNumberFormat="1" applyFont="1" applyBorder="1" applyAlignment="1">
      <alignment horizontal="right" vertical="top" wrapText="1"/>
    </xf>
    <xf numFmtId="0" fontId="126" fillId="0" borderId="12" xfId="0" applyFont="1" applyBorder="1" applyAlignment="1">
      <alignment vertical="top" wrapText="1"/>
    </xf>
    <xf numFmtId="0" fontId="34" fillId="8" borderId="0" xfId="0" applyFont="1" applyFill="1" applyAlignment="1">
      <alignment horizontal="center"/>
    </xf>
    <xf numFmtId="0" fontId="6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0" fillId="18" borderId="0" xfId="0" applyFill="1" applyAlignment="1">
      <alignment horizontal="center"/>
    </xf>
    <xf numFmtId="0" fontId="49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92" fillId="16" borderId="0" xfId="21" applyFont="1" applyFill="1" applyAlignment="1">
      <alignment horizontal="center"/>
    </xf>
    <xf numFmtId="0" fontId="91" fillId="7" borderId="0" xfId="0" applyFont="1" applyFill="1" applyAlignment="1">
      <alignment horizontal="center" vertical="top"/>
    </xf>
    <xf numFmtId="0" fontId="23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48" fillId="0" borderId="19" xfId="0" applyFont="1" applyBorder="1" applyAlignment="1">
      <alignment horizontal="center" vertical="center"/>
    </xf>
    <xf numFmtId="0" fontId="48" fillId="0" borderId="20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14" fontId="25" fillId="0" borderId="9" xfId="0" applyNumberFormat="1" applyFont="1" applyBorder="1" applyAlignment="1">
      <alignment horizontal="center"/>
    </xf>
    <xf numFmtId="14" fontId="25" fillId="0" borderId="10" xfId="0" applyNumberFormat="1" applyFont="1" applyBorder="1" applyAlignment="1">
      <alignment horizontal="center"/>
    </xf>
    <xf numFmtId="0" fontId="25" fillId="0" borderId="9" xfId="0" applyFont="1" applyBorder="1" applyAlignment="1">
      <alignment horizontal="center" shrinkToFit="1"/>
    </xf>
    <xf numFmtId="0" fontId="25" fillId="0" borderId="10" xfId="0" applyFont="1" applyBorder="1" applyAlignment="1">
      <alignment horizontal="center" shrinkToFit="1"/>
    </xf>
    <xf numFmtId="0" fontId="26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21" fillId="0" borderId="0" xfId="0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9" fontId="37" fillId="0" borderId="1" xfId="0" applyNumberFormat="1" applyFont="1" applyBorder="1" applyAlignment="1">
      <alignment horizontal="center"/>
    </xf>
    <xf numFmtId="169" fontId="37" fillId="0" borderId="8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0" fontId="79" fillId="0" borderId="13" xfId="0" applyFont="1" applyBorder="1" applyAlignment="1">
      <alignment horizontal="center"/>
    </xf>
    <xf numFmtId="166" fontId="36" fillId="0" borderId="5" xfId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0" borderId="0" xfId="0" applyFont="1" applyAlignment="1">
      <alignment horizontal="right" vertical="center"/>
    </xf>
    <xf numFmtId="0" fontId="44" fillId="0" borderId="0" xfId="0" applyFont="1" applyAlignment="1">
      <alignment horizontal="center" vertical="center"/>
    </xf>
    <xf numFmtId="0" fontId="44" fillId="0" borderId="5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168" fontId="36" fillId="0" borderId="5" xfId="2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40" fillId="0" borderId="0" xfId="0" applyFont="1" applyAlignment="1">
      <alignment horizontal="center"/>
    </xf>
  </cellXfs>
  <cellStyles count="29">
    <cellStyle name="60% - Énfasis1 2" xfId="10" xr:uid="{DEB7D9E2-2416-439A-8210-059C3AC57EA6}"/>
    <cellStyle name="Encabezado 4" xfId="28" builtinId="19"/>
    <cellStyle name="Encabezado 4 2" xfId="12" xr:uid="{E7E77D73-659D-4FB7-B875-7692FBDFD952}"/>
    <cellStyle name="Hipervínculo" xfId="25" builtinId="8"/>
    <cellStyle name="Hipervínculo 2" xfId="11" xr:uid="{68C989F4-A692-4E3C-A46A-3FB51833E636}"/>
    <cellStyle name="Hipervínculo 3" xfId="19" xr:uid="{AE7481C4-E049-4286-BA5B-3D6292C1A640}"/>
    <cellStyle name="Millares 2" xfId="14" xr:uid="{1C80DE1B-15AD-4FE7-8D27-C1244359DD26}"/>
    <cellStyle name="Moneda" xfId="1" builtinId="4"/>
    <cellStyle name="Moneda 2" xfId="2" xr:uid="{00000000-0005-0000-0000-000005000000}"/>
    <cellStyle name="Moneda 2 2" xfId="13" xr:uid="{CC60AB5F-3427-484B-A21D-8A2A366F26D0}"/>
    <cellStyle name="Moneda 2 3" xfId="22" xr:uid="{B73998BD-B4F1-41F3-A953-38D829FC47A5}"/>
    <cellStyle name="Moneda 3" xfId="5" xr:uid="{00000000-0005-0000-0000-000006000000}"/>
    <cellStyle name="Moneda 3 2" xfId="16" xr:uid="{653A8856-29D9-4DE0-BC3C-16FC1CD8CD7A}"/>
    <cellStyle name="Moneda 4" xfId="9" xr:uid="{CBAD8178-0870-4D7D-A8F9-2C1DB658E9BD}"/>
    <cellStyle name="Moneda 5" xfId="23" xr:uid="{35E45568-991A-4A9D-B6B1-F72872206DA5}"/>
    <cellStyle name="Normal" xfId="0" builtinId="0"/>
    <cellStyle name="Normal 2" xfId="4" xr:uid="{00000000-0005-0000-0000-000008000000}"/>
    <cellStyle name="Normal 2 2" xfId="21" xr:uid="{87E2161F-6768-4E56-A560-D95226FBFE58}"/>
    <cellStyle name="Normal 2 2 2" xfId="26" xr:uid="{1467B89F-3DA5-4235-8F05-B2846A60EFC2}"/>
    <cellStyle name="Normal 3" xfId="6" xr:uid="{DD5EE970-2A7C-4C95-A208-C7E0FA6F7F04}"/>
    <cellStyle name="Normal 4" xfId="7" xr:uid="{4EF871FB-62EC-4A3D-B432-5E38215D725A}"/>
    <cellStyle name="Normal 5" xfId="8" xr:uid="{6A57E15E-7839-463B-A1AF-EF7A248BDAAF}"/>
    <cellStyle name="Normal 6" xfId="17" xr:uid="{931E2D4C-E09D-4C08-9E94-2B893025AE77}"/>
    <cellStyle name="Normal 7" xfId="18" xr:uid="{EC328D5A-78E5-469E-8363-64FFF61A74C5}"/>
    <cellStyle name="Normal 8" xfId="20" xr:uid="{0B7661C9-6FBE-4BEE-ACEA-C07820C230C9}"/>
    <cellStyle name="Normal 8 2" xfId="27" xr:uid="{3E4EAB2E-2824-4A51-86EF-707C6ACD5D83}"/>
    <cellStyle name="Normal 9" xfId="24" xr:uid="{F0BD1CA5-1F20-4DF5-A44E-D1D832800B1B}"/>
    <cellStyle name="Porcentaje" xfId="3" builtinId="5"/>
    <cellStyle name="Porcentaje 2" xfId="15" xr:uid="{BF7384ED-3C9E-44F9-9EA0-A5D2AA7FCE4B}"/>
  </cellStyles>
  <dxfs count="304">
    <dxf>
      <alignment wrapText="1"/>
    </dxf>
    <dxf>
      <alignment wrapText="1"/>
    </dxf>
    <dxf>
      <alignment wrapText="1"/>
    </dxf>
    <dxf>
      <font>
        <b/>
      </font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" formatCode="0"/>
      <alignment horizontal="righ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0" formatCode="General"/>
      <alignment horizontal="righ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9" formatCode="dd/mm/yyyy"/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rgb="FFCCCCCC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/>
        <right style="medium">
          <color rgb="FF000000"/>
        </right>
        <top/>
        <bottom/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</border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distributed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</dxfs>
  <tableStyles count="2" defaultTableStyle="TableStyleMedium2" defaultPivotStyle="PivotStyleLight16">
    <tableStyle name="Hoja1-style" pivot="0" count="2" xr9:uid="{D3C3AF02-1CEC-454E-90EC-0506744F81B6}">
      <tableStyleElement type="firstRowStripe" dxfId="303"/>
      <tableStyleElement type="secondRowStripe" dxfId="302"/>
    </tableStyle>
    <tableStyle name="Hoja1-style 2" pivot="0" count="2" xr9:uid="{6AAD0872-63CD-477B-9FFA-617EA6C67F0C}">
      <tableStyleElement type="firstRowStripe" dxfId="301"/>
      <tableStyleElement type="secondRowStripe" dxfId="300"/>
    </tableStyle>
  </tableStyles>
  <colors>
    <mruColors>
      <color rgb="FFFFFFFF"/>
      <color rgb="FFCC00CC"/>
      <color rgb="FFCC99FF"/>
      <color rgb="FFE1E1FF"/>
      <color rgb="FFCCCCFF"/>
      <color rgb="FFF9BBFB"/>
      <color rgb="FF00FF00"/>
      <color rgb="FFDE8C8C"/>
      <color rgb="FFFF99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IUAF Registro  de ingresos FINAL.xlsm]INDICADORES!TablaDinámica2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1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3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4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5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6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7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8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2">
              <a:lumMod val="80000"/>
            </a:schemeClr>
          </a:solidFill>
          <a:ln>
            <a:noFill/>
          </a:ln>
          <a:effectLst/>
        </c:spPr>
      </c:pivotFmt>
      <c:pivotFmt>
        <c:idx val="70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71"/>
        <c:spPr>
          <a:solidFill>
            <a:schemeClr val="accent2">
              <a:lumMod val="80000"/>
            </a:schemeClr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77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INDICADORES!$D$4</c:f>
              <c:strCache>
                <c:ptCount val="1"/>
                <c:pt idx="0">
                  <c:v>Suma de Ingresos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E-4341-AF46-493361DF76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EE-4341-AF46-493361DF76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EE-4341-AF46-493361DF76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0EE-4341-AF46-493361DF76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0EE-4341-AF46-493361DF76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0EE-4341-AF46-493361DF76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0EE-4341-AF46-493361DF76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0EE-4341-AF46-493361DF76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EE-4341-AF46-493361DF762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0EE-4341-AF46-493361DF762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0EE-4341-AF46-493361DF762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0EE-4341-AF46-493361DF762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0EE-4341-AF46-493361DF762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0EE-4341-AF46-493361DF762B}"/>
              </c:ext>
            </c:extLst>
          </c:dPt>
          <c:dPt>
            <c:idx val="1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00EE-4341-AF46-493361DF762B}"/>
              </c:ext>
            </c:extLst>
          </c:dPt>
          <c:dPt>
            <c:idx val="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55-4514-BD4B-1AD483B88B54}"/>
              </c:ext>
            </c:extLst>
          </c:dPt>
          <c:dPt>
            <c:idx val="1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DCC-4053-86C8-682356A094F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EA3-4A3F-A027-64AD89FAE1A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623-487C-A5CD-EB42E10A801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623-487C-A5CD-EB42E10A801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C14F-4FA0-8CB8-77FB50E85FF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18D7-4A22-BDC9-701F56743A63}"/>
              </c:ext>
            </c:extLst>
          </c:dPt>
          <c:cat>
            <c:strRef>
              <c:f>INDICADORES!$C$5:$C$27</c:f>
              <c:strCache>
                <c:ptCount val="22"/>
                <c:pt idx="0">
                  <c:v>APARTADO</c:v>
                </c:pt>
                <c:pt idx="1">
                  <c:v>CAD</c:v>
                </c:pt>
                <c:pt idx="2">
                  <c:v>CEREMONIA</c:v>
                </c:pt>
                <c:pt idx="3">
                  <c:v>COLEGIATURA</c:v>
                </c:pt>
                <c:pt idx="4">
                  <c:v>CONSTANCIA DE  VIGENCIA POSGRADO</c:v>
                </c:pt>
                <c:pt idx="5">
                  <c:v>CONSTANCIA DE VIGENCIA LICENCIATURA</c:v>
                </c:pt>
                <c:pt idx="6">
                  <c:v>DOCUMENTO</c:v>
                </c:pt>
                <c:pt idx="7">
                  <c:v>EQUIVALENCIA</c:v>
                </c:pt>
                <c:pt idx="8">
                  <c:v>EVALUACION</c:v>
                </c:pt>
                <c:pt idx="9">
                  <c:v>GRADUACION</c:v>
                </c:pt>
                <c:pt idx="10">
                  <c:v>INSCRIPCIÓN</c:v>
                </c:pt>
                <c:pt idx="11">
                  <c:v>OTROS</c:v>
                </c:pt>
                <c:pt idx="12">
                  <c:v>REINSCRIPCIÓN</c:v>
                </c:pt>
                <c:pt idx="13">
                  <c:v>TITULACION</c:v>
                </c:pt>
                <c:pt idx="14">
                  <c:v>TITULACIÓN</c:v>
                </c:pt>
                <c:pt idx="15">
                  <c:v>(en blanco)</c:v>
                </c:pt>
                <c:pt idx="16">
                  <c:v>EQUIVALENCIAS</c:v>
                </c:pt>
                <c:pt idx="17">
                  <c:v>CONSTANCIA DE LICENCIATURA</c:v>
                </c:pt>
                <c:pt idx="18">
                  <c:v>CONSTANCIA DE POSGRADO</c:v>
                </c:pt>
                <c:pt idx="19">
                  <c:v>REISCRIPCION</c:v>
                </c:pt>
                <c:pt idx="20">
                  <c:v>CREDENCIAL</c:v>
                </c:pt>
                <c:pt idx="21">
                  <c:v>EXAMEN</c:v>
                </c:pt>
              </c:strCache>
            </c:strRef>
          </c:cat>
          <c:val>
            <c:numRef>
              <c:f>INDICADORES!$D$5:$D$27</c:f>
              <c:numCache>
                <c:formatCode>"$"#,##0.00</c:formatCode>
                <c:ptCount val="22"/>
                <c:pt idx="0">
                  <c:v>500</c:v>
                </c:pt>
                <c:pt idx="1">
                  <c:v>34800</c:v>
                </c:pt>
                <c:pt idx="2">
                  <c:v>164431.38</c:v>
                </c:pt>
                <c:pt idx="3">
                  <c:v>2813436.1399999997</c:v>
                </c:pt>
                <c:pt idx="4">
                  <c:v>1650</c:v>
                </c:pt>
                <c:pt idx="5">
                  <c:v>405</c:v>
                </c:pt>
                <c:pt idx="6">
                  <c:v>8750</c:v>
                </c:pt>
                <c:pt idx="7">
                  <c:v>188300</c:v>
                </c:pt>
                <c:pt idx="8">
                  <c:v>700</c:v>
                </c:pt>
                <c:pt idx="9">
                  <c:v>1050</c:v>
                </c:pt>
                <c:pt idx="10">
                  <c:v>8000</c:v>
                </c:pt>
                <c:pt idx="11">
                  <c:v>48845</c:v>
                </c:pt>
                <c:pt idx="12">
                  <c:v>91088.930000000008</c:v>
                </c:pt>
                <c:pt idx="13">
                  <c:v>8000</c:v>
                </c:pt>
                <c:pt idx="14">
                  <c:v>1714419.52</c:v>
                </c:pt>
                <c:pt idx="15">
                  <c:v>22367</c:v>
                </c:pt>
                <c:pt idx="16">
                  <c:v>33180</c:v>
                </c:pt>
                <c:pt idx="17">
                  <c:v>405</c:v>
                </c:pt>
                <c:pt idx="18">
                  <c:v>650</c:v>
                </c:pt>
                <c:pt idx="19">
                  <c:v>6350</c:v>
                </c:pt>
                <c:pt idx="20">
                  <c:v>340</c:v>
                </c:pt>
                <c:pt idx="21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E-441C-ADA0-B10ED113A3C5}"/>
            </c:ext>
          </c:extLst>
        </c:ser>
        <c:ser>
          <c:idx val="1"/>
          <c:order val="1"/>
          <c:tx>
            <c:strRef>
              <c:f>INDICADORES!$E$4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00EE-4341-AF46-493361DF76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00EE-4341-AF46-493361DF76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00EE-4341-AF46-493361DF76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0EE-4341-AF46-493361DF76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0EE-4341-AF46-493361DF76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0EE-4341-AF46-493361DF76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0EE-4341-AF46-493361DF76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00EE-4341-AF46-493361DF76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00EE-4341-AF46-493361DF762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00EE-4341-AF46-493361DF762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00EE-4341-AF46-493361DF762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00EE-4341-AF46-493361DF762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00EE-4341-AF46-493361DF762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00EE-4341-AF46-493361DF762B}"/>
              </c:ext>
            </c:extLst>
          </c:dPt>
          <c:dPt>
            <c:idx val="1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00EE-4341-AF46-493361DF762B}"/>
              </c:ext>
            </c:extLst>
          </c:dPt>
          <c:dPt>
            <c:idx val="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1555-4514-BD4B-1AD483B88B54}"/>
              </c:ext>
            </c:extLst>
          </c:dPt>
          <c:dPt>
            <c:idx val="1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DCC-4053-86C8-682356A094F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EA3-4A3F-A027-64AD89FAE1A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A623-487C-A5CD-EB42E10A801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623-487C-A5CD-EB42E10A801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C14F-4FA0-8CB8-77FB50E85FF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18D7-4A22-BDC9-701F56743A63}"/>
              </c:ext>
            </c:extLst>
          </c:dPt>
          <c:cat>
            <c:strRef>
              <c:f>INDICADORES!$C$5:$C$27</c:f>
              <c:strCache>
                <c:ptCount val="22"/>
                <c:pt idx="0">
                  <c:v>APARTADO</c:v>
                </c:pt>
                <c:pt idx="1">
                  <c:v>CAD</c:v>
                </c:pt>
                <c:pt idx="2">
                  <c:v>CEREMONIA</c:v>
                </c:pt>
                <c:pt idx="3">
                  <c:v>COLEGIATURA</c:v>
                </c:pt>
                <c:pt idx="4">
                  <c:v>CONSTANCIA DE  VIGENCIA POSGRADO</c:v>
                </c:pt>
                <c:pt idx="5">
                  <c:v>CONSTANCIA DE VIGENCIA LICENCIATURA</c:v>
                </c:pt>
                <c:pt idx="6">
                  <c:v>DOCUMENTO</c:v>
                </c:pt>
                <c:pt idx="7">
                  <c:v>EQUIVALENCIA</c:v>
                </c:pt>
                <c:pt idx="8">
                  <c:v>EVALUACION</c:v>
                </c:pt>
                <c:pt idx="9">
                  <c:v>GRADUACION</c:v>
                </c:pt>
                <c:pt idx="10">
                  <c:v>INSCRIPCIÓN</c:v>
                </c:pt>
                <c:pt idx="11">
                  <c:v>OTROS</c:v>
                </c:pt>
                <c:pt idx="12">
                  <c:v>REINSCRIPCIÓN</c:v>
                </c:pt>
                <c:pt idx="13">
                  <c:v>TITULACION</c:v>
                </c:pt>
                <c:pt idx="14">
                  <c:v>TITULACIÓN</c:v>
                </c:pt>
                <c:pt idx="15">
                  <c:v>(en blanco)</c:v>
                </c:pt>
                <c:pt idx="16">
                  <c:v>EQUIVALENCIAS</c:v>
                </c:pt>
                <c:pt idx="17">
                  <c:v>CONSTANCIA DE LICENCIATURA</c:v>
                </c:pt>
                <c:pt idx="18">
                  <c:v>CONSTANCIA DE POSGRADO</c:v>
                </c:pt>
                <c:pt idx="19">
                  <c:v>REISCRIPCION</c:v>
                </c:pt>
                <c:pt idx="20">
                  <c:v>CREDENCIAL</c:v>
                </c:pt>
                <c:pt idx="21">
                  <c:v>EXAMEN</c:v>
                </c:pt>
              </c:strCache>
            </c:strRef>
          </c:cat>
          <c:val>
            <c:numRef>
              <c:f>INDICADORES!$E$5:$E$27</c:f>
              <c:numCache>
                <c:formatCode>0.00%</c:formatCode>
                <c:ptCount val="22"/>
                <c:pt idx="0">
                  <c:v>9.7097409463059551E-5</c:v>
                </c:pt>
                <c:pt idx="1">
                  <c:v>6.7579796986289445E-3</c:v>
                </c:pt>
                <c:pt idx="2">
                  <c:v>3.1931722064871881E-2</c:v>
                </c:pt>
                <c:pt idx="3">
                  <c:v>0.54635472176749933</c:v>
                </c:pt>
                <c:pt idx="4">
                  <c:v>3.2042145122809649E-4</c:v>
                </c:pt>
                <c:pt idx="5">
                  <c:v>7.8648901665078237E-5</c:v>
                </c:pt>
                <c:pt idx="6">
                  <c:v>1.6992046656035421E-3</c:v>
                </c:pt>
                <c:pt idx="7">
                  <c:v>3.6566884403788226E-2</c:v>
                </c:pt>
                <c:pt idx="8">
                  <c:v>1.3593637324828338E-4</c:v>
                </c:pt>
                <c:pt idx="9">
                  <c:v>2.0390455987242504E-4</c:v>
                </c:pt>
                <c:pt idx="10">
                  <c:v>1.5535585514089528E-3</c:v>
                </c:pt>
                <c:pt idx="11">
                  <c:v>9.4854459304462863E-3</c:v>
                </c:pt>
                <c:pt idx="12">
                  <c:v>1.7688998267523938E-2</c:v>
                </c:pt>
                <c:pt idx="13">
                  <c:v>1.5535585514089528E-3</c:v>
                </c:pt>
                <c:pt idx="14">
                  <c:v>0.33293138824980401</c:v>
                </c:pt>
                <c:pt idx="15">
                  <c:v>4.3435555149205054E-3</c:v>
                </c:pt>
                <c:pt idx="16">
                  <c:v>6.4433840919686314E-3</c:v>
                </c:pt>
                <c:pt idx="17">
                  <c:v>7.8648901665078237E-5</c:v>
                </c:pt>
                <c:pt idx="18">
                  <c:v>1.2622663230197741E-4</c:v>
                </c:pt>
                <c:pt idx="19">
                  <c:v>1.2331371001808563E-3</c:v>
                </c:pt>
                <c:pt idx="20">
                  <c:v>6.602623843488049E-5</c:v>
                </c:pt>
                <c:pt idx="21">
                  <c:v>3.4955067406701435E-4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CE-441C-ADA0-B10ED113A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IUAF Registro  de ingresos FINAL.xlsm]INDICADORES!TablaDinámica4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INDICADORES!$D$30:$D$31</c:f>
              <c:strCache>
                <c:ptCount val="1"/>
                <c:pt idx="0">
                  <c:v>APARTADO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INDICADORES!$D$32:$D$60</c:f>
              <c:numCache>
                <c:formatCode>"$"#,##0.00</c:formatCode>
                <c:ptCount val="28"/>
                <c:pt idx="2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B-4004-8E29-B525BB3F439C}"/>
            </c:ext>
          </c:extLst>
        </c:ser>
        <c:ser>
          <c:idx val="1"/>
          <c:order val="1"/>
          <c:tx>
            <c:strRef>
              <c:f>INDICADORES!$E$30:$E$31</c:f>
              <c:strCache>
                <c:ptCount val="1"/>
                <c:pt idx="0">
                  <c:v>CAD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INDICADORES!$E$32:$E$60</c:f>
              <c:numCache>
                <c:formatCode>"$"#,##0.00</c:formatCode>
                <c:ptCount val="28"/>
                <c:pt idx="0">
                  <c:v>34800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B-4004-8E29-B525BB3F439C}"/>
            </c:ext>
          </c:extLst>
        </c:ser>
        <c:ser>
          <c:idx val="2"/>
          <c:order val="2"/>
          <c:tx>
            <c:strRef>
              <c:f>INDICADORES!$F$30:$F$31</c:f>
              <c:strCache>
                <c:ptCount val="1"/>
                <c:pt idx="0">
                  <c:v>CEREMONIA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INDICADORES!$F$32:$F$60</c:f>
              <c:numCache>
                <c:formatCode>"$"#,##0.00</c:formatCode>
                <c:ptCount val="28"/>
                <c:pt idx="2">
                  <c:v>3579</c:v>
                </c:pt>
                <c:pt idx="3">
                  <c:v>82372.38</c:v>
                </c:pt>
                <c:pt idx="10">
                  <c:v>9600</c:v>
                </c:pt>
                <c:pt idx="18">
                  <c:v>68880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BB-4004-8E29-B525BB3F439C}"/>
            </c:ext>
          </c:extLst>
        </c:ser>
        <c:ser>
          <c:idx val="3"/>
          <c:order val="3"/>
          <c:tx>
            <c:strRef>
              <c:f>INDICADORES!$G$30:$G$31</c:f>
              <c:strCache>
                <c:ptCount val="1"/>
                <c:pt idx="0">
                  <c:v>COLEGIATURA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INDICADORES!$G$32:$G$60</c:f>
              <c:numCache>
                <c:formatCode>"$"#,##0.00</c:formatCode>
                <c:ptCount val="28"/>
                <c:pt idx="1">
                  <c:v>13600</c:v>
                </c:pt>
                <c:pt idx="2">
                  <c:v>112284</c:v>
                </c:pt>
                <c:pt idx="3">
                  <c:v>897602.04</c:v>
                </c:pt>
                <c:pt idx="4">
                  <c:v>147047</c:v>
                </c:pt>
                <c:pt idx="6">
                  <c:v>28783</c:v>
                </c:pt>
                <c:pt idx="8">
                  <c:v>31340</c:v>
                </c:pt>
                <c:pt idx="9">
                  <c:v>8720</c:v>
                </c:pt>
                <c:pt idx="10">
                  <c:v>408169.33</c:v>
                </c:pt>
                <c:pt idx="11">
                  <c:v>185883</c:v>
                </c:pt>
                <c:pt idx="13">
                  <c:v>24620</c:v>
                </c:pt>
                <c:pt idx="14">
                  <c:v>63375</c:v>
                </c:pt>
                <c:pt idx="16">
                  <c:v>448382.15</c:v>
                </c:pt>
                <c:pt idx="17">
                  <c:v>65320</c:v>
                </c:pt>
                <c:pt idx="18">
                  <c:v>281140</c:v>
                </c:pt>
                <c:pt idx="19">
                  <c:v>24260</c:v>
                </c:pt>
                <c:pt idx="20">
                  <c:v>57040</c:v>
                </c:pt>
                <c:pt idx="21">
                  <c:v>2800.01</c:v>
                </c:pt>
                <c:pt idx="24">
                  <c:v>2180.61</c:v>
                </c:pt>
                <c:pt idx="25">
                  <c:v>6540</c:v>
                </c:pt>
                <c:pt idx="27">
                  <c:v>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B-4004-8E29-B525BB3F439C}"/>
            </c:ext>
          </c:extLst>
        </c:ser>
        <c:ser>
          <c:idx val="4"/>
          <c:order val="4"/>
          <c:tx>
            <c:strRef>
              <c:f>INDICADORES!$H$30:$H$31</c:f>
              <c:strCache>
                <c:ptCount val="1"/>
                <c:pt idx="0">
                  <c:v>CONSTANCIA DE  VIGENCIA POSGRADO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INDICADORES!$H$32:$H$60</c:f>
              <c:numCache>
                <c:formatCode>"$"#,##0.00</c:formatCode>
                <c:ptCount val="28"/>
                <c:pt idx="3">
                  <c:v>1000</c:v>
                </c:pt>
                <c:pt idx="18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BB-4004-8E29-B525BB3F439C}"/>
            </c:ext>
          </c:extLst>
        </c:ser>
        <c:ser>
          <c:idx val="5"/>
          <c:order val="5"/>
          <c:tx>
            <c:strRef>
              <c:f>INDICADORES!$I$30:$I$31</c:f>
              <c:strCache>
                <c:ptCount val="1"/>
                <c:pt idx="0">
                  <c:v>CONSTANCIA DE VIGENCIA LICENCIATURA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INDICADORES!$I$32:$I$60</c:f>
              <c:numCache>
                <c:formatCode>"$"#,##0.00</c:formatCode>
                <c:ptCount val="28"/>
                <c:pt idx="3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BB-4004-8E29-B525BB3F439C}"/>
            </c:ext>
          </c:extLst>
        </c:ser>
        <c:ser>
          <c:idx val="6"/>
          <c:order val="6"/>
          <c:tx>
            <c:strRef>
              <c:f>INDICADORES!$J$30:$J$31</c:f>
              <c:strCache>
                <c:ptCount val="1"/>
                <c:pt idx="0">
                  <c:v>DOCUMENTO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INDICADORES!$J$32:$J$60</c:f>
              <c:numCache>
                <c:formatCode>"$"#,##0.00</c:formatCode>
                <c:ptCount val="28"/>
                <c:pt idx="1">
                  <c:v>550</c:v>
                </c:pt>
                <c:pt idx="2">
                  <c:v>3150</c:v>
                </c:pt>
                <c:pt idx="3">
                  <c:v>1950</c:v>
                </c:pt>
                <c:pt idx="6">
                  <c:v>700</c:v>
                </c:pt>
                <c:pt idx="10">
                  <c:v>1000</c:v>
                </c:pt>
                <c:pt idx="11">
                  <c:v>1050</c:v>
                </c:pt>
                <c:pt idx="13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BB-4004-8E29-B525BB3F439C}"/>
            </c:ext>
          </c:extLst>
        </c:ser>
        <c:ser>
          <c:idx val="7"/>
          <c:order val="7"/>
          <c:tx>
            <c:strRef>
              <c:f>INDICADORES!$K$30:$K$31</c:f>
              <c:strCache>
                <c:ptCount val="1"/>
                <c:pt idx="0">
                  <c:v>EQUIVALENCIA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INDICADORES!$K$32:$K$60</c:f>
              <c:numCache>
                <c:formatCode>"$"#,##0.00</c:formatCode>
                <c:ptCount val="28"/>
                <c:pt idx="6">
                  <c:v>24000</c:v>
                </c:pt>
                <c:pt idx="8">
                  <c:v>4000</c:v>
                </c:pt>
                <c:pt idx="9">
                  <c:v>18000</c:v>
                </c:pt>
                <c:pt idx="10">
                  <c:v>37000</c:v>
                </c:pt>
                <c:pt idx="11">
                  <c:v>94300</c:v>
                </c:pt>
                <c:pt idx="16">
                  <c:v>5000</c:v>
                </c:pt>
                <c:pt idx="18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BB-4004-8E29-B525BB3F439C}"/>
            </c:ext>
          </c:extLst>
        </c:ser>
        <c:ser>
          <c:idx val="8"/>
          <c:order val="8"/>
          <c:tx>
            <c:strRef>
              <c:f>INDICADORES!$L$30:$L$31</c:f>
              <c:strCache>
                <c:ptCount val="1"/>
                <c:pt idx="0">
                  <c:v>EVALUACION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INDICADORES!$L$32:$L$60</c:f>
              <c:numCache>
                <c:formatCode>"$"#,##0.00</c:formatCode>
                <c:ptCount val="28"/>
                <c:pt idx="16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BB-4004-8E29-B525BB3F439C}"/>
            </c:ext>
          </c:extLst>
        </c:ser>
        <c:ser>
          <c:idx val="9"/>
          <c:order val="9"/>
          <c:tx>
            <c:strRef>
              <c:f>INDICADORES!$M$30:$M$31</c:f>
              <c:strCache>
                <c:ptCount val="1"/>
                <c:pt idx="0">
                  <c:v>GRADUACION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INDICADORES!$M$32:$M$60</c:f>
              <c:numCache>
                <c:formatCode>"$"#,##0.00</c:formatCode>
                <c:ptCount val="28"/>
                <c:pt idx="3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BB-4004-8E29-B525BB3F439C}"/>
            </c:ext>
          </c:extLst>
        </c:ser>
        <c:ser>
          <c:idx val="10"/>
          <c:order val="10"/>
          <c:tx>
            <c:strRef>
              <c:f>INDICADORES!$N$30:$N$31</c:f>
              <c:strCache>
                <c:ptCount val="1"/>
                <c:pt idx="0">
                  <c:v>INSCRIPCIÓN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INDICADORES!$N$32:$N$60</c:f>
              <c:numCache>
                <c:formatCode>"$"#,##0.00</c:formatCode>
                <c:ptCount val="28"/>
                <c:pt idx="2">
                  <c:v>3000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BB-4004-8E29-B525BB3F439C}"/>
            </c:ext>
          </c:extLst>
        </c:ser>
        <c:ser>
          <c:idx val="11"/>
          <c:order val="11"/>
          <c:tx>
            <c:strRef>
              <c:f>INDICADORES!$O$30:$O$31</c:f>
              <c:strCache>
                <c:ptCount val="1"/>
                <c:pt idx="0">
                  <c:v>OTROS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INDICADORES!$O$32:$O$60</c:f>
              <c:numCache>
                <c:formatCode>"$"#,##0.00</c:formatCode>
                <c:ptCount val="28"/>
                <c:pt idx="3">
                  <c:v>12265</c:v>
                </c:pt>
                <c:pt idx="10">
                  <c:v>350</c:v>
                </c:pt>
                <c:pt idx="11">
                  <c:v>480</c:v>
                </c:pt>
                <c:pt idx="13">
                  <c:v>900</c:v>
                </c:pt>
                <c:pt idx="16">
                  <c:v>800</c:v>
                </c:pt>
                <c:pt idx="18">
                  <c:v>2030</c:v>
                </c:pt>
                <c:pt idx="22">
                  <c:v>120</c:v>
                </c:pt>
                <c:pt idx="23">
                  <c:v>31900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BB-4004-8E29-B525BB3F439C}"/>
            </c:ext>
          </c:extLst>
        </c:ser>
        <c:ser>
          <c:idx val="12"/>
          <c:order val="12"/>
          <c:tx>
            <c:strRef>
              <c:f>INDICADORES!$P$30:$P$31</c:f>
              <c:strCache>
                <c:ptCount val="1"/>
                <c:pt idx="0">
                  <c:v>REINSCRIPCIÓN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INDICADORES!$P$32:$P$60</c:f>
              <c:numCache>
                <c:formatCode>"$"#,##0.00</c:formatCode>
                <c:ptCount val="28"/>
                <c:pt idx="2">
                  <c:v>7500</c:v>
                </c:pt>
                <c:pt idx="3">
                  <c:v>28867.72</c:v>
                </c:pt>
                <c:pt idx="14">
                  <c:v>750</c:v>
                </c:pt>
                <c:pt idx="16">
                  <c:v>16951.21</c:v>
                </c:pt>
                <c:pt idx="17">
                  <c:v>14000</c:v>
                </c:pt>
                <c:pt idx="18">
                  <c:v>20020</c:v>
                </c:pt>
                <c:pt idx="24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BB-4004-8E29-B525BB3F439C}"/>
            </c:ext>
          </c:extLst>
        </c:ser>
        <c:ser>
          <c:idx val="13"/>
          <c:order val="13"/>
          <c:tx>
            <c:strRef>
              <c:f>INDICADORES!$Q$30:$Q$31</c:f>
              <c:strCache>
                <c:ptCount val="1"/>
                <c:pt idx="0">
                  <c:v>TITULACION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INDICADORES!$Q$32:$Q$60</c:f>
              <c:numCache>
                <c:formatCode>"$"#,##0.00</c:formatCode>
                <c:ptCount val="28"/>
                <c:pt idx="10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DBB-4004-8E29-B525BB3F439C}"/>
            </c:ext>
          </c:extLst>
        </c:ser>
        <c:ser>
          <c:idx val="14"/>
          <c:order val="14"/>
          <c:tx>
            <c:strRef>
              <c:f>INDICADORES!$R$30:$R$31</c:f>
              <c:strCache>
                <c:ptCount val="1"/>
                <c:pt idx="0">
                  <c:v>TITULACIÓN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INDICADORES!$R$32:$R$60</c:f>
              <c:numCache>
                <c:formatCode>"$"#,##0.00</c:formatCode>
                <c:ptCount val="28"/>
                <c:pt idx="2">
                  <c:v>105000</c:v>
                </c:pt>
                <c:pt idx="3">
                  <c:v>433755</c:v>
                </c:pt>
                <c:pt idx="5">
                  <c:v>5880</c:v>
                </c:pt>
                <c:pt idx="6">
                  <c:v>30000</c:v>
                </c:pt>
                <c:pt idx="7">
                  <c:v>18000</c:v>
                </c:pt>
                <c:pt idx="8">
                  <c:v>1800</c:v>
                </c:pt>
                <c:pt idx="9">
                  <c:v>5000</c:v>
                </c:pt>
                <c:pt idx="10">
                  <c:v>202120</c:v>
                </c:pt>
                <c:pt idx="11">
                  <c:v>137640</c:v>
                </c:pt>
                <c:pt idx="12">
                  <c:v>4350</c:v>
                </c:pt>
                <c:pt idx="13">
                  <c:v>74000</c:v>
                </c:pt>
                <c:pt idx="15">
                  <c:v>750</c:v>
                </c:pt>
                <c:pt idx="16">
                  <c:v>37252.01</c:v>
                </c:pt>
                <c:pt idx="17">
                  <c:v>65080</c:v>
                </c:pt>
                <c:pt idx="18">
                  <c:v>572540</c:v>
                </c:pt>
                <c:pt idx="19">
                  <c:v>15000</c:v>
                </c:pt>
                <c:pt idx="26">
                  <c:v>6252.51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DBB-4004-8E29-B525BB3F439C}"/>
            </c:ext>
          </c:extLst>
        </c:ser>
        <c:ser>
          <c:idx val="15"/>
          <c:order val="15"/>
          <c:tx>
            <c:strRef>
              <c:f>INDICADORES!$S$30:$S$31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INDICADORES!$S$32:$S$60</c:f>
              <c:numCache>
                <c:formatCode>"$"#,##0.00</c:formatCode>
                <c:ptCount val="28"/>
                <c:pt idx="11">
                  <c:v>350</c:v>
                </c:pt>
                <c:pt idx="16">
                  <c:v>200</c:v>
                </c:pt>
                <c:pt idx="22">
                  <c:v>16150</c:v>
                </c:pt>
                <c:pt idx="24">
                  <c:v>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31-46B4-B79E-1CC7594F1DEC}"/>
            </c:ext>
          </c:extLst>
        </c:ser>
        <c:ser>
          <c:idx val="16"/>
          <c:order val="16"/>
          <c:tx>
            <c:strRef>
              <c:f>INDICADORES!$T$30:$T$31</c:f>
              <c:strCache>
                <c:ptCount val="1"/>
                <c:pt idx="0">
                  <c:v>EQUIVALENCIAS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INDICADORES!$T$32:$T$60</c:f>
              <c:numCache>
                <c:formatCode>"$"#,##0.00</c:formatCode>
                <c:ptCount val="28"/>
                <c:pt idx="10">
                  <c:v>8000</c:v>
                </c:pt>
                <c:pt idx="11">
                  <c:v>23000</c:v>
                </c:pt>
                <c:pt idx="13">
                  <c:v>2180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A52-B532-2C9679B720F0}"/>
            </c:ext>
          </c:extLst>
        </c:ser>
        <c:ser>
          <c:idx val="17"/>
          <c:order val="17"/>
          <c:tx>
            <c:strRef>
              <c:f>INDICADORES!$U$30:$U$31</c:f>
              <c:strCache>
                <c:ptCount val="1"/>
                <c:pt idx="0">
                  <c:v>CONSTANCIA DE LICENCIATURA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INDICADORES!$U$32:$U$60</c:f>
              <c:numCache>
                <c:formatCode>"$"#,##0.00</c:formatCode>
                <c:ptCount val="28"/>
                <c:pt idx="11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3-4DC8-9E24-9D6907A02C66}"/>
            </c:ext>
          </c:extLst>
        </c:ser>
        <c:ser>
          <c:idx val="18"/>
          <c:order val="18"/>
          <c:tx>
            <c:strRef>
              <c:f>INDICADORES!$V$30:$V$31</c:f>
              <c:strCache>
                <c:ptCount val="1"/>
                <c:pt idx="0">
                  <c:v>CONSTANCIA DE POSGRADO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INDICADORES!$V$32:$V$60</c:f>
              <c:numCache>
                <c:formatCode>"$"#,##0.00</c:formatCode>
                <c:ptCount val="28"/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8-48D8-A8A7-32933644AE2E}"/>
            </c:ext>
          </c:extLst>
        </c:ser>
        <c:ser>
          <c:idx val="19"/>
          <c:order val="19"/>
          <c:tx>
            <c:strRef>
              <c:f>INDICADORES!$W$30:$W$31</c:f>
              <c:strCache>
                <c:ptCount val="1"/>
                <c:pt idx="0">
                  <c:v>REISCRIPCION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INDICADORES!$W$32:$W$60</c:f>
              <c:numCache>
                <c:formatCode>"$"#,##0.00</c:formatCode>
                <c:ptCount val="28"/>
                <c:pt idx="3">
                  <c:v>6350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8-48D8-A8A7-32933644AE2E}"/>
            </c:ext>
          </c:extLst>
        </c:ser>
        <c:ser>
          <c:idx val="20"/>
          <c:order val="20"/>
          <c:tx>
            <c:strRef>
              <c:f>INDICADORES!$X$30:$X$31</c:f>
              <c:strCache>
                <c:ptCount val="1"/>
                <c:pt idx="0">
                  <c:v>CREDENCIAL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INDICADORES!$X$32:$X$60</c:f>
              <c:numCache>
                <c:formatCode>"$"#,##0.00</c:formatCode>
                <c:ptCount val="28"/>
                <c:pt idx="3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6-428A-B504-BB688E479C7A}"/>
            </c:ext>
          </c:extLst>
        </c:ser>
        <c:ser>
          <c:idx val="21"/>
          <c:order val="21"/>
          <c:tx>
            <c:strRef>
              <c:f>INDICADORES!$Y$30:$Y$31</c:f>
              <c:strCache>
                <c:ptCount val="1"/>
                <c:pt idx="0">
                  <c:v>EXAMEN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INDICADORES!$Y$32:$Y$60</c:f>
              <c:numCache>
                <c:formatCode>"$"#,##0.00</c:formatCode>
                <c:ptCount val="28"/>
                <c:pt idx="16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AE-434A-86DA-35ACA98A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5011856"/>
        <c:axId val="1985013520"/>
        <c:axId val="0"/>
      </c:bar3DChart>
      <c:catAx>
        <c:axId val="198501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5013520"/>
        <c:crosses val="autoZero"/>
        <c:auto val="1"/>
        <c:lblAlgn val="ctr"/>
        <c:lblOffset val="100"/>
        <c:noMultiLvlLbl val="0"/>
      </c:catAx>
      <c:valAx>
        <c:axId val="198501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501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IUAF Registro  de ingresos FINAL.xlsm]INDICADORES!TablaDinámica5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INDICADORES!$D$63</c:f>
              <c:strCache>
                <c:ptCount val="1"/>
                <c:pt idx="0">
                  <c:v>Suma de Ingresos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INDICADORES!$C$64:$C$256</c:f>
              <c:strCache>
                <c:ptCount val="192"/>
                <c:pt idx="0">
                  <c:v>20/12/2021</c:v>
                </c:pt>
                <c:pt idx="1">
                  <c:v>21/12/2021</c:v>
                </c:pt>
                <c:pt idx="2">
                  <c:v>17/12/2021</c:v>
                </c:pt>
                <c:pt idx="3">
                  <c:v>15/12/2021</c:v>
                </c:pt>
                <c:pt idx="4">
                  <c:v>13/12/2021</c:v>
                </c:pt>
                <c:pt idx="5">
                  <c:v>06/12/2021</c:v>
                </c:pt>
                <c:pt idx="6">
                  <c:v>23/12/2021</c:v>
                </c:pt>
                <c:pt idx="7">
                  <c:v>28/12/2021</c:v>
                </c:pt>
                <c:pt idx="8">
                  <c:v>22/12/2021</c:v>
                </c:pt>
                <c:pt idx="9">
                  <c:v>01/09/2021</c:v>
                </c:pt>
                <c:pt idx="10">
                  <c:v>02/09/2021</c:v>
                </c:pt>
                <c:pt idx="11">
                  <c:v>03/09/2021</c:v>
                </c:pt>
                <c:pt idx="12">
                  <c:v>04/09/2021</c:v>
                </c:pt>
                <c:pt idx="13">
                  <c:v>06/09/2021</c:v>
                </c:pt>
                <c:pt idx="14">
                  <c:v>07/09/2021</c:v>
                </c:pt>
                <c:pt idx="15">
                  <c:v>02/08/2021</c:v>
                </c:pt>
                <c:pt idx="16">
                  <c:v>08/09/2021</c:v>
                </c:pt>
                <c:pt idx="17">
                  <c:v>14/09/2021</c:v>
                </c:pt>
                <c:pt idx="18">
                  <c:v>10/09/2021</c:v>
                </c:pt>
                <c:pt idx="19">
                  <c:v>09/09/2021</c:v>
                </c:pt>
                <c:pt idx="20">
                  <c:v>13/09/2021</c:v>
                </c:pt>
                <c:pt idx="21">
                  <c:v>11/09/2021</c:v>
                </c:pt>
                <c:pt idx="22">
                  <c:v>15/09/2021</c:v>
                </c:pt>
                <c:pt idx="23">
                  <c:v>27/08/2021</c:v>
                </c:pt>
                <c:pt idx="24">
                  <c:v>17/09/2021</c:v>
                </c:pt>
                <c:pt idx="25">
                  <c:v>20/09/2021</c:v>
                </c:pt>
                <c:pt idx="26">
                  <c:v>16/09/2021</c:v>
                </c:pt>
                <c:pt idx="27">
                  <c:v>18/09/2021</c:v>
                </c:pt>
                <c:pt idx="28">
                  <c:v>22/09/2021</c:v>
                </c:pt>
                <c:pt idx="29">
                  <c:v>27/09/2021</c:v>
                </c:pt>
                <c:pt idx="30">
                  <c:v>21/09/2021</c:v>
                </c:pt>
                <c:pt idx="31">
                  <c:v>23/09/2021</c:v>
                </c:pt>
                <c:pt idx="32">
                  <c:v>24/09/2021</c:v>
                </c:pt>
                <c:pt idx="33">
                  <c:v>29/09/2021</c:v>
                </c:pt>
                <c:pt idx="34">
                  <c:v>30/09/2021</c:v>
                </c:pt>
                <c:pt idx="35">
                  <c:v>01/10/2021</c:v>
                </c:pt>
                <c:pt idx="36">
                  <c:v>04/10/2021</c:v>
                </c:pt>
                <c:pt idx="37">
                  <c:v>05/10/2021</c:v>
                </c:pt>
                <c:pt idx="38">
                  <c:v>06/10/2021</c:v>
                </c:pt>
                <c:pt idx="39">
                  <c:v>07/10/2021</c:v>
                </c:pt>
                <c:pt idx="40">
                  <c:v>12/10/2021</c:v>
                </c:pt>
                <c:pt idx="41">
                  <c:v>11/10/2021</c:v>
                </c:pt>
                <c:pt idx="42">
                  <c:v>08/10/2021</c:v>
                </c:pt>
                <c:pt idx="43">
                  <c:v>13/10/2021</c:v>
                </c:pt>
                <c:pt idx="44">
                  <c:v>16/10/2021</c:v>
                </c:pt>
                <c:pt idx="45">
                  <c:v>14/10/2021</c:v>
                </c:pt>
                <c:pt idx="46">
                  <c:v>15/10/2021</c:v>
                </c:pt>
                <c:pt idx="47">
                  <c:v>18/10/2021</c:v>
                </c:pt>
                <c:pt idx="48">
                  <c:v>19/10/2021</c:v>
                </c:pt>
                <c:pt idx="49">
                  <c:v>20/10/2021</c:v>
                </c:pt>
                <c:pt idx="50">
                  <c:v>02/10/2021</c:v>
                </c:pt>
                <c:pt idx="51">
                  <c:v>25/10/2021</c:v>
                </c:pt>
                <c:pt idx="52">
                  <c:v>22/10/2021</c:v>
                </c:pt>
                <c:pt idx="53">
                  <c:v>21/10/2021</c:v>
                </c:pt>
                <c:pt idx="54">
                  <c:v>28/10/2021</c:v>
                </c:pt>
                <c:pt idx="55">
                  <c:v>27/10/2021</c:v>
                </c:pt>
                <c:pt idx="56">
                  <c:v>26/10/2021</c:v>
                </c:pt>
                <c:pt idx="57">
                  <c:v>29/10/2021</c:v>
                </c:pt>
                <c:pt idx="58">
                  <c:v>01/11/2021</c:v>
                </c:pt>
                <c:pt idx="59">
                  <c:v>03/11/2021</c:v>
                </c:pt>
                <c:pt idx="60">
                  <c:v>04/11/2021</c:v>
                </c:pt>
                <c:pt idx="61">
                  <c:v>05/11/2021</c:v>
                </c:pt>
                <c:pt idx="62">
                  <c:v>06/11/2021</c:v>
                </c:pt>
                <c:pt idx="63">
                  <c:v>09/11/2021</c:v>
                </c:pt>
                <c:pt idx="64">
                  <c:v>08/11/2021</c:v>
                </c:pt>
                <c:pt idx="65">
                  <c:v>11/11/2021</c:v>
                </c:pt>
                <c:pt idx="66">
                  <c:v>10/11/2021</c:v>
                </c:pt>
                <c:pt idx="67">
                  <c:v>16/11/2021</c:v>
                </c:pt>
                <c:pt idx="68">
                  <c:v>12/11/2021</c:v>
                </c:pt>
                <c:pt idx="69">
                  <c:v>18/11/2021</c:v>
                </c:pt>
                <c:pt idx="70">
                  <c:v>17/11/2021</c:v>
                </c:pt>
                <c:pt idx="71">
                  <c:v>19/11/2021</c:v>
                </c:pt>
                <c:pt idx="72">
                  <c:v>23/11/2021</c:v>
                </c:pt>
                <c:pt idx="73">
                  <c:v>22/11/2021</c:v>
                </c:pt>
                <c:pt idx="74">
                  <c:v>25/11/2021</c:v>
                </c:pt>
                <c:pt idx="75">
                  <c:v>24/11/2021</c:v>
                </c:pt>
                <c:pt idx="76">
                  <c:v>29/11/2021</c:v>
                </c:pt>
                <c:pt idx="77">
                  <c:v>26/11/2021</c:v>
                </c:pt>
                <c:pt idx="78">
                  <c:v>27/11/2021</c:v>
                </c:pt>
                <c:pt idx="79">
                  <c:v>30/11/2021</c:v>
                </c:pt>
                <c:pt idx="80">
                  <c:v>03/12/2021</c:v>
                </c:pt>
                <c:pt idx="81">
                  <c:v>02/12/2021</c:v>
                </c:pt>
                <c:pt idx="82">
                  <c:v>01/12/2021</c:v>
                </c:pt>
                <c:pt idx="83">
                  <c:v>09/12/2021</c:v>
                </c:pt>
                <c:pt idx="84">
                  <c:v>08/12/2021</c:v>
                </c:pt>
                <c:pt idx="85">
                  <c:v>07/12/2021</c:v>
                </c:pt>
                <c:pt idx="86">
                  <c:v>10/12/2021</c:v>
                </c:pt>
                <c:pt idx="87">
                  <c:v>14/12/2021</c:v>
                </c:pt>
                <c:pt idx="88">
                  <c:v>31/12/2021</c:v>
                </c:pt>
                <c:pt idx="89">
                  <c:v>07/01/2022</c:v>
                </c:pt>
                <c:pt idx="90">
                  <c:v>16/12/2021</c:v>
                </c:pt>
                <c:pt idx="91">
                  <c:v>05/01/2022</c:v>
                </c:pt>
                <c:pt idx="92">
                  <c:v>29/12/2021</c:v>
                </c:pt>
                <c:pt idx="93">
                  <c:v>30/12/2021</c:v>
                </c:pt>
                <c:pt idx="94">
                  <c:v>01/01/2022</c:v>
                </c:pt>
                <c:pt idx="95">
                  <c:v>02/01/2022</c:v>
                </c:pt>
                <c:pt idx="96">
                  <c:v>03/01/2022</c:v>
                </c:pt>
                <c:pt idx="97">
                  <c:v>04/01/2022</c:v>
                </c:pt>
                <c:pt idx="98">
                  <c:v>06/01/2022</c:v>
                </c:pt>
                <c:pt idx="99">
                  <c:v>10/01/2022</c:v>
                </c:pt>
                <c:pt idx="100">
                  <c:v>11/01/2022</c:v>
                </c:pt>
                <c:pt idx="101">
                  <c:v>09/01/2022</c:v>
                </c:pt>
                <c:pt idx="102">
                  <c:v>13/01/2022</c:v>
                </c:pt>
                <c:pt idx="103">
                  <c:v>12/01/2022</c:v>
                </c:pt>
                <c:pt idx="104">
                  <c:v>14/01/2022</c:v>
                </c:pt>
                <c:pt idx="105">
                  <c:v>17/01/2022</c:v>
                </c:pt>
                <c:pt idx="106">
                  <c:v>19/01/2022</c:v>
                </c:pt>
                <c:pt idx="107">
                  <c:v>20/01/2022</c:v>
                </c:pt>
                <c:pt idx="108">
                  <c:v>21/01/2022</c:v>
                </c:pt>
                <c:pt idx="109">
                  <c:v>25/01/2022</c:v>
                </c:pt>
                <c:pt idx="110">
                  <c:v>28/01/2022</c:v>
                </c:pt>
                <c:pt idx="111">
                  <c:v>27/01/2022</c:v>
                </c:pt>
                <c:pt idx="112">
                  <c:v>31/01/2022</c:v>
                </c:pt>
                <c:pt idx="113">
                  <c:v>02/02/2022</c:v>
                </c:pt>
                <c:pt idx="114">
                  <c:v>01/02/2022</c:v>
                </c:pt>
                <c:pt idx="115">
                  <c:v>03/02/2022</c:v>
                </c:pt>
                <c:pt idx="116">
                  <c:v>04/02/2022</c:v>
                </c:pt>
                <c:pt idx="117">
                  <c:v>07/02/2022</c:v>
                </c:pt>
                <c:pt idx="118">
                  <c:v>08/02/2022</c:v>
                </c:pt>
                <c:pt idx="119">
                  <c:v>09/02/2022</c:v>
                </c:pt>
                <c:pt idx="120">
                  <c:v>10/02/2022</c:v>
                </c:pt>
                <c:pt idx="121">
                  <c:v>11/02/2022</c:v>
                </c:pt>
                <c:pt idx="122">
                  <c:v>14/02/2022</c:v>
                </c:pt>
                <c:pt idx="123">
                  <c:v>15/02/2022</c:v>
                </c:pt>
                <c:pt idx="124">
                  <c:v>16/02/2022</c:v>
                </c:pt>
                <c:pt idx="125">
                  <c:v>17/02/2022</c:v>
                </c:pt>
                <c:pt idx="126">
                  <c:v>18/02/2022</c:v>
                </c:pt>
                <c:pt idx="127">
                  <c:v>21/02/2022</c:v>
                </c:pt>
                <c:pt idx="128">
                  <c:v>17/02/2002</c:v>
                </c:pt>
                <c:pt idx="129">
                  <c:v>22/02/2022</c:v>
                </c:pt>
                <c:pt idx="130">
                  <c:v>24/02/2022</c:v>
                </c:pt>
                <c:pt idx="131">
                  <c:v>25/02/2022</c:v>
                </c:pt>
                <c:pt idx="132">
                  <c:v>28/02/2022</c:v>
                </c:pt>
                <c:pt idx="133">
                  <c:v>01/03/2022</c:v>
                </c:pt>
                <c:pt idx="134">
                  <c:v>02/03/2022</c:v>
                </c:pt>
                <c:pt idx="135">
                  <c:v>07/03/2022</c:v>
                </c:pt>
                <c:pt idx="136">
                  <c:v>04/03/2022</c:v>
                </c:pt>
                <c:pt idx="137">
                  <c:v>03/03/2022</c:v>
                </c:pt>
                <c:pt idx="138">
                  <c:v>08/03/2022</c:v>
                </c:pt>
                <c:pt idx="139">
                  <c:v>09/03/2022</c:v>
                </c:pt>
                <c:pt idx="140">
                  <c:v>10/03/2022</c:v>
                </c:pt>
                <c:pt idx="141">
                  <c:v>14/03/2022</c:v>
                </c:pt>
                <c:pt idx="142">
                  <c:v>11/03/2022</c:v>
                </c:pt>
                <c:pt idx="143">
                  <c:v>15/03/2022</c:v>
                </c:pt>
                <c:pt idx="144">
                  <c:v>16/03/2022</c:v>
                </c:pt>
                <c:pt idx="145">
                  <c:v>18/03/2022</c:v>
                </c:pt>
                <c:pt idx="146">
                  <c:v>17/03/2022</c:v>
                </c:pt>
                <c:pt idx="147">
                  <c:v>22/03/2022</c:v>
                </c:pt>
                <c:pt idx="148">
                  <c:v>23/03/2022</c:v>
                </c:pt>
                <c:pt idx="149">
                  <c:v>25/03/2022</c:v>
                </c:pt>
                <c:pt idx="150">
                  <c:v>24/03/2022</c:v>
                </c:pt>
                <c:pt idx="151">
                  <c:v>28/03/2022</c:v>
                </c:pt>
                <c:pt idx="152">
                  <c:v>30/03/2022</c:v>
                </c:pt>
                <c:pt idx="153">
                  <c:v>01/04/2022</c:v>
                </c:pt>
                <c:pt idx="154">
                  <c:v>31/03/2022</c:v>
                </c:pt>
                <c:pt idx="155">
                  <c:v>04/04/2022</c:v>
                </c:pt>
                <c:pt idx="156">
                  <c:v>05/04/2022</c:v>
                </c:pt>
                <c:pt idx="157">
                  <c:v>06/04/2022</c:v>
                </c:pt>
                <c:pt idx="158">
                  <c:v>08/04/2022</c:v>
                </c:pt>
                <c:pt idx="159">
                  <c:v>07/04/2022</c:v>
                </c:pt>
                <c:pt idx="160">
                  <c:v>11/04/2022</c:v>
                </c:pt>
                <c:pt idx="161">
                  <c:v>12/04/2022</c:v>
                </c:pt>
                <c:pt idx="162">
                  <c:v>13/04/2022</c:v>
                </c:pt>
                <c:pt idx="163">
                  <c:v>18/04/2022</c:v>
                </c:pt>
                <c:pt idx="164">
                  <c:v>25/04/2022</c:v>
                </c:pt>
                <c:pt idx="165">
                  <c:v>(en blanco)</c:v>
                </c:pt>
                <c:pt idx="166">
                  <c:v>19/04/2022</c:v>
                </c:pt>
                <c:pt idx="167">
                  <c:v>20/04/2022</c:v>
                </c:pt>
                <c:pt idx="168">
                  <c:v>21/04/2022</c:v>
                </c:pt>
                <c:pt idx="169">
                  <c:v>22/04/2022</c:v>
                </c:pt>
                <c:pt idx="170">
                  <c:v>27/04/2022</c:v>
                </c:pt>
                <c:pt idx="171">
                  <c:v>26/04/2022</c:v>
                </c:pt>
                <c:pt idx="172">
                  <c:v>28/04/2022</c:v>
                </c:pt>
                <c:pt idx="173">
                  <c:v>29/04/2022</c:v>
                </c:pt>
                <c:pt idx="174">
                  <c:v>02/05/2022</c:v>
                </c:pt>
                <c:pt idx="175">
                  <c:v>06/05/2022</c:v>
                </c:pt>
                <c:pt idx="176">
                  <c:v>05/05/2022</c:v>
                </c:pt>
                <c:pt idx="177">
                  <c:v>04/05/2022</c:v>
                </c:pt>
                <c:pt idx="178">
                  <c:v>03/05/2022</c:v>
                </c:pt>
                <c:pt idx="179">
                  <c:v>19/02/2022</c:v>
                </c:pt>
                <c:pt idx="180">
                  <c:v>18/01/2022</c:v>
                </c:pt>
                <c:pt idx="181">
                  <c:v>23/02/2022</c:v>
                </c:pt>
                <c:pt idx="182">
                  <c:v>11/05/2022</c:v>
                </c:pt>
                <c:pt idx="183">
                  <c:v>10/05/2022</c:v>
                </c:pt>
                <c:pt idx="184">
                  <c:v>09/05/2022</c:v>
                </c:pt>
                <c:pt idx="185">
                  <c:v>12/05/2022</c:v>
                </c:pt>
                <c:pt idx="186">
                  <c:v>01/05/2022</c:v>
                </c:pt>
                <c:pt idx="187">
                  <c:v>13/05/2022</c:v>
                </c:pt>
                <c:pt idx="188">
                  <c:v>16/05/2022</c:v>
                </c:pt>
                <c:pt idx="189">
                  <c:v>17/05/2022</c:v>
                </c:pt>
                <c:pt idx="190">
                  <c:v>18/05/2022</c:v>
                </c:pt>
                <c:pt idx="191">
                  <c:v>19/05/2022</c:v>
                </c:pt>
              </c:strCache>
            </c:strRef>
          </c:cat>
          <c:val>
            <c:numRef>
              <c:f>INDICADORES!$D$64:$D$256</c:f>
              <c:numCache>
                <c:formatCode>_("$"* #,##0.00_);_("$"* \(#,##0.00\);_("$"* "-"??_);_(@_)</c:formatCode>
                <c:ptCount val="192"/>
                <c:pt idx="0">
                  <c:v>68683</c:v>
                </c:pt>
                <c:pt idx="1">
                  <c:v>10700</c:v>
                </c:pt>
                <c:pt idx="2">
                  <c:v>5450</c:v>
                </c:pt>
                <c:pt idx="3">
                  <c:v>8530</c:v>
                </c:pt>
                <c:pt idx="4">
                  <c:v>91022.859999999986</c:v>
                </c:pt>
                <c:pt idx="5">
                  <c:v>136710</c:v>
                </c:pt>
                <c:pt idx="6">
                  <c:v>4530</c:v>
                </c:pt>
                <c:pt idx="7">
                  <c:v>11050</c:v>
                </c:pt>
                <c:pt idx="8">
                  <c:v>4680</c:v>
                </c:pt>
                <c:pt idx="9">
                  <c:v>20353</c:v>
                </c:pt>
                <c:pt idx="10">
                  <c:v>32150</c:v>
                </c:pt>
                <c:pt idx="11">
                  <c:v>31360</c:v>
                </c:pt>
                <c:pt idx="12">
                  <c:v>50</c:v>
                </c:pt>
                <c:pt idx="13">
                  <c:v>69260</c:v>
                </c:pt>
                <c:pt idx="14">
                  <c:v>21860</c:v>
                </c:pt>
                <c:pt idx="15">
                  <c:v>3350</c:v>
                </c:pt>
                <c:pt idx="16">
                  <c:v>40030</c:v>
                </c:pt>
                <c:pt idx="17">
                  <c:v>6000</c:v>
                </c:pt>
                <c:pt idx="18">
                  <c:v>11350</c:v>
                </c:pt>
                <c:pt idx="19">
                  <c:v>9734</c:v>
                </c:pt>
                <c:pt idx="20">
                  <c:v>60380</c:v>
                </c:pt>
                <c:pt idx="21">
                  <c:v>5290</c:v>
                </c:pt>
                <c:pt idx="22">
                  <c:v>4543</c:v>
                </c:pt>
                <c:pt idx="23">
                  <c:v>1193</c:v>
                </c:pt>
                <c:pt idx="24">
                  <c:v>25380</c:v>
                </c:pt>
                <c:pt idx="25">
                  <c:v>55585</c:v>
                </c:pt>
                <c:pt idx="26">
                  <c:v>1350</c:v>
                </c:pt>
                <c:pt idx="27">
                  <c:v>2200</c:v>
                </c:pt>
                <c:pt idx="28">
                  <c:v>24100</c:v>
                </c:pt>
                <c:pt idx="29">
                  <c:v>70070</c:v>
                </c:pt>
                <c:pt idx="30">
                  <c:v>3000</c:v>
                </c:pt>
                <c:pt idx="31">
                  <c:v>11060</c:v>
                </c:pt>
                <c:pt idx="32">
                  <c:v>24910</c:v>
                </c:pt>
                <c:pt idx="33">
                  <c:v>38463</c:v>
                </c:pt>
                <c:pt idx="34">
                  <c:v>51410</c:v>
                </c:pt>
                <c:pt idx="35">
                  <c:v>25790</c:v>
                </c:pt>
                <c:pt idx="36">
                  <c:v>58511.33</c:v>
                </c:pt>
                <c:pt idx="37">
                  <c:v>38390</c:v>
                </c:pt>
                <c:pt idx="38">
                  <c:v>50885</c:v>
                </c:pt>
                <c:pt idx="39">
                  <c:v>12380.93</c:v>
                </c:pt>
                <c:pt idx="40">
                  <c:v>12680</c:v>
                </c:pt>
                <c:pt idx="41">
                  <c:v>66780</c:v>
                </c:pt>
                <c:pt idx="42">
                  <c:v>17583</c:v>
                </c:pt>
                <c:pt idx="43">
                  <c:v>34593</c:v>
                </c:pt>
                <c:pt idx="44">
                  <c:v>3000</c:v>
                </c:pt>
                <c:pt idx="45">
                  <c:v>12224.72</c:v>
                </c:pt>
                <c:pt idx="46">
                  <c:v>24755</c:v>
                </c:pt>
                <c:pt idx="47">
                  <c:v>30800</c:v>
                </c:pt>
                <c:pt idx="48">
                  <c:v>45080</c:v>
                </c:pt>
                <c:pt idx="49">
                  <c:v>5000</c:v>
                </c:pt>
                <c:pt idx="50">
                  <c:v>1350</c:v>
                </c:pt>
                <c:pt idx="51">
                  <c:v>77230</c:v>
                </c:pt>
                <c:pt idx="52">
                  <c:v>2180</c:v>
                </c:pt>
                <c:pt idx="53">
                  <c:v>28478</c:v>
                </c:pt>
                <c:pt idx="54">
                  <c:v>31160</c:v>
                </c:pt>
                <c:pt idx="55">
                  <c:v>9180</c:v>
                </c:pt>
                <c:pt idx="56">
                  <c:v>9350</c:v>
                </c:pt>
                <c:pt idx="57">
                  <c:v>2500</c:v>
                </c:pt>
                <c:pt idx="58">
                  <c:v>35450</c:v>
                </c:pt>
                <c:pt idx="59">
                  <c:v>79816</c:v>
                </c:pt>
                <c:pt idx="60">
                  <c:v>79401</c:v>
                </c:pt>
                <c:pt idx="61">
                  <c:v>95822</c:v>
                </c:pt>
                <c:pt idx="62">
                  <c:v>1250</c:v>
                </c:pt>
                <c:pt idx="63">
                  <c:v>78650</c:v>
                </c:pt>
                <c:pt idx="64">
                  <c:v>56329</c:v>
                </c:pt>
                <c:pt idx="65">
                  <c:v>34450</c:v>
                </c:pt>
                <c:pt idx="66">
                  <c:v>17310</c:v>
                </c:pt>
                <c:pt idx="67">
                  <c:v>38410</c:v>
                </c:pt>
                <c:pt idx="68">
                  <c:v>65660</c:v>
                </c:pt>
                <c:pt idx="69">
                  <c:v>11030</c:v>
                </c:pt>
                <c:pt idx="70">
                  <c:v>29523</c:v>
                </c:pt>
                <c:pt idx="71">
                  <c:v>21300</c:v>
                </c:pt>
                <c:pt idx="72">
                  <c:v>6130</c:v>
                </c:pt>
                <c:pt idx="73">
                  <c:v>15280</c:v>
                </c:pt>
                <c:pt idx="74">
                  <c:v>8530</c:v>
                </c:pt>
                <c:pt idx="75">
                  <c:v>16333</c:v>
                </c:pt>
                <c:pt idx="76">
                  <c:v>108880</c:v>
                </c:pt>
                <c:pt idx="77">
                  <c:v>43850</c:v>
                </c:pt>
                <c:pt idx="78">
                  <c:v>3350</c:v>
                </c:pt>
                <c:pt idx="79">
                  <c:v>111100</c:v>
                </c:pt>
                <c:pt idx="80">
                  <c:v>40420.5</c:v>
                </c:pt>
                <c:pt idx="81">
                  <c:v>44715</c:v>
                </c:pt>
                <c:pt idx="82">
                  <c:v>52580</c:v>
                </c:pt>
                <c:pt idx="83">
                  <c:v>5850</c:v>
                </c:pt>
                <c:pt idx="84">
                  <c:v>2180</c:v>
                </c:pt>
                <c:pt idx="85">
                  <c:v>8880</c:v>
                </c:pt>
                <c:pt idx="86">
                  <c:v>60730</c:v>
                </c:pt>
                <c:pt idx="87">
                  <c:v>13540</c:v>
                </c:pt>
                <c:pt idx="88">
                  <c:v>28450</c:v>
                </c:pt>
                <c:pt idx="89">
                  <c:v>16900</c:v>
                </c:pt>
                <c:pt idx="90">
                  <c:v>3950</c:v>
                </c:pt>
                <c:pt idx="91">
                  <c:v>92855.5</c:v>
                </c:pt>
                <c:pt idx="92">
                  <c:v>4900</c:v>
                </c:pt>
                <c:pt idx="93">
                  <c:v>3530</c:v>
                </c:pt>
                <c:pt idx="94">
                  <c:v>1350</c:v>
                </c:pt>
                <c:pt idx="95">
                  <c:v>1350</c:v>
                </c:pt>
                <c:pt idx="96">
                  <c:v>50040</c:v>
                </c:pt>
                <c:pt idx="97">
                  <c:v>65061</c:v>
                </c:pt>
                <c:pt idx="98">
                  <c:v>64446</c:v>
                </c:pt>
                <c:pt idx="99">
                  <c:v>13764.31</c:v>
                </c:pt>
                <c:pt idx="100">
                  <c:v>10300</c:v>
                </c:pt>
                <c:pt idx="101">
                  <c:v>1350</c:v>
                </c:pt>
                <c:pt idx="102">
                  <c:v>100</c:v>
                </c:pt>
                <c:pt idx="103">
                  <c:v>11483</c:v>
                </c:pt>
                <c:pt idx="104">
                  <c:v>11580</c:v>
                </c:pt>
                <c:pt idx="105">
                  <c:v>30400</c:v>
                </c:pt>
                <c:pt idx="106">
                  <c:v>44030</c:v>
                </c:pt>
                <c:pt idx="107">
                  <c:v>7515</c:v>
                </c:pt>
                <c:pt idx="108">
                  <c:v>12290</c:v>
                </c:pt>
                <c:pt idx="109">
                  <c:v>3350</c:v>
                </c:pt>
                <c:pt idx="110">
                  <c:v>6860</c:v>
                </c:pt>
                <c:pt idx="111">
                  <c:v>3350</c:v>
                </c:pt>
                <c:pt idx="112">
                  <c:v>61340</c:v>
                </c:pt>
                <c:pt idx="113">
                  <c:v>26646</c:v>
                </c:pt>
                <c:pt idx="114">
                  <c:v>60150</c:v>
                </c:pt>
                <c:pt idx="115">
                  <c:v>8710</c:v>
                </c:pt>
                <c:pt idx="116">
                  <c:v>46518</c:v>
                </c:pt>
                <c:pt idx="117">
                  <c:v>35753</c:v>
                </c:pt>
                <c:pt idx="118">
                  <c:v>34663</c:v>
                </c:pt>
                <c:pt idx="119">
                  <c:v>27770</c:v>
                </c:pt>
                <c:pt idx="120">
                  <c:v>11200</c:v>
                </c:pt>
                <c:pt idx="121">
                  <c:v>40500</c:v>
                </c:pt>
                <c:pt idx="122">
                  <c:v>12630</c:v>
                </c:pt>
                <c:pt idx="123">
                  <c:v>6180</c:v>
                </c:pt>
                <c:pt idx="124">
                  <c:v>55350</c:v>
                </c:pt>
                <c:pt idx="125">
                  <c:v>14130</c:v>
                </c:pt>
                <c:pt idx="126">
                  <c:v>33950.65</c:v>
                </c:pt>
                <c:pt idx="127">
                  <c:v>19200</c:v>
                </c:pt>
                <c:pt idx="128">
                  <c:v>3000</c:v>
                </c:pt>
                <c:pt idx="129">
                  <c:v>21900</c:v>
                </c:pt>
                <c:pt idx="130">
                  <c:v>15780</c:v>
                </c:pt>
                <c:pt idx="131">
                  <c:v>18650</c:v>
                </c:pt>
                <c:pt idx="132">
                  <c:v>21564</c:v>
                </c:pt>
                <c:pt idx="133">
                  <c:v>51375</c:v>
                </c:pt>
                <c:pt idx="134">
                  <c:v>42510</c:v>
                </c:pt>
                <c:pt idx="135">
                  <c:v>60860</c:v>
                </c:pt>
                <c:pt idx="136">
                  <c:v>74890</c:v>
                </c:pt>
                <c:pt idx="137">
                  <c:v>44196.619999999995</c:v>
                </c:pt>
                <c:pt idx="138">
                  <c:v>34627</c:v>
                </c:pt>
                <c:pt idx="139">
                  <c:v>16050</c:v>
                </c:pt>
                <c:pt idx="140">
                  <c:v>5000</c:v>
                </c:pt>
                <c:pt idx="141">
                  <c:v>51630.01</c:v>
                </c:pt>
                <c:pt idx="142">
                  <c:v>7530</c:v>
                </c:pt>
                <c:pt idx="143">
                  <c:v>9480</c:v>
                </c:pt>
                <c:pt idx="144">
                  <c:v>18945</c:v>
                </c:pt>
                <c:pt idx="145">
                  <c:v>6700</c:v>
                </c:pt>
                <c:pt idx="146">
                  <c:v>24115</c:v>
                </c:pt>
                <c:pt idx="147">
                  <c:v>27150</c:v>
                </c:pt>
                <c:pt idx="148">
                  <c:v>9950</c:v>
                </c:pt>
                <c:pt idx="149">
                  <c:v>12740</c:v>
                </c:pt>
                <c:pt idx="150">
                  <c:v>2700</c:v>
                </c:pt>
                <c:pt idx="151">
                  <c:v>5180</c:v>
                </c:pt>
                <c:pt idx="152">
                  <c:v>25527.61</c:v>
                </c:pt>
                <c:pt idx="153">
                  <c:v>17546</c:v>
                </c:pt>
                <c:pt idx="154">
                  <c:v>3530</c:v>
                </c:pt>
                <c:pt idx="155">
                  <c:v>59090</c:v>
                </c:pt>
                <c:pt idx="156">
                  <c:v>53652.51</c:v>
                </c:pt>
                <c:pt idx="157">
                  <c:v>38780</c:v>
                </c:pt>
                <c:pt idx="158">
                  <c:v>15103.2</c:v>
                </c:pt>
                <c:pt idx="159">
                  <c:v>6934</c:v>
                </c:pt>
                <c:pt idx="160">
                  <c:v>74140</c:v>
                </c:pt>
                <c:pt idx="161">
                  <c:v>18490</c:v>
                </c:pt>
                <c:pt idx="162">
                  <c:v>6800</c:v>
                </c:pt>
                <c:pt idx="163">
                  <c:v>19255</c:v>
                </c:pt>
                <c:pt idx="164">
                  <c:v>11700</c:v>
                </c:pt>
                <c:pt idx="166">
                  <c:v>11700</c:v>
                </c:pt>
                <c:pt idx="167">
                  <c:v>6351.21</c:v>
                </c:pt>
                <c:pt idx="168">
                  <c:v>5780</c:v>
                </c:pt>
                <c:pt idx="169">
                  <c:v>10000</c:v>
                </c:pt>
                <c:pt idx="170">
                  <c:v>16200</c:v>
                </c:pt>
                <c:pt idx="171">
                  <c:v>3625</c:v>
                </c:pt>
                <c:pt idx="172">
                  <c:v>7399</c:v>
                </c:pt>
                <c:pt idx="173">
                  <c:v>37230</c:v>
                </c:pt>
                <c:pt idx="174">
                  <c:v>91967</c:v>
                </c:pt>
                <c:pt idx="175">
                  <c:v>29630</c:v>
                </c:pt>
                <c:pt idx="176">
                  <c:v>27320</c:v>
                </c:pt>
                <c:pt idx="177">
                  <c:v>24310</c:v>
                </c:pt>
                <c:pt idx="178">
                  <c:v>12350</c:v>
                </c:pt>
                <c:pt idx="179">
                  <c:v>1200</c:v>
                </c:pt>
                <c:pt idx="180">
                  <c:v>1200</c:v>
                </c:pt>
                <c:pt idx="181">
                  <c:v>4360</c:v>
                </c:pt>
                <c:pt idx="182">
                  <c:v>21460</c:v>
                </c:pt>
                <c:pt idx="183">
                  <c:v>3350</c:v>
                </c:pt>
                <c:pt idx="184">
                  <c:v>21410</c:v>
                </c:pt>
                <c:pt idx="185">
                  <c:v>3530</c:v>
                </c:pt>
                <c:pt idx="186">
                  <c:v>3350</c:v>
                </c:pt>
                <c:pt idx="187">
                  <c:v>63310</c:v>
                </c:pt>
                <c:pt idx="188">
                  <c:v>41012.01</c:v>
                </c:pt>
                <c:pt idx="189">
                  <c:v>4500</c:v>
                </c:pt>
                <c:pt idx="190">
                  <c:v>14190</c:v>
                </c:pt>
                <c:pt idx="191">
                  <c:v>9350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9-4DD8-92A3-65B89BC894B0}"/>
            </c:ext>
          </c:extLst>
        </c:ser>
        <c:ser>
          <c:idx val="1"/>
          <c:order val="1"/>
          <c:tx>
            <c:strRef>
              <c:f>INDICADORES!$E$63</c:f>
              <c:strCache>
                <c:ptCount val="1"/>
                <c:pt idx="0">
                  <c:v>Recibos emitidos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INDICADORES!$C$64:$C$256</c:f>
              <c:strCache>
                <c:ptCount val="192"/>
                <c:pt idx="0">
                  <c:v>20/12/2021</c:v>
                </c:pt>
                <c:pt idx="1">
                  <c:v>21/12/2021</c:v>
                </c:pt>
                <c:pt idx="2">
                  <c:v>17/12/2021</c:v>
                </c:pt>
                <c:pt idx="3">
                  <c:v>15/12/2021</c:v>
                </c:pt>
                <c:pt idx="4">
                  <c:v>13/12/2021</c:v>
                </c:pt>
                <c:pt idx="5">
                  <c:v>06/12/2021</c:v>
                </c:pt>
                <c:pt idx="6">
                  <c:v>23/12/2021</c:v>
                </c:pt>
                <c:pt idx="7">
                  <c:v>28/12/2021</c:v>
                </c:pt>
                <c:pt idx="8">
                  <c:v>22/12/2021</c:v>
                </c:pt>
                <c:pt idx="9">
                  <c:v>01/09/2021</c:v>
                </c:pt>
                <c:pt idx="10">
                  <c:v>02/09/2021</c:v>
                </c:pt>
                <c:pt idx="11">
                  <c:v>03/09/2021</c:v>
                </c:pt>
                <c:pt idx="12">
                  <c:v>04/09/2021</c:v>
                </c:pt>
                <c:pt idx="13">
                  <c:v>06/09/2021</c:v>
                </c:pt>
                <c:pt idx="14">
                  <c:v>07/09/2021</c:v>
                </c:pt>
                <c:pt idx="15">
                  <c:v>02/08/2021</c:v>
                </c:pt>
                <c:pt idx="16">
                  <c:v>08/09/2021</c:v>
                </c:pt>
                <c:pt idx="17">
                  <c:v>14/09/2021</c:v>
                </c:pt>
                <c:pt idx="18">
                  <c:v>10/09/2021</c:v>
                </c:pt>
                <c:pt idx="19">
                  <c:v>09/09/2021</c:v>
                </c:pt>
                <c:pt idx="20">
                  <c:v>13/09/2021</c:v>
                </c:pt>
                <c:pt idx="21">
                  <c:v>11/09/2021</c:v>
                </c:pt>
                <c:pt idx="22">
                  <c:v>15/09/2021</c:v>
                </c:pt>
                <c:pt idx="23">
                  <c:v>27/08/2021</c:v>
                </c:pt>
                <c:pt idx="24">
                  <c:v>17/09/2021</c:v>
                </c:pt>
                <c:pt idx="25">
                  <c:v>20/09/2021</c:v>
                </c:pt>
                <c:pt idx="26">
                  <c:v>16/09/2021</c:v>
                </c:pt>
                <c:pt idx="27">
                  <c:v>18/09/2021</c:v>
                </c:pt>
                <c:pt idx="28">
                  <c:v>22/09/2021</c:v>
                </c:pt>
                <c:pt idx="29">
                  <c:v>27/09/2021</c:v>
                </c:pt>
                <c:pt idx="30">
                  <c:v>21/09/2021</c:v>
                </c:pt>
                <c:pt idx="31">
                  <c:v>23/09/2021</c:v>
                </c:pt>
                <c:pt idx="32">
                  <c:v>24/09/2021</c:v>
                </c:pt>
                <c:pt idx="33">
                  <c:v>29/09/2021</c:v>
                </c:pt>
                <c:pt idx="34">
                  <c:v>30/09/2021</c:v>
                </c:pt>
                <c:pt idx="35">
                  <c:v>01/10/2021</c:v>
                </c:pt>
                <c:pt idx="36">
                  <c:v>04/10/2021</c:v>
                </c:pt>
                <c:pt idx="37">
                  <c:v>05/10/2021</c:v>
                </c:pt>
                <c:pt idx="38">
                  <c:v>06/10/2021</c:v>
                </c:pt>
                <c:pt idx="39">
                  <c:v>07/10/2021</c:v>
                </c:pt>
                <c:pt idx="40">
                  <c:v>12/10/2021</c:v>
                </c:pt>
                <c:pt idx="41">
                  <c:v>11/10/2021</c:v>
                </c:pt>
                <c:pt idx="42">
                  <c:v>08/10/2021</c:v>
                </c:pt>
                <c:pt idx="43">
                  <c:v>13/10/2021</c:v>
                </c:pt>
                <c:pt idx="44">
                  <c:v>16/10/2021</c:v>
                </c:pt>
                <c:pt idx="45">
                  <c:v>14/10/2021</c:v>
                </c:pt>
                <c:pt idx="46">
                  <c:v>15/10/2021</c:v>
                </c:pt>
                <c:pt idx="47">
                  <c:v>18/10/2021</c:v>
                </c:pt>
                <c:pt idx="48">
                  <c:v>19/10/2021</c:v>
                </c:pt>
                <c:pt idx="49">
                  <c:v>20/10/2021</c:v>
                </c:pt>
                <c:pt idx="50">
                  <c:v>02/10/2021</c:v>
                </c:pt>
                <c:pt idx="51">
                  <c:v>25/10/2021</c:v>
                </c:pt>
                <c:pt idx="52">
                  <c:v>22/10/2021</c:v>
                </c:pt>
                <c:pt idx="53">
                  <c:v>21/10/2021</c:v>
                </c:pt>
                <c:pt idx="54">
                  <c:v>28/10/2021</c:v>
                </c:pt>
                <c:pt idx="55">
                  <c:v>27/10/2021</c:v>
                </c:pt>
                <c:pt idx="56">
                  <c:v>26/10/2021</c:v>
                </c:pt>
                <c:pt idx="57">
                  <c:v>29/10/2021</c:v>
                </c:pt>
                <c:pt idx="58">
                  <c:v>01/11/2021</c:v>
                </c:pt>
                <c:pt idx="59">
                  <c:v>03/11/2021</c:v>
                </c:pt>
                <c:pt idx="60">
                  <c:v>04/11/2021</c:v>
                </c:pt>
                <c:pt idx="61">
                  <c:v>05/11/2021</c:v>
                </c:pt>
                <c:pt idx="62">
                  <c:v>06/11/2021</c:v>
                </c:pt>
                <c:pt idx="63">
                  <c:v>09/11/2021</c:v>
                </c:pt>
                <c:pt idx="64">
                  <c:v>08/11/2021</c:v>
                </c:pt>
                <c:pt idx="65">
                  <c:v>11/11/2021</c:v>
                </c:pt>
                <c:pt idx="66">
                  <c:v>10/11/2021</c:v>
                </c:pt>
                <c:pt idx="67">
                  <c:v>16/11/2021</c:v>
                </c:pt>
                <c:pt idx="68">
                  <c:v>12/11/2021</c:v>
                </c:pt>
                <c:pt idx="69">
                  <c:v>18/11/2021</c:v>
                </c:pt>
                <c:pt idx="70">
                  <c:v>17/11/2021</c:v>
                </c:pt>
                <c:pt idx="71">
                  <c:v>19/11/2021</c:v>
                </c:pt>
                <c:pt idx="72">
                  <c:v>23/11/2021</c:v>
                </c:pt>
                <c:pt idx="73">
                  <c:v>22/11/2021</c:v>
                </c:pt>
                <c:pt idx="74">
                  <c:v>25/11/2021</c:v>
                </c:pt>
                <c:pt idx="75">
                  <c:v>24/11/2021</c:v>
                </c:pt>
                <c:pt idx="76">
                  <c:v>29/11/2021</c:v>
                </c:pt>
                <c:pt idx="77">
                  <c:v>26/11/2021</c:v>
                </c:pt>
                <c:pt idx="78">
                  <c:v>27/11/2021</c:v>
                </c:pt>
                <c:pt idx="79">
                  <c:v>30/11/2021</c:v>
                </c:pt>
                <c:pt idx="80">
                  <c:v>03/12/2021</c:v>
                </c:pt>
                <c:pt idx="81">
                  <c:v>02/12/2021</c:v>
                </c:pt>
                <c:pt idx="82">
                  <c:v>01/12/2021</c:v>
                </c:pt>
                <c:pt idx="83">
                  <c:v>09/12/2021</c:v>
                </c:pt>
                <c:pt idx="84">
                  <c:v>08/12/2021</c:v>
                </c:pt>
                <c:pt idx="85">
                  <c:v>07/12/2021</c:v>
                </c:pt>
                <c:pt idx="86">
                  <c:v>10/12/2021</c:v>
                </c:pt>
                <c:pt idx="87">
                  <c:v>14/12/2021</c:v>
                </c:pt>
                <c:pt idx="88">
                  <c:v>31/12/2021</c:v>
                </c:pt>
                <c:pt idx="89">
                  <c:v>07/01/2022</c:v>
                </c:pt>
                <c:pt idx="90">
                  <c:v>16/12/2021</c:v>
                </c:pt>
                <c:pt idx="91">
                  <c:v>05/01/2022</c:v>
                </c:pt>
                <c:pt idx="92">
                  <c:v>29/12/2021</c:v>
                </c:pt>
                <c:pt idx="93">
                  <c:v>30/12/2021</c:v>
                </c:pt>
                <c:pt idx="94">
                  <c:v>01/01/2022</c:v>
                </c:pt>
                <c:pt idx="95">
                  <c:v>02/01/2022</c:v>
                </c:pt>
                <c:pt idx="96">
                  <c:v>03/01/2022</c:v>
                </c:pt>
                <c:pt idx="97">
                  <c:v>04/01/2022</c:v>
                </c:pt>
                <c:pt idx="98">
                  <c:v>06/01/2022</c:v>
                </c:pt>
                <c:pt idx="99">
                  <c:v>10/01/2022</c:v>
                </c:pt>
                <c:pt idx="100">
                  <c:v>11/01/2022</c:v>
                </c:pt>
                <c:pt idx="101">
                  <c:v>09/01/2022</c:v>
                </c:pt>
                <c:pt idx="102">
                  <c:v>13/01/2022</c:v>
                </c:pt>
                <c:pt idx="103">
                  <c:v>12/01/2022</c:v>
                </c:pt>
                <c:pt idx="104">
                  <c:v>14/01/2022</c:v>
                </c:pt>
                <c:pt idx="105">
                  <c:v>17/01/2022</c:v>
                </c:pt>
                <c:pt idx="106">
                  <c:v>19/01/2022</c:v>
                </c:pt>
                <c:pt idx="107">
                  <c:v>20/01/2022</c:v>
                </c:pt>
                <c:pt idx="108">
                  <c:v>21/01/2022</c:v>
                </c:pt>
                <c:pt idx="109">
                  <c:v>25/01/2022</c:v>
                </c:pt>
                <c:pt idx="110">
                  <c:v>28/01/2022</c:v>
                </c:pt>
                <c:pt idx="111">
                  <c:v>27/01/2022</c:v>
                </c:pt>
                <c:pt idx="112">
                  <c:v>31/01/2022</c:v>
                </c:pt>
                <c:pt idx="113">
                  <c:v>02/02/2022</c:v>
                </c:pt>
                <c:pt idx="114">
                  <c:v>01/02/2022</c:v>
                </c:pt>
                <c:pt idx="115">
                  <c:v>03/02/2022</c:v>
                </c:pt>
                <c:pt idx="116">
                  <c:v>04/02/2022</c:v>
                </c:pt>
                <c:pt idx="117">
                  <c:v>07/02/2022</c:v>
                </c:pt>
                <c:pt idx="118">
                  <c:v>08/02/2022</c:v>
                </c:pt>
                <c:pt idx="119">
                  <c:v>09/02/2022</c:v>
                </c:pt>
                <c:pt idx="120">
                  <c:v>10/02/2022</c:v>
                </c:pt>
                <c:pt idx="121">
                  <c:v>11/02/2022</c:v>
                </c:pt>
                <c:pt idx="122">
                  <c:v>14/02/2022</c:v>
                </c:pt>
                <c:pt idx="123">
                  <c:v>15/02/2022</c:v>
                </c:pt>
                <c:pt idx="124">
                  <c:v>16/02/2022</c:v>
                </c:pt>
                <c:pt idx="125">
                  <c:v>17/02/2022</c:v>
                </c:pt>
                <c:pt idx="126">
                  <c:v>18/02/2022</c:v>
                </c:pt>
                <c:pt idx="127">
                  <c:v>21/02/2022</c:v>
                </c:pt>
                <c:pt idx="128">
                  <c:v>17/02/2002</c:v>
                </c:pt>
                <c:pt idx="129">
                  <c:v>22/02/2022</c:v>
                </c:pt>
                <c:pt idx="130">
                  <c:v>24/02/2022</c:v>
                </c:pt>
                <c:pt idx="131">
                  <c:v>25/02/2022</c:v>
                </c:pt>
                <c:pt idx="132">
                  <c:v>28/02/2022</c:v>
                </c:pt>
                <c:pt idx="133">
                  <c:v>01/03/2022</c:v>
                </c:pt>
                <c:pt idx="134">
                  <c:v>02/03/2022</c:v>
                </c:pt>
                <c:pt idx="135">
                  <c:v>07/03/2022</c:v>
                </c:pt>
                <c:pt idx="136">
                  <c:v>04/03/2022</c:v>
                </c:pt>
                <c:pt idx="137">
                  <c:v>03/03/2022</c:v>
                </c:pt>
                <c:pt idx="138">
                  <c:v>08/03/2022</c:v>
                </c:pt>
                <c:pt idx="139">
                  <c:v>09/03/2022</c:v>
                </c:pt>
                <c:pt idx="140">
                  <c:v>10/03/2022</c:v>
                </c:pt>
                <c:pt idx="141">
                  <c:v>14/03/2022</c:v>
                </c:pt>
                <c:pt idx="142">
                  <c:v>11/03/2022</c:v>
                </c:pt>
                <c:pt idx="143">
                  <c:v>15/03/2022</c:v>
                </c:pt>
                <c:pt idx="144">
                  <c:v>16/03/2022</c:v>
                </c:pt>
                <c:pt idx="145">
                  <c:v>18/03/2022</c:v>
                </c:pt>
                <c:pt idx="146">
                  <c:v>17/03/2022</c:v>
                </c:pt>
                <c:pt idx="147">
                  <c:v>22/03/2022</c:v>
                </c:pt>
                <c:pt idx="148">
                  <c:v>23/03/2022</c:v>
                </c:pt>
                <c:pt idx="149">
                  <c:v>25/03/2022</c:v>
                </c:pt>
                <c:pt idx="150">
                  <c:v>24/03/2022</c:v>
                </c:pt>
                <c:pt idx="151">
                  <c:v>28/03/2022</c:v>
                </c:pt>
                <c:pt idx="152">
                  <c:v>30/03/2022</c:v>
                </c:pt>
                <c:pt idx="153">
                  <c:v>01/04/2022</c:v>
                </c:pt>
                <c:pt idx="154">
                  <c:v>31/03/2022</c:v>
                </c:pt>
                <c:pt idx="155">
                  <c:v>04/04/2022</c:v>
                </c:pt>
                <c:pt idx="156">
                  <c:v>05/04/2022</c:v>
                </c:pt>
                <c:pt idx="157">
                  <c:v>06/04/2022</c:v>
                </c:pt>
                <c:pt idx="158">
                  <c:v>08/04/2022</c:v>
                </c:pt>
                <c:pt idx="159">
                  <c:v>07/04/2022</c:v>
                </c:pt>
                <c:pt idx="160">
                  <c:v>11/04/2022</c:v>
                </c:pt>
                <c:pt idx="161">
                  <c:v>12/04/2022</c:v>
                </c:pt>
                <c:pt idx="162">
                  <c:v>13/04/2022</c:v>
                </c:pt>
                <c:pt idx="163">
                  <c:v>18/04/2022</c:v>
                </c:pt>
                <c:pt idx="164">
                  <c:v>25/04/2022</c:v>
                </c:pt>
                <c:pt idx="165">
                  <c:v>(en blanco)</c:v>
                </c:pt>
                <c:pt idx="166">
                  <c:v>19/04/2022</c:v>
                </c:pt>
                <c:pt idx="167">
                  <c:v>20/04/2022</c:v>
                </c:pt>
                <c:pt idx="168">
                  <c:v>21/04/2022</c:v>
                </c:pt>
                <c:pt idx="169">
                  <c:v>22/04/2022</c:v>
                </c:pt>
                <c:pt idx="170">
                  <c:v>27/04/2022</c:v>
                </c:pt>
                <c:pt idx="171">
                  <c:v>26/04/2022</c:v>
                </c:pt>
                <c:pt idx="172">
                  <c:v>28/04/2022</c:v>
                </c:pt>
                <c:pt idx="173">
                  <c:v>29/04/2022</c:v>
                </c:pt>
                <c:pt idx="174">
                  <c:v>02/05/2022</c:v>
                </c:pt>
                <c:pt idx="175">
                  <c:v>06/05/2022</c:v>
                </c:pt>
                <c:pt idx="176">
                  <c:v>05/05/2022</c:v>
                </c:pt>
                <c:pt idx="177">
                  <c:v>04/05/2022</c:v>
                </c:pt>
                <c:pt idx="178">
                  <c:v>03/05/2022</c:v>
                </c:pt>
                <c:pt idx="179">
                  <c:v>19/02/2022</c:v>
                </c:pt>
                <c:pt idx="180">
                  <c:v>18/01/2022</c:v>
                </c:pt>
                <c:pt idx="181">
                  <c:v>23/02/2022</c:v>
                </c:pt>
                <c:pt idx="182">
                  <c:v>11/05/2022</c:v>
                </c:pt>
                <c:pt idx="183">
                  <c:v>10/05/2022</c:v>
                </c:pt>
                <c:pt idx="184">
                  <c:v>09/05/2022</c:v>
                </c:pt>
                <c:pt idx="185">
                  <c:v>12/05/2022</c:v>
                </c:pt>
                <c:pt idx="186">
                  <c:v>01/05/2022</c:v>
                </c:pt>
                <c:pt idx="187">
                  <c:v>13/05/2022</c:v>
                </c:pt>
                <c:pt idx="188">
                  <c:v>16/05/2022</c:v>
                </c:pt>
                <c:pt idx="189">
                  <c:v>17/05/2022</c:v>
                </c:pt>
                <c:pt idx="190">
                  <c:v>18/05/2022</c:v>
                </c:pt>
                <c:pt idx="191">
                  <c:v>19/05/2022</c:v>
                </c:pt>
              </c:strCache>
            </c:strRef>
          </c:cat>
          <c:val>
            <c:numRef>
              <c:f>INDICADORES!$E$64:$E$256</c:f>
              <c:numCache>
                <c:formatCode>General</c:formatCode>
                <c:ptCount val="192"/>
                <c:pt idx="0">
                  <c:v>13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51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9</c:v>
                </c:pt>
                <c:pt idx="12">
                  <c:v>1</c:v>
                </c:pt>
                <c:pt idx="13">
                  <c:v>25</c:v>
                </c:pt>
                <c:pt idx="14">
                  <c:v>12</c:v>
                </c:pt>
                <c:pt idx="15">
                  <c:v>1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16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10</c:v>
                </c:pt>
                <c:pt idx="25">
                  <c:v>21</c:v>
                </c:pt>
                <c:pt idx="26">
                  <c:v>1</c:v>
                </c:pt>
                <c:pt idx="27">
                  <c:v>1</c:v>
                </c:pt>
                <c:pt idx="28">
                  <c:v>12</c:v>
                </c:pt>
                <c:pt idx="29">
                  <c:v>17</c:v>
                </c:pt>
                <c:pt idx="30">
                  <c:v>1</c:v>
                </c:pt>
                <c:pt idx="31">
                  <c:v>4</c:v>
                </c:pt>
                <c:pt idx="32">
                  <c:v>9</c:v>
                </c:pt>
                <c:pt idx="33">
                  <c:v>8</c:v>
                </c:pt>
                <c:pt idx="34">
                  <c:v>12</c:v>
                </c:pt>
                <c:pt idx="35">
                  <c:v>12</c:v>
                </c:pt>
                <c:pt idx="36">
                  <c:v>22</c:v>
                </c:pt>
                <c:pt idx="37">
                  <c:v>14</c:v>
                </c:pt>
                <c:pt idx="38">
                  <c:v>16</c:v>
                </c:pt>
                <c:pt idx="39">
                  <c:v>5</c:v>
                </c:pt>
                <c:pt idx="40">
                  <c:v>4</c:v>
                </c:pt>
                <c:pt idx="41">
                  <c:v>11</c:v>
                </c:pt>
                <c:pt idx="42">
                  <c:v>7</c:v>
                </c:pt>
                <c:pt idx="43">
                  <c:v>8</c:v>
                </c:pt>
                <c:pt idx="44">
                  <c:v>1</c:v>
                </c:pt>
                <c:pt idx="45">
                  <c:v>4</c:v>
                </c:pt>
                <c:pt idx="46">
                  <c:v>13</c:v>
                </c:pt>
                <c:pt idx="47">
                  <c:v>11</c:v>
                </c:pt>
                <c:pt idx="48">
                  <c:v>4</c:v>
                </c:pt>
                <c:pt idx="49">
                  <c:v>1</c:v>
                </c:pt>
                <c:pt idx="50">
                  <c:v>1</c:v>
                </c:pt>
                <c:pt idx="51">
                  <c:v>15</c:v>
                </c:pt>
                <c:pt idx="52">
                  <c:v>1</c:v>
                </c:pt>
                <c:pt idx="53">
                  <c:v>3</c:v>
                </c:pt>
                <c:pt idx="54">
                  <c:v>11</c:v>
                </c:pt>
                <c:pt idx="55">
                  <c:v>5</c:v>
                </c:pt>
                <c:pt idx="56">
                  <c:v>3</c:v>
                </c:pt>
                <c:pt idx="57">
                  <c:v>1</c:v>
                </c:pt>
                <c:pt idx="58">
                  <c:v>14</c:v>
                </c:pt>
                <c:pt idx="59">
                  <c:v>18</c:v>
                </c:pt>
                <c:pt idx="60">
                  <c:v>25</c:v>
                </c:pt>
                <c:pt idx="61">
                  <c:v>26</c:v>
                </c:pt>
                <c:pt idx="62">
                  <c:v>1</c:v>
                </c:pt>
                <c:pt idx="63">
                  <c:v>10</c:v>
                </c:pt>
                <c:pt idx="64">
                  <c:v>21</c:v>
                </c:pt>
                <c:pt idx="65">
                  <c:v>9</c:v>
                </c:pt>
                <c:pt idx="66">
                  <c:v>6</c:v>
                </c:pt>
                <c:pt idx="67">
                  <c:v>17</c:v>
                </c:pt>
                <c:pt idx="68">
                  <c:v>17</c:v>
                </c:pt>
                <c:pt idx="69">
                  <c:v>5</c:v>
                </c:pt>
                <c:pt idx="70">
                  <c:v>7</c:v>
                </c:pt>
                <c:pt idx="71">
                  <c:v>4</c:v>
                </c:pt>
                <c:pt idx="72">
                  <c:v>4</c:v>
                </c:pt>
                <c:pt idx="73">
                  <c:v>6</c:v>
                </c:pt>
                <c:pt idx="74">
                  <c:v>4</c:v>
                </c:pt>
                <c:pt idx="75">
                  <c:v>3</c:v>
                </c:pt>
                <c:pt idx="76">
                  <c:v>17</c:v>
                </c:pt>
                <c:pt idx="77">
                  <c:v>5</c:v>
                </c:pt>
                <c:pt idx="78">
                  <c:v>1</c:v>
                </c:pt>
                <c:pt idx="79">
                  <c:v>27</c:v>
                </c:pt>
                <c:pt idx="80">
                  <c:v>16</c:v>
                </c:pt>
                <c:pt idx="81">
                  <c:v>11</c:v>
                </c:pt>
                <c:pt idx="82">
                  <c:v>19</c:v>
                </c:pt>
                <c:pt idx="83">
                  <c:v>2</c:v>
                </c:pt>
                <c:pt idx="84">
                  <c:v>1</c:v>
                </c:pt>
                <c:pt idx="85">
                  <c:v>3</c:v>
                </c:pt>
                <c:pt idx="86">
                  <c:v>8</c:v>
                </c:pt>
                <c:pt idx="87">
                  <c:v>6</c:v>
                </c:pt>
                <c:pt idx="88">
                  <c:v>7</c:v>
                </c:pt>
                <c:pt idx="89">
                  <c:v>9</c:v>
                </c:pt>
                <c:pt idx="90">
                  <c:v>3</c:v>
                </c:pt>
                <c:pt idx="91">
                  <c:v>36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24</c:v>
                </c:pt>
                <c:pt idx="97">
                  <c:v>24</c:v>
                </c:pt>
                <c:pt idx="98">
                  <c:v>25</c:v>
                </c:pt>
                <c:pt idx="99">
                  <c:v>9</c:v>
                </c:pt>
                <c:pt idx="100">
                  <c:v>6</c:v>
                </c:pt>
                <c:pt idx="101">
                  <c:v>1</c:v>
                </c:pt>
                <c:pt idx="102">
                  <c:v>1</c:v>
                </c:pt>
                <c:pt idx="103">
                  <c:v>4</c:v>
                </c:pt>
                <c:pt idx="104">
                  <c:v>6</c:v>
                </c:pt>
                <c:pt idx="105">
                  <c:v>12</c:v>
                </c:pt>
                <c:pt idx="106">
                  <c:v>6</c:v>
                </c:pt>
                <c:pt idx="107">
                  <c:v>3</c:v>
                </c:pt>
                <c:pt idx="108">
                  <c:v>7</c:v>
                </c:pt>
                <c:pt idx="109">
                  <c:v>1</c:v>
                </c:pt>
                <c:pt idx="110">
                  <c:v>3</c:v>
                </c:pt>
                <c:pt idx="111">
                  <c:v>1</c:v>
                </c:pt>
                <c:pt idx="112">
                  <c:v>13</c:v>
                </c:pt>
                <c:pt idx="113">
                  <c:v>9</c:v>
                </c:pt>
                <c:pt idx="114">
                  <c:v>14</c:v>
                </c:pt>
                <c:pt idx="115">
                  <c:v>4</c:v>
                </c:pt>
                <c:pt idx="116">
                  <c:v>15</c:v>
                </c:pt>
                <c:pt idx="117">
                  <c:v>13</c:v>
                </c:pt>
                <c:pt idx="118">
                  <c:v>13</c:v>
                </c:pt>
                <c:pt idx="119">
                  <c:v>8</c:v>
                </c:pt>
                <c:pt idx="120">
                  <c:v>7</c:v>
                </c:pt>
                <c:pt idx="121">
                  <c:v>13</c:v>
                </c:pt>
                <c:pt idx="122">
                  <c:v>6</c:v>
                </c:pt>
                <c:pt idx="123">
                  <c:v>2</c:v>
                </c:pt>
                <c:pt idx="124">
                  <c:v>4</c:v>
                </c:pt>
                <c:pt idx="125">
                  <c:v>5</c:v>
                </c:pt>
                <c:pt idx="126">
                  <c:v>6</c:v>
                </c:pt>
                <c:pt idx="127">
                  <c:v>3</c:v>
                </c:pt>
                <c:pt idx="128">
                  <c:v>1</c:v>
                </c:pt>
                <c:pt idx="129">
                  <c:v>6</c:v>
                </c:pt>
                <c:pt idx="130">
                  <c:v>2</c:v>
                </c:pt>
                <c:pt idx="131">
                  <c:v>6</c:v>
                </c:pt>
                <c:pt idx="132">
                  <c:v>9</c:v>
                </c:pt>
                <c:pt idx="133">
                  <c:v>10</c:v>
                </c:pt>
                <c:pt idx="134">
                  <c:v>15</c:v>
                </c:pt>
                <c:pt idx="135">
                  <c:v>14</c:v>
                </c:pt>
                <c:pt idx="136">
                  <c:v>21</c:v>
                </c:pt>
                <c:pt idx="137">
                  <c:v>15</c:v>
                </c:pt>
                <c:pt idx="138">
                  <c:v>8</c:v>
                </c:pt>
                <c:pt idx="139">
                  <c:v>5</c:v>
                </c:pt>
                <c:pt idx="140">
                  <c:v>1</c:v>
                </c:pt>
                <c:pt idx="141">
                  <c:v>7</c:v>
                </c:pt>
                <c:pt idx="142">
                  <c:v>3</c:v>
                </c:pt>
                <c:pt idx="143">
                  <c:v>5</c:v>
                </c:pt>
                <c:pt idx="144">
                  <c:v>9</c:v>
                </c:pt>
                <c:pt idx="145">
                  <c:v>2</c:v>
                </c:pt>
                <c:pt idx="146">
                  <c:v>6</c:v>
                </c:pt>
                <c:pt idx="147">
                  <c:v>3</c:v>
                </c:pt>
                <c:pt idx="148">
                  <c:v>3</c:v>
                </c:pt>
                <c:pt idx="149">
                  <c:v>7</c:v>
                </c:pt>
                <c:pt idx="150">
                  <c:v>1</c:v>
                </c:pt>
                <c:pt idx="151">
                  <c:v>2</c:v>
                </c:pt>
                <c:pt idx="152">
                  <c:v>6</c:v>
                </c:pt>
                <c:pt idx="153">
                  <c:v>8</c:v>
                </c:pt>
                <c:pt idx="154">
                  <c:v>2</c:v>
                </c:pt>
                <c:pt idx="155">
                  <c:v>20</c:v>
                </c:pt>
                <c:pt idx="156">
                  <c:v>18</c:v>
                </c:pt>
                <c:pt idx="157">
                  <c:v>12</c:v>
                </c:pt>
                <c:pt idx="158">
                  <c:v>3</c:v>
                </c:pt>
                <c:pt idx="159">
                  <c:v>3</c:v>
                </c:pt>
                <c:pt idx="160">
                  <c:v>8</c:v>
                </c:pt>
                <c:pt idx="161">
                  <c:v>6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2</c:v>
                </c:pt>
                <c:pt idx="172">
                  <c:v>3</c:v>
                </c:pt>
                <c:pt idx="173">
                  <c:v>5</c:v>
                </c:pt>
                <c:pt idx="174">
                  <c:v>25</c:v>
                </c:pt>
                <c:pt idx="175">
                  <c:v>10</c:v>
                </c:pt>
                <c:pt idx="176">
                  <c:v>11</c:v>
                </c:pt>
                <c:pt idx="177">
                  <c:v>11</c:v>
                </c:pt>
                <c:pt idx="178">
                  <c:v>6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4</c:v>
                </c:pt>
                <c:pt idx="183">
                  <c:v>1</c:v>
                </c:pt>
                <c:pt idx="184">
                  <c:v>7</c:v>
                </c:pt>
                <c:pt idx="185">
                  <c:v>2</c:v>
                </c:pt>
                <c:pt idx="186">
                  <c:v>1</c:v>
                </c:pt>
                <c:pt idx="187">
                  <c:v>11</c:v>
                </c:pt>
                <c:pt idx="188">
                  <c:v>18</c:v>
                </c:pt>
                <c:pt idx="189">
                  <c:v>4</c:v>
                </c:pt>
                <c:pt idx="190">
                  <c:v>5</c:v>
                </c:pt>
                <c:pt idx="19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49-4DD8-92A3-65B89BC89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671040"/>
        <c:axId val="1890669376"/>
      </c:lineChart>
      <c:catAx>
        <c:axId val="18906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0669376"/>
        <c:crosses val="autoZero"/>
        <c:auto val="1"/>
        <c:lblAlgn val="ctr"/>
        <c:lblOffset val="100"/>
        <c:noMultiLvlLbl val="0"/>
      </c:catAx>
      <c:valAx>
        <c:axId val="189066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06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IARIO!A1"/><Relationship Id="rId2" Type="http://schemas.openxmlformats.org/officeDocument/2006/relationships/hyperlink" Target="#RECIBOS!A1"/><Relationship Id="rId1" Type="http://schemas.openxmlformats.org/officeDocument/2006/relationships/hyperlink" Target="#'ESTADO D CUENTA'!A1"/><Relationship Id="rId6" Type="http://schemas.openxmlformats.org/officeDocument/2006/relationships/hyperlink" Target="#'ESTADO DE CUENTA'!A1"/><Relationship Id="rId5" Type="http://schemas.openxmlformats.org/officeDocument/2006/relationships/hyperlink" Target="#'HTR PREVIA'!A1"/><Relationship Id="rId4" Type="http://schemas.openxmlformats.org/officeDocument/2006/relationships/hyperlink" Target="#'DIARIO BANC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RECIBOS!A1"/><Relationship Id="rId7" Type="http://schemas.openxmlformats.org/officeDocument/2006/relationships/image" Target="../media/image2.svg"/><Relationship Id="rId2" Type="http://schemas.openxmlformats.org/officeDocument/2006/relationships/hyperlink" Target="#'DIARIO BANCOS'!A1"/><Relationship Id="rId1" Type="http://schemas.openxmlformats.org/officeDocument/2006/relationships/hyperlink" Target="#'ESTADO D CUENTA'!A1"/><Relationship Id="rId6" Type="http://schemas.openxmlformats.org/officeDocument/2006/relationships/image" Target="../media/image1.png"/><Relationship Id="rId5" Type="http://schemas.openxmlformats.org/officeDocument/2006/relationships/hyperlink" Target="#DIARIO!A1"/><Relationship Id="rId4" Type="http://schemas.openxmlformats.org/officeDocument/2006/relationships/hyperlink" Target="#'HTR PREVIA'!A1"/><Relationship Id="rId9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IARIO BANCOS'!A1"/><Relationship Id="rId3" Type="http://schemas.openxmlformats.org/officeDocument/2006/relationships/image" Target="../media/image7.png"/><Relationship Id="rId7" Type="http://schemas.openxmlformats.org/officeDocument/2006/relationships/hyperlink" Target="#Menu!A1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hyperlink" Target="#'ESTADO DE CUENTA'!A1"/><Relationship Id="rId11" Type="http://schemas.openxmlformats.org/officeDocument/2006/relationships/hyperlink" Target="#RECIBOS!A1"/><Relationship Id="rId5" Type="http://schemas.openxmlformats.org/officeDocument/2006/relationships/image" Target="../media/image9.jpeg"/><Relationship Id="rId10" Type="http://schemas.openxmlformats.org/officeDocument/2006/relationships/hyperlink" Target="#DIARIO!A1"/><Relationship Id="rId4" Type="http://schemas.openxmlformats.org/officeDocument/2006/relationships/image" Target="../media/image8.png"/><Relationship Id="rId9" Type="http://schemas.openxmlformats.org/officeDocument/2006/relationships/hyperlink" Target="#'HTR PREVIA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6.png"/><Relationship Id="rId1" Type="http://schemas.openxmlformats.org/officeDocument/2006/relationships/image" Target="../media/image12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173151</xdr:colOff>
      <xdr:row>0</xdr:row>
      <xdr:rowOff>56296</xdr:rowOff>
    </xdr:from>
    <xdr:to>
      <xdr:col>20</xdr:col>
      <xdr:colOff>417838</xdr:colOff>
      <xdr:row>2</xdr:row>
      <xdr:rowOff>2956</xdr:rowOff>
    </xdr:to>
    <xdr:sp macro="" textlink="">
      <xdr:nvSpPr>
        <xdr:cNvPr id="5" name="Rectángulo: esquinas superior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CAF15-6DA3-4DB7-8205-3067003B1CE3}"/>
            </a:ext>
          </a:extLst>
        </xdr:cNvPr>
        <xdr:cNvSpPr/>
      </xdr:nvSpPr>
      <xdr:spPr>
        <a:xfrm>
          <a:off x="24800991" y="56296"/>
          <a:ext cx="1075267" cy="701040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/>
  </xdr:twoCellAnchor>
  <xdr:twoCellAnchor>
    <xdr:from>
      <xdr:col>18</xdr:col>
      <xdr:colOff>209559</xdr:colOff>
      <xdr:row>0</xdr:row>
      <xdr:rowOff>57143</xdr:rowOff>
    </xdr:from>
    <xdr:to>
      <xdr:col>19</xdr:col>
      <xdr:colOff>318779</xdr:colOff>
      <xdr:row>2</xdr:row>
      <xdr:rowOff>2956</xdr:rowOff>
    </xdr:to>
    <xdr:sp macro="" textlink="">
      <xdr:nvSpPr>
        <xdr:cNvPr id="6" name="Rectángulo: esquinas superiores cortada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69473F-7461-43DE-B5A5-D76ABE3BCABF}"/>
            </a:ext>
          </a:extLst>
        </xdr:cNvPr>
        <xdr:cNvSpPr/>
      </xdr:nvSpPr>
      <xdr:spPr>
        <a:xfrm>
          <a:off x="23869659" y="57143"/>
          <a:ext cx="1076960" cy="700193"/>
        </a:xfrm>
        <a:prstGeom prst="snip2SameRect">
          <a:avLst/>
        </a:prstGeom>
        <a:solidFill>
          <a:srgbClr val="00FF00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/>
  </xdr:twoCellAnchor>
  <xdr:twoCellAnchor>
    <xdr:from>
      <xdr:col>17</xdr:col>
      <xdr:colOff>264592</xdr:colOff>
      <xdr:row>0</xdr:row>
      <xdr:rowOff>57144</xdr:rowOff>
    </xdr:from>
    <xdr:to>
      <xdr:col>18</xdr:col>
      <xdr:colOff>453399</xdr:colOff>
      <xdr:row>2</xdr:row>
      <xdr:rowOff>2957</xdr:rowOff>
    </xdr:to>
    <xdr:sp macro="" textlink="">
      <xdr:nvSpPr>
        <xdr:cNvPr id="7" name="Rectángulo: esquinas superiores cortada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4A587-83A9-4D49-9601-A554E99F3630}"/>
            </a:ext>
          </a:extLst>
        </xdr:cNvPr>
        <xdr:cNvSpPr/>
      </xdr:nvSpPr>
      <xdr:spPr>
        <a:xfrm>
          <a:off x="23033152" y="57144"/>
          <a:ext cx="1080347" cy="700193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/>
  </xdr:twoCellAnchor>
  <xdr:twoCellAnchor>
    <xdr:from>
      <xdr:col>14</xdr:col>
      <xdr:colOff>11439</xdr:colOff>
      <xdr:row>0</xdr:row>
      <xdr:rowOff>57144</xdr:rowOff>
    </xdr:from>
    <xdr:to>
      <xdr:col>15</xdr:col>
      <xdr:colOff>102033</xdr:colOff>
      <xdr:row>2</xdr:row>
      <xdr:rowOff>2957</xdr:rowOff>
    </xdr:to>
    <xdr:sp macro="" textlink="">
      <xdr:nvSpPr>
        <xdr:cNvPr id="8" name="Rectángulo: esquinas superiores cortadas 7">
          <a:extLst>
            <a:ext uri="{FF2B5EF4-FFF2-40B4-BE49-F238E27FC236}">
              <a16:creationId xmlns:a16="http://schemas.microsoft.com/office/drawing/2014/main" id="{BA7A51CA-C2AA-4ED0-B11F-3A24F3CA9FB4}"/>
            </a:ext>
          </a:extLst>
        </xdr:cNvPr>
        <xdr:cNvSpPr/>
      </xdr:nvSpPr>
      <xdr:spPr>
        <a:xfrm>
          <a:off x="20105379" y="57144"/>
          <a:ext cx="1081194" cy="700193"/>
        </a:xfrm>
        <a:prstGeom prst="snip2SameRect">
          <a:avLst/>
        </a:prstGeom>
        <a:solidFill>
          <a:srgbClr val="E7E6E6">
            <a:lumMod val="9000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14</xdr:col>
      <xdr:colOff>906366</xdr:colOff>
      <xdr:row>0</xdr:row>
      <xdr:rowOff>57144</xdr:rowOff>
    </xdr:from>
    <xdr:to>
      <xdr:col>16</xdr:col>
      <xdr:colOff>493193</xdr:colOff>
      <xdr:row>2</xdr:row>
      <xdr:rowOff>2957</xdr:rowOff>
    </xdr:to>
    <xdr:sp macro="" textlink="">
      <xdr:nvSpPr>
        <xdr:cNvPr id="9" name="Rectángulo: esquinas superiores cort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0EB84F-2882-436C-A40E-6F03FA8AAF17}"/>
            </a:ext>
          </a:extLst>
        </xdr:cNvPr>
        <xdr:cNvSpPr/>
      </xdr:nvSpPr>
      <xdr:spPr>
        <a:xfrm>
          <a:off x="21000306" y="57144"/>
          <a:ext cx="1240367" cy="700193"/>
        </a:xfrm>
        <a:prstGeom prst="snip2SameRect">
          <a:avLst/>
        </a:prstGeom>
        <a:solidFill>
          <a:srgbClr val="00B0F0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BANCOS</a:t>
          </a:r>
        </a:p>
      </xdr:txBody>
    </xdr:sp>
    <xdr:clientData/>
  </xdr:twoCellAnchor>
  <xdr:twoCellAnchor>
    <xdr:from>
      <xdr:col>16</xdr:col>
      <xdr:colOff>386513</xdr:colOff>
      <xdr:row>0</xdr:row>
      <xdr:rowOff>57144</xdr:rowOff>
    </xdr:from>
    <xdr:to>
      <xdr:col>17</xdr:col>
      <xdr:colOff>439852</xdr:colOff>
      <xdr:row>2</xdr:row>
      <xdr:rowOff>2957</xdr:rowOff>
    </xdr:to>
    <xdr:sp macro="" textlink="">
      <xdr:nvSpPr>
        <xdr:cNvPr id="10" name="Rectángulo: esquinas superiores cortada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0A04849-ED76-4277-A26B-9E3374D18A24}"/>
            </a:ext>
          </a:extLst>
        </xdr:cNvPr>
        <xdr:cNvSpPr/>
      </xdr:nvSpPr>
      <xdr:spPr>
        <a:xfrm>
          <a:off x="22133993" y="57144"/>
          <a:ext cx="1074419" cy="700193"/>
        </a:xfrm>
        <a:prstGeom prst="snip2SameRect">
          <a:avLst/>
        </a:prstGeom>
        <a:gradFill flip="none" rotWithShape="1">
          <a:gsLst>
            <a:gs pos="0">
              <a:srgbClr val="CC99FF">
                <a:shade val="30000"/>
                <a:satMod val="115000"/>
              </a:srgbClr>
            </a:gs>
            <a:gs pos="50000">
              <a:srgbClr val="CC99FF">
                <a:shade val="67500"/>
                <a:satMod val="115000"/>
              </a:srgbClr>
            </a:gs>
            <a:gs pos="100000">
              <a:srgbClr val="CC99FF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/>
  </xdr:twoCellAnchor>
  <xdr:twoCellAnchor>
    <xdr:from>
      <xdr:col>12</xdr:col>
      <xdr:colOff>273845</xdr:colOff>
      <xdr:row>1</xdr:row>
      <xdr:rowOff>130969</xdr:rowOff>
    </xdr:from>
    <xdr:to>
      <xdr:col>13</xdr:col>
      <xdr:colOff>1365250</xdr:colOff>
      <xdr:row>3</xdr:row>
      <xdr:rowOff>83343</xdr:rowOff>
    </xdr:to>
    <xdr:sp macro="" textlink="">
      <xdr:nvSpPr>
        <xdr:cNvPr id="11" name="Flecha: a la derecha 10">
          <a:extLst>
            <a:ext uri="{FF2B5EF4-FFF2-40B4-BE49-F238E27FC236}">
              <a16:creationId xmlns:a16="http://schemas.microsoft.com/office/drawing/2014/main" id="{DA7DF465-A044-4C6B-99A9-CCCE17CE8EB7}"/>
            </a:ext>
          </a:extLst>
        </xdr:cNvPr>
        <xdr:cNvSpPr/>
      </xdr:nvSpPr>
      <xdr:spPr>
        <a:xfrm flipH="1">
          <a:off x="16053595" y="575469"/>
          <a:ext cx="1964530" cy="4921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23</xdr:col>
      <xdr:colOff>750094</xdr:colOff>
      <xdr:row>1</xdr:row>
      <xdr:rowOff>59531</xdr:rowOff>
    </xdr:from>
    <xdr:to>
      <xdr:col>23</xdr:col>
      <xdr:colOff>1728502</xdr:colOff>
      <xdr:row>3</xdr:row>
      <xdr:rowOff>103631</xdr:rowOff>
    </xdr:to>
    <xdr:sp macro="" textlink="">
      <xdr:nvSpPr>
        <xdr:cNvPr id="12" name="Flecha: a la derecha 11">
          <a:extLst>
            <a:ext uri="{FF2B5EF4-FFF2-40B4-BE49-F238E27FC236}">
              <a16:creationId xmlns:a16="http://schemas.microsoft.com/office/drawing/2014/main" id="{7DCAE842-BE64-40E6-891D-C2B8CF5B2C14}"/>
            </a:ext>
          </a:extLst>
        </xdr:cNvPr>
        <xdr:cNvSpPr/>
      </xdr:nvSpPr>
      <xdr:spPr>
        <a:xfrm>
          <a:off x="30071219" y="504031"/>
          <a:ext cx="978408" cy="5838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11</xdr:col>
      <xdr:colOff>104542</xdr:colOff>
      <xdr:row>0</xdr:row>
      <xdr:rowOff>0</xdr:rowOff>
    </xdr:from>
    <xdr:to>
      <xdr:col>12</xdr:col>
      <xdr:colOff>85085</xdr:colOff>
      <xdr:row>2</xdr:row>
      <xdr:rowOff>371708</xdr:rowOff>
    </xdr:to>
    <xdr:sp macro="" textlink="">
      <xdr:nvSpPr>
        <xdr:cNvPr id="13" name="Hexágono 12">
          <a:extLst>
            <a:ext uri="{FF2B5EF4-FFF2-40B4-BE49-F238E27FC236}">
              <a16:creationId xmlns:a16="http://schemas.microsoft.com/office/drawing/2014/main" id="{40F74CC7-F470-4FE4-9372-2274AEDB143F}"/>
            </a:ext>
          </a:extLst>
        </xdr:cNvPr>
        <xdr:cNvSpPr/>
      </xdr:nvSpPr>
      <xdr:spPr>
        <a:xfrm>
          <a:off x="15402621" y="0"/>
          <a:ext cx="1583531" cy="1126738"/>
        </a:xfrm>
        <a:prstGeom prst="hexagon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/>
            <a:t>solo acá capture</a:t>
          </a:r>
        </a:p>
      </xdr:txBody>
    </xdr:sp>
    <xdr:clientData/>
  </xdr:twoCellAnchor>
  <xdr:twoCellAnchor>
    <xdr:from>
      <xdr:col>5</xdr:col>
      <xdr:colOff>140770</xdr:colOff>
      <xdr:row>0</xdr:row>
      <xdr:rowOff>446371</xdr:rowOff>
    </xdr:from>
    <xdr:to>
      <xdr:col>8</xdr:col>
      <xdr:colOff>474620</xdr:colOff>
      <xdr:row>2</xdr:row>
      <xdr:rowOff>33287</xdr:rowOff>
    </xdr:to>
    <xdr:sp macro="" textlink="">
      <xdr:nvSpPr>
        <xdr:cNvPr id="14" name="Flecha: a la derecha 13">
          <a:extLst>
            <a:ext uri="{FF2B5EF4-FFF2-40B4-BE49-F238E27FC236}">
              <a16:creationId xmlns:a16="http://schemas.microsoft.com/office/drawing/2014/main" id="{94229579-D687-473F-8C3A-C875CDE68CC1}"/>
            </a:ext>
          </a:extLst>
        </xdr:cNvPr>
        <xdr:cNvSpPr/>
      </xdr:nvSpPr>
      <xdr:spPr>
        <a:xfrm flipH="1">
          <a:off x="4386199" y="446371"/>
          <a:ext cx="4293528" cy="335309"/>
        </a:xfrm>
        <a:prstGeom prst="rightArrow">
          <a:avLst>
            <a:gd name="adj1" fmla="val 56849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333374</xdr:colOff>
      <xdr:row>3</xdr:row>
      <xdr:rowOff>568960</xdr:rowOff>
    </xdr:to>
    <xdr:sp macro="" textlink="">
      <xdr:nvSpPr>
        <xdr:cNvPr id="17" name="Rectángulo: esquinas superiores cortada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EE570C-54B6-4EB3-8C5C-9B9EE19201EB}"/>
            </a:ext>
          </a:extLst>
        </xdr:cNvPr>
        <xdr:cNvSpPr/>
      </xdr:nvSpPr>
      <xdr:spPr>
        <a:xfrm rot="5400000">
          <a:off x="7889161" y="-7436723"/>
          <a:ext cx="1176178" cy="16954499"/>
        </a:xfrm>
        <a:prstGeom prst="snip2SameRect">
          <a:avLst/>
        </a:prstGeom>
        <a:solidFill>
          <a:srgbClr val="00B0F0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>
              <a:solidFill>
                <a:schemeClr val="bg1"/>
              </a:solidFill>
            </a:rPr>
            <a:t>BANCOS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464186</xdr:rowOff>
    </xdr:from>
    <xdr:to>
      <xdr:col>1</xdr:col>
      <xdr:colOff>333373</xdr:colOff>
      <xdr:row>8</xdr:row>
      <xdr:rowOff>183515</xdr:rowOff>
    </xdr:to>
    <xdr:sp macro="" textlink="">
      <xdr:nvSpPr>
        <xdr:cNvPr id="18" name="Rectángulo: esquinas superiores cortada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215537-475F-431C-B25A-48FD923E74BE}"/>
            </a:ext>
          </a:extLst>
        </xdr:cNvPr>
        <xdr:cNvSpPr/>
      </xdr:nvSpPr>
      <xdr:spPr>
        <a:xfrm rot="5400000">
          <a:off x="7921068" y="-6397226"/>
          <a:ext cx="1112361" cy="16954498"/>
        </a:xfrm>
        <a:prstGeom prst="snip2SameRect">
          <a:avLst/>
        </a:prstGeom>
        <a:gradFill flip="none" rotWithShape="1">
          <a:gsLst>
            <a:gs pos="0">
              <a:srgbClr val="CC99FF">
                <a:shade val="30000"/>
                <a:satMod val="115000"/>
              </a:srgbClr>
            </a:gs>
            <a:gs pos="50000">
              <a:srgbClr val="CC99FF">
                <a:shade val="67500"/>
                <a:satMod val="115000"/>
              </a:srgbClr>
            </a:gs>
            <a:gs pos="100000">
              <a:srgbClr val="CC99FF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 fPrintsWithSheet="0"/>
  </xdr:twoCellAnchor>
  <xdr:twoCellAnchor>
    <xdr:from>
      <xdr:col>0</xdr:col>
      <xdr:colOff>0</xdr:colOff>
      <xdr:row>8</xdr:row>
      <xdr:rowOff>126365</xdr:rowOff>
    </xdr:from>
    <xdr:to>
      <xdr:col>1</xdr:col>
      <xdr:colOff>333374</xdr:colOff>
      <xdr:row>14</xdr:row>
      <xdr:rowOff>15785</xdr:rowOff>
    </xdr:to>
    <xdr:sp macro="" textlink="">
      <xdr:nvSpPr>
        <xdr:cNvPr id="19" name="Rectángulo: esquinas superiores cortada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7F7A54-2CC7-46F6-9F37-AF6CC4A4E740}"/>
            </a:ext>
          </a:extLst>
        </xdr:cNvPr>
        <xdr:cNvSpPr/>
      </xdr:nvSpPr>
      <xdr:spPr>
        <a:xfrm rot="5400000">
          <a:off x="7925321" y="-5346268"/>
          <a:ext cx="1103857" cy="16954499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 fPrintsWithSheet="0"/>
  </xdr:twoCellAnchor>
  <xdr:twoCellAnchor>
    <xdr:from>
      <xdr:col>0</xdr:col>
      <xdr:colOff>0</xdr:colOff>
      <xdr:row>12</xdr:row>
      <xdr:rowOff>69216</xdr:rowOff>
    </xdr:from>
    <xdr:to>
      <xdr:col>1</xdr:col>
      <xdr:colOff>333374</xdr:colOff>
      <xdr:row>17</xdr:row>
      <xdr:rowOff>162893</xdr:rowOff>
    </xdr:to>
    <xdr:sp macro="" textlink="">
      <xdr:nvSpPr>
        <xdr:cNvPr id="20" name="Rectángulo: esquinas superiores cortada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AC01BA-630E-4062-B578-05CCA25D5EFB}"/>
            </a:ext>
          </a:extLst>
        </xdr:cNvPr>
        <xdr:cNvSpPr/>
      </xdr:nvSpPr>
      <xdr:spPr>
        <a:xfrm rot="5400000">
          <a:off x="7924396" y="-4592867"/>
          <a:ext cx="1105708" cy="16954499"/>
        </a:xfrm>
        <a:prstGeom prst="snip2SameRect">
          <a:avLst/>
        </a:prstGeom>
        <a:solidFill>
          <a:srgbClr val="00FF00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 fPrintsWithSheet="0"/>
  </xdr:twoCellAnchor>
  <xdr:twoCellAnchor>
    <xdr:from>
      <xdr:col>0</xdr:col>
      <xdr:colOff>1</xdr:colOff>
      <xdr:row>17</xdr:row>
      <xdr:rowOff>20319</xdr:rowOff>
    </xdr:from>
    <xdr:to>
      <xdr:col>1</xdr:col>
      <xdr:colOff>331487</xdr:colOff>
      <xdr:row>22</xdr:row>
      <xdr:rowOff>124883</xdr:rowOff>
    </xdr:to>
    <xdr:sp macro="" textlink="">
      <xdr:nvSpPr>
        <xdr:cNvPr id="21" name="Rectángulo: esquinas superiores cortada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9E17-E021-4029-A743-4D73D389C5D7}"/>
            </a:ext>
          </a:extLst>
        </xdr:cNvPr>
        <xdr:cNvSpPr/>
      </xdr:nvSpPr>
      <xdr:spPr>
        <a:xfrm rot="5400000">
          <a:off x="7923963" y="-3659726"/>
          <a:ext cx="1109980" cy="16957903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 fPrintsWithSheet="0"/>
  </xdr:twoCellAnchor>
  <xdr:twoCellAnchor>
    <xdr:from>
      <xdr:col>5</xdr:col>
      <xdr:colOff>769577</xdr:colOff>
      <xdr:row>1</xdr:row>
      <xdr:rowOff>119062</xdr:rowOff>
    </xdr:from>
    <xdr:to>
      <xdr:col>8</xdr:col>
      <xdr:colOff>971984</xdr:colOff>
      <xdr:row>3</xdr:row>
      <xdr:rowOff>95250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DFF7749A-C864-046F-5DE4-7EAFB356A1C7}"/>
            </a:ext>
          </a:extLst>
        </xdr:cNvPr>
        <xdr:cNvCxnSpPr/>
      </xdr:nvCxnSpPr>
      <xdr:spPr>
        <a:xfrm rot="10800000">
          <a:off x="5003872" y="569335"/>
          <a:ext cx="4168271" cy="573665"/>
        </a:xfrm>
        <a:prstGeom prst="bentConnector3">
          <a:avLst/>
        </a:prstGeom>
        <a:ln w="158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19897</xdr:colOff>
      <xdr:row>0</xdr:row>
      <xdr:rowOff>22432</xdr:rowOff>
    </xdr:from>
    <xdr:to>
      <xdr:col>4</xdr:col>
      <xdr:colOff>604097</xdr:colOff>
      <xdr:row>2</xdr:row>
      <xdr:rowOff>2960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BD0D9A-D585-4D56-95A0-F9DE46D75B50}"/>
            </a:ext>
          </a:extLst>
        </xdr:cNvPr>
        <xdr:cNvGrpSpPr/>
      </xdr:nvGrpSpPr>
      <xdr:grpSpPr>
        <a:xfrm>
          <a:off x="1623431" y="18622"/>
          <a:ext cx="5324792" cy="936838"/>
          <a:chOff x="1620097" y="13965"/>
          <a:chExt cx="5613400" cy="336128"/>
        </a:xfrm>
      </xdr:grpSpPr>
      <xdr:sp macro="" textlink="">
        <xdr:nvSpPr>
          <xdr:cNvPr id="3" name="Rectángulo: esquinas superiores cortadas 2">
            <a:extLst>
              <a:ext uri="{FF2B5EF4-FFF2-40B4-BE49-F238E27FC236}">
                <a16:creationId xmlns:a16="http://schemas.microsoft.com/office/drawing/2014/main" id="{88B5F76D-9D43-D70F-5442-46F2FECBC849}"/>
              </a:ext>
            </a:extLst>
          </xdr:cNvPr>
          <xdr:cNvSpPr/>
        </xdr:nvSpPr>
        <xdr:spPr>
          <a:xfrm>
            <a:off x="1620097" y="14813"/>
            <a:ext cx="1081194" cy="335280"/>
          </a:xfrm>
          <a:prstGeom prst="snip2SameRect">
            <a:avLst/>
          </a:prstGeom>
          <a:solidFill>
            <a:srgbClr val="E7E6E6">
              <a:lumMod val="90000"/>
            </a:srgb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MENU</a:t>
            </a:r>
          </a:p>
        </xdr:txBody>
      </xdr:sp>
      <xdr:sp macro="" textlink="">
        <xdr:nvSpPr>
          <xdr:cNvPr id="4" name="Rectángulo: esquinas superiores cortada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272569A-CE49-6AC9-C881-8EC1ACCC1148}"/>
              </a:ext>
            </a:extLst>
          </xdr:cNvPr>
          <xdr:cNvSpPr/>
        </xdr:nvSpPr>
        <xdr:spPr>
          <a:xfrm>
            <a:off x="2515024" y="14813"/>
            <a:ext cx="1085427" cy="335280"/>
          </a:xfrm>
          <a:prstGeom prst="snip2SameRect">
            <a:avLst/>
          </a:prstGeom>
          <a:solidFill>
            <a:srgbClr val="00B0F0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BANCOS</a:t>
            </a:r>
          </a:p>
        </xdr:txBody>
      </xdr:sp>
      <xdr:sp macro="" textlink="">
        <xdr:nvSpPr>
          <xdr:cNvPr id="5" name="Rectángulo: esquinas superiores cortadas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C3C303-DC70-F859-758C-CD924486A8F1}"/>
              </a:ext>
            </a:extLst>
          </xdr:cNvPr>
          <xdr:cNvSpPr/>
        </xdr:nvSpPr>
        <xdr:spPr>
          <a:xfrm>
            <a:off x="6159077" y="13965"/>
            <a:ext cx="1074420" cy="335280"/>
          </a:xfrm>
          <a:prstGeom prst="snip2SameRect">
            <a:avLst/>
          </a:prstGeom>
          <a:solidFill>
            <a:srgbClr val="FF7C8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E DO DE CTA</a:t>
            </a:r>
          </a:p>
        </xdr:txBody>
      </xdr:sp>
      <xdr:sp macro="" textlink="">
        <xdr:nvSpPr>
          <xdr:cNvPr id="6" name="Rectángulo: esquinas superiores cortada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671E46B-D0CE-1F16-A85C-43042CF40ADE}"/>
              </a:ext>
            </a:extLst>
          </xdr:cNvPr>
          <xdr:cNvSpPr/>
        </xdr:nvSpPr>
        <xdr:spPr>
          <a:xfrm>
            <a:off x="5230284" y="14812"/>
            <a:ext cx="1074420" cy="335280"/>
          </a:xfrm>
          <a:prstGeom prst="snip2SameRect">
            <a:avLst/>
          </a:prstGeom>
          <a:solidFill>
            <a:srgbClr val="00FF00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RECIBOS</a:t>
            </a:r>
          </a:p>
        </xdr:txBody>
      </xdr:sp>
      <xdr:sp macro="" textlink="">
        <xdr:nvSpPr>
          <xdr:cNvPr id="7" name="Rectángulo: esquinas superiores cortada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D8500EA-D2EA-562C-E528-BC5D5471491E}"/>
              </a:ext>
            </a:extLst>
          </xdr:cNvPr>
          <xdr:cNvSpPr/>
        </xdr:nvSpPr>
        <xdr:spPr>
          <a:xfrm>
            <a:off x="3493771" y="14813"/>
            <a:ext cx="1077806" cy="335280"/>
          </a:xfrm>
          <a:prstGeom prst="snip2SameRect">
            <a:avLst/>
          </a:prstGeom>
          <a:solidFill>
            <a:srgbClr val="CC99FF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 DE TRABAJO</a:t>
            </a:r>
          </a:p>
        </xdr:txBody>
      </xdr:sp>
      <xdr:sp macro="" textlink="">
        <xdr:nvSpPr>
          <xdr:cNvPr id="8" name="Rectángulo: esquinas superiores cortada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96DFA25-430C-0D34-847E-9113BF470384}"/>
              </a:ext>
            </a:extLst>
          </xdr:cNvPr>
          <xdr:cNvSpPr/>
        </xdr:nvSpPr>
        <xdr:spPr>
          <a:xfrm>
            <a:off x="4396317" y="14813"/>
            <a:ext cx="1077807" cy="335280"/>
          </a:xfrm>
          <a:prstGeom prst="snip2SameRect">
            <a:avLst/>
          </a:prstGeom>
          <a:gradFill flip="none" rotWithShape="1">
            <a:gsLst>
              <a:gs pos="0">
                <a:srgbClr val="FF9933">
                  <a:shade val="30000"/>
                  <a:satMod val="115000"/>
                </a:srgbClr>
              </a:gs>
              <a:gs pos="50000">
                <a:srgbClr val="FF9933">
                  <a:shade val="67500"/>
                  <a:satMod val="115000"/>
                </a:srgbClr>
              </a:gs>
              <a:gs pos="100000">
                <a:srgbClr val="FF9933">
                  <a:shade val="100000"/>
                  <a:satMod val="115000"/>
                </a:srgbClr>
              </a:gs>
            </a:gsLst>
            <a:lin ang="18900000" scaled="1"/>
            <a:tileRect/>
          </a:gradFill>
          <a:ln w="19050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DIARIO</a:t>
            </a:r>
          </a:p>
        </xdr:txBody>
      </xdr:sp>
    </xdr:grpSp>
    <xdr:clientData fPrintsWithSheet="0"/>
  </xdr:twoCellAnchor>
  <xdr:twoCellAnchor editAs="oneCell">
    <xdr:from>
      <xdr:col>5</xdr:col>
      <xdr:colOff>176890</xdr:colOff>
      <xdr:row>0</xdr:row>
      <xdr:rowOff>27214</xdr:rowOff>
    </xdr:from>
    <xdr:to>
      <xdr:col>5</xdr:col>
      <xdr:colOff>460645</xdr:colOff>
      <xdr:row>0</xdr:row>
      <xdr:rowOff>536998</xdr:rowOff>
    </xdr:to>
    <xdr:pic macro="[0]!Hoja13.FiltraCampo">
      <xdr:nvPicPr>
        <xdr:cNvPr id="16" name="Gráfico 15">
          <a:extLst>
            <a:ext uri="{FF2B5EF4-FFF2-40B4-BE49-F238E27FC236}">
              <a16:creationId xmlns:a16="http://schemas.microsoft.com/office/drawing/2014/main" id="{1C116C43-0F2F-4066-8BE9-977AE3DDB0F8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911190" y="27214"/>
          <a:ext cx="297725" cy="314666"/>
        </a:xfrm>
        <a:prstGeom prst="rect">
          <a:avLst/>
        </a:prstGeom>
        <a:scene3d>
          <a:camera prst="orthographicFront"/>
          <a:lightRig rig="threePt" dir="t"/>
        </a:scene3d>
        <a:sp3d prstMaterial="matte"/>
      </xdr:spPr>
    </xdr:pic>
    <xdr:clientData/>
  </xdr:twoCellAnchor>
  <xdr:twoCellAnchor editAs="oneCell">
    <xdr:from>
      <xdr:col>7</xdr:col>
      <xdr:colOff>517072</xdr:colOff>
      <xdr:row>0</xdr:row>
      <xdr:rowOff>0</xdr:rowOff>
    </xdr:from>
    <xdr:to>
      <xdr:col>7</xdr:col>
      <xdr:colOff>841648</xdr:colOff>
      <xdr:row>0</xdr:row>
      <xdr:rowOff>536077</xdr:rowOff>
    </xdr:to>
    <xdr:pic macro="[0]!Hoja11.QuitaFiltroNombre">
      <xdr:nvPicPr>
        <xdr:cNvPr id="17" name="Gráfico 16" descr="Flecha lineal: vuelta en U horizontal con relleno sólido">
          <a:extLst>
            <a:ext uri="{FF2B5EF4-FFF2-40B4-BE49-F238E27FC236}">
              <a16:creationId xmlns:a16="http://schemas.microsoft.com/office/drawing/2014/main" id="{31C8A9A4-9B03-4A13-B080-BB70E3BE0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369732" y="0"/>
          <a:ext cx="338546" cy="364808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104775</xdr:rowOff>
    </xdr:from>
    <xdr:to>
      <xdr:col>0</xdr:col>
      <xdr:colOff>762000</xdr:colOff>
      <xdr:row>0</xdr:row>
      <xdr:rowOff>723899</xdr:rowOff>
    </xdr:to>
    <xdr:sp macro="[0]!FINALREGISTROS" textlink="">
      <xdr:nvSpPr>
        <xdr:cNvPr id="13" name="Flecha: hacia abajo 12">
          <a:extLst>
            <a:ext uri="{FF2B5EF4-FFF2-40B4-BE49-F238E27FC236}">
              <a16:creationId xmlns:a16="http://schemas.microsoft.com/office/drawing/2014/main" id="{7AE4169F-56CE-F64C-C5CF-B69B0B518360}"/>
            </a:ext>
          </a:extLst>
        </xdr:cNvPr>
        <xdr:cNvSpPr/>
      </xdr:nvSpPr>
      <xdr:spPr>
        <a:xfrm>
          <a:off x="19050" y="104775"/>
          <a:ext cx="742950" cy="619124"/>
        </a:xfrm>
        <a:prstGeom prst="downArrow">
          <a:avLst/>
        </a:prstGeom>
        <a:solidFill>
          <a:srgbClr val="CC99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200" b="1"/>
        </a:p>
      </xdr:txBody>
    </xdr:sp>
    <xdr:clientData/>
  </xdr:twoCellAnchor>
  <xdr:twoCellAnchor>
    <xdr:from>
      <xdr:col>1</xdr:col>
      <xdr:colOff>28575</xdr:colOff>
      <xdr:row>0</xdr:row>
      <xdr:rowOff>19050</xdr:rowOff>
    </xdr:from>
    <xdr:to>
      <xdr:col>1</xdr:col>
      <xdr:colOff>809625</xdr:colOff>
      <xdr:row>0</xdr:row>
      <xdr:rowOff>695325</xdr:rowOff>
    </xdr:to>
    <xdr:sp macro="[0]!INICIOREGISTRO" textlink="">
      <xdr:nvSpPr>
        <xdr:cNvPr id="19" name="Flecha: hacia arriba 18">
          <a:extLst>
            <a:ext uri="{FF2B5EF4-FFF2-40B4-BE49-F238E27FC236}">
              <a16:creationId xmlns:a16="http://schemas.microsoft.com/office/drawing/2014/main" id="{88B2E4AF-0B77-41D4-BDD6-A323127CE825}"/>
            </a:ext>
          </a:extLst>
        </xdr:cNvPr>
        <xdr:cNvSpPr/>
      </xdr:nvSpPr>
      <xdr:spPr>
        <a:xfrm>
          <a:off x="809625" y="19050"/>
          <a:ext cx="781050" cy="676275"/>
        </a:xfrm>
        <a:prstGeom prst="upArrow">
          <a:avLst/>
        </a:prstGeom>
        <a:solidFill>
          <a:srgbClr val="CC99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s-MX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7</xdr:col>
      <xdr:colOff>945977</xdr:colOff>
      <xdr:row>0</xdr:row>
      <xdr:rowOff>86573</xdr:rowOff>
    </xdr:from>
    <xdr:ext cx="2078839" cy="28020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28AADB8-648B-50C1-E501-464E86CEDE8E}"/>
            </a:ext>
          </a:extLst>
        </xdr:cNvPr>
        <xdr:cNvSpPr txBox="1"/>
      </xdr:nvSpPr>
      <xdr:spPr>
        <a:xfrm>
          <a:off x="10048983" y="86573"/>
          <a:ext cx="207883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kern="1200">
              <a:solidFill>
                <a:srgbClr val="FF0000"/>
              </a:solidFill>
            </a:rPr>
            <a:t>REVERSA PARA QUITAR FILTRO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118106</xdr:colOff>
      <xdr:row>0</xdr:row>
      <xdr:rowOff>141778</xdr:rowOff>
    </xdr:from>
    <xdr:to>
      <xdr:col>10</xdr:col>
      <xdr:colOff>614199</xdr:colOff>
      <xdr:row>4</xdr:row>
      <xdr:rowOff>172244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1F61DD3-03E9-401B-8FD4-8D8A1B1BA89E}"/>
            </a:ext>
          </a:extLst>
        </xdr:cNvPr>
        <xdr:cNvSpPr/>
      </xdr:nvSpPr>
      <xdr:spPr>
        <a:xfrm>
          <a:off x="7621565" y="141778"/>
          <a:ext cx="2100775" cy="756607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7" name="Diagrama de flujo: preparación 6">
          <a:extLst>
            <a:ext uri="{FF2B5EF4-FFF2-40B4-BE49-F238E27FC236}">
              <a16:creationId xmlns:a16="http://schemas.microsoft.com/office/drawing/2014/main" id="{3165397E-72FF-44A0-B962-B743C664F234}"/>
            </a:ext>
          </a:extLst>
        </xdr:cNvPr>
        <xdr:cNvSpPr/>
      </xdr:nvSpPr>
      <xdr:spPr>
        <a:xfrm>
          <a:off x="7997032" y="287735"/>
          <a:ext cx="1498203" cy="565547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1</xdr:col>
      <xdr:colOff>389020</xdr:colOff>
      <xdr:row>42</xdr:row>
      <xdr:rowOff>151003</xdr:rowOff>
    </xdr:from>
    <xdr:to>
      <xdr:col>2</xdr:col>
      <xdr:colOff>156188</xdr:colOff>
      <xdr:row>48</xdr:row>
      <xdr:rowOff>3186</xdr:rowOff>
    </xdr:to>
    <xdr:pic>
      <xdr:nvPicPr>
        <xdr:cNvPr id="12" name="Imagen 11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F026DF41-54D7-4884-B220-3486C95E4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020" y="8804099"/>
          <a:ext cx="881446" cy="1013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36633</xdr:colOff>
      <xdr:row>48</xdr:row>
      <xdr:rowOff>36159</xdr:rowOff>
    </xdr:from>
    <xdr:to>
      <xdr:col>6</xdr:col>
      <xdr:colOff>877029</xdr:colOff>
      <xdr:row>49</xdr:row>
      <xdr:rowOff>185616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8CD0ACDF-8CB8-4225-93DC-8F9F5569DE7A}"/>
            </a:ext>
          </a:extLst>
        </xdr:cNvPr>
        <xdr:cNvSpPr/>
      </xdr:nvSpPr>
      <xdr:spPr>
        <a:xfrm rot="10800000" flipV="1">
          <a:off x="36633" y="9878659"/>
          <a:ext cx="6449563" cy="33995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8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Para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cualquier aclaración es indispensable contar con su recibo de pago y ficha de depósito; para solicitar su facturación cuenta con fecha límite </a:t>
          </a:r>
          <a:r>
            <a:rPr lang="es-MX" sz="800" b="1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 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día antes de concluir el mes. </a:t>
          </a:r>
          <a:r>
            <a:rPr lang="es-MX" sz="800" b="0" i="1" u="sng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 la validez de este recibo.</a:t>
          </a:r>
          <a:endParaRPr lang="es-MX" sz="800" b="0" i="1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61748</xdr:colOff>
      <xdr:row>43</xdr:row>
      <xdr:rowOff>73232</xdr:rowOff>
    </xdr:from>
    <xdr:to>
      <xdr:col>1</xdr:col>
      <xdr:colOff>262912</xdr:colOff>
      <xdr:row>48</xdr:row>
      <xdr:rowOff>111373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F1CBFE7-A827-4E0D-B9D5-84ABD65D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48" y="8924155"/>
          <a:ext cx="953004" cy="983998"/>
        </a:xfrm>
        <a:prstGeom prst="rect">
          <a:avLst/>
        </a:prstGeom>
      </xdr:spPr>
    </xdr:pic>
    <xdr:clientData/>
  </xdr:twoCellAnchor>
  <xdr:twoCellAnchor editAs="oneCell">
    <xdr:from>
      <xdr:col>0</xdr:col>
      <xdr:colOff>294153</xdr:colOff>
      <xdr:row>3</xdr:row>
      <xdr:rowOff>35579</xdr:rowOff>
    </xdr:from>
    <xdr:to>
      <xdr:col>1</xdr:col>
      <xdr:colOff>722652</xdr:colOff>
      <xdr:row>9</xdr:row>
      <xdr:rowOff>41490</xdr:rowOff>
    </xdr:to>
    <xdr:pic>
      <xdr:nvPicPr>
        <xdr:cNvPr id="17" name="Imagen 16" descr="IUAF">
          <a:extLst>
            <a:ext uri="{FF2B5EF4-FFF2-40B4-BE49-F238E27FC236}">
              <a16:creationId xmlns:a16="http://schemas.microsoft.com/office/drawing/2014/main" id="{51B71395-D5A1-4E26-97BE-7F503125FFA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294153" y="573461"/>
          <a:ext cx="1217393" cy="1158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794002</xdr:colOff>
      <xdr:row>42</xdr:row>
      <xdr:rowOff>7300</xdr:rowOff>
    </xdr:from>
    <xdr:ext cx="1046315" cy="937911"/>
    <xdr:pic>
      <xdr:nvPicPr>
        <xdr:cNvPr id="16" name="Imagen 15">
          <a:extLst>
            <a:ext uri="{FF2B5EF4-FFF2-40B4-BE49-F238E27FC236}">
              <a16:creationId xmlns:a16="http://schemas.microsoft.com/office/drawing/2014/main" id="{BAAFD13C-6CA9-4E80-A32C-057ADD29B4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611358" y="8386380"/>
          <a:ext cx="1046315" cy="937911"/>
        </a:xfrm>
        <a:prstGeom prst="rect">
          <a:avLst/>
        </a:prstGeom>
      </xdr:spPr>
    </xdr:pic>
    <xdr:clientData/>
  </xdr:oneCellAnchor>
  <xdr:twoCellAnchor>
    <xdr:from>
      <xdr:col>8</xdr:col>
      <xdr:colOff>118106</xdr:colOff>
      <xdr:row>0</xdr:row>
      <xdr:rowOff>141778</xdr:rowOff>
    </xdr:from>
    <xdr:to>
      <xdr:col>10</xdr:col>
      <xdr:colOff>614199</xdr:colOff>
      <xdr:row>4</xdr:row>
      <xdr:rowOff>172244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9FAD3B-B167-461B-BD83-7FE1A0877956}"/>
            </a:ext>
          </a:extLst>
        </xdr:cNvPr>
        <xdr:cNvSpPr/>
      </xdr:nvSpPr>
      <xdr:spPr>
        <a:xfrm>
          <a:off x="7639046" y="141778"/>
          <a:ext cx="2096293" cy="769606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4" name="Diagrama de flujo: preparación 3">
          <a:extLst>
            <a:ext uri="{FF2B5EF4-FFF2-40B4-BE49-F238E27FC236}">
              <a16:creationId xmlns:a16="http://schemas.microsoft.com/office/drawing/2014/main" id="{8B5FF7C1-E93C-4276-9C83-F3A80DD57E4F}"/>
            </a:ext>
          </a:extLst>
        </xdr:cNvPr>
        <xdr:cNvSpPr/>
      </xdr:nvSpPr>
      <xdr:spPr>
        <a:xfrm>
          <a:off x="7907894" y="282099"/>
          <a:ext cx="1570434" cy="556260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1</xdr:col>
      <xdr:colOff>389020</xdr:colOff>
      <xdr:row>42</xdr:row>
      <xdr:rowOff>151003</xdr:rowOff>
    </xdr:from>
    <xdr:to>
      <xdr:col>2</xdr:col>
      <xdr:colOff>156189</xdr:colOff>
      <xdr:row>48</xdr:row>
      <xdr:rowOff>3185</xdr:rowOff>
    </xdr:to>
    <xdr:pic>
      <xdr:nvPicPr>
        <xdr:cNvPr id="6" name="Imagen 5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50572454-53BA-4E96-81F0-5313CC5D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880" y="8388223"/>
          <a:ext cx="894929" cy="9799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36633</xdr:colOff>
      <xdr:row>48</xdr:row>
      <xdr:rowOff>36159</xdr:rowOff>
    </xdr:from>
    <xdr:to>
      <xdr:col>6</xdr:col>
      <xdr:colOff>877029</xdr:colOff>
      <xdr:row>49</xdr:row>
      <xdr:rowOff>185616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D15354E1-7169-41E1-8890-DD918577D4CE}"/>
            </a:ext>
          </a:extLst>
        </xdr:cNvPr>
        <xdr:cNvSpPr/>
      </xdr:nvSpPr>
      <xdr:spPr>
        <a:xfrm rot="10800000" flipV="1">
          <a:off x="36633" y="9401139"/>
          <a:ext cx="6608736" cy="33233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8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Para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cualquier aclaración es indispensable contar con su recibo de pago y ficha de depósito; para solicitar su facturación cuenta con fecha límite </a:t>
          </a:r>
          <a:r>
            <a:rPr lang="es-MX" sz="800" b="1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 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día antes de concluir el mes. </a:t>
          </a:r>
          <a:r>
            <a:rPr lang="es-MX" sz="800" b="0" i="1" u="sng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 la validez de este recibo.</a:t>
          </a:r>
          <a:endParaRPr lang="es-MX" sz="800" b="0" i="1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61748</xdr:colOff>
      <xdr:row>43</xdr:row>
      <xdr:rowOff>73232</xdr:rowOff>
    </xdr:from>
    <xdr:to>
      <xdr:col>1</xdr:col>
      <xdr:colOff>262912</xdr:colOff>
      <xdr:row>48</xdr:row>
      <xdr:rowOff>111373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749B7D-E97B-4251-BA46-6399B966B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48" y="8508572"/>
          <a:ext cx="986024" cy="967781"/>
        </a:xfrm>
        <a:prstGeom prst="rect">
          <a:avLst/>
        </a:prstGeom>
      </xdr:spPr>
    </xdr:pic>
    <xdr:clientData/>
  </xdr:twoCellAnchor>
  <xdr:twoCellAnchor editAs="oneCell">
    <xdr:from>
      <xdr:col>0</xdr:col>
      <xdr:colOff>294153</xdr:colOff>
      <xdr:row>3</xdr:row>
      <xdr:rowOff>35579</xdr:rowOff>
    </xdr:from>
    <xdr:to>
      <xdr:col>1</xdr:col>
      <xdr:colOff>722652</xdr:colOff>
      <xdr:row>9</xdr:row>
      <xdr:rowOff>41490</xdr:rowOff>
    </xdr:to>
    <xdr:pic>
      <xdr:nvPicPr>
        <xdr:cNvPr id="10" name="Imagen 9" descr="IUAF">
          <a:extLst>
            <a:ext uri="{FF2B5EF4-FFF2-40B4-BE49-F238E27FC236}">
              <a16:creationId xmlns:a16="http://schemas.microsoft.com/office/drawing/2014/main" id="{0F7EDD54-906C-4D0F-826F-B3F4CB575A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294153" y="584219"/>
          <a:ext cx="1213359" cy="1148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794002</xdr:colOff>
      <xdr:row>42</xdr:row>
      <xdr:rowOff>7300</xdr:rowOff>
    </xdr:from>
    <xdr:ext cx="1046315" cy="937911"/>
    <xdr:pic>
      <xdr:nvPicPr>
        <xdr:cNvPr id="11" name="Imagen 10">
          <a:extLst>
            <a:ext uri="{FF2B5EF4-FFF2-40B4-BE49-F238E27FC236}">
              <a16:creationId xmlns:a16="http://schemas.microsoft.com/office/drawing/2014/main" id="{9AAD565F-076B-47AB-83D4-164B5385D7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598162" y="8244520"/>
          <a:ext cx="1046315" cy="937911"/>
        </a:xfrm>
        <a:prstGeom prst="rect">
          <a:avLst/>
        </a:prstGeom>
      </xdr:spPr>
    </xdr:pic>
    <xdr:clientData/>
  </xdr:oneCellAnchor>
  <xdr:twoCellAnchor editAs="absolute">
    <xdr:from>
      <xdr:col>0</xdr:col>
      <xdr:colOff>847</xdr:colOff>
      <xdr:row>31</xdr:row>
      <xdr:rowOff>53399</xdr:rowOff>
    </xdr:from>
    <xdr:to>
      <xdr:col>0</xdr:col>
      <xdr:colOff>322157</xdr:colOff>
      <xdr:row>36</xdr:row>
      <xdr:rowOff>55810</xdr:rowOff>
    </xdr:to>
    <xdr:sp macro="" textlink="">
      <xdr:nvSpPr>
        <xdr:cNvPr id="15" name="Rectángulo: esquinas superiores cortada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B1AD1B-C226-42DF-823F-2771AC3DC3BB}"/>
            </a:ext>
          </a:extLst>
        </xdr:cNvPr>
        <xdr:cNvSpPr/>
      </xdr:nvSpPr>
      <xdr:spPr>
        <a:xfrm rot="5400000">
          <a:off x="-375749" y="6639498"/>
          <a:ext cx="1075138" cy="321945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 fPrintsWithSheet="0"/>
  </xdr:twoCellAnchor>
  <xdr:twoCellAnchor editAs="absolute">
    <xdr:from>
      <xdr:col>0</xdr:col>
      <xdr:colOff>0</xdr:colOff>
      <xdr:row>9</xdr:row>
      <xdr:rowOff>0</xdr:rowOff>
    </xdr:from>
    <xdr:to>
      <xdr:col>0</xdr:col>
      <xdr:colOff>321310</xdr:colOff>
      <xdr:row>14</xdr:row>
      <xdr:rowOff>16448</xdr:rowOff>
    </xdr:to>
    <xdr:sp macro="" textlink="">
      <xdr:nvSpPr>
        <xdr:cNvPr id="19" name="Rectángulo: esquinas superiores cortada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14A5C8D-7E2A-43E2-8C30-6F5D529D6C98}"/>
            </a:ext>
          </a:extLst>
        </xdr:cNvPr>
        <xdr:cNvSpPr/>
      </xdr:nvSpPr>
      <xdr:spPr>
        <a:xfrm rot="5400000">
          <a:off x="-373449" y="2092182"/>
          <a:ext cx="1068843" cy="321945"/>
        </a:xfrm>
        <a:prstGeom prst="snip2SameRect">
          <a:avLst/>
        </a:prstGeom>
        <a:solidFill>
          <a:schemeClr val="bg2">
            <a:lumMod val="9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 fPrintsWithSheet="0"/>
  </xdr:twoCellAnchor>
  <xdr:twoCellAnchor editAs="absolute">
    <xdr:from>
      <xdr:col>0</xdr:col>
      <xdr:colOff>0</xdr:colOff>
      <xdr:row>13</xdr:row>
      <xdr:rowOff>18750</xdr:rowOff>
    </xdr:from>
    <xdr:to>
      <xdr:col>0</xdr:col>
      <xdr:colOff>321310</xdr:colOff>
      <xdr:row>18</xdr:row>
      <xdr:rowOff>112480</xdr:rowOff>
    </xdr:to>
    <xdr:sp macro="" textlink="">
      <xdr:nvSpPr>
        <xdr:cNvPr id="20" name="Rectángulo: esquinas superiores cortada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2C1139-E006-4701-A780-1EA93E1F2DB4}"/>
            </a:ext>
          </a:extLst>
        </xdr:cNvPr>
        <xdr:cNvSpPr/>
      </xdr:nvSpPr>
      <xdr:spPr>
        <a:xfrm rot="5400000">
          <a:off x="-389659" y="2991166"/>
          <a:ext cx="1101263" cy="321945"/>
        </a:xfrm>
        <a:prstGeom prst="snip2SameRect">
          <a:avLst/>
        </a:prstGeom>
        <a:solidFill>
          <a:srgbClr val="00B0F0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>
              <a:solidFill>
                <a:schemeClr val="bg1"/>
              </a:solidFill>
            </a:rPr>
            <a:t>BANCOS</a:t>
          </a:r>
        </a:p>
      </xdr:txBody>
    </xdr:sp>
    <xdr:clientData fPrintsWithSheet="0"/>
  </xdr:twoCellAnchor>
  <xdr:twoCellAnchor editAs="absolute">
    <xdr:from>
      <xdr:col>0</xdr:col>
      <xdr:colOff>0</xdr:colOff>
      <xdr:row>17</xdr:row>
      <xdr:rowOff>174908</xdr:rowOff>
    </xdr:from>
    <xdr:to>
      <xdr:col>0</xdr:col>
      <xdr:colOff>321310</xdr:colOff>
      <xdr:row>23</xdr:row>
      <xdr:rowOff>92313</xdr:rowOff>
    </xdr:to>
    <xdr:sp macro="" textlink="">
      <xdr:nvSpPr>
        <xdr:cNvPr id="21" name="Rectángulo: esquinas superiores cortadas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8449E8-F272-4DFE-9D14-B2EF99F6622C}"/>
            </a:ext>
          </a:extLst>
        </xdr:cNvPr>
        <xdr:cNvSpPr/>
      </xdr:nvSpPr>
      <xdr:spPr>
        <a:xfrm rot="5400000">
          <a:off x="-375990" y="3968270"/>
          <a:ext cx="1073926" cy="321945"/>
        </a:xfrm>
        <a:prstGeom prst="snip2SameRect">
          <a:avLst/>
        </a:prstGeom>
        <a:solidFill>
          <a:srgbClr val="CC99FF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 fPrintsWithSheet="0"/>
  </xdr:twoCellAnchor>
  <xdr:twoCellAnchor editAs="absolute">
    <xdr:from>
      <xdr:col>0</xdr:col>
      <xdr:colOff>0</xdr:colOff>
      <xdr:row>22</xdr:row>
      <xdr:rowOff>95321</xdr:rowOff>
    </xdr:from>
    <xdr:to>
      <xdr:col>0</xdr:col>
      <xdr:colOff>321310</xdr:colOff>
      <xdr:row>27</xdr:row>
      <xdr:rowOff>168640</xdr:rowOff>
    </xdr:to>
    <xdr:sp macro="" textlink="">
      <xdr:nvSpPr>
        <xdr:cNvPr id="22" name="Rectángulo: esquinas superiores cortadas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51C68A-F411-4C29-812A-434D681860C8}"/>
            </a:ext>
          </a:extLst>
        </xdr:cNvPr>
        <xdr:cNvSpPr/>
      </xdr:nvSpPr>
      <xdr:spPr>
        <a:xfrm rot="5400000">
          <a:off x="-372051" y="4870026"/>
          <a:ext cx="1066048" cy="321945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 fPrintsWithSheet="0"/>
  </xdr:twoCellAnchor>
  <xdr:twoCellAnchor editAs="absolute">
    <xdr:from>
      <xdr:col>0</xdr:col>
      <xdr:colOff>0</xdr:colOff>
      <xdr:row>26</xdr:row>
      <xdr:rowOff>210317</xdr:rowOff>
    </xdr:from>
    <xdr:to>
      <xdr:col>0</xdr:col>
      <xdr:colOff>321310</xdr:colOff>
      <xdr:row>31</xdr:row>
      <xdr:rowOff>210081</xdr:rowOff>
    </xdr:to>
    <xdr:sp macro="" textlink="">
      <xdr:nvSpPr>
        <xdr:cNvPr id="23" name="Rectángulo: esquinas superiores cortadas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7A34A20-DFBC-4E28-BDA8-68B81A9447C3}"/>
            </a:ext>
          </a:extLst>
        </xdr:cNvPr>
        <xdr:cNvSpPr/>
      </xdr:nvSpPr>
      <xdr:spPr>
        <a:xfrm rot="5400000">
          <a:off x="-379717" y="5705221"/>
          <a:ext cx="1081380" cy="321945"/>
        </a:xfrm>
        <a:prstGeom prst="snip2SameRect">
          <a:avLst/>
        </a:prstGeom>
        <a:gradFill flip="none" rotWithShape="1">
          <a:gsLst>
            <a:gs pos="0">
              <a:srgbClr val="00FF00">
                <a:shade val="30000"/>
                <a:satMod val="115000"/>
              </a:srgbClr>
            </a:gs>
            <a:gs pos="50000">
              <a:srgbClr val="00FF00">
                <a:shade val="67500"/>
                <a:satMod val="115000"/>
              </a:srgbClr>
            </a:gs>
            <a:gs pos="100000">
              <a:srgbClr val="00FF00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 fPrintsWithSheet="0"/>
  </xdr:twoCellAnchor>
  <xdr:twoCellAnchor>
    <xdr:from>
      <xdr:col>3</xdr:col>
      <xdr:colOff>269875</xdr:colOff>
      <xdr:row>42</xdr:row>
      <xdr:rowOff>190500</xdr:rowOff>
    </xdr:from>
    <xdr:to>
      <xdr:col>3</xdr:col>
      <xdr:colOff>833438</xdr:colOff>
      <xdr:row>46</xdr:row>
      <xdr:rowOff>15874</xdr:rowOff>
    </xdr:to>
    <xdr:sp macro="" textlink="">
      <xdr:nvSpPr>
        <xdr:cNvPr id="24" name="Forma libre: forma 23">
          <a:extLst>
            <a:ext uri="{FF2B5EF4-FFF2-40B4-BE49-F238E27FC236}">
              <a16:creationId xmlns:a16="http://schemas.microsoft.com/office/drawing/2014/main" id="{609B2AE7-3F5E-58BF-47F7-BCDAFAFDFAD9}"/>
            </a:ext>
          </a:extLst>
        </xdr:cNvPr>
        <xdr:cNvSpPr/>
      </xdr:nvSpPr>
      <xdr:spPr>
        <a:xfrm>
          <a:off x="2992438" y="9048750"/>
          <a:ext cx="563563" cy="595312"/>
        </a:xfrm>
        <a:custGeom>
          <a:avLst/>
          <a:gdLst>
            <a:gd name="connsiteX0" fmla="*/ 341313 w 563563"/>
            <a:gd name="connsiteY0" fmla="*/ 595312 h 595312"/>
            <a:gd name="connsiteX1" fmla="*/ 166688 w 563563"/>
            <a:gd name="connsiteY1" fmla="*/ 198437 h 595312"/>
            <a:gd name="connsiteX2" fmla="*/ 111125 w 563563"/>
            <a:gd name="connsiteY2" fmla="*/ 47625 h 595312"/>
            <a:gd name="connsiteX3" fmla="*/ 79375 w 563563"/>
            <a:gd name="connsiteY3" fmla="*/ 373062 h 595312"/>
            <a:gd name="connsiteX4" fmla="*/ 31750 w 563563"/>
            <a:gd name="connsiteY4" fmla="*/ 500062 h 595312"/>
            <a:gd name="connsiteX5" fmla="*/ 23813 w 563563"/>
            <a:gd name="connsiteY5" fmla="*/ 523875 h 595312"/>
            <a:gd name="connsiteX6" fmla="*/ 317500 w 563563"/>
            <a:gd name="connsiteY6" fmla="*/ 0 h 595312"/>
            <a:gd name="connsiteX7" fmla="*/ 301625 w 563563"/>
            <a:gd name="connsiteY7" fmla="*/ 150812 h 595312"/>
            <a:gd name="connsiteX8" fmla="*/ 238125 w 563563"/>
            <a:gd name="connsiteY8" fmla="*/ 206375 h 595312"/>
            <a:gd name="connsiteX9" fmla="*/ 0 w 563563"/>
            <a:gd name="connsiteY9" fmla="*/ 349250 h 595312"/>
            <a:gd name="connsiteX10" fmla="*/ 103188 w 563563"/>
            <a:gd name="connsiteY10" fmla="*/ 428625 h 595312"/>
            <a:gd name="connsiteX11" fmla="*/ 127000 w 563563"/>
            <a:gd name="connsiteY11" fmla="*/ 452437 h 595312"/>
            <a:gd name="connsiteX12" fmla="*/ 166688 w 563563"/>
            <a:gd name="connsiteY12" fmla="*/ 373062 h 595312"/>
            <a:gd name="connsiteX13" fmla="*/ 182563 w 563563"/>
            <a:gd name="connsiteY13" fmla="*/ 436562 h 595312"/>
            <a:gd name="connsiteX14" fmla="*/ 190500 w 563563"/>
            <a:gd name="connsiteY14" fmla="*/ 412750 h 595312"/>
            <a:gd name="connsiteX15" fmla="*/ 206375 w 563563"/>
            <a:gd name="connsiteY15" fmla="*/ 301625 h 595312"/>
            <a:gd name="connsiteX16" fmla="*/ 230188 w 563563"/>
            <a:gd name="connsiteY16" fmla="*/ 428625 h 595312"/>
            <a:gd name="connsiteX17" fmla="*/ 246063 w 563563"/>
            <a:gd name="connsiteY17" fmla="*/ 388937 h 595312"/>
            <a:gd name="connsiteX18" fmla="*/ 254000 w 563563"/>
            <a:gd name="connsiteY18" fmla="*/ 412750 h 595312"/>
            <a:gd name="connsiteX19" fmla="*/ 261938 w 563563"/>
            <a:gd name="connsiteY19" fmla="*/ 357187 h 595312"/>
            <a:gd name="connsiteX20" fmla="*/ 150813 w 563563"/>
            <a:gd name="connsiteY20" fmla="*/ 23812 h 595312"/>
            <a:gd name="connsiteX21" fmla="*/ 238125 w 563563"/>
            <a:gd name="connsiteY21" fmla="*/ 39687 h 595312"/>
            <a:gd name="connsiteX22" fmla="*/ 254000 w 563563"/>
            <a:gd name="connsiteY22" fmla="*/ 198437 h 595312"/>
            <a:gd name="connsiteX23" fmla="*/ 246063 w 563563"/>
            <a:gd name="connsiteY23" fmla="*/ 230187 h 595312"/>
            <a:gd name="connsiteX24" fmla="*/ 563563 w 563563"/>
            <a:gd name="connsiteY24" fmla="*/ 460375 h 5953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563563" h="595312">
              <a:moveTo>
                <a:pt x="341313" y="595312"/>
              </a:moveTo>
              <a:cubicBezTo>
                <a:pt x="287854" y="408206"/>
                <a:pt x="353842" y="628197"/>
                <a:pt x="166688" y="198437"/>
              </a:cubicBezTo>
              <a:cubicBezTo>
                <a:pt x="145298" y="149319"/>
                <a:pt x="129646" y="97896"/>
                <a:pt x="111125" y="47625"/>
              </a:cubicBezTo>
              <a:cubicBezTo>
                <a:pt x="100542" y="156104"/>
                <a:pt x="98209" y="265708"/>
                <a:pt x="79375" y="373062"/>
              </a:cubicBezTo>
              <a:cubicBezTo>
                <a:pt x="71562" y="417594"/>
                <a:pt x="47380" y="457638"/>
                <a:pt x="31750" y="500062"/>
              </a:cubicBezTo>
              <a:cubicBezTo>
                <a:pt x="28858" y="507913"/>
                <a:pt x="19832" y="531234"/>
                <a:pt x="23813" y="523875"/>
              </a:cubicBezTo>
              <a:cubicBezTo>
                <a:pt x="306027" y="2208"/>
                <a:pt x="133756" y="122499"/>
                <a:pt x="317500" y="0"/>
              </a:cubicBezTo>
              <a:cubicBezTo>
                <a:pt x="312208" y="50271"/>
                <a:pt x="319771" y="103633"/>
                <a:pt x="301625" y="150812"/>
              </a:cubicBezTo>
              <a:cubicBezTo>
                <a:pt x="291528" y="177063"/>
                <a:pt x="262243" y="191904"/>
                <a:pt x="238125" y="206375"/>
              </a:cubicBezTo>
              <a:cubicBezTo>
                <a:pt x="-34304" y="369833"/>
                <a:pt x="143873" y="223360"/>
                <a:pt x="0" y="349250"/>
              </a:cubicBezTo>
              <a:cubicBezTo>
                <a:pt x="34396" y="375708"/>
                <a:pt x="69508" y="401260"/>
                <a:pt x="103188" y="428625"/>
              </a:cubicBezTo>
              <a:cubicBezTo>
                <a:pt x="111900" y="435703"/>
                <a:pt x="118552" y="459829"/>
                <a:pt x="127000" y="452437"/>
              </a:cubicBezTo>
              <a:cubicBezTo>
                <a:pt x="149262" y="432957"/>
                <a:pt x="153459" y="399520"/>
                <a:pt x="166688" y="373062"/>
              </a:cubicBezTo>
              <a:cubicBezTo>
                <a:pt x="171980" y="394229"/>
                <a:pt x="171338" y="417853"/>
                <a:pt x="182563" y="436562"/>
              </a:cubicBezTo>
              <a:cubicBezTo>
                <a:pt x="186867" y="443736"/>
                <a:pt x="189046" y="420989"/>
                <a:pt x="190500" y="412750"/>
              </a:cubicBezTo>
              <a:cubicBezTo>
                <a:pt x="197003" y="375902"/>
                <a:pt x="201083" y="338667"/>
                <a:pt x="206375" y="301625"/>
              </a:cubicBezTo>
              <a:cubicBezTo>
                <a:pt x="214313" y="343958"/>
                <a:pt x="212365" y="389415"/>
                <a:pt x="230188" y="428625"/>
              </a:cubicBezTo>
              <a:cubicBezTo>
                <a:pt x="236084" y="441596"/>
                <a:pt x="234208" y="396841"/>
                <a:pt x="246063" y="388937"/>
              </a:cubicBezTo>
              <a:cubicBezTo>
                <a:pt x="253025" y="384296"/>
                <a:pt x="251354" y="404812"/>
                <a:pt x="254000" y="412750"/>
              </a:cubicBezTo>
              <a:cubicBezTo>
                <a:pt x="256646" y="394229"/>
                <a:pt x="266736" y="375270"/>
                <a:pt x="261938" y="357187"/>
              </a:cubicBezTo>
              <a:cubicBezTo>
                <a:pt x="231900" y="243968"/>
                <a:pt x="35566" y="2858"/>
                <a:pt x="150813" y="23812"/>
              </a:cubicBezTo>
              <a:lnTo>
                <a:pt x="238125" y="39687"/>
              </a:lnTo>
              <a:cubicBezTo>
                <a:pt x="248232" y="100324"/>
                <a:pt x="254000" y="125757"/>
                <a:pt x="254000" y="198437"/>
              </a:cubicBezTo>
              <a:cubicBezTo>
                <a:pt x="254000" y="209346"/>
                <a:pt x="248709" y="219604"/>
                <a:pt x="246063" y="230187"/>
              </a:cubicBezTo>
              <a:cubicBezTo>
                <a:pt x="463886" y="408406"/>
                <a:pt x="356514" y="333844"/>
                <a:pt x="563563" y="460375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109141</xdr:colOff>
      <xdr:row>0</xdr:row>
      <xdr:rowOff>168672</xdr:rowOff>
    </xdr:from>
    <xdr:to>
      <xdr:col>10</xdr:col>
      <xdr:colOff>605234</xdr:colOff>
      <xdr:row>5</xdr:row>
      <xdr:rowOff>19844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E2A07AF-5AE3-41B1-A1DD-A21757E816E3}"/>
            </a:ext>
          </a:extLst>
        </xdr:cNvPr>
        <xdr:cNvSpPr/>
      </xdr:nvSpPr>
      <xdr:spPr>
        <a:xfrm>
          <a:off x="7176691" y="168672"/>
          <a:ext cx="2048668" cy="803672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3" name="Diagrama de flujo: preparación 2">
          <a:extLst>
            <a:ext uri="{FF2B5EF4-FFF2-40B4-BE49-F238E27FC236}">
              <a16:creationId xmlns:a16="http://schemas.microsoft.com/office/drawing/2014/main" id="{DB0F3A93-00B3-46DF-86CB-FC6752105675}"/>
            </a:ext>
          </a:extLst>
        </xdr:cNvPr>
        <xdr:cNvSpPr/>
      </xdr:nvSpPr>
      <xdr:spPr>
        <a:xfrm>
          <a:off x="7454504" y="289719"/>
          <a:ext cx="1522809" cy="571500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oneCellAnchor>
    <xdr:from>
      <xdr:col>3</xdr:col>
      <xdr:colOff>643196</xdr:colOff>
      <xdr:row>42</xdr:row>
      <xdr:rowOff>37694</xdr:rowOff>
    </xdr:from>
    <xdr:ext cx="1046315" cy="937911"/>
    <xdr:pic>
      <xdr:nvPicPr>
        <xdr:cNvPr id="5" name="Imagen 4">
          <a:extLst>
            <a:ext uri="{FF2B5EF4-FFF2-40B4-BE49-F238E27FC236}">
              <a16:creationId xmlns:a16="http://schemas.microsoft.com/office/drawing/2014/main" id="{376CC556-61B5-4B49-9E9B-1F18279B23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437196" y="8430277"/>
          <a:ext cx="1046315" cy="937911"/>
        </a:xfrm>
        <a:prstGeom prst="rect">
          <a:avLst/>
        </a:prstGeom>
      </xdr:spPr>
    </xdr:pic>
    <xdr:clientData/>
  </xdr:oneCellAnchor>
  <xdr:twoCellAnchor>
    <xdr:from>
      <xdr:col>3</xdr:col>
      <xdr:colOff>95165</xdr:colOff>
      <xdr:row>43</xdr:row>
      <xdr:rowOff>134320</xdr:rowOff>
    </xdr:from>
    <xdr:to>
      <xdr:col>4</xdr:col>
      <xdr:colOff>96869</xdr:colOff>
      <xdr:row>45</xdr:row>
      <xdr:rowOff>88599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AE62A750-5B85-4AB1-8D93-3093274D6B1E}"/>
            </a:ext>
          </a:extLst>
        </xdr:cNvPr>
        <xdr:cNvSpPr/>
      </xdr:nvSpPr>
      <xdr:spPr>
        <a:xfrm>
          <a:off x="2882970" y="8923649"/>
          <a:ext cx="1008411" cy="325987"/>
        </a:xfrm>
        <a:custGeom>
          <a:avLst/>
          <a:gdLst>
            <a:gd name="connsiteX0" fmla="*/ 39758 w 2327381"/>
            <a:gd name="connsiteY0" fmla="*/ 724207 h 1021109"/>
            <a:gd name="connsiteX1" fmla="*/ 2268608 w 2327381"/>
            <a:gd name="connsiteY1" fmla="*/ 743257 h 1021109"/>
            <a:gd name="connsiteX2" fmla="*/ 1392308 w 2327381"/>
            <a:gd name="connsiteY2" fmla="*/ 752782 h 1021109"/>
            <a:gd name="connsiteX3" fmla="*/ 1020833 w 2327381"/>
            <a:gd name="connsiteY3" fmla="*/ 762307 h 1021109"/>
            <a:gd name="connsiteX4" fmla="*/ 801758 w 2327381"/>
            <a:gd name="connsiteY4" fmla="*/ 781357 h 1021109"/>
            <a:gd name="connsiteX5" fmla="*/ 516008 w 2327381"/>
            <a:gd name="connsiteY5" fmla="*/ 790882 h 1021109"/>
            <a:gd name="connsiteX6" fmla="*/ 306458 w 2327381"/>
            <a:gd name="connsiteY6" fmla="*/ 800407 h 1021109"/>
            <a:gd name="connsiteX7" fmla="*/ 115958 w 2327381"/>
            <a:gd name="connsiteY7" fmla="*/ 848032 h 1021109"/>
            <a:gd name="connsiteX8" fmla="*/ 58808 w 2327381"/>
            <a:gd name="connsiteY8" fmla="*/ 867082 h 1021109"/>
            <a:gd name="connsiteX9" fmla="*/ 239783 w 2327381"/>
            <a:gd name="connsiteY9" fmla="*/ 857557 h 1021109"/>
            <a:gd name="connsiteX10" fmla="*/ 306458 w 2327381"/>
            <a:gd name="connsiteY10" fmla="*/ 809932 h 1021109"/>
            <a:gd name="connsiteX11" fmla="*/ 382658 w 2327381"/>
            <a:gd name="connsiteY11" fmla="*/ 771832 h 1021109"/>
            <a:gd name="connsiteX12" fmla="*/ 420758 w 2327381"/>
            <a:gd name="connsiteY12" fmla="*/ 733732 h 1021109"/>
            <a:gd name="connsiteX13" fmla="*/ 516008 w 2327381"/>
            <a:gd name="connsiteY13" fmla="*/ 676582 h 1021109"/>
            <a:gd name="connsiteX14" fmla="*/ 611258 w 2327381"/>
            <a:gd name="connsiteY14" fmla="*/ 600382 h 1021109"/>
            <a:gd name="connsiteX15" fmla="*/ 696983 w 2327381"/>
            <a:gd name="connsiteY15" fmla="*/ 524182 h 1021109"/>
            <a:gd name="connsiteX16" fmla="*/ 849383 w 2327381"/>
            <a:gd name="connsiteY16" fmla="*/ 352732 h 1021109"/>
            <a:gd name="connsiteX17" fmla="*/ 906533 w 2327381"/>
            <a:gd name="connsiteY17" fmla="*/ 257482 h 1021109"/>
            <a:gd name="connsiteX18" fmla="*/ 963683 w 2327381"/>
            <a:gd name="connsiteY18" fmla="*/ 171757 h 1021109"/>
            <a:gd name="connsiteX19" fmla="*/ 982733 w 2327381"/>
            <a:gd name="connsiteY19" fmla="*/ 124132 h 1021109"/>
            <a:gd name="connsiteX20" fmla="*/ 1039883 w 2327381"/>
            <a:gd name="connsiteY20" fmla="*/ 28882 h 1021109"/>
            <a:gd name="connsiteX21" fmla="*/ 1049408 w 2327381"/>
            <a:gd name="connsiteY21" fmla="*/ 307 h 1021109"/>
            <a:gd name="connsiteX22" fmla="*/ 1011308 w 2327381"/>
            <a:gd name="connsiteY22" fmla="*/ 38407 h 1021109"/>
            <a:gd name="connsiteX23" fmla="*/ 973208 w 2327381"/>
            <a:gd name="connsiteY23" fmla="*/ 95557 h 1021109"/>
            <a:gd name="connsiteX24" fmla="*/ 944633 w 2327381"/>
            <a:gd name="connsiteY24" fmla="*/ 124132 h 1021109"/>
            <a:gd name="connsiteX25" fmla="*/ 868433 w 2327381"/>
            <a:gd name="connsiteY25" fmla="*/ 209857 h 1021109"/>
            <a:gd name="connsiteX26" fmla="*/ 782708 w 2327381"/>
            <a:gd name="connsiteY26" fmla="*/ 324157 h 1021109"/>
            <a:gd name="connsiteX27" fmla="*/ 573158 w 2327381"/>
            <a:gd name="connsiteY27" fmla="*/ 514657 h 1021109"/>
            <a:gd name="connsiteX28" fmla="*/ 449333 w 2327381"/>
            <a:gd name="connsiteY28" fmla="*/ 628957 h 1021109"/>
            <a:gd name="connsiteX29" fmla="*/ 249308 w 2327381"/>
            <a:gd name="connsiteY29" fmla="*/ 790882 h 1021109"/>
            <a:gd name="connsiteX30" fmla="*/ 163583 w 2327381"/>
            <a:gd name="connsiteY30" fmla="*/ 838507 h 1021109"/>
            <a:gd name="connsiteX31" fmla="*/ 96908 w 2327381"/>
            <a:gd name="connsiteY31" fmla="*/ 895657 h 1021109"/>
            <a:gd name="connsiteX32" fmla="*/ 39758 w 2327381"/>
            <a:gd name="connsiteY32" fmla="*/ 952807 h 1021109"/>
            <a:gd name="connsiteX33" fmla="*/ 20708 w 2327381"/>
            <a:gd name="connsiteY33" fmla="*/ 990907 h 1021109"/>
            <a:gd name="connsiteX34" fmla="*/ 1658 w 2327381"/>
            <a:gd name="connsiteY34" fmla="*/ 1019482 h 1021109"/>
            <a:gd name="connsiteX35" fmla="*/ 106433 w 2327381"/>
            <a:gd name="connsiteY35" fmla="*/ 895657 h 1021109"/>
            <a:gd name="connsiteX36" fmla="*/ 163583 w 2327381"/>
            <a:gd name="connsiteY36" fmla="*/ 828982 h 1021109"/>
            <a:gd name="connsiteX37" fmla="*/ 230258 w 2327381"/>
            <a:gd name="connsiteY37" fmla="*/ 752782 h 1021109"/>
            <a:gd name="connsiteX38" fmla="*/ 315983 w 2327381"/>
            <a:gd name="connsiteY38" fmla="*/ 667057 h 1021109"/>
            <a:gd name="connsiteX39" fmla="*/ 516008 w 2327381"/>
            <a:gd name="connsiteY39" fmla="*/ 476557 h 1021109"/>
            <a:gd name="connsiteX40" fmla="*/ 601733 w 2327381"/>
            <a:gd name="connsiteY40" fmla="*/ 428932 h 1021109"/>
            <a:gd name="connsiteX41" fmla="*/ 696983 w 2327381"/>
            <a:gd name="connsiteY41" fmla="*/ 371782 h 1021109"/>
            <a:gd name="connsiteX42" fmla="*/ 706508 w 2327381"/>
            <a:gd name="connsiteY42" fmla="*/ 400357 h 1021109"/>
            <a:gd name="connsiteX43" fmla="*/ 658883 w 2327381"/>
            <a:gd name="connsiteY43" fmla="*/ 438457 h 1021109"/>
            <a:gd name="connsiteX44" fmla="*/ 611258 w 2327381"/>
            <a:gd name="connsiteY44" fmla="*/ 495607 h 1021109"/>
            <a:gd name="connsiteX45" fmla="*/ 582683 w 2327381"/>
            <a:gd name="connsiteY45" fmla="*/ 533707 h 1021109"/>
            <a:gd name="connsiteX46" fmla="*/ 296933 w 2327381"/>
            <a:gd name="connsiteY46" fmla="*/ 781357 h 1021109"/>
            <a:gd name="connsiteX47" fmla="*/ 192158 w 2327381"/>
            <a:gd name="connsiteY47" fmla="*/ 838507 h 1021109"/>
            <a:gd name="connsiteX48" fmla="*/ 220733 w 2327381"/>
            <a:gd name="connsiteY48" fmla="*/ 781357 h 1021109"/>
            <a:gd name="connsiteX49" fmla="*/ 306458 w 2327381"/>
            <a:gd name="connsiteY49" fmla="*/ 695632 h 1021109"/>
            <a:gd name="connsiteX50" fmla="*/ 373133 w 2327381"/>
            <a:gd name="connsiteY50" fmla="*/ 638482 h 1021109"/>
            <a:gd name="connsiteX51" fmla="*/ 363608 w 2327381"/>
            <a:gd name="connsiteY51" fmla="*/ 667057 h 1021109"/>
            <a:gd name="connsiteX52" fmla="*/ 277883 w 2327381"/>
            <a:gd name="connsiteY52" fmla="*/ 771832 h 1021109"/>
            <a:gd name="connsiteX53" fmla="*/ 230258 w 2327381"/>
            <a:gd name="connsiteY53" fmla="*/ 828982 h 1021109"/>
            <a:gd name="connsiteX54" fmla="*/ 201683 w 2327381"/>
            <a:gd name="connsiteY54" fmla="*/ 876607 h 1021109"/>
            <a:gd name="connsiteX55" fmla="*/ 173108 w 2327381"/>
            <a:gd name="connsiteY55" fmla="*/ 895657 h 1021109"/>
            <a:gd name="connsiteX56" fmla="*/ 211208 w 2327381"/>
            <a:gd name="connsiteY56" fmla="*/ 867082 h 1021109"/>
            <a:gd name="connsiteX57" fmla="*/ 249308 w 2327381"/>
            <a:gd name="connsiteY57" fmla="*/ 828982 h 1021109"/>
            <a:gd name="connsiteX58" fmla="*/ 277883 w 2327381"/>
            <a:gd name="connsiteY58" fmla="*/ 790882 h 1021109"/>
            <a:gd name="connsiteX59" fmla="*/ 325508 w 2327381"/>
            <a:gd name="connsiteY59" fmla="*/ 771832 h 1021109"/>
            <a:gd name="connsiteX60" fmla="*/ 354083 w 2327381"/>
            <a:gd name="connsiteY60" fmla="*/ 743257 h 1021109"/>
            <a:gd name="connsiteX61" fmla="*/ 344558 w 2327381"/>
            <a:gd name="connsiteY61" fmla="*/ 781357 h 1021109"/>
            <a:gd name="connsiteX62" fmla="*/ 325508 w 2327381"/>
            <a:gd name="connsiteY62" fmla="*/ 828982 h 1021109"/>
            <a:gd name="connsiteX63" fmla="*/ 287408 w 2327381"/>
            <a:gd name="connsiteY63" fmla="*/ 857557 h 1021109"/>
            <a:gd name="connsiteX64" fmla="*/ 268358 w 2327381"/>
            <a:gd name="connsiteY64" fmla="*/ 886132 h 1021109"/>
            <a:gd name="connsiteX65" fmla="*/ 306458 w 2327381"/>
            <a:gd name="connsiteY65" fmla="*/ 867082 h 1021109"/>
            <a:gd name="connsiteX66" fmla="*/ 449333 w 2327381"/>
            <a:gd name="connsiteY66" fmla="*/ 762307 h 1021109"/>
            <a:gd name="connsiteX67" fmla="*/ 601733 w 2327381"/>
            <a:gd name="connsiteY67" fmla="*/ 667057 h 1021109"/>
            <a:gd name="connsiteX68" fmla="*/ 630308 w 2327381"/>
            <a:gd name="connsiteY68" fmla="*/ 638482 h 1021109"/>
            <a:gd name="connsiteX69" fmla="*/ 735083 w 2327381"/>
            <a:gd name="connsiteY69" fmla="*/ 571807 h 1021109"/>
            <a:gd name="connsiteX70" fmla="*/ 744608 w 2327381"/>
            <a:gd name="connsiteY70" fmla="*/ 600382 h 1021109"/>
            <a:gd name="connsiteX71" fmla="*/ 763658 w 2327381"/>
            <a:gd name="connsiteY71" fmla="*/ 638482 h 1021109"/>
            <a:gd name="connsiteX72" fmla="*/ 820808 w 2327381"/>
            <a:gd name="connsiteY72" fmla="*/ 609907 h 1021109"/>
            <a:gd name="connsiteX73" fmla="*/ 1020833 w 2327381"/>
            <a:gd name="connsiteY73" fmla="*/ 581332 h 1021109"/>
            <a:gd name="connsiteX74" fmla="*/ 1258958 w 2327381"/>
            <a:gd name="connsiteY74" fmla="*/ 524182 h 1021109"/>
            <a:gd name="connsiteX75" fmla="*/ 1554233 w 2327381"/>
            <a:gd name="connsiteY75" fmla="*/ 476557 h 1021109"/>
            <a:gd name="connsiteX76" fmla="*/ 1639958 w 2327381"/>
            <a:gd name="connsiteY76" fmla="*/ 447982 h 1021109"/>
            <a:gd name="connsiteX77" fmla="*/ 1792358 w 2327381"/>
            <a:gd name="connsiteY77" fmla="*/ 419407 h 1021109"/>
            <a:gd name="connsiteX78" fmla="*/ 1754258 w 2327381"/>
            <a:gd name="connsiteY78" fmla="*/ 390832 h 1021109"/>
            <a:gd name="connsiteX79" fmla="*/ 1573283 w 2327381"/>
            <a:gd name="connsiteY79" fmla="*/ 352732 h 1021109"/>
            <a:gd name="connsiteX80" fmla="*/ 1268483 w 2327381"/>
            <a:gd name="connsiteY80" fmla="*/ 324157 h 1021109"/>
            <a:gd name="connsiteX81" fmla="*/ 858908 w 2327381"/>
            <a:gd name="connsiteY81" fmla="*/ 333682 h 1021109"/>
            <a:gd name="connsiteX82" fmla="*/ 887483 w 2327381"/>
            <a:gd name="connsiteY82" fmla="*/ 352732 h 1021109"/>
            <a:gd name="connsiteX83" fmla="*/ 944633 w 2327381"/>
            <a:gd name="connsiteY83" fmla="*/ 362257 h 1021109"/>
            <a:gd name="connsiteX84" fmla="*/ 1011308 w 2327381"/>
            <a:gd name="connsiteY84" fmla="*/ 381307 h 1021109"/>
            <a:gd name="connsiteX85" fmla="*/ 1097033 w 2327381"/>
            <a:gd name="connsiteY85" fmla="*/ 390832 h 1021109"/>
            <a:gd name="connsiteX86" fmla="*/ 1154183 w 2327381"/>
            <a:gd name="connsiteY86" fmla="*/ 400357 h 1021109"/>
            <a:gd name="connsiteX87" fmla="*/ 1354208 w 2327381"/>
            <a:gd name="connsiteY87" fmla="*/ 419407 h 1021109"/>
            <a:gd name="connsiteX88" fmla="*/ 1439933 w 2327381"/>
            <a:gd name="connsiteY88" fmla="*/ 438457 h 1021109"/>
            <a:gd name="connsiteX89" fmla="*/ 1487558 w 2327381"/>
            <a:gd name="connsiteY89" fmla="*/ 457507 h 1021109"/>
            <a:gd name="connsiteX90" fmla="*/ 1516133 w 2327381"/>
            <a:gd name="connsiteY90" fmla="*/ 467032 h 1021109"/>
            <a:gd name="connsiteX91" fmla="*/ 1506608 w 2327381"/>
            <a:gd name="connsiteY91" fmla="*/ 505132 h 1021109"/>
            <a:gd name="connsiteX92" fmla="*/ 1420883 w 2327381"/>
            <a:gd name="connsiteY92" fmla="*/ 533707 h 1021109"/>
            <a:gd name="connsiteX93" fmla="*/ 1258958 w 2327381"/>
            <a:gd name="connsiteY93" fmla="*/ 552757 h 1021109"/>
            <a:gd name="connsiteX94" fmla="*/ 315983 w 2327381"/>
            <a:gd name="connsiteY94" fmla="*/ 562282 h 10211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2327381" h="1021109">
              <a:moveTo>
                <a:pt x="39758" y="724207"/>
              </a:moveTo>
              <a:lnTo>
                <a:pt x="2268608" y="743257"/>
              </a:lnTo>
              <a:cubicBezTo>
                <a:pt x="2560660" y="749427"/>
                <a:pt x="1684391" y="748323"/>
                <a:pt x="1392308" y="752782"/>
              </a:cubicBezTo>
              <a:cubicBezTo>
                <a:pt x="1268457" y="754673"/>
                <a:pt x="1144658" y="759132"/>
                <a:pt x="1020833" y="762307"/>
              </a:cubicBezTo>
              <a:cubicBezTo>
                <a:pt x="947808" y="768657"/>
                <a:pt x="874941" y="777215"/>
                <a:pt x="801758" y="781357"/>
              </a:cubicBezTo>
              <a:cubicBezTo>
                <a:pt x="706607" y="786743"/>
                <a:pt x="611240" y="787219"/>
                <a:pt x="516008" y="790882"/>
              </a:cubicBezTo>
              <a:lnTo>
                <a:pt x="306458" y="800407"/>
              </a:lnTo>
              <a:cubicBezTo>
                <a:pt x="143890" y="816664"/>
                <a:pt x="276513" y="794514"/>
                <a:pt x="115958" y="848032"/>
              </a:cubicBezTo>
              <a:cubicBezTo>
                <a:pt x="96908" y="854382"/>
                <a:pt x="38755" y="868137"/>
                <a:pt x="58808" y="867082"/>
              </a:cubicBezTo>
              <a:lnTo>
                <a:pt x="239783" y="857557"/>
              </a:lnTo>
              <a:cubicBezTo>
                <a:pt x="262008" y="841682"/>
                <a:pt x="283038" y="823984"/>
                <a:pt x="306458" y="809932"/>
              </a:cubicBezTo>
              <a:cubicBezTo>
                <a:pt x="330809" y="795321"/>
                <a:pt x="359029" y="787584"/>
                <a:pt x="382658" y="771832"/>
              </a:cubicBezTo>
              <a:cubicBezTo>
                <a:pt x="397602" y="761869"/>
                <a:pt x="406143" y="744171"/>
                <a:pt x="420758" y="733732"/>
              </a:cubicBezTo>
              <a:cubicBezTo>
                <a:pt x="450888" y="712211"/>
                <a:pt x="485675" y="697815"/>
                <a:pt x="516008" y="676582"/>
              </a:cubicBezTo>
              <a:cubicBezTo>
                <a:pt x="549318" y="653265"/>
                <a:pt x="580157" y="626572"/>
                <a:pt x="611258" y="600382"/>
              </a:cubicBezTo>
              <a:cubicBezTo>
                <a:pt x="640502" y="575755"/>
                <a:pt x="669142" y="550385"/>
                <a:pt x="696983" y="524182"/>
              </a:cubicBezTo>
              <a:cubicBezTo>
                <a:pt x="757340" y="467376"/>
                <a:pt x="801220" y="421536"/>
                <a:pt x="849383" y="352732"/>
              </a:cubicBezTo>
              <a:cubicBezTo>
                <a:pt x="870616" y="322399"/>
                <a:pt x="886761" y="288788"/>
                <a:pt x="906533" y="257482"/>
              </a:cubicBezTo>
              <a:cubicBezTo>
                <a:pt x="924872" y="228445"/>
                <a:pt x="946644" y="201575"/>
                <a:pt x="963683" y="171757"/>
              </a:cubicBezTo>
              <a:cubicBezTo>
                <a:pt x="972166" y="156912"/>
                <a:pt x="974687" y="139218"/>
                <a:pt x="982733" y="124132"/>
              </a:cubicBezTo>
              <a:cubicBezTo>
                <a:pt x="1000157" y="91462"/>
                <a:pt x="1028174" y="64008"/>
                <a:pt x="1039883" y="28882"/>
              </a:cubicBezTo>
              <a:cubicBezTo>
                <a:pt x="1043058" y="19357"/>
                <a:pt x="1058933" y="-2868"/>
                <a:pt x="1049408" y="307"/>
              </a:cubicBezTo>
              <a:cubicBezTo>
                <a:pt x="1032369" y="5987"/>
                <a:pt x="1022528" y="24382"/>
                <a:pt x="1011308" y="38407"/>
              </a:cubicBezTo>
              <a:cubicBezTo>
                <a:pt x="997005" y="56285"/>
                <a:pt x="987264" y="77485"/>
                <a:pt x="973208" y="95557"/>
              </a:cubicBezTo>
              <a:cubicBezTo>
                <a:pt x="964938" y="106190"/>
                <a:pt x="953735" y="114202"/>
                <a:pt x="944633" y="124132"/>
              </a:cubicBezTo>
              <a:cubicBezTo>
                <a:pt x="918799" y="152315"/>
                <a:pt x="892489" y="180141"/>
                <a:pt x="868433" y="209857"/>
              </a:cubicBezTo>
              <a:cubicBezTo>
                <a:pt x="838467" y="246873"/>
                <a:pt x="813837" y="288113"/>
                <a:pt x="782708" y="324157"/>
              </a:cubicBezTo>
              <a:cubicBezTo>
                <a:pt x="703812" y="415510"/>
                <a:pt x="665154" y="433701"/>
                <a:pt x="573158" y="514657"/>
              </a:cubicBezTo>
              <a:cubicBezTo>
                <a:pt x="530989" y="551765"/>
                <a:pt x="492070" y="592505"/>
                <a:pt x="449333" y="628957"/>
              </a:cubicBezTo>
              <a:cubicBezTo>
                <a:pt x="384066" y="684626"/>
                <a:pt x="324297" y="749222"/>
                <a:pt x="249308" y="790882"/>
              </a:cubicBezTo>
              <a:cubicBezTo>
                <a:pt x="220733" y="806757"/>
                <a:pt x="190520" y="819988"/>
                <a:pt x="163583" y="838507"/>
              </a:cubicBezTo>
              <a:cubicBezTo>
                <a:pt x="139462" y="855090"/>
                <a:pt x="119563" y="877121"/>
                <a:pt x="96908" y="895657"/>
              </a:cubicBezTo>
              <a:cubicBezTo>
                <a:pt x="56556" y="928672"/>
                <a:pt x="62634" y="912774"/>
                <a:pt x="39758" y="952807"/>
              </a:cubicBezTo>
              <a:cubicBezTo>
                <a:pt x="32713" y="965135"/>
                <a:pt x="27753" y="978579"/>
                <a:pt x="20708" y="990907"/>
              </a:cubicBezTo>
              <a:cubicBezTo>
                <a:pt x="15028" y="1000846"/>
                <a:pt x="-6000" y="1027991"/>
                <a:pt x="1658" y="1019482"/>
              </a:cubicBezTo>
              <a:cubicBezTo>
                <a:pt x="37828" y="979293"/>
                <a:pt x="71416" y="936854"/>
                <a:pt x="106433" y="895657"/>
              </a:cubicBezTo>
              <a:lnTo>
                <a:pt x="163583" y="828982"/>
              </a:lnTo>
              <a:cubicBezTo>
                <a:pt x="185687" y="803477"/>
                <a:pt x="206393" y="776647"/>
                <a:pt x="230258" y="752782"/>
              </a:cubicBezTo>
              <a:cubicBezTo>
                <a:pt x="258833" y="724207"/>
                <a:pt x="288573" y="696751"/>
                <a:pt x="315983" y="667057"/>
              </a:cubicBezTo>
              <a:cubicBezTo>
                <a:pt x="401667" y="574233"/>
                <a:pt x="278600" y="608450"/>
                <a:pt x="516008" y="476557"/>
              </a:cubicBezTo>
              <a:cubicBezTo>
                <a:pt x="544583" y="460682"/>
                <a:pt x="573703" y="445750"/>
                <a:pt x="601733" y="428932"/>
              </a:cubicBezTo>
              <a:cubicBezTo>
                <a:pt x="716674" y="359968"/>
                <a:pt x="609892" y="415328"/>
                <a:pt x="696983" y="371782"/>
              </a:cubicBezTo>
              <a:cubicBezTo>
                <a:pt x="700158" y="381307"/>
                <a:pt x="711489" y="391640"/>
                <a:pt x="706508" y="400357"/>
              </a:cubicBezTo>
              <a:cubicBezTo>
                <a:pt x="696422" y="418008"/>
                <a:pt x="673258" y="424082"/>
                <a:pt x="658883" y="438457"/>
              </a:cubicBezTo>
              <a:cubicBezTo>
                <a:pt x="641348" y="455992"/>
                <a:pt x="626749" y="476243"/>
                <a:pt x="611258" y="495607"/>
              </a:cubicBezTo>
              <a:cubicBezTo>
                <a:pt x="601341" y="508003"/>
                <a:pt x="593601" y="522183"/>
                <a:pt x="582683" y="533707"/>
              </a:cubicBezTo>
              <a:cubicBezTo>
                <a:pt x="510960" y="609415"/>
                <a:pt x="395112" y="732268"/>
                <a:pt x="296933" y="781357"/>
              </a:cubicBezTo>
              <a:cubicBezTo>
                <a:pt x="223224" y="818211"/>
                <a:pt x="258046" y="798974"/>
                <a:pt x="192158" y="838507"/>
              </a:cubicBezTo>
              <a:cubicBezTo>
                <a:pt x="201683" y="819457"/>
                <a:pt x="207428" y="797988"/>
                <a:pt x="220733" y="781357"/>
              </a:cubicBezTo>
              <a:cubicBezTo>
                <a:pt x="245978" y="749801"/>
                <a:pt x="277883" y="724207"/>
                <a:pt x="306458" y="695632"/>
              </a:cubicBezTo>
              <a:cubicBezTo>
                <a:pt x="352653" y="649437"/>
                <a:pt x="329614" y="667495"/>
                <a:pt x="373133" y="638482"/>
              </a:cubicBezTo>
              <a:cubicBezTo>
                <a:pt x="369958" y="648007"/>
                <a:pt x="369444" y="658887"/>
                <a:pt x="363608" y="667057"/>
              </a:cubicBezTo>
              <a:cubicBezTo>
                <a:pt x="337379" y="703777"/>
                <a:pt x="306569" y="736998"/>
                <a:pt x="277883" y="771832"/>
              </a:cubicBezTo>
              <a:cubicBezTo>
                <a:pt x="262119" y="790974"/>
                <a:pt x="243016" y="807718"/>
                <a:pt x="230258" y="828982"/>
              </a:cubicBezTo>
              <a:cubicBezTo>
                <a:pt x="220733" y="844857"/>
                <a:pt x="213731" y="862551"/>
                <a:pt x="201683" y="876607"/>
              </a:cubicBezTo>
              <a:cubicBezTo>
                <a:pt x="194233" y="885299"/>
                <a:pt x="165013" y="903752"/>
                <a:pt x="173108" y="895657"/>
              </a:cubicBezTo>
              <a:cubicBezTo>
                <a:pt x="184333" y="884432"/>
                <a:pt x="199261" y="877536"/>
                <a:pt x="211208" y="867082"/>
              </a:cubicBezTo>
              <a:cubicBezTo>
                <a:pt x="224725" y="855255"/>
                <a:pt x="237481" y="842499"/>
                <a:pt x="249308" y="828982"/>
              </a:cubicBezTo>
              <a:cubicBezTo>
                <a:pt x="259762" y="817035"/>
                <a:pt x="265183" y="800407"/>
                <a:pt x="277883" y="790882"/>
              </a:cubicBezTo>
              <a:cubicBezTo>
                <a:pt x="291561" y="780623"/>
                <a:pt x="309633" y="778182"/>
                <a:pt x="325508" y="771832"/>
              </a:cubicBezTo>
              <a:cubicBezTo>
                <a:pt x="335033" y="762307"/>
                <a:pt x="342035" y="737233"/>
                <a:pt x="354083" y="743257"/>
              </a:cubicBezTo>
              <a:cubicBezTo>
                <a:pt x="365792" y="749111"/>
                <a:pt x="348698" y="768938"/>
                <a:pt x="344558" y="781357"/>
              </a:cubicBezTo>
              <a:cubicBezTo>
                <a:pt x="339151" y="797577"/>
                <a:pt x="335767" y="815304"/>
                <a:pt x="325508" y="828982"/>
              </a:cubicBezTo>
              <a:cubicBezTo>
                <a:pt x="315983" y="841682"/>
                <a:pt x="298633" y="846332"/>
                <a:pt x="287408" y="857557"/>
              </a:cubicBezTo>
              <a:cubicBezTo>
                <a:pt x="279313" y="865652"/>
                <a:pt x="258119" y="881012"/>
                <a:pt x="268358" y="886132"/>
              </a:cubicBezTo>
              <a:cubicBezTo>
                <a:pt x="281058" y="892482"/>
                <a:pt x="294739" y="875100"/>
                <a:pt x="306458" y="867082"/>
              </a:cubicBezTo>
              <a:cubicBezTo>
                <a:pt x="355199" y="833733"/>
                <a:pt x="399252" y="793608"/>
                <a:pt x="449333" y="762307"/>
              </a:cubicBezTo>
              <a:cubicBezTo>
                <a:pt x="500133" y="730557"/>
                <a:pt x="559373" y="709417"/>
                <a:pt x="601733" y="667057"/>
              </a:cubicBezTo>
              <a:cubicBezTo>
                <a:pt x="611258" y="657532"/>
                <a:pt x="619347" y="646312"/>
                <a:pt x="630308" y="638482"/>
              </a:cubicBezTo>
              <a:cubicBezTo>
                <a:pt x="663994" y="614421"/>
                <a:pt x="735083" y="571807"/>
                <a:pt x="735083" y="571807"/>
              </a:cubicBezTo>
              <a:cubicBezTo>
                <a:pt x="738258" y="581332"/>
                <a:pt x="747783" y="590857"/>
                <a:pt x="744608" y="600382"/>
              </a:cubicBezTo>
              <a:cubicBezTo>
                <a:pt x="729600" y="645407"/>
                <a:pt x="672761" y="620303"/>
                <a:pt x="763658" y="638482"/>
              </a:cubicBezTo>
              <a:cubicBezTo>
                <a:pt x="782708" y="628957"/>
                <a:pt x="800211" y="615327"/>
                <a:pt x="820808" y="609907"/>
              </a:cubicBezTo>
              <a:cubicBezTo>
                <a:pt x="978142" y="568503"/>
                <a:pt x="898163" y="607353"/>
                <a:pt x="1020833" y="581332"/>
              </a:cubicBezTo>
              <a:cubicBezTo>
                <a:pt x="1100685" y="564394"/>
                <a:pt x="1178440" y="537602"/>
                <a:pt x="1258958" y="524182"/>
              </a:cubicBezTo>
              <a:cubicBezTo>
                <a:pt x="1509703" y="482391"/>
                <a:pt x="1411083" y="497007"/>
                <a:pt x="1554233" y="476557"/>
              </a:cubicBezTo>
              <a:cubicBezTo>
                <a:pt x="1582808" y="467032"/>
                <a:pt x="1610936" y="456044"/>
                <a:pt x="1639958" y="447982"/>
              </a:cubicBezTo>
              <a:cubicBezTo>
                <a:pt x="1703276" y="430394"/>
                <a:pt x="1730699" y="428215"/>
                <a:pt x="1792358" y="419407"/>
              </a:cubicBezTo>
              <a:cubicBezTo>
                <a:pt x="1779658" y="409882"/>
                <a:pt x="1767720" y="399246"/>
                <a:pt x="1754258" y="390832"/>
              </a:cubicBezTo>
              <a:cubicBezTo>
                <a:pt x="1694757" y="353644"/>
                <a:pt x="1657233" y="362326"/>
                <a:pt x="1573283" y="352732"/>
              </a:cubicBezTo>
              <a:cubicBezTo>
                <a:pt x="1450222" y="338668"/>
                <a:pt x="1383186" y="333716"/>
                <a:pt x="1268483" y="324157"/>
              </a:cubicBezTo>
              <a:cubicBezTo>
                <a:pt x="1131958" y="327332"/>
                <a:pt x="995087" y="323469"/>
                <a:pt x="858908" y="333682"/>
              </a:cubicBezTo>
              <a:cubicBezTo>
                <a:pt x="847492" y="334538"/>
                <a:pt x="876623" y="349112"/>
                <a:pt x="887483" y="352732"/>
              </a:cubicBezTo>
              <a:cubicBezTo>
                <a:pt x="905805" y="358839"/>
                <a:pt x="925815" y="357914"/>
                <a:pt x="944633" y="362257"/>
              </a:cubicBezTo>
              <a:cubicBezTo>
                <a:pt x="967155" y="367454"/>
                <a:pt x="988590" y="377047"/>
                <a:pt x="1011308" y="381307"/>
              </a:cubicBezTo>
              <a:cubicBezTo>
                <a:pt x="1039566" y="386605"/>
                <a:pt x="1068534" y="387032"/>
                <a:pt x="1097033" y="390832"/>
              </a:cubicBezTo>
              <a:cubicBezTo>
                <a:pt x="1116176" y="393384"/>
                <a:pt x="1134988" y="398224"/>
                <a:pt x="1154183" y="400357"/>
              </a:cubicBezTo>
              <a:cubicBezTo>
                <a:pt x="1220750" y="407753"/>
                <a:pt x="1354208" y="419407"/>
                <a:pt x="1354208" y="419407"/>
              </a:cubicBezTo>
              <a:cubicBezTo>
                <a:pt x="1382783" y="425757"/>
                <a:pt x="1411787" y="430415"/>
                <a:pt x="1439933" y="438457"/>
              </a:cubicBezTo>
              <a:cubicBezTo>
                <a:pt x="1456373" y="443154"/>
                <a:pt x="1471549" y="451504"/>
                <a:pt x="1487558" y="457507"/>
              </a:cubicBezTo>
              <a:cubicBezTo>
                <a:pt x="1496959" y="461032"/>
                <a:pt x="1506608" y="463857"/>
                <a:pt x="1516133" y="467032"/>
              </a:cubicBezTo>
              <a:cubicBezTo>
                <a:pt x="1512958" y="479732"/>
                <a:pt x="1514989" y="495075"/>
                <a:pt x="1506608" y="505132"/>
              </a:cubicBezTo>
              <a:cubicBezTo>
                <a:pt x="1491592" y="523152"/>
                <a:pt x="1439602" y="530827"/>
                <a:pt x="1420883" y="533707"/>
              </a:cubicBezTo>
              <a:cubicBezTo>
                <a:pt x="1386846" y="538943"/>
                <a:pt x="1290724" y="549227"/>
                <a:pt x="1258958" y="552757"/>
              </a:cubicBezTo>
              <a:cubicBezTo>
                <a:pt x="928239" y="635437"/>
                <a:pt x="1233949" y="562282"/>
                <a:pt x="315983" y="562282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MX"/>
        </a:p>
      </xdr:txBody>
    </xdr:sp>
    <xdr:clientData/>
  </xdr:twoCellAnchor>
  <xdr:twoCellAnchor editAs="oneCell">
    <xdr:from>
      <xdr:col>1</xdr:col>
      <xdr:colOff>493635</xdr:colOff>
      <xdr:row>45</xdr:row>
      <xdr:rowOff>55276</xdr:rowOff>
    </xdr:from>
    <xdr:to>
      <xdr:col>2</xdr:col>
      <xdr:colOff>276043</xdr:colOff>
      <xdr:row>50</xdr:row>
      <xdr:rowOff>120527</xdr:rowOff>
    </xdr:to>
    <xdr:pic>
      <xdr:nvPicPr>
        <xdr:cNvPr id="8" name="Imagen 7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6F1A829D-2E3E-400F-A128-E099FDAEA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" y="9030459"/>
          <a:ext cx="936250" cy="1002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198742</xdr:colOff>
      <xdr:row>2</xdr:row>
      <xdr:rowOff>181149</xdr:rowOff>
    </xdr:from>
    <xdr:to>
      <xdr:col>2</xdr:col>
      <xdr:colOff>627495</xdr:colOff>
      <xdr:row>6</xdr:row>
      <xdr:rowOff>174948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26C5EB7-2D28-4725-961C-E21E620CB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42" y="569925"/>
          <a:ext cx="2294875" cy="781069"/>
        </a:xfrm>
        <a:prstGeom prst="rect">
          <a:avLst/>
        </a:prstGeom>
      </xdr:spPr>
    </xdr:pic>
    <xdr:clientData/>
  </xdr:twoCellAnchor>
  <xdr:twoCellAnchor editAs="oneCell">
    <xdr:from>
      <xdr:col>0</xdr:col>
      <xdr:colOff>156772</xdr:colOff>
      <xdr:row>45</xdr:row>
      <xdr:rowOff>151000</xdr:rowOff>
    </xdr:from>
    <xdr:to>
      <xdr:col>1</xdr:col>
      <xdr:colOff>354751</xdr:colOff>
      <xdr:row>50</xdr:row>
      <xdr:rowOff>136185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FB4C70C-74BB-4C91-9DB5-AB41A72DD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772" y="9126183"/>
          <a:ext cx="956881" cy="922197"/>
        </a:xfrm>
        <a:prstGeom prst="rect">
          <a:avLst/>
        </a:prstGeom>
      </xdr:spPr>
    </xdr:pic>
    <xdr:clientData/>
  </xdr:twoCellAnchor>
  <xdr:twoCellAnchor>
    <xdr:from>
      <xdr:col>5</xdr:col>
      <xdr:colOff>119903</xdr:colOff>
      <xdr:row>48</xdr:row>
      <xdr:rowOff>131644</xdr:rowOff>
    </xdr:from>
    <xdr:to>
      <xdr:col>6</xdr:col>
      <xdr:colOff>651287</xdr:colOff>
      <xdr:row>50</xdr:row>
      <xdr:rowOff>69696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28D5254E-B295-4771-9B4C-A3CBBE688958}"/>
            </a:ext>
          </a:extLst>
        </xdr:cNvPr>
        <xdr:cNvSpPr/>
      </xdr:nvSpPr>
      <xdr:spPr>
        <a:xfrm rot="10800000" flipV="1">
          <a:off x="5083744" y="9672132"/>
          <a:ext cx="1290287" cy="30975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</a:t>
          </a:r>
          <a:r>
            <a:rPr lang="es-MX" sz="7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la validez de este recibo</a:t>
          </a:r>
          <a:endParaRPr lang="es-MX" sz="700" b="0" i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312209</xdr:colOff>
      <xdr:row>7</xdr:row>
      <xdr:rowOff>95251</xdr:rowOff>
    </xdr:from>
    <xdr:to>
      <xdr:col>1</xdr:col>
      <xdr:colOff>679297</xdr:colOff>
      <xdr:row>12</xdr:row>
      <xdr:rowOff>148668</xdr:rowOff>
    </xdr:to>
    <xdr:pic>
      <xdr:nvPicPr>
        <xdr:cNvPr id="18" name="Imagen 17" descr="IUAF">
          <a:extLst>
            <a:ext uri="{FF2B5EF4-FFF2-40B4-BE49-F238E27FC236}">
              <a16:creationId xmlns:a16="http://schemas.microsoft.com/office/drawing/2014/main" id="{EBB54694-0CC1-42F3-8A42-37431DABB3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312209" y="1418168"/>
          <a:ext cx="1129088" cy="108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683101</xdr:colOff>
      <xdr:row>1</xdr:row>
      <xdr:rowOff>112059</xdr:rowOff>
    </xdr:from>
    <xdr:ext cx="1095375" cy="1085850"/>
    <xdr:pic>
      <xdr:nvPicPr>
        <xdr:cNvPr id="2" name="image1.jpg">
          <a:extLst>
            <a:ext uri="{FF2B5EF4-FFF2-40B4-BE49-F238E27FC236}">
              <a16:creationId xmlns:a16="http://schemas.microsoft.com/office/drawing/2014/main" id="{B0FCFEA9-DF31-4C8F-AD7D-B0F1211F583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376189" y="190500"/>
          <a:ext cx="109537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1242477</xdr:colOff>
      <xdr:row>0</xdr:row>
      <xdr:rowOff>8355</xdr:rowOff>
    </xdr:from>
    <xdr:to>
      <xdr:col>9</xdr:col>
      <xdr:colOff>1141624</xdr:colOff>
      <xdr:row>6</xdr:row>
      <xdr:rowOff>174124</xdr:rowOff>
    </xdr:to>
    <xdr:sp macro="" textlink="">
      <xdr:nvSpPr>
        <xdr:cNvPr id="3" name="Rounded Rectangle 1">
          <a:extLst>
            <a:ext uri="{FF2B5EF4-FFF2-40B4-BE49-F238E27FC236}">
              <a16:creationId xmlns:a16="http://schemas.microsoft.com/office/drawing/2014/main" id="{16795109-7D83-4F51-8118-E733E862A9EE}"/>
            </a:ext>
          </a:extLst>
        </xdr:cNvPr>
        <xdr:cNvSpPr/>
      </xdr:nvSpPr>
      <xdr:spPr bwMode="auto">
        <a:xfrm>
          <a:off x="5700177" y="8355"/>
          <a:ext cx="7046707" cy="1247809"/>
        </a:xfrm>
        <a:prstGeom prst="round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214738</xdr:colOff>
      <xdr:row>6</xdr:row>
      <xdr:rowOff>184798</xdr:rowOff>
    </xdr:from>
    <xdr:to>
      <xdr:col>9</xdr:col>
      <xdr:colOff>1058026</xdr:colOff>
      <xdr:row>13</xdr:row>
      <xdr:rowOff>169759</xdr:rowOff>
    </xdr:to>
    <xdr:sp macro="" textlink="">
      <xdr:nvSpPr>
        <xdr:cNvPr id="4" name="Round Same Side Corner Rectangle 2">
          <a:extLst>
            <a:ext uri="{FF2B5EF4-FFF2-40B4-BE49-F238E27FC236}">
              <a16:creationId xmlns:a16="http://schemas.microsoft.com/office/drawing/2014/main" id="{F189F218-D911-4EFD-91F9-6677F75F77AF}"/>
            </a:ext>
          </a:extLst>
        </xdr:cNvPr>
        <xdr:cNvSpPr/>
      </xdr:nvSpPr>
      <xdr:spPr bwMode="auto">
        <a:xfrm>
          <a:off x="976738" y="1294180"/>
          <a:ext cx="11690582" cy="1027108"/>
        </a:xfrm>
        <a:prstGeom prst="round2Same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658515</xdr:colOff>
      <xdr:row>0</xdr:row>
      <xdr:rowOff>52307</xdr:rowOff>
    </xdr:from>
    <xdr:to>
      <xdr:col>4</xdr:col>
      <xdr:colOff>1207441</xdr:colOff>
      <xdr:row>7</xdr:row>
      <xdr:rowOff>15672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21FD8623-C0F4-470B-A096-36008A8398D7}"/>
            </a:ext>
          </a:extLst>
        </xdr:cNvPr>
        <xdr:cNvSpPr/>
      </xdr:nvSpPr>
      <xdr:spPr bwMode="auto">
        <a:xfrm>
          <a:off x="1443375" y="52307"/>
          <a:ext cx="4221766" cy="1228285"/>
        </a:xfrm>
        <a:prstGeom prst="round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1195118</xdr:colOff>
      <xdr:row>1</xdr:row>
      <xdr:rowOff>44928</xdr:rowOff>
    </xdr:from>
    <xdr:to>
      <xdr:col>11</xdr:col>
      <xdr:colOff>876300</xdr:colOff>
      <xdr:row>4</xdr:row>
      <xdr:rowOff>186546</xdr:rowOff>
    </xdr:to>
    <xdr:sp macro="" textlink="">
      <xdr:nvSpPr>
        <xdr:cNvPr id="6" name="Diagrama de flujo: proceso alternativo 5">
          <a:extLst>
            <a:ext uri="{FF2B5EF4-FFF2-40B4-BE49-F238E27FC236}">
              <a16:creationId xmlns:a16="http://schemas.microsoft.com/office/drawing/2014/main" id="{5615C7F7-CF9A-4495-8FF1-437950D31005}"/>
            </a:ext>
          </a:extLst>
        </xdr:cNvPr>
        <xdr:cNvSpPr/>
      </xdr:nvSpPr>
      <xdr:spPr>
        <a:xfrm>
          <a:off x="13943378" y="121128"/>
          <a:ext cx="2294842" cy="781698"/>
        </a:xfrm>
        <a:prstGeom prst="flowChartAlternateProcess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1416530</xdr:colOff>
      <xdr:row>1</xdr:row>
      <xdr:rowOff>188165</xdr:rowOff>
    </xdr:from>
    <xdr:to>
      <xdr:col>11</xdr:col>
      <xdr:colOff>581025</xdr:colOff>
      <xdr:row>4</xdr:row>
      <xdr:rowOff>62363</xdr:rowOff>
    </xdr:to>
    <xdr:sp macro="[0]!Hoja2.CreaPDFEDO" textlink="">
      <xdr:nvSpPr>
        <xdr:cNvPr id="7" name="Diagrama de flujo: preparación 6">
          <a:extLst>
            <a:ext uri="{FF2B5EF4-FFF2-40B4-BE49-F238E27FC236}">
              <a16:creationId xmlns:a16="http://schemas.microsoft.com/office/drawing/2014/main" id="{6C77DE31-94AF-49EB-982F-63B76CA2F7A6}"/>
            </a:ext>
          </a:extLst>
        </xdr:cNvPr>
        <xdr:cNvSpPr/>
      </xdr:nvSpPr>
      <xdr:spPr>
        <a:xfrm>
          <a:off x="14164790" y="264365"/>
          <a:ext cx="1778155" cy="514278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4</xdr:col>
      <xdr:colOff>250658</xdr:colOff>
      <xdr:row>2</xdr:row>
      <xdr:rowOff>25388</xdr:rowOff>
    </xdr:from>
    <xdr:to>
      <xdr:col>4</xdr:col>
      <xdr:colOff>1101625</xdr:colOff>
      <xdr:row>6</xdr:row>
      <xdr:rowOff>148866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6EE070D-6B98-4B67-8A12-D57706F6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8358" y="360668"/>
          <a:ext cx="852237" cy="854998"/>
        </a:xfrm>
        <a:prstGeom prst="rect">
          <a:avLst/>
        </a:prstGeom>
      </xdr:spPr>
    </xdr:pic>
    <xdr:clientData/>
  </xdr:twoCellAnchor>
  <xdr:twoCellAnchor editAs="oneCell">
    <xdr:from>
      <xdr:col>7</xdr:col>
      <xdr:colOff>1519356</xdr:colOff>
      <xdr:row>0</xdr:row>
      <xdr:rowOff>68356</xdr:rowOff>
    </xdr:from>
    <xdr:to>
      <xdr:col>8</xdr:col>
      <xdr:colOff>225380</xdr:colOff>
      <xdr:row>6</xdr:row>
      <xdr:rowOff>41265</xdr:rowOff>
    </xdr:to>
    <xdr:pic>
      <xdr:nvPicPr>
        <xdr:cNvPr id="9" name="Imagen 8" descr="abogados">
          <a:extLst>
            <a:ext uri="{FF2B5EF4-FFF2-40B4-BE49-F238E27FC236}">
              <a16:creationId xmlns:a16="http://schemas.microsoft.com/office/drawing/2014/main" id="{99D39C2B-C50F-4653-A028-3F75772955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0806" y="68356"/>
          <a:ext cx="1382549" cy="107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609600</xdr:colOff>
      <xdr:row>71</xdr:row>
      <xdr:rowOff>152400</xdr:rowOff>
    </xdr:from>
    <xdr:to>
      <xdr:col>10</xdr:col>
      <xdr:colOff>9525</xdr:colOff>
      <xdr:row>77</xdr:row>
      <xdr:rowOff>4011</xdr:rowOff>
    </xdr:to>
    <xdr:sp macro="" textlink="">
      <xdr:nvSpPr>
        <xdr:cNvPr id="10" name="Round Same Side Corner Rectangle 2">
          <a:extLst>
            <a:ext uri="{FF2B5EF4-FFF2-40B4-BE49-F238E27FC236}">
              <a16:creationId xmlns:a16="http://schemas.microsoft.com/office/drawing/2014/main" id="{1FB21E0B-8AC0-47CD-8BE1-58748FE83FC0}"/>
            </a:ext>
          </a:extLst>
        </xdr:cNvPr>
        <xdr:cNvSpPr/>
      </xdr:nvSpPr>
      <xdr:spPr bwMode="auto">
        <a:xfrm>
          <a:off x="1394460" y="13083540"/>
          <a:ext cx="11363325" cy="956511"/>
        </a:xfrm>
        <a:prstGeom prst="round2SameRect">
          <a:avLst>
            <a:gd name="adj1" fmla="val 0"/>
            <a:gd name="adj2" fmla="val 17687"/>
          </a:avLst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</xdr:row>
      <xdr:rowOff>9526</xdr:rowOff>
    </xdr:from>
    <xdr:to>
      <xdr:col>1</xdr:col>
      <xdr:colOff>2455545</xdr:colOff>
      <xdr:row>9</xdr:row>
      <xdr:rowOff>53340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24640CA7-3E54-4C89-BC8D-AD011CE2BA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581026"/>
              <a:ext cx="3105150" cy="1181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5</xdr:col>
      <xdr:colOff>404812</xdr:colOff>
      <xdr:row>2</xdr:row>
      <xdr:rowOff>185737</xdr:rowOff>
    </xdr:from>
    <xdr:to>
      <xdr:col>12</xdr:col>
      <xdr:colOff>19050</xdr:colOff>
      <xdr:row>23</xdr:row>
      <xdr:rowOff>9525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9645687A-671C-4B9A-B84C-2B966331E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161925</xdr:colOff>
      <xdr:row>29</xdr:row>
      <xdr:rowOff>19050</xdr:rowOff>
    </xdr:from>
    <xdr:to>
      <xdr:col>1</xdr:col>
      <xdr:colOff>2324100</xdr:colOff>
      <xdr:row>30</xdr:row>
      <xdr:rowOff>1009650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Fecha 1">
              <a:extLst>
                <a:ext uri="{FF2B5EF4-FFF2-40B4-BE49-F238E27FC236}">
                  <a16:creationId xmlns:a16="http://schemas.microsoft.com/office/drawing/2014/main" id="{39F59711-E26C-4DC6-9DE4-6FA9F12C8B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" y="5543550"/>
              <a:ext cx="2924175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25</xdr:col>
      <xdr:colOff>4761</xdr:colOff>
      <xdr:row>31</xdr:row>
      <xdr:rowOff>4761</xdr:rowOff>
    </xdr:from>
    <xdr:to>
      <xdr:col>36</xdr:col>
      <xdr:colOff>0</xdr:colOff>
      <xdr:row>56</xdr:row>
      <xdr:rowOff>9524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FE665A9-1504-4C88-BA6B-3D8DA5DCF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4761</xdr:colOff>
      <xdr:row>61</xdr:row>
      <xdr:rowOff>185737</xdr:rowOff>
    </xdr:from>
    <xdr:to>
      <xdr:col>15</xdr:col>
      <xdr:colOff>38099</xdr:colOff>
      <xdr:row>78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077C0AC-8EC8-4C1B-BDE4-32EC10BB2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ASMIN CAMPOS" id="{FEF78B35-6926-494E-864A-5A9F8A64D321}" userId="c1ce365b40713d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ord Admi" refreshedDate="44882.855567129627" createdVersion="7" refreshedVersion="8" minRefreshableVersion="3" recordCount="1659" xr:uid="{A9D521E7-EC48-45A4-B39C-C517B63DF0CF}">
  <cacheSource type="worksheet">
    <worksheetSource name="Tabla5"/>
  </cacheSource>
  <cacheFields count="17">
    <cacheField name="Folio " numFmtId="0">
      <sharedItems containsSemiMixedTypes="0" containsString="0" containsNumber="1" containsInteger="1" minValue="3003" maxValue="5316"/>
    </cacheField>
    <cacheField name="SEDE" numFmtId="0">
      <sharedItems containsBlank="1"/>
    </cacheField>
    <cacheField name="Columna1" numFmtId="0">
      <sharedItems containsBlank="1"/>
    </cacheField>
    <cacheField name="Monto" numFmtId="0">
      <sharedItems containsString="0" containsBlank="1" containsNumber="1" minValue="40" maxValue="84551.93"/>
    </cacheField>
    <cacheField name="Grado" numFmtId="0">
      <sharedItems containsBlank="1" containsMixedTypes="1" containsNumber="1" containsInteger="1" minValue="0" maxValue="0"/>
    </cacheField>
    <cacheField name="Forma de Pago" numFmtId="0">
      <sharedItems containsBlank="1"/>
    </cacheField>
    <cacheField name="Fecha" numFmtId="14">
      <sharedItems containsNonDate="0" containsDate="1" containsString="0" containsBlank="1" minDate="2002-02-17T00:00:00" maxDate="2022-05-20T00:00:00" count="193">
        <d v="2021-12-20T00:00:00"/>
        <d v="2021-12-21T00:00:00"/>
        <d v="2021-12-17T00:00:00"/>
        <d v="2021-12-15T00:00:00"/>
        <d v="2021-12-13T00:00:00"/>
        <d v="2021-12-06T00:00:00"/>
        <d v="2021-12-23T00:00:00"/>
        <d v="2021-12-28T00:00:00"/>
        <d v="2021-12-22T00:00:00"/>
        <d v="2021-09-01T00:00:00"/>
        <d v="2021-09-02T00:00:00"/>
        <d v="2021-09-03T00:00:00"/>
        <d v="2021-09-04T00:00:00"/>
        <d v="2021-09-06T00:00:00"/>
        <d v="2021-09-07T00:00:00"/>
        <d v="2021-08-02T00:00:00"/>
        <d v="2021-09-08T00:00:00"/>
        <d v="2021-09-14T00:00:00"/>
        <d v="2021-09-10T00:00:00"/>
        <d v="2021-09-09T00:00:00"/>
        <d v="2021-09-13T00:00:00"/>
        <d v="2021-09-11T00:00:00"/>
        <d v="2021-09-15T00:00:00"/>
        <d v="2021-08-27T00:00:00"/>
        <d v="2021-09-17T00:00:00"/>
        <d v="2021-09-20T00:00:00"/>
        <d v="2021-09-16T00:00:00"/>
        <d v="2021-09-18T00:00:00"/>
        <d v="2021-09-22T00:00:00"/>
        <d v="2021-09-27T00:00:00"/>
        <d v="2021-09-21T00:00:00"/>
        <d v="2021-09-23T00:00:00"/>
        <d v="2021-09-24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12T00:00:00"/>
        <d v="2021-10-11T00:00:00"/>
        <d v="2021-10-08T00:00:00"/>
        <d v="2021-10-13T00:00:00"/>
        <d v="2021-10-16T00:00:00"/>
        <d v="2021-10-14T00:00:00"/>
        <d v="2021-10-15T00:00:00"/>
        <d v="2021-10-18T00:00:00"/>
        <d v="2021-10-19T00:00:00"/>
        <d v="2021-10-20T00:00:00"/>
        <d v="2021-10-02T00:00:00"/>
        <d v="2021-10-25T00:00:00"/>
        <d v="2021-10-22T00:00:00"/>
        <d v="2021-10-21T00:00:00"/>
        <d v="2021-10-28T00:00:00"/>
        <d v="2021-10-27T00:00:00"/>
        <d v="2021-10-26T00:00:00"/>
        <d v="2021-10-29T00:00:00"/>
        <d v="2021-11-01T00:00:00"/>
        <d v="2021-11-03T00:00:00"/>
        <d v="2021-11-04T00:00:00"/>
        <d v="2021-11-05T00:00:00"/>
        <d v="2021-11-06T00:00:00"/>
        <d v="2021-11-09T00:00:00"/>
        <d v="2021-11-08T00:00:00"/>
        <d v="2021-11-11T00:00:00"/>
        <d v="2021-11-10T00:00:00"/>
        <d v="2021-11-16T00:00:00"/>
        <d v="2021-11-12T00:00:00"/>
        <d v="2021-11-18T00:00:00"/>
        <d v="2021-11-17T00:00:00"/>
        <d v="2021-11-19T00:00:00"/>
        <d v="2021-11-23T00:00:00"/>
        <d v="2021-11-22T00:00:00"/>
        <d v="2021-11-25T00:00:00"/>
        <d v="2021-11-24T00:00:00"/>
        <d v="2021-11-29T00:00:00"/>
        <d v="2021-11-26T00:00:00"/>
        <d v="2021-11-27T00:00:00"/>
        <d v="2021-11-30T00:00:00"/>
        <d v="2021-12-03T00:00:00"/>
        <d v="2021-12-02T00:00:00"/>
        <d v="2021-12-01T00:00:00"/>
        <d v="2021-12-09T00:00:00"/>
        <d v="2021-12-08T00:00:00"/>
        <d v="2021-12-07T00:00:00"/>
        <d v="2021-12-10T00:00:00"/>
        <d v="2021-12-14T00:00:00"/>
        <d v="2021-12-31T00:00:00"/>
        <d v="2022-01-07T00:00:00"/>
        <d v="2021-12-16T00:00:00"/>
        <d v="2022-01-05T00:00:00"/>
        <d v="2021-12-29T00:00:00"/>
        <d v="2021-12-30T00:00:00"/>
        <d v="2022-01-01T00:00:00"/>
        <d v="2022-01-02T00:00:00"/>
        <d v="2022-01-03T00:00:00"/>
        <d v="2022-01-04T00:00:00"/>
        <d v="2022-01-06T00:00:00"/>
        <d v="2022-01-10T00:00:00"/>
        <d v="2022-01-11T00:00:00"/>
        <d v="2022-01-09T00:00:00"/>
        <d v="2022-01-13T00:00:00"/>
        <d v="2022-01-12T00:00:00"/>
        <d v="2022-01-14T00:00:00"/>
        <d v="2022-01-17T00:00:00"/>
        <d v="2022-01-19T00:00:00"/>
        <d v="2022-01-20T00:00:00"/>
        <d v="2022-01-21T00:00:00"/>
        <d v="2022-01-25T00:00:00"/>
        <d v="2022-01-28T00:00:00"/>
        <d v="2022-01-27T00:00:00"/>
        <d v="2022-01-31T00:00:00"/>
        <d v="2022-02-02T00:00:00"/>
        <d v="2022-02-01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19T00:00:00"/>
        <d v="2022-02-21T00:00:00"/>
        <d v="2002-02-17T00:00:00"/>
        <d v="2022-02-22T00:00:00"/>
        <d v="2022-02-24T00:00:00"/>
        <d v="2022-02-25T00:00:00"/>
        <d v="2022-02-28T00:00:00"/>
        <d v="2022-03-01T00:00:00"/>
        <d v="2022-03-02T00:00:00"/>
        <d v="2022-03-07T00:00:00"/>
        <d v="2022-03-04T00:00:00"/>
        <d v="2022-03-03T00:00:00"/>
        <d v="2022-03-08T00:00:00"/>
        <d v="2022-03-09T00:00:00"/>
        <d v="2022-03-10T00:00:00"/>
        <d v="2022-03-14T00:00:00"/>
        <d v="2022-03-11T00:00:00"/>
        <d v="2022-03-15T00:00:00"/>
        <d v="2022-03-16T00:00:00"/>
        <d v="2022-03-18T00:00:00"/>
        <d v="2022-03-17T00:00:00"/>
        <d v="2022-03-22T00:00:00"/>
        <d v="2022-03-23T00:00:00"/>
        <d v="2022-03-25T00:00:00"/>
        <d v="2022-03-24T00:00:00"/>
        <d v="2022-03-28T00:00:00"/>
        <d v="2022-03-30T00:00:00"/>
        <d v="2022-04-01T00:00:00"/>
        <d v="2022-03-31T00:00:00"/>
        <d v="2022-04-04T00:00:00"/>
        <d v="2022-04-05T00:00:00"/>
        <d v="2022-04-06T00:00:00"/>
        <d v="2022-04-08T00:00:00"/>
        <d v="2022-04-07T00:00:00"/>
        <d v="2022-04-11T00:00:00"/>
        <d v="2022-04-12T00:00:00"/>
        <d v="2022-04-13T00:00:00"/>
        <d v="2022-04-18T00:00:00"/>
        <d v="2022-04-25T00:00:00"/>
        <d v="2022-04-19T00:00:00"/>
        <d v="2022-04-20T00:00:00"/>
        <d v="2022-04-21T00:00:00"/>
        <d v="2022-04-22T00:00:00"/>
        <d v="2022-04-27T00:00:00"/>
        <d v="2022-04-26T00:00:00"/>
        <d v="2022-04-28T00:00:00"/>
        <d v="2022-04-29T00:00:00"/>
        <d v="2022-05-02T00:00:00"/>
        <d v="2022-05-06T00:00:00"/>
        <d v="2022-05-05T00:00:00"/>
        <d v="2022-05-04T00:00:00"/>
        <d v="2022-05-03T00:00:00"/>
        <d v="2022-01-18T00:00:00"/>
        <d v="2022-02-23T00:00:00"/>
        <d v="2022-05-11T00:00:00"/>
        <d v="2022-05-10T00:00:00"/>
        <d v="2022-05-09T00:00:00"/>
        <d v="2022-05-12T00:00:00"/>
        <d v="2022-05-01T00:00:00"/>
        <d v="2022-05-13T00:00:00"/>
        <d v="2022-05-16T00:00:00"/>
        <d v="2022-05-17T00:00:00"/>
        <d v="2022-05-18T00:00:00"/>
        <d v="2022-05-19T00:00:00"/>
        <m/>
        <d v="2022-04-30T00:00:00" u="1"/>
      </sharedItems>
    </cacheField>
    <cacheField name="Concepto" numFmtId="0">
      <sharedItems containsBlank="1" count="26">
        <s v="EQUIVALENCIA"/>
        <s v="COLEGIATURA"/>
        <s v="REINSCRIPCIÓN"/>
        <s v="TITULACIÓN"/>
        <s v="EVALUACION"/>
        <s v="GRADUACION"/>
        <s v="CEREMONIA"/>
        <s v="DOCUMENTO"/>
        <s v="INSCRIPCIÓN"/>
        <s v="APARTADO"/>
        <s v="OTROS"/>
        <s v="CAD"/>
        <m/>
        <s v="CONSTANCIA DE  VIGENCIA POSGRADO"/>
        <s v="CONSTANCIA DE VIGENCIA LICENCIATURA"/>
        <s v="EQUIVALENCIAS"/>
        <s v="CONSTANCIA DE LICENCIATURA"/>
        <s v="CONSTANCIA DE POSGRADO"/>
        <s v="TITULACION"/>
        <s v="REISCRIPCION"/>
        <s v="CREDENCIAL"/>
        <s v="EXAMEN"/>
        <s v="REINSC" u="1"/>
        <s v="INSCRIPCIÓN " u="1"/>
        <s v="COLEGIATURA " u="1"/>
        <s v="REINSCRIPCION" u="1"/>
      </sharedItems>
    </cacheField>
    <cacheField name="Pago" numFmtId="0">
      <sharedItems containsBlank="1" containsMixedTypes="1" containsNumber="1" containsInteger="1" minValue="10" maxValue="10"/>
    </cacheField>
    <cacheField name="Programa" numFmtId="0">
      <sharedItems containsBlank="1" containsMixedTypes="1" containsNumber="1" containsInteger="1" minValue="0" maxValue="0" count="29">
        <s v="JT DOCTORADO EN DERECHO"/>
        <s v="JT EN LICENCIATURA EN DERECHO"/>
        <s v="LICENCIATURA EN DERECHO"/>
        <s v="MAESTRIA DE DERECHO"/>
        <s v="DOCTORADO EN DERECHO"/>
        <s v="DOCTORADO"/>
        <s v="LICENCIATURA"/>
        <s v="JORNADA LICENCIATURA"/>
        <s v="MAESTRÍA"/>
        <s v="DIPLOMADO LABORAL"/>
        <s v="JORNADA MAESTRÍA"/>
        <s v="JORNADA DOCTORADO"/>
        <s v="JT MAESTRIA EN DERECHO"/>
        <m/>
        <s v="DOCTORADO EN INNOVACION, ADMON Y POLITICAS PUBLICAS"/>
        <s v="MAESTRIA EN DERECHO PROCESAL PENAL Y JUICIOS ORALES"/>
        <s v="CAD"/>
        <e v="#N/A"/>
        <s v="MAESTRIA EN DERECHO"/>
        <s v="JT EN MAESTRIA EN D"/>
        <s v="JORNADA LD"/>
        <s v="POR IDENTIFICAR"/>
        <s v="JORNADA DD"/>
        <s v="LICENCIATURA DERECHO"/>
        <s v="JT MAESTRIA EN DERECHO PROCESAL PENAL Y JUICIOS ORALES"/>
        <s v=""/>
        <s v="CLIP"/>
        <s v="JORNADA DE MAESTRIA EN DERECHO"/>
        <n v="0" u="1"/>
      </sharedItems>
    </cacheField>
    <cacheField name="No. De auto" numFmtId="0">
      <sharedItems containsBlank="1" containsMixedTypes="1" containsNumber="1" containsInteger="1" minValue="1" maxValue="7792981407"/>
    </cacheField>
    <cacheField name="CURP" numFmtId="0">
      <sharedItems containsBlank="1"/>
    </cacheField>
    <cacheField name="Emisión" numFmtId="0">
      <sharedItems containsDate="1" containsBlank="1" containsMixedTypes="1" minDate="2021-08-03T00:00:00" maxDate="2021-10-05T00:00:00"/>
    </cacheField>
    <cacheField name="Factura" numFmtId="0">
      <sharedItems containsBlank="1"/>
    </cacheField>
    <cacheField name="Columna2" numFmtId="0">
      <sharedItems containsDate="1" containsBlank="1" containsMixedTypes="1" minDate="2022-05-08T00:00:00" maxDate="2022-05-09T00:00:00"/>
    </cacheField>
    <cacheField name="Columna3" numFmtId="0">
      <sharedItems containsBlank="1"/>
    </cacheField>
    <cacheField name="Columna4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4313445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9">
  <r>
    <n v="3003"/>
    <s v="CANCUN"/>
    <s v="HECTOR CASTRO RIVADENEYRA"/>
    <n v="8000"/>
    <s v="JTDD"/>
    <s v="SPEI"/>
    <x v="0"/>
    <x v="0"/>
    <s v="PAGO TOTAL"/>
    <x v="0"/>
    <n v="723329"/>
    <m/>
    <s v="F"/>
    <m/>
    <m/>
    <m/>
    <m/>
  </r>
  <r>
    <n v="3004"/>
    <s v="CANCUN"/>
    <s v="REYES TREJO LUIS ALONSO "/>
    <n v="5000"/>
    <s v="JTLD"/>
    <s v="SPEI"/>
    <x v="0"/>
    <x v="0"/>
    <s v="PAGO TOTAL"/>
    <x v="1"/>
    <n v="67645"/>
    <s v="RETL840311HDFYRS06"/>
    <s v="ENVIADO"/>
    <m/>
    <m/>
    <m/>
    <m/>
  </r>
  <r>
    <n v="3005"/>
    <s v="CANCUN"/>
    <s v="AVIGAIL ZARAGOZA ALONSO_x000a_I"/>
    <n v="3333"/>
    <s v="JTLD"/>
    <s v="SPEI"/>
    <x v="0"/>
    <x v="1"/>
    <s v="MOD 2"/>
    <x v="1"/>
    <m/>
    <m/>
    <s v="ENVIADO"/>
    <m/>
    <m/>
    <m/>
    <m/>
  </r>
  <r>
    <n v="3006"/>
    <s v="CANCUN"/>
    <s v="AVIGAIL ZARAGOZA ALONSO_x000a_I"/>
    <n v="10000"/>
    <s v="JTLD"/>
    <s v="SPEI"/>
    <x v="0"/>
    <x v="0"/>
    <s v="ABONO A COLEGIATURAS"/>
    <x v="1"/>
    <m/>
    <m/>
    <s v="ENVIADO"/>
    <m/>
    <m/>
    <m/>
    <m/>
  </r>
  <r>
    <n v="3007"/>
    <s v="CANCUN"/>
    <s v="ALCOCER GARCIA JUDITH JAQUELINE"/>
    <n v="1250"/>
    <s v="LD"/>
    <s v="SPEI"/>
    <x v="0"/>
    <x v="1"/>
    <s v="mod 30"/>
    <x v="2"/>
    <n v="55263"/>
    <m/>
    <s v="ENVIADO"/>
    <m/>
    <m/>
    <m/>
    <m/>
  </r>
  <r>
    <n v="3008"/>
    <s v="CANCUN"/>
    <s v="GARCIA MAYA MILCA NOEMI"/>
    <n v="1800"/>
    <s v="MD"/>
    <s v="SPEI"/>
    <x v="0"/>
    <x v="1"/>
    <s v="mod19"/>
    <x v="3"/>
    <n v="657321"/>
    <s v="GAMM791005MTCRYL07"/>
    <s v="ENVIADO"/>
    <m/>
    <m/>
    <m/>
    <m/>
  </r>
  <r>
    <n v="3009"/>
    <s v="CANCUN"/>
    <s v="VERA GARCIA HECTOR"/>
    <n v="2350"/>
    <s v="DD"/>
    <s v="SPEI"/>
    <x v="1"/>
    <x v="1"/>
    <s v="MOD 1 SALDO "/>
    <x v="4"/>
    <m/>
    <s v="VEGH731229HTCRRC07"/>
    <s v="ENVIADO"/>
    <m/>
    <m/>
    <m/>
    <m/>
  </r>
  <r>
    <n v="3010"/>
    <s v="CANCUN"/>
    <s v="GARCIA ROCHA JUAN ANTONIO"/>
    <n v="3350"/>
    <s v="DD"/>
    <s v="SPEI"/>
    <x v="0"/>
    <x v="1"/>
    <s v="MOD.1"/>
    <x v="4"/>
    <n v="15396"/>
    <s v="GARJ710624HSPRCN04"/>
    <s v="ENVIADO"/>
    <m/>
    <m/>
    <m/>
    <m/>
  </r>
  <r>
    <n v="3011"/>
    <s v="KANTUNILKIN"/>
    <s v="HOY HAU LUIS ALBERTO"/>
    <n v="1000"/>
    <s v="LD"/>
    <s v="SPEI"/>
    <x v="0"/>
    <x v="2"/>
    <s v="7o"/>
    <x v="2"/>
    <s v="01089644"/>
    <s v="HOHL900225HQRYXS08"/>
    <s v="ENVIADO"/>
    <m/>
    <m/>
    <m/>
    <m/>
  </r>
  <r>
    <n v="3012"/>
    <s v="CANCUN"/>
    <s v="IGNACIO GALINDO BECERRIL"/>
    <n v="2000"/>
    <s v="MD"/>
    <s v="SPEI"/>
    <x v="0"/>
    <x v="3"/>
    <s v="1 DE  11"/>
    <x v="3"/>
    <n v="624170"/>
    <m/>
    <s v="ENVIADO"/>
    <m/>
    <m/>
    <m/>
    <m/>
  </r>
  <r>
    <n v="3013"/>
    <s v="CANCUN"/>
    <s v=" ERIC UVENCE MARTIN CICLER Z"/>
    <n v="29000"/>
    <s v="DD"/>
    <s v="SPEI"/>
    <x v="0"/>
    <x v="3"/>
    <s v="SALDO"/>
    <x v="4"/>
    <n v="260587"/>
    <m/>
    <s v="ENVIADO"/>
    <m/>
    <m/>
    <m/>
    <m/>
  </r>
  <r>
    <n v="3014"/>
    <s v="PUERTO M"/>
    <s v="SANDOVAL REYES SELENA ENCARNACION"/>
    <n v="700"/>
    <s v="LD"/>
    <s v="SPEI"/>
    <x v="2"/>
    <x v="4"/>
    <s v="MOD. 1"/>
    <x v="2"/>
    <n v="97756"/>
    <m/>
    <s v="ENVIADO"/>
    <m/>
    <m/>
    <m/>
    <m/>
  </r>
  <r>
    <n v="3015"/>
    <s v="PUERTO M"/>
    <s v="CHAVEZ SEGURA FATIMA GUADALUPE"/>
    <n v="3500"/>
    <s v="LD"/>
    <s v="SPEI"/>
    <x v="2"/>
    <x v="1"/>
    <s v="MOD. 26 Y 27 Y ABONO MOD. 28 $1000"/>
    <x v="2"/>
    <n v="83463"/>
    <s v="CASF840629MQRHGT02"/>
    <s v="ENVIADO"/>
    <m/>
    <m/>
    <m/>
    <m/>
  </r>
  <r>
    <n v="3018"/>
    <s v="CANCUN"/>
    <s v="BOLIO CERDAN ARTURO"/>
    <n v="3350"/>
    <s v="DD"/>
    <s v="SPEI"/>
    <x v="1"/>
    <x v="1"/>
    <s v="MOD.10"/>
    <x v="4"/>
    <n v="1013"/>
    <s v="BOCA680311HDFLRR07"/>
    <s v="ENVIADO"/>
    <s v="F"/>
    <m/>
    <m/>
    <m/>
  </r>
  <r>
    <n v="3020"/>
    <s v="CANCUN"/>
    <s v="MAY CHAN ILEANA VICTORIA _x000a_"/>
    <n v="1500"/>
    <s v="DD"/>
    <s v="SPEI"/>
    <x v="3"/>
    <x v="1"/>
    <s v="4 ABONO"/>
    <x v="4"/>
    <n v="131387"/>
    <s v="MACI810921MQRYHL00"/>
    <s v="ENVIADO"/>
    <m/>
    <m/>
    <m/>
    <m/>
  </r>
  <r>
    <n v="3022"/>
    <s v="CIUDAD DEL C"/>
    <s v="AVILA SANDOVAL ROXANA "/>
    <n v="620"/>
    <s v="DD"/>
    <s v="SPEI"/>
    <x v="4"/>
    <x v="1"/>
    <s v="REFERIDO"/>
    <x v="4"/>
    <n v="524796"/>
    <m/>
    <s v="ENVIADO"/>
    <m/>
    <m/>
    <m/>
    <m/>
  </r>
  <r>
    <n v="3023"/>
    <m/>
    <s v="TEHUTLE RAYA ITZHEL"/>
    <n v="1600"/>
    <s v="LD"/>
    <s v="SPEI"/>
    <x v="0"/>
    <x v="1"/>
    <s v="MOD 16"/>
    <x v="2"/>
    <n v="1050165"/>
    <m/>
    <s v="ENVIADO"/>
    <m/>
    <m/>
    <m/>
    <m/>
  </r>
  <r>
    <n v="3024"/>
    <s v="CANCUN"/>
    <s v="HOIL ESCAMILLA FERNANDO JAVIER"/>
    <n v="5000"/>
    <s v="LD"/>
    <s v="SPEI"/>
    <x v="1"/>
    <x v="0"/>
    <s v="PAGO TOTAL"/>
    <x v="2"/>
    <n v="46499"/>
    <s v="HOEF740213HQRLSR03"/>
    <s v="ENVIADO"/>
    <m/>
    <m/>
    <m/>
    <m/>
  </r>
  <r>
    <n v="3025"/>
    <s v="CANCUN"/>
    <s v="BUSTAMANTE SANCHEZ SINAI ALEJANDRA"/>
    <n v="3350"/>
    <s v="DD"/>
    <s v="SPEI"/>
    <x v="5"/>
    <x v="1"/>
    <s v="MOD 3"/>
    <x v="4"/>
    <s v="1919536"/>
    <s v="BUSS861112MMCSNN07"/>
    <s v="ENVIADO"/>
    <m/>
    <m/>
    <m/>
    <m/>
  </r>
  <r>
    <n v="3026"/>
    <s v="CANCUN"/>
    <s v="SANTIAGO URGELL JUAN LORENZO "/>
    <n v="2500"/>
    <s v="LD"/>
    <s v="SPEI"/>
    <x v="5"/>
    <x v="1"/>
    <s v="33-34"/>
    <x v="2"/>
    <n v="7792981407"/>
    <s v="SAUJ870910HTCNRN01"/>
    <s v="ENVIADO"/>
    <m/>
    <m/>
    <m/>
    <m/>
  </r>
  <r>
    <n v="3027"/>
    <s v="CANCUN"/>
    <s v="GARCIA ORTEGA GRISELDA"/>
    <n v="2180"/>
    <s v="MD"/>
    <s v="SPEI"/>
    <x v="6"/>
    <x v="1"/>
    <s v="MOD 8"/>
    <x v="3"/>
    <n v="10144"/>
    <s v="GAOG820303MVZRRR02"/>
    <s v="ENVIADO"/>
    <m/>
    <m/>
    <m/>
    <m/>
  </r>
  <r>
    <n v="3028"/>
    <s v="CANCUN"/>
    <s v="NANCY ROBERTA MARTINEZ BARRIOS"/>
    <n v="4000"/>
    <s v="LD"/>
    <s v="SPEI"/>
    <x v="7"/>
    <x v="3"/>
    <s v="3ER ABONO"/>
    <x v="2"/>
    <n v="8026"/>
    <m/>
    <s v="ENVIADO"/>
    <m/>
    <m/>
    <m/>
    <m/>
  </r>
  <r>
    <n v="3029"/>
    <s v="CANCUN"/>
    <s v="MIGUEL JESUS GONZALEZ LOPEZ"/>
    <n v="3500"/>
    <s v="DD"/>
    <s v="SPEI"/>
    <x v="7"/>
    <x v="1"/>
    <s v="MOD 12"/>
    <x v="4"/>
    <n v="38767"/>
    <m/>
    <s v="ENVIADO"/>
    <m/>
    <m/>
    <m/>
    <m/>
  </r>
  <r>
    <n v="3030"/>
    <s v="CANCUN"/>
    <s v=" REBECA CANUL TORRES"/>
    <n v="2500"/>
    <s v="MD"/>
    <s v="SPEI"/>
    <x v="7"/>
    <x v="3"/>
    <s v="3ER ABONO"/>
    <x v="3"/>
    <n v="836443"/>
    <m/>
    <s v="ENVIADO"/>
    <m/>
    <m/>
    <m/>
    <m/>
  </r>
  <r>
    <n v="3031"/>
    <s v="CANCUN"/>
    <s v="HERNANDEZ MARIN YOLANDA ELIZABETH"/>
    <n v="1050"/>
    <s v="DD"/>
    <s v="SPEI"/>
    <x v="7"/>
    <x v="5"/>
    <m/>
    <x v="4"/>
    <n v="12955"/>
    <s v="HEMY580611MDFRRL08"/>
    <s v="ENVIADO"/>
    <m/>
    <m/>
    <m/>
    <m/>
  </r>
  <r>
    <n v="3032"/>
    <s v="CANCUN"/>
    <s v="RIVERA BONILLA MARIA DE LOURDES"/>
    <n v="2180"/>
    <s v="JTLD"/>
    <s v="SPEI"/>
    <x v="8"/>
    <x v="1"/>
    <s v="MOD. 6"/>
    <x v="1"/>
    <n v="483421"/>
    <s v="RIBL750227MPLVNR01"/>
    <s v="ENVIADO"/>
    <m/>
    <m/>
    <m/>
    <m/>
  </r>
  <r>
    <n v="3033"/>
    <s v="CANCUN"/>
    <s v="RIVERA BONILLA MARIA DE LOURDES"/>
    <n v="2500"/>
    <s v="JTLD"/>
    <s v="SPEI"/>
    <x v="8"/>
    <x v="0"/>
    <s v="PARCIAL"/>
    <x v="1"/>
    <n v="483342"/>
    <s v="RIBL750227MPLVNR01"/>
    <s v="ENVIADO"/>
    <m/>
    <m/>
    <m/>
    <m/>
  </r>
  <r>
    <n v="3683"/>
    <s v="TOLUCA"/>
    <s v="BLANCO LIZAMA LANDY BEATRIZ"/>
    <n v="3350"/>
    <s v="DD"/>
    <s v="SPEI"/>
    <x v="9"/>
    <x v="1"/>
    <s v="MOD. 6"/>
    <x v="5"/>
    <n v="640496"/>
    <s v="BALL690923MYNLZN07"/>
    <d v="2021-08-03T00:00:00"/>
    <m/>
    <m/>
    <m/>
    <m/>
  </r>
  <r>
    <n v="3684"/>
    <s v="CIUDAD DEL C"/>
    <s v="PRIANI RODRIGUEZ SANDRA LETICIA"/>
    <n v="5500"/>
    <s v="DD"/>
    <s v="SPEI"/>
    <x v="9"/>
    <x v="3"/>
    <s v="5to abono"/>
    <x v="5"/>
    <n v="585531"/>
    <s v="PIRS811208MTCRDN03"/>
    <d v="2021-08-03T00:00:00"/>
    <m/>
    <m/>
    <m/>
    <m/>
  </r>
  <r>
    <n v="3685"/>
    <s v="CANCUN"/>
    <s v="GONZALEZ ZARATE LUIS HERIBERTO"/>
    <n v="3350"/>
    <s v="DD"/>
    <s v="SPEI"/>
    <x v="9"/>
    <x v="1"/>
    <s v="Mod. 17"/>
    <x v="5"/>
    <n v="585337"/>
    <s v="GOZL800926HOCNRS04"/>
    <d v="2021-08-03T00:00:00"/>
    <s v="F"/>
    <m/>
    <m/>
    <m/>
  </r>
  <r>
    <n v="3686"/>
    <s v="KANTUNILKIN"/>
    <s v="CHE PECH FRANCISCO JAVIER"/>
    <n v="1350"/>
    <s v="LD"/>
    <s v="SPEI"/>
    <x v="9"/>
    <x v="1"/>
    <s v="Mod. 22"/>
    <x v="6"/>
    <n v="467059"/>
    <s v="CEPF911107HQRHCR00"/>
    <d v="2021-08-03T00:00:00"/>
    <m/>
    <m/>
    <m/>
    <m/>
  </r>
  <r>
    <n v="3687"/>
    <s v="CANCUN"/>
    <s v="SOSA GARCÍA LIZBETH REGINA"/>
    <n v="2180"/>
    <s v="JTLD"/>
    <s v="SPEI"/>
    <x v="9"/>
    <x v="1"/>
    <s v="Mod. 2"/>
    <x v="7"/>
    <n v="352045"/>
    <m/>
    <d v="2021-08-03T00:00:00"/>
    <m/>
    <m/>
    <m/>
    <m/>
  </r>
  <r>
    <n v="3688"/>
    <s v="PUERTO M"/>
    <s v="SANDOVAL REYES SELENA ENCARNACION"/>
    <n v="1250"/>
    <s v="LD"/>
    <s v="SPEI"/>
    <x v="9"/>
    <x v="1"/>
    <s v="Mod. 28"/>
    <x v="6"/>
    <n v="152654"/>
    <s v="SARS950816MTCNYL06"/>
    <d v="2021-08-03T00:00:00"/>
    <m/>
    <m/>
    <m/>
    <m/>
  </r>
  <r>
    <n v="3689"/>
    <s v="CANCUN"/>
    <s v="DOMINGUEZ UC DARWIN DAVID"/>
    <n v="2180"/>
    <s v="MD"/>
    <s v="BANCO"/>
    <x v="9"/>
    <x v="1"/>
    <s v="Mod. 4"/>
    <x v="8"/>
    <n v="76885"/>
    <s v="DOUD841229HCCMCR07"/>
    <d v="2021-08-03T00:00:00"/>
    <m/>
    <m/>
    <m/>
    <m/>
  </r>
  <r>
    <n v="3690"/>
    <s v="CANCUN"/>
    <s v="BAHENA NAJERA BENJAMIN"/>
    <n v="1193"/>
    <s v="DD"/>
    <s v="SPEI"/>
    <x v="9"/>
    <x v="6"/>
    <s v="Toga, Birrete, Museta + Foto"/>
    <x v="5"/>
    <n v="903003"/>
    <s v="BANB820604HGRHJN03"/>
    <d v="2021-08-03T00:00:00"/>
    <m/>
    <m/>
    <m/>
    <m/>
  </r>
  <r>
    <n v="3691"/>
    <s v="CANCUN"/>
    <s v="RIVERA BONILLA MARIA DE LOURDES"/>
    <n v="2180"/>
    <s v="JTLD"/>
    <s v="BANCO"/>
    <x v="10"/>
    <x v="1"/>
    <s v="Mod. 2"/>
    <x v="7"/>
    <n v="76564102"/>
    <s v="RIBL750227MPLVNR01"/>
    <d v="2021-08-03T00:00:00"/>
    <m/>
    <m/>
    <m/>
    <m/>
  </r>
  <r>
    <n v="3692"/>
    <s v="CIUDAD DEL C"/>
    <s v="SAENZ ORTEGA BIANCA EUGENIA"/>
    <n v="6000"/>
    <s v="DD"/>
    <s v="SPEI"/>
    <x v="10"/>
    <x v="3"/>
    <s v="2do Abono "/>
    <x v="5"/>
    <n v="836831"/>
    <s v="SAOB811112MVZNRN05"/>
    <d v="2021-08-03T00:00:00"/>
    <m/>
    <m/>
    <m/>
    <m/>
  </r>
  <r>
    <n v="3693"/>
    <s v="CANCUN"/>
    <s v="MONTALVO CORTES CRUZ LUCERO "/>
    <n v="1000"/>
    <s v="Dip. Lab"/>
    <s v="SPEI"/>
    <x v="10"/>
    <x v="1"/>
    <s v="Mod. 5"/>
    <x v="9"/>
    <n v="826439"/>
    <m/>
    <d v="2021-08-03T00:00:00"/>
    <m/>
    <m/>
    <m/>
    <m/>
  </r>
  <r>
    <n v="3694"/>
    <s v="CANCUN"/>
    <s v="MONTALVO CORTES CRUZ LUCERO "/>
    <n v="2180"/>
    <s v="JTLD"/>
    <s v="SPEI"/>
    <x v="10"/>
    <x v="1"/>
    <s v="Mod. 4"/>
    <x v="7"/>
    <n v="799310"/>
    <m/>
    <d v="2021-08-03T00:00:00"/>
    <m/>
    <m/>
    <m/>
    <m/>
  </r>
  <r>
    <n v="3695"/>
    <s v="PUERTO M"/>
    <s v="VELÁZQUEZ DEL VALLE JAZMÍN"/>
    <n v="1250"/>
    <s v="LD"/>
    <s v="SPEI"/>
    <x v="10"/>
    <x v="1"/>
    <s v="Mod. 28"/>
    <x v="6"/>
    <n v="656582"/>
    <m/>
    <d v="2021-08-03T00:00:00"/>
    <m/>
    <m/>
    <m/>
    <m/>
  </r>
  <r>
    <n v="3696"/>
    <s v="CANCUN"/>
    <s v="LARA DELGADO JERRY VENTURA"/>
    <n v="1600"/>
    <s v="LD"/>
    <s v="SPEI"/>
    <x v="10"/>
    <x v="1"/>
    <s v="Mod. 6"/>
    <x v="6"/>
    <n v="612458"/>
    <s v="LADJ990603HQRRLR02"/>
    <d v="2021-08-03T00:00:00"/>
    <m/>
    <m/>
    <m/>
    <m/>
  </r>
  <r>
    <n v="3697"/>
    <s v="CANCUN"/>
    <s v="LARA DELGADO JERRY VENTURA"/>
    <n v="750"/>
    <s v="LD"/>
    <s v="SPEI"/>
    <x v="10"/>
    <x v="2"/>
    <s v="3er Cuatrimestre"/>
    <x v="6"/>
    <n v="610252"/>
    <s v="LADJ990603HQRRLR02"/>
    <d v="2021-08-03T00:00:00"/>
    <m/>
    <m/>
    <m/>
    <m/>
  </r>
  <r>
    <n v="3698"/>
    <s v="CANCUN"/>
    <s v="HOIL ESCAMILLA FERNANDO JAVIER"/>
    <n v="2180"/>
    <s v="JTLD"/>
    <s v="BANCO"/>
    <x v="10"/>
    <x v="1"/>
    <s v="Mod. 2"/>
    <x v="7"/>
    <n v="581988"/>
    <s v="HOEF740213HQRLSR03"/>
    <d v="2021-08-03T00:00:00"/>
    <m/>
    <m/>
    <m/>
    <m/>
  </r>
  <r>
    <n v="3699"/>
    <s v="CIUDAD DEL C"/>
    <s v="VASQUEZ MARTINEZ ANA KARINA"/>
    <n v="2000"/>
    <s v="MD"/>
    <s v="SPEI"/>
    <x v="10"/>
    <x v="2"/>
    <s v="3er Cuatrimestre"/>
    <x v="8"/>
    <n v="539369"/>
    <s v="VAMA931216MVZSRN07"/>
    <d v="2021-08-03T00:00:00"/>
    <m/>
    <m/>
    <m/>
    <m/>
  </r>
  <r>
    <n v="3700"/>
    <s v="TOLUCA"/>
    <s v="MARTINEZ MARROQUIN MARIA DEL CARMEN "/>
    <n v="3350"/>
    <s v="DD"/>
    <s v="SPEI"/>
    <x v="11"/>
    <x v="1"/>
    <s v="Mod. 6"/>
    <x v="4"/>
    <n v="42843"/>
    <s v="MAMC710607MMCRRR04"/>
    <d v="2021-09-04T00:00:00"/>
    <s v="F"/>
    <m/>
    <m/>
    <m/>
  </r>
  <r>
    <n v="3701"/>
    <s v="CANCUN"/>
    <s v="BASULTO SOLIS ERIKA RAQUEL  "/>
    <n v="50"/>
    <s v="JTLD"/>
    <s v="EFECTIVO"/>
    <x v="12"/>
    <x v="3"/>
    <s v="ABONO"/>
    <x v="7"/>
    <s v="EFECTIVO"/>
    <m/>
    <d v="2021-09-04T00:00:00"/>
    <m/>
    <m/>
    <m/>
    <m/>
  </r>
  <r>
    <n v="3702"/>
    <s v="CANCUN"/>
    <s v="GOMEZ MARQUEZ VANIA"/>
    <n v="2180"/>
    <s v="MD"/>
    <s v="SPEI"/>
    <x v="10"/>
    <x v="1"/>
    <s v="Mod. 10"/>
    <x v="8"/>
    <n v="483148"/>
    <m/>
    <d v="2021-09-06T00:00:00"/>
    <s v="F"/>
    <m/>
    <m/>
    <m/>
  </r>
  <r>
    <n v="3703"/>
    <s v="PUERTO M"/>
    <s v="MORALES MORALES IRMA "/>
    <n v="1250"/>
    <s v="LD"/>
    <s v="SPEI"/>
    <x v="10"/>
    <x v="1"/>
    <s v="Mod. 28"/>
    <x v="6"/>
    <n v="383551"/>
    <s v="MOMI791016MCSRRR06"/>
    <d v="2021-09-06T00:00:00"/>
    <m/>
    <m/>
    <m/>
    <m/>
  </r>
  <r>
    <n v="3704"/>
    <s v="CANCUN"/>
    <s v="DOMINGUEZ SERRET ARACELI"/>
    <n v="2800"/>
    <s v="DD"/>
    <s v="BANCO"/>
    <x v="10"/>
    <x v="1"/>
    <s v="Mod. 6"/>
    <x v="5"/>
    <n v="247404"/>
    <s v="DOSA710403MDFMRR02"/>
    <d v="2021-09-06T00:00:00"/>
    <m/>
    <m/>
    <m/>
    <m/>
  </r>
  <r>
    <n v="3705"/>
    <s v="PUERTO M"/>
    <s v="OSORIO LEO HECTOR BALTAZAR"/>
    <n v="1250"/>
    <s v="LD"/>
    <s v="CLIP"/>
    <x v="10"/>
    <x v="1"/>
    <s v="Mod. 29"/>
    <x v="6"/>
    <n v="240548"/>
    <s v="OOLH711231HQRSXC00"/>
    <d v="2021-09-06T00:00:00"/>
    <m/>
    <m/>
    <m/>
    <m/>
  </r>
  <r>
    <n v="3706"/>
    <s v="KANTUNILKIN"/>
    <s v="HOY HAU LUIS ALBERTO"/>
    <n v="1350"/>
    <s v="LD"/>
    <s v="SPEI"/>
    <x v="10"/>
    <x v="1"/>
    <s v="Mod. 22"/>
    <x v="2"/>
    <n v="150600"/>
    <s v="HOHL900225HQRYXS08"/>
    <d v="2021-09-06T00:00:00"/>
    <m/>
    <m/>
    <m/>
    <m/>
  </r>
  <r>
    <n v="3707"/>
    <s v="CANCUN"/>
    <s v="ALVARADO MONTAÑO ILSE MONSERRAT"/>
    <n v="2180"/>
    <s v="MD"/>
    <s v="SPEI"/>
    <x v="10"/>
    <x v="1"/>
    <s v="Mod. 3"/>
    <x v="8"/>
    <n v="105198"/>
    <s v="AAMI880618MDFLNL07"/>
    <d v="2021-09-06T00:00:00"/>
    <m/>
    <m/>
    <m/>
    <m/>
  </r>
  <r>
    <n v="3708"/>
    <s v="CANCUN"/>
    <s v="MENDOZA RUBIO ARMANDO "/>
    <n v="2000"/>
    <s v="MD"/>
    <s v="SPEI"/>
    <x v="10"/>
    <x v="1"/>
    <s v="Mod. 19"/>
    <x v="8"/>
    <n v="84791"/>
    <s v="MERA710813HMCNBR07"/>
    <d v="2021-09-06T00:00:00"/>
    <m/>
    <m/>
    <m/>
    <m/>
  </r>
  <r>
    <n v="3709"/>
    <s v="TOLUCA"/>
    <s v="Torrescano Velázquez Sugey Alma Jeanet "/>
    <n v="2180"/>
    <s v="JTMD"/>
    <s v="SPEI"/>
    <x v="11"/>
    <x v="1"/>
    <s v="Mod. 5"/>
    <x v="10"/>
    <n v="535115"/>
    <m/>
    <d v="2021-09-07T00:00:00"/>
    <s v="F"/>
    <m/>
    <m/>
    <m/>
  </r>
  <r>
    <n v="3710"/>
    <s v="TOLUCA"/>
    <s v="Torrescano Velázquez Sugey Alma Jeanet "/>
    <n v="6000"/>
    <s v="JTMD"/>
    <s v="SPEI"/>
    <x v="11"/>
    <x v="0"/>
    <s v="Pago Total"/>
    <x v="10"/>
    <n v="598823"/>
    <m/>
    <d v="2021-09-07T00:00:00"/>
    <s v="F"/>
    <m/>
    <m/>
    <m/>
  </r>
  <r>
    <n v="3711"/>
    <s v="CANCUN"/>
    <s v="ZELAYA IBARRA JOSE VIRGILIO"/>
    <n v="1600"/>
    <s v="LD"/>
    <s v="BANCO"/>
    <x v="11"/>
    <x v="1"/>
    <s v="Mod. 7"/>
    <x v="6"/>
    <n v="621880"/>
    <s v="ZEIV030316HQRLBRA4"/>
    <d v="2021-09-07T00:00:00"/>
    <m/>
    <m/>
    <m/>
    <m/>
  </r>
  <r>
    <n v="3712"/>
    <s v="CANCUN"/>
    <s v="CRUZ HERNANDEZ FAUSTINO "/>
    <n v="6000"/>
    <s v="JTMD"/>
    <s v="SPEI"/>
    <x v="11"/>
    <x v="0"/>
    <s v="Pago Total"/>
    <x v="10"/>
    <n v="598823"/>
    <s v="CUHF690713HDFRRS09"/>
    <d v="2021-09-07T00:00:00"/>
    <s v="F"/>
    <m/>
    <m/>
    <m/>
  </r>
  <r>
    <n v="3713"/>
    <s v="TOLUCA"/>
    <s v="ARGUMEDO GUERRA BLANCA DANNALY"/>
    <n v="3350"/>
    <s v="DD"/>
    <s v="SPEI"/>
    <x v="11"/>
    <x v="1"/>
    <s v="Mod. 6"/>
    <x v="5"/>
    <n v="377027"/>
    <s v="AUGB811128MBCRRL02"/>
    <d v="2021-09-07T00:00:00"/>
    <s v="F"/>
    <m/>
    <m/>
    <m/>
  </r>
  <r>
    <n v="3714"/>
    <s v="TOLUCA"/>
    <s v="JARDON SANCHEZ FRANCIA MARGARITA"/>
    <n v="2180"/>
    <s v="JTMD"/>
    <s v="SPEI"/>
    <x v="11"/>
    <x v="1"/>
    <s v="Mod. 5"/>
    <x v="10"/>
    <n v="167300"/>
    <s v="JASF800617MMCRNR00"/>
    <d v="2021-09-07T00:00:00"/>
    <m/>
    <m/>
    <m/>
    <m/>
  </r>
  <r>
    <n v="3715"/>
    <s v="CANCUN"/>
    <s v="GRAJEDA GONZALEZ LUIS CARLOS"/>
    <n v="3350"/>
    <s v="DD"/>
    <s v="SPEI"/>
    <x v="11"/>
    <x v="1"/>
    <s v="Mod. 17"/>
    <x v="5"/>
    <n v="71018"/>
    <s v="GAGL850510HCHRNS08"/>
    <d v="2021-09-07T00:00:00"/>
    <m/>
    <m/>
    <m/>
    <m/>
  </r>
  <r>
    <n v="3716"/>
    <s v="CANCUN"/>
    <s v="TORREZ CALATAYUD JUAN"/>
    <n v="3350"/>
    <s v="DD"/>
    <s v="BANCO"/>
    <x v="11"/>
    <x v="1"/>
    <s v="Mod. 6"/>
    <x v="5"/>
    <n v="5144"/>
    <s v="TOCJ661023HBCRLN09"/>
    <d v="2021-09-07T00:00:00"/>
    <m/>
    <m/>
    <m/>
    <m/>
  </r>
  <r>
    <n v="3717"/>
    <s v="CANCUN"/>
    <s v="DURAN ZUÑIGA EDUARDO"/>
    <n v="2800"/>
    <s v="DD"/>
    <s v="CLIP"/>
    <x v="13"/>
    <x v="1"/>
    <s v="Mod. 4"/>
    <x v="5"/>
    <n v="635207"/>
    <s v="DUZE780819HDFRXD00"/>
    <d v="2021-09-07T00:00:00"/>
    <s v="F"/>
    <m/>
    <m/>
    <m/>
  </r>
  <r>
    <n v="3718"/>
    <s v="CANCUN"/>
    <s v="MARTINEZ JARA MIRNA KARINA "/>
    <n v="2180"/>
    <s v="JTLD"/>
    <s v="SPEI"/>
    <x v="13"/>
    <x v="1"/>
    <s v="Mod. 2"/>
    <x v="7"/>
    <n v="100383"/>
    <m/>
    <d v="2021-09-07T00:00:00"/>
    <m/>
    <m/>
    <m/>
    <m/>
  </r>
  <r>
    <n v="3719"/>
    <s v="CANCUN"/>
    <s v="MENDOZA HERNANDEZ JOSE ARTURO"/>
    <n v="2180"/>
    <s v="MD"/>
    <s v="BANCO"/>
    <x v="13"/>
    <x v="1"/>
    <s v="Mod. 5"/>
    <x v="8"/>
    <n v="953555"/>
    <s v="MEHA671215HJCNRR08"/>
    <d v="2021-09-07T00:00:00"/>
    <m/>
    <m/>
    <m/>
    <m/>
  </r>
  <r>
    <n v="3720"/>
    <s v="CANCUN"/>
    <s v="RAMIREZ ARAGON MIGUEL ANGEL"/>
    <n v="2800"/>
    <s v="DD"/>
    <s v="SPEI"/>
    <x v="13"/>
    <x v="1"/>
    <s v="Mod. 17"/>
    <x v="5"/>
    <n v="154143"/>
    <s v="RAAM941103HVZMRG02"/>
    <d v="2021-09-07T00:00:00"/>
    <s v="F"/>
    <m/>
    <m/>
    <m/>
  </r>
  <r>
    <n v="3721"/>
    <s v="CANCUN"/>
    <s v="RAMIREZ ARAGON MIGUEL ANGEL"/>
    <n v="350"/>
    <s v="DD"/>
    <s v="SPEI"/>
    <x v="13"/>
    <x v="7"/>
    <s v="Certificación"/>
    <x v="5"/>
    <n v="154143"/>
    <s v="RAAM941103HVZMRG02"/>
    <d v="2021-09-07T00:00:00"/>
    <m/>
    <m/>
    <m/>
    <m/>
  </r>
  <r>
    <n v="3722"/>
    <s v="CANCUN"/>
    <s v="Peña Látigo Jorge"/>
    <n v="1200"/>
    <s v="Dip. Lab"/>
    <s v="SPEI"/>
    <x v="14"/>
    <x v="1"/>
    <s v="Mod. 5"/>
    <x v="9"/>
    <n v="97191"/>
    <m/>
    <d v="2021-09-07T00:00:00"/>
    <m/>
    <m/>
    <m/>
    <m/>
  </r>
  <r>
    <n v="3723"/>
    <s v="CANCUN"/>
    <s v="OLIVEROS ESQUIVEL MONICA"/>
    <n v="1200"/>
    <s v="Dip. Lab"/>
    <s v="SPEI"/>
    <x v="14"/>
    <x v="1"/>
    <s v="Mod. 5"/>
    <x v="9"/>
    <n v="604234"/>
    <m/>
    <d v="2021-09-07T00:00:00"/>
    <m/>
    <m/>
    <m/>
    <m/>
  </r>
  <r>
    <n v="3724"/>
    <s v="CANCUN"/>
    <s v="MARTINEZ LERMA MEXICO"/>
    <n v="1200"/>
    <s v="Dip. Lab"/>
    <s v="SPEI"/>
    <x v="14"/>
    <x v="1"/>
    <s v="Mod. 5"/>
    <x v="9"/>
    <n v="603563"/>
    <m/>
    <d v="2021-09-07T00:00:00"/>
    <m/>
    <m/>
    <m/>
    <m/>
  </r>
  <r>
    <n v="3725"/>
    <s v="CANCUN"/>
    <s v="Luna Chavarria Luz Irán "/>
    <n v="1200"/>
    <s v="Dip. Lab"/>
    <s v="SPEI"/>
    <x v="13"/>
    <x v="1"/>
    <s v="Mod. 5"/>
    <x v="9"/>
    <n v="352528"/>
    <m/>
    <d v="2021-09-07T00:00:00"/>
    <m/>
    <m/>
    <m/>
    <m/>
  </r>
  <r>
    <n v="3726"/>
    <s v="CANCUN"/>
    <s v="COSTILLA PEREZ LUCIANO"/>
    <n v="1200"/>
    <s v="Dip. Lab"/>
    <s v="BANCO AZTECA"/>
    <x v="13"/>
    <x v="1"/>
    <s v="Mod. 5"/>
    <x v="9"/>
    <n v="875713"/>
    <m/>
    <d v="2021-09-07T00:00:00"/>
    <m/>
    <m/>
    <m/>
    <m/>
  </r>
  <r>
    <n v="3727"/>
    <s v="CANCUN"/>
    <s v="ALAMILLA AMOROS DIANA ALCIRA"/>
    <n v="2180"/>
    <s v="MD"/>
    <s v="SPEI"/>
    <x v="13"/>
    <x v="1"/>
    <s v="Mod. 13"/>
    <x v="8"/>
    <n v="725568"/>
    <s v="AAAD690316MQRLMN02"/>
    <d v="2021-09-08T00:00:00"/>
    <m/>
    <m/>
    <m/>
    <m/>
  </r>
  <r>
    <n v="3728"/>
    <s v="CANCUN"/>
    <s v="ALAMILLA AMOROS DIANA ALCIRA"/>
    <n v="2180"/>
    <s v="MD"/>
    <s v="SPEI"/>
    <x v="13"/>
    <x v="1"/>
    <s v="Mod. 14"/>
    <x v="8"/>
    <n v="725568"/>
    <s v="AAAD690316MQRLMN02"/>
    <d v="2021-09-08T00:00:00"/>
    <m/>
    <m/>
    <m/>
    <m/>
  </r>
  <r>
    <n v="3729"/>
    <s v="CANCUN"/>
    <s v="ALAMILLA AMOROS DIANA ALCIRA"/>
    <n v="2180"/>
    <s v="MD"/>
    <s v="SPEI"/>
    <x v="13"/>
    <x v="1"/>
    <s v="Mod. 15"/>
    <x v="8"/>
    <n v="725568"/>
    <s v="AAAD690316MQRLMN02"/>
    <d v="2021-09-08T00:00:00"/>
    <m/>
    <m/>
    <m/>
    <m/>
  </r>
  <r>
    <n v="3730"/>
    <s v="CANCUN"/>
    <s v="ALAMILLA AMOROS DIANA ALCIRA"/>
    <n v="2180"/>
    <s v="MD"/>
    <s v="SPEI"/>
    <x v="13"/>
    <x v="1"/>
    <s v="Mod. 16"/>
    <x v="8"/>
    <n v="725568"/>
    <s v="AAAD690316MQRLMN02"/>
    <d v="2021-09-08T00:00:00"/>
    <m/>
    <m/>
    <m/>
    <m/>
  </r>
  <r>
    <n v="3731"/>
    <s v="CANCUN"/>
    <s v="ALAMILLA AMOROS DIANA ALCIRA"/>
    <n v="1280"/>
    <s v="MD"/>
    <s v="SPEI"/>
    <x v="13"/>
    <x v="1"/>
    <s v="Mod. 17"/>
    <x v="8"/>
    <n v="725568"/>
    <s v="AAAD690316MQRLMN02"/>
    <d v="2021-09-08T00:00:00"/>
    <m/>
    <m/>
    <m/>
    <m/>
  </r>
  <r>
    <n v="3732"/>
    <s v="CANCUN"/>
    <s v="LUNA RAMOS ANGEL GUILLERMO"/>
    <n v="2180"/>
    <s v="MD"/>
    <s v="SPEI"/>
    <x v="13"/>
    <x v="1"/>
    <s v="Mod. 10"/>
    <x v="8"/>
    <n v="163436"/>
    <s v="LURA870316HQRNMN02"/>
    <d v="2021-09-08T00:00:00"/>
    <s v="F"/>
    <m/>
    <m/>
    <m/>
  </r>
  <r>
    <n v="3733"/>
    <s v="CANCUN"/>
    <s v="ROSADO NOVELO JEANETTE DE LOS ANGELES"/>
    <n v="3350"/>
    <s v="DD"/>
    <s v="BANCO"/>
    <x v="13"/>
    <x v="1"/>
    <s v="Mod. 5"/>
    <x v="5"/>
    <n v="642378"/>
    <s v="RONJ661005MYNSVN08"/>
    <d v="2021-09-08T00:00:00"/>
    <s v="F"/>
    <m/>
    <m/>
    <m/>
  </r>
  <r>
    <n v="3734"/>
    <s v="CANCUN"/>
    <s v="ALARCON TERRON OCTAVIO"/>
    <n v="3350"/>
    <s v="DD"/>
    <s v="SPEI"/>
    <x v="13"/>
    <x v="1"/>
    <s v="Mod. 17"/>
    <x v="5"/>
    <n v="939304"/>
    <s v="AATO770506HMCLRC02"/>
    <d v="2021-09-08T00:00:00"/>
    <m/>
    <m/>
    <m/>
    <m/>
  </r>
  <r>
    <n v="3735"/>
    <s v="CANCUN"/>
    <s v="ROSADO NOVELO JEANETTE DE LOS ANGELES"/>
    <n v="3350"/>
    <s v="DD"/>
    <s v="BANCO"/>
    <x v="15"/>
    <x v="1"/>
    <s v="Mod. 4"/>
    <x v="5"/>
    <n v="983710"/>
    <s v="RONJ661005MYNSVN08"/>
    <d v="2021-09-08T00:00:00"/>
    <s v="N/A"/>
    <m/>
    <m/>
    <m/>
  </r>
  <r>
    <n v="3736"/>
    <s v="CANCUN"/>
    <s v="AGUILLON RODRIGUEZ LEOBARDO SANTIAGO"/>
    <n v="2180"/>
    <s v="JTLD"/>
    <s v="BANCO"/>
    <x v="13"/>
    <x v="1"/>
    <s v="Mod. 7"/>
    <x v="7"/>
    <n v="869563"/>
    <s v="AURL670118HQTGDB02"/>
    <d v="2021-09-08T00:00:00"/>
    <m/>
    <m/>
    <m/>
    <m/>
  </r>
  <r>
    <n v="3737"/>
    <s v="CANCUN"/>
    <s v="VILLALBA DURAN VIRGINIA"/>
    <n v="2180"/>
    <s v="JTLD"/>
    <s v="SPEI"/>
    <x v="13"/>
    <x v="1"/>
    <s v="Mod. 4"/>
    <x v="7"/>
    <n v="630489"/>
    <s v=""/>
    <d v="2021-09-08T00:00:00"/>
    <s v="F"/>
    <m/>
    <m/>
    <m/>
  </r>
  <r>
    <n v="3738"/>
    <s v="CANCUN"/>
    <s v="HERNANDEZ BROCA SARA"/>
    <n v="2180"/>
    <s v="JTLD"/>
    <s v="SPEI"/>
    <x v="13"/>
    <x v="1"/>
    <s v="Mod. 2"/>
    <x v="7"/>
    <n v="373691"/>
    <s v="HEBS771012MTCRRR02"/>
    <d v="2021-09-08T00:00:00"/>
    <m/>
    <m/>
    <m/>
    <m/>
  </r>
  <r>
    <n v="3739"/>
    <s v="CANCUN"/>
    <s v="ROSADO YAM EFRAIN MARTIN "/>
    <n v="2800"/>
    <s v="DD"/>
    <s v="SPEI"/>
    <x v="13"/>
    <x v="1"/>
    <s v="Mod. 6"/>
    <x v="5"/>
    <n v="507880"/>
    <s v="ROYE631012HYNSMF19"/>
    <d v="2021-09-08T00:00:00"/>
    <m/>
    <m/>
    <m/>
    <m/>
  </r>
  <r>
    <n v="3740"/>
    <s v="CANCUN"/>
    <s v="VIDAL GUAL MANUELA DE ATOCHA "/>
    <n v="1350"/>
    <s v="LD"/>
    <s v="SPEI"/>
    <x v="13"/>
    <x v="1"/>
    <s v="Mod. 22"/>
    <x v="6"/>
    <n v="352180"/>
    <s v="VIGM710129MTCDLN03"/>
    <d v="2021-09-08T00:00:00"/>
    <m/>
    <m/>
    <m/>
    <m/>
  </r>
  <r>
    <n v="3741"/>
    <s v="CIUDAD DEL C"/>
    <s v="SAENZ ORTEGA BIANCA EUGENIA"/>
    <n v="6000"/>
    <s v="DD"/>
    <s v="SPEI"/>
    <x v="13"/>
    <x v="3"/>
    <s v="3er Abono"/>
    <x v="5"/>
    <n v="544198"/>
    <s v="SAOB811112MVZNRN05"/>
    <d v="2021-09-08T00:00:00"/>
    <m/>
    <m/>
    <m/>
    <m/>
  </r>
  <r>
    <n v="3742"/>
    <s v="CANCUN"/>
    <s v="DZIB KU JESSICA GUADALUPE"/>
    <n v="6000"/>
    <s v="MD"/>
    <s v="SPEI"/>
    <x v="13"/>
    <x v="3"/>
    <s v="2do Abono "/>
    <x v="8"/>
    <n v="745007"/>
    <s v="DIKJ950605MYNZXS01"/>
    <d v="2021-09-09T00:00:00"/>
    <m/>
    <m/>
    <m/>
    <m/>
  </r>
  <r>
    <n v="3743"/>
    <s v="CANCUN"/>
    <s v="Terres Hernandez Pablo Guillermo "/>
    <n v="2180"/>
    <s v="JTLD"/>
    <s v="BANCO"/>
    <x v="14"/>
    <x v="1"/>
    <s v="Mod. 4"/>
    <x v="7"/>
    <n v="669924"/>
    <s v=""/>
    <d v="2021-09-09T00:00:00"/>
    <m/>
    <m/>
    <m/>
    <m/>
  </r>
  <r>
    <n v="3744"/>
    <s v="TOLUCA"/>
    <s v="BOLIO CERDAN ARTURO"/>
    <n v="3350"/>
    <s v="DD"/>
    <s v="SPEI"/>
    <x v="14"/>
    <x v="1"/>
    <s v="Mod. 6"/>
    <x v="5"/>
    <n v="993495"/>
    <s v="BOCA680311HDFLRR07"/>
    <d v="2021-09-09T00:00:00"/>
    <s v="F"/>
    <m/>
    <m/>
    <m/>
  </r>
  <r>
    <n v="3745"/>
    <s v="CIUDAD DEL C"/>
    <s v="FIERRO LOPEZ JOSE ARMANDO"/>
    <n v="5000"/>
    <s v="MD"/>
    <s v="BANCO"/>
    <x v="14"/>
    <x v="3"/>
    <s v="1er Abono"/>
    <x v="8"/>
    <n v="685604"/>
    <s v="FILA940419HCCRPR05"/>
    <d v="2021-09-09T00:00:00"/>
    <m/>
    <m/>
    <m/>
    <m/>
  </r>
  <r>
    <n v="3746"/>
    <s v="CANCUN"/>
    <s v="Jiménez Amaya César Genaro"/>
    <n v="600"/>
    <s v="Dip. Lab"/>
    <s v="SPEI"/>
    <x v="14"/>
    <x v="1"/>
    <s v="Mod. 3 Completo"/>
    <x v="9"/>
    <n v="302329"/>
    <m/>
    <d v="2021-09-09T00:00:00"/>
    <m/>
    <m/>
    <m/>
    <m/>
  </r>
  <r>
    <n v="3747"/>
    <s v="CANCUN"/>
    <s v="Luque Quevedo Fabiola "/>
    <n v="1200"/>
    <s v="Dip. Lab"/>
    <s v="BANCO"/>
    <x v="14"/>
    <x v="1"/>
    <s v="Mod. 5"/>
    <x v="9"/>
    <n v="260856"/>
    <m/>
    <d v="2021-09-09T00:00:00"/>
    <m/>
    <m/>
    <m/>
    <m/>
  </r>
  <r>
    <n v="3748"/>
    <s v="CANCUN"/>
    <s v="MENDEZ PEREZ FRANCISCO JAVIER"/>
    <n v="1200"/>
    <s v="Dip. Lab"/>
    <s v="SPEI"/>
    <x v="14"/>
    <x v="1"/>
    <s v="Mod. 5"/>
    <x v="9"/>
    <n v="196754"/>
    <m/>
    <d v="2021-09-09T00:00:00"/>
    <s v="F"/>
    <m/>
    <m/>
    <m/>
  </r>
  <r>
    <n v="3749"/>
    <s v="CANCUN"/>
    <s v="BADILLO GARCIA SILVIA CRISTINA"/>
    <n v="1200"/>
    <s v="Dip. Lab"/>
    <s v="CLIP"/>
    <x v="14"/>
    <x v="1"/>
    <s v="Mod. 5"/>
    <x v="9"/>
    <n v="728666"/>
    <m/>
    <d v="2021-09-09T00:00:00"/>
    <s v="F"/>
    <m/>
    <m/>
    <m/>
  </r>
  <r>
    <n v="3750"/>
    <s v="CANCUN"/>
    <s v="OSORIO LÓPEZ DIANA"/>
    <n v="2180"/>
    <s v="JTMD"/>
    <s v="SPEI"/>
    <x v="14"/>
    <x v="1"/>
    <s v="Mod. 5"/>
    <x v="10"/>
    <n v="232871"/>
    <s v="OOLD780911MMCSPN04"/>
    <d v="2021-09-09T00:00:00"/>
    <m/>
    <m/>
    <m/>
    <m/>
  </r>
  <r>
    <n v="3751"/>
    <s v="CANCUN"/>
    <s v="TEHUTLE RAYA ITZHEL"/>
    <n v="1600"/>
    <s v="LD"/>
    <s v="SPEI"/>
    <x v="16"/>
    <x v="1"/>
    <s v="Mod. 13"/>
    <x v="6"/>
    <n v="912187"/>
    <s v="TERI990829MDFHYT00"/>
    <d v="2021-09-09T00:00:00"/>
    <m/>
    <m/>
    <m/>
    <m/>
  </r>
  <r>
    <n v="3752"/>
    <s v="CANCUN"/>
    <s v="GARCIA ORTEGA GRISELDA "/>
    <n v="2180"/>
    <s v="MD"/>
    <s v="SPEI"/>
    <x v="16"/>
    <x v="1"/>
    <s v="MOD. 5"/>
    <x v="8"/>
    <n v="133075"/>
    <s v="GAOG820303MVZRRR02"/>
    <d v="2021-09-09T00:00:00"/>
    <m/>
    <m/>
    <m/>
    <m/>
  </r>
  <r>
    <n v="3753"/>
    <s v="PUERTO M"/>
    <s v="LORÍA INTERIÁN GUADALUPE DE JESUS"/>
    <n v="1250"/>
    <s v="LD"/>
    <s v="SPEI"/>
    <x v="16"/>
    <x v="1"/>
    <s v="MOD. 29"/>
    <x v="6"/>
    <n v="100695"/>
    <s v="LOIG850720HYNRND05"/>
    <d v="2021-09-09T00:00:00"/>
    <s v="Cancelado"/>
    <s v="DEPÓSITO A CTA TERCEROS"/>
    <m/>
    <m/>
  </r>
  <r>
    <n v="3754"/>
    <s v="PUERTO M"/>
    <s v="LORÍA INTERIÁN GUADALUPE DE JESUS"/>
    <n v="1250"/>
    <s v="LD"/>
    <s v="SPEI"/>
    <x v="16"/>
    <x v="1"/>
    <s v="MOD. 30"/>
    <x v="6"/>
    <n v="100695"/>
    <s v="LOIG850720HYNRND05"/>
    <d v="2021-09-09T00:00:00"/>
    <s v="Cancelado"/>
    <s v="DEPÓSITO A CTA TERCEROS"/>
    <m/>
    <m/>
  </r>
  <r>
    <n v="3755"/>
    <s v="CANCUN"/>
    <s v="LÓPEZ HERNÁNDEZ VICTORIA"/>
    <n v="1000"/>
    <s v="MD"/>
    <s v="SPEI"/>
    <x v="16"/>
    <x v="3"/>
    <s v="2do Abono "/>
    <x v="8"/>
    <n v="857498"/>
    <s v=""/>
    <d v="2021-09-09T00:00:00"/>
    <m/>
    <m/>
    <m/>
    <m/>
  </r>
  <r>
    <n v="3756"/>
    <s v="KANTUNILKIN"/>
    <s v="MAY DZIB LANDY MARIA"/>
    <n v="1350"/>
    <s v="LD"/>
    <s v="BANCO AZTECA"/>
    <x v="14"/>
    <x v="1"/>
    <s v="Mod. 20"/>
    <x v="6"/>
    <n v="835608"/>
    <s v="MADL820509MQRYZN06"/>
    <d v="2021-09-09T00:00:00"/>
    <m/>
    <m/>
    <m/>
    <m/>
  </r>
  <r>
    <n v="3757"/>
    <s v="CANCUN"/>
    <s v="LÓPEZ HERNÁNDEZ VICTORIA"/>
    <n v="2000"/>
    <s v="MD"/>
    <s v="SPEI"/>
    <x v="17"/>
    <x v="3"/>
    <s v="1er Abono"/>
    <x v="8"/>
    <n v="711004"/>
    <s v=""/>
    <d v="2021-09-09T00:00:00"/>
    <s v="N/A"/>
    <m/>
    <m/>
    <m/>
  </r>
  <r>
    <n v="3758"/>
    <s v="CANCUN"/>
    <s v="RUBLEE INSIGNARES CHARLES ALBERT"/>
    <n v="3000"/>
    <s v="DD"/>
    <s v="BANCO"/>
    <x v="18"/>
    <x v="8"/>
    <s v="DD"/>
    <x v="5"/>
    <n v="734651"/>
    <s v="RUIC961226HNEBNH00"/>
    <d v="2021-09-10T00:00:00"/>
    <m/>
    <m/>
    <m/>
    <m/>
  </r>
  <r>
    <n v="3759"/>
    <s v="CANCUN"/>
    <s v="Jiménez Amaya César Genaro"/>
    <n v="1200"/>
    <s v="Dip. Lab"/>
    <s v="SPEI"/>
    <x v="19"/>
    <x v="1"/>
    <s v="Mod. 4"/>
    <x v="9"/>
    <n v="284143"/>
    <s v=""/>
    <d v="2021-09-10T00:00:00"/>
    <m/>
    <m/>
    <m/>
    <m/>
  </r>
  <r>
    <n v="3760"/>
    <s v="CANCUN"/>
    <s v="Jiménez Amaya César Genaro"/>
    <n v="1200"/>
    <s v="Dip. Lab"/>
    <s v="SPEI"/>
    <x v="19"/>
    <x v="1"/>
    <s v="Mod. 5"/>
    <x v="9"/>
    <n v="284143"/>
    <s v=""/>
    <d v="2021-09-10T00:00:00"/>
    <m/>
    <m/>
    <m/>
    <m/>
  </r>
  <r>
    <n v="3761"/>
    <s v="CANCUN"/>
    <s v="HUERTA GUZMAN YAHAIRA YAITZIRI"/>
    <n v="2334"/>
    <s v="DD"/>
    <s v="SPEI"/>
    <x v="19"/>
    <x v="1"/>
    <s v="Mod. 4"/>
    <x v="5"/>
    <n v="323733"/>
    <s v="HUGY840518MDFRZH03"/>
    <d v="2021-09-10T00:00:00"/>
    <s v="F"/>
    <m/>
    <m/>
    <m/>
  </r>
  <r>
    <n v="3762"/>
    <s v="CIUDAD DEL C"/>
    <s v="COLMENARES HUETO MARIA ELENA"/>
    <n v="5000"/>
    <s v="MD"/>
    <s v="SPEI"/>
    <x v="19"/>
    <x v="3"/>
    <s v="3er Abono"/>
    <x v="8"/>
    <n v="436602"/>
    <s v="COHE941214MCCLTL09"/>
    <d v="2021-09-10T00:00:00"/>
    <s v="F"/>
    <m/>
    <m/>
    <m/>
  </r>
  <r>
    <n v="3763"/>
    <s v="PUERTO M"/>
    <s v="CHAVEZ SEGURA FATIMA GUADALUPE"/>
    <n v="1250"/>
    <s v="LD"/>
    <s v="SPEI"/>
    <x v="16"/>
    <x v="1"/>
    <s v="MOD. 25"/>
    <x v="6"/>
    <n v="100695"/>
    <s v="CASF840629MQRHGT02"/>
    <d v="2021-09-11T00:00:00"/>
    <m/>
    <m/>
    <m/>
    <m/>
  </r>
  <r>
    <n v="3764"/>
    <s v="CANCUN"/>
    <s v="MENA MORENO ERICK "/>
    <n v="3350"/>
    <s v="JTDD"/>
    <s v="SPEI"/>
    <x v="18"/>
    <x v="1"/>
    <s v="Mod. 1"/>
    <x v="11"/>
    <n v="609684"/>
    <s v="MEME821217HDFNRR01"/>
    <d v="2021-09-11T00:00:00"/>
    <m/>
    <m/>
    <m/>
    <m/>
  </r>
  <r>
    <n v="3765"/>
    <s v="CANCUN"/>
    <s v="KUMUL PECH BERNALDO AGUILLER"/>
    <n v="1350"/>
    <s v="LD"/>
    <s v="BANCO AZTECA"/>
    <x v="20"/>
    <x v="1"/>
    <s v="Mod. 22"/>
    <x v="6"/>
    <n v="636699"/>
    <s v="KUPB730511HQRMCR06"/>
    <d v="2021-09-13T00:00:00"/>
    <s v="**"/>
    <m/>
    <m/>
    <m/>
  </r>
  <r>
    <n v="3766"/>
    <s v="CANCUN"/>
    <s v="BASULTO SOLIS ERIKA RAQUEL  "/>
    <n v="1750"/>
    <s v="JTLD"/>
    <s v="BANCO"/>
    <x v="21"/>
    <x v="3"/>
    <s v="ABONO"/>
    <x v="7"/>
    <n v="754032"/>
    <s v=""/>
    <d v="2021-09-13T00:00:00"/>
    <m/>
    <m/>
    <m/>
    <m/>
  </r>
  <r>
    <n v="3767"/>
    <s v="CIUDAD DEL C"/>
    <s v="SAENZ ORTEGA BIANCA EUGENIA"/>
    <n v="1000"/>
    <s v="DD"/>
    <s v="SPEI"/>
    <x v="20"/>
    <x v="3"/>
    <s v="4to abono"/>
    <x v="5"/>
    <n v="824501"/>
    <s v="SAOB811112MVZNRN05"/>
    <d v="2021-09-13T00:00:00"/>
    <m/>
    <m/>
    <m/>
    <m/>
  </r>
  <r>
    <n v="3768"/>
    <s v="CIUDAD DEL C"/>
    <s v="GONZALEZ DIAZ GLADYS MINERVA"/>
    <n v="1360"/>
    <s v="MD"/>
    <s v="SPEI"/>
    <x v="21"/>
    <x v="1"/>
    <s v="Mod. 2 COMPLETO"/>
    <x v="8"/>
    <n v="398086"/>
    <s v="GODG730725MQRNZL13"/>
    <d v="2021-09-13T00:00:00"/>
    <m/>
    <m/>
    <m/>
    <m/>
  </r>
  <r>
    <n v="3769"/>
    <s v="CANCUN"/>
    <s v="MORENO GARCIA ANGELICA JANETT "/>
    <n v="2180"/>
    <s v="JTLD"/>
    <s v="SPEI"/>
    <x v="21"/>
    <x v="1"/>
    <s v="Mod. 6"/>
    <x v="7"/>
    <n v="278165"/>
    <s v="MOGA851228MCCRRN07"/>
    <d v="2021-09-13T00:00:00"/>
    <m/>
    <m/>
    <m/>
    <m/>
  </r>
  <r>
    <n v="3770"/>
    <s v="CANCUN"/>
    <s v="TOVAR ROA ANA LILIA"/>
    <n v="2180"/>
    <s v="JTLD"/>
    <s v="BANCO"/>
    <x v="13"/>
    <x v="1"/>
    <s v="Mod. 2"/>
    <x v="7"/>
    <n v="124930"/>
    <s v="TORA720210MGTVXN08"/>
    <d v="2021-09-13T00:00:00"/>
    <m/>
    <m/>
    <m/>
    <m/>
  </r>
  <r>
    <n v="3771"/>
    <s v="CANCUN"/>
    <s v="CAUICH FONSECA GEOVANNI ALEJANDRO"/>
    <n v="2180"/>
    <s v="JTLD"/>
    <s v="BANCO"/>
    <x v="20"/>
    <x v="1"/>
    <s v="Mod. 1"/>
    <x v="8"/>
    <n v="925915"/>
    <s v="CAFG901105HYNCNV03"/>
    <d v="2021-09-13T00:00:00"/>
    <m/>
    <m/>
    <m/>
    <m/>
  </r>
  <r>
    <n v="3772"/>
    <s v="CANCUN"/>
    <s v="Gil Lopez Doris María"/>
    <n v="8000"/>
    <s v="JTDD"/>
    <s v="BANCO"/>
    <x v="20"/>
    <x v="0"/>
    <s v="Pago Total"/>
    <x v="11"/>
    <n v="773398"/>
    <m/>
    <d v="2021-09-14T00:00:00"/>
    <m/>
    <m/>
    <m/>
    <m/>
  </r>
  <r>
    <n v="3773"/>
    <s v="CANCUN"/>
    <s v="Gil Tun Angel Armando"/>
    <n v="8000"/>
    <s v="JTDD"/>
    <s v="BANCO"/>
    <x v="20"/>
    <x v="0"/>
    <s v="Pago Total"/>
    <x v="11"/>
    <n v="773486"/>
    <s v="GITA551202HYNLNN04"/>
    <d v="2021-09-14T00:00:00"/>
    <m/>
    <m/>
    <m/>
    <m/>
  </r>
  <r>
    <n v="3774"/>
    <s v="CANCUN"/>
    <s v="Gil Lopez Cristina Guadalupe"/>
    <n v="8000"/>
    <s v="JTDD"/>
    <s v="BANCO"/>
    <x v="20"/>
    <x v="0"/>
    <s v="Pago Total"/>
    <x v="11"/>
    <n v="773456"/>
    <s v="GILC840706MYNLPR03"/>
    <d v="2021-09-14T00:00:00"/>
    <m/>
    <m/>
    <m/>
    <m/>
  </r>
  <r>
    <n v="3775"/>
    <s v="CANCUN"/>
    <s v="Gil Lopez Doris María"/>
    <n v="2000"/>
    <s v="JTDD"/>
    <s v="BANCO"/>
    <x v="20"/>
    <x v="3"/>
    <s v="1er Abono"/>
    <x v="11"/>
    <n v="773398"/>
    <s v=""/>
    <d v="2021-09-14T00:00:00"/>
    <m/>
    <m/>
    <m/>
    <m/>
  </r>
  <r>
    <n v="3776"/>
    <s v="CANCUN"/>
    <s v="Gil Tun Angel Armando"/>
    <n v="2000"/>
    <s v="JTDD"/>
    <s v="BANCO"/>
    <x v="20"/>
    <x v="3"/>
    <s v="1er Abono"/>
    <x v="11"/>
    <n v="773486"/>
    <s v="GITA551202HYNLNN04"/>
    <d v="2021-09-14T00:00:00"/>
    <m/>
    <m/>
    <m/>
    <m/>
  </r>
  <r>
    <n v="3777"/>
    <s v="CANCUN"/>
    <s v="Gil Lopez Cristina Guadalupe"/>
    <n v="2000"/>
    <s v="JTDD"/>
    <s v="BANCO"/>
    <x v="20"/>
    <x v="3"/>
    <s v="1er Abono"/>
    <x v="11"/>
    <n v="773456"/>
    <s v="GILC840706MYNLPR03"/>
    <d v="2021-09-14T00:00:00"/>
    <m/>
    <m/>
    <m/>
    <m/>
  </r>
  <r>
    <n v="3778"/>
    <s v="CANCUN"/>
    <s v="VILLANUEVA TUN ARACELI GUADALUPE"/>
    <n v="3350"/>
    <s v="DD"/>
    <s v="SPEI"/>
    <x v="20"/>
    <x v="1"/>
    <s v="Mod. 17"/>
    <x v="5"/>
    <n v="461642"/>
    <s v="VITA851202MQRLNR05"/>
    <d v="2021-09-14T00:00:00"/>
    <m/>
    <m/>
    <m/>
    <m/>
  </r>
  <r>
    <n v="3779"/>
    <s v="CANCUN"/>
    <s v="RAMOS ESPOSITOS MARIA SAGRARIO DE JESUS"/>
    <n v="6000"/>
    <s v="DD"/>
    <s v="BANCO"/>
    <x v="20"/>
    <x v="3"/>
    <s v="3er Abono"/>
    <x v="5"/>
    <n v="547133"/>
    <s v="RAES670926MCCMSG03"/>
    <d v="2021-09-14T00:00:00"/>
    <m/>
    <m/>
    <m/>
    <m/>
  </r>
  <r>
    <n v="3780"/>
    <s v="CIUDAD DEL C"/>
    <s v="ZAVALA MORALES GABRIELA "/>
    <n v="2000"/>
    <s v="MD"/>
    <s v="SPEI"/>
    <x v="20"/>
    <x v="2"/>
    <s v="3er Cuatrimestre"/>
    <x v="8"/>
    <n v="908634"/>
    <s v="ZAMG761001MCCVRB06"/>
    <d v="2021-09-14T00:00:00"/>
    <m/>
    <m/>
    <m/>
    <m/>
  </r>
  <r>
    <n v="3781"/>
    <s v="CIUDAD DEL C"/>
    <s v="ZAVALA MORALES GABRIELA "/>
    <n v="5000"/>
    <s v="MD"/>
    <s v="SPEI"/>
    <x v="18"/>
    <x v="3"/>
    <s v="1er Abono"/>
    <x v="8"/>
    <n v="770469"/>
    <s v="ZAMG761001MCCVRB06"/>
    <d v="2021-09-14T00:00:00"/>
    <m/>
    <m/>
    <m/>
    <m/>
  </r>
  <r>
    <n v="3782"/>
    <s v="CIUDAD DEL C"/>
    <s v="ZAVALA MORALES GABRIELA "/>
    <n v="5000"/>
    <s v="MD"/>
    <s v="SPEI"/>
    <x v="20"/>
    <x v="3"/>
    <s v="2do Abono "/>
    <x v="8"/>
    <n v="899704"/>
    <s v="ZAMG761001MCCVRB06"/>
    <d v="2021-09-14T00:00:00"/>
    <m/>
    <m/>
    <m/>
    <m/>
  </r>
  <r>
    <n v="3783"/>
    <s v="CIUDAD DEL C"/>
    <s v="ZAVALA MORALES GABRIELA "/>
    <n v="5000"/>
    <s v="MD"/>
    <s v="SPEI"/>
    <x v="20"/>
    <x v="3"/>
    <s v="3er Abono"/>
    <x v="8"/>
    <n v="904595"/>
    <s v="ZAMG761001MCCVRB06"/>
    <d v="2021-09-14T00:00:00"/>
    <m/>
    <m/>
    <m/>
    <m/>
  </r>
  <r>
    <n v="3784"/>
    <s v="CANCUN"/>
    <s v="Ballesteros Valdez Eduardo Omar"/>
    <n v="4000"/>
    <s v="MD"/>
    <s v="SPEI"/>
    <x v="20"/>
    <x v="0"/>
    <s v="Pago Total"/>
    <x v="7"/>
    <n v="938997"/>
    <s v="BAVE761013HJCLLD06"/>
    <d v="2021-09-14T00:00:00"/>
    <m/>
    <m/>
    <m/>
    <m/>
  </r>
  <r>
    <n v="3785"/>
    <s v="CANCUN"/>
    <s v="MAY CHAN ILEANA VICTORIA"/>
    <n v="500"/>
    <s v="DD"/>
    <s v="SPEI"/>
    <x v="20"/>
    <x v="9"/>
    <s v="DOCTORADO"/>
    <x v="5"/>
    <n v="939370"/>
    <s v=""/>
    <d v="2021-09-14T00:00:00"/>
    <m/>
    <m/>
    <m/>
    <m/>
  </r>
  <r>
    <n v="3786"/>
    <s v="TOLUCA"/>
    <s v="MARTINEZ MARROQUIN MARIA DEL CARMEN "/>
    <n v="650"/>
    <s v="DD"/>
    <s v="SPEI"/>
    <x v="17"/>
    <x v="7"/>
    <s v="CONSTANCIA"/>
    <x v="4"/>
    <n v="103246"/>
    <s v="MAMC710607MMCRRR04"/>
    <d v="2021-09-15T00:00:00"/>
    <s v="Documento"/>
    <m/>
    <m/>
    <m/>
  </r>
  <r>
    <n v="3787"/>
    <s v="CANCUN"/>
    <s v="TECOTL GUTIERREZ LORENA"/>
    <n v="3350"/>
    <s v="JTDD"/>
    <s v="SPEI"/>
    <x v="17"/>
    <x v="1"/>
    <s v="Mod. 1"/>
    <x v="11"/>
    <n v="387516"/>
    <s v=""/>
    <d v="2021-09-15T00:00:00"/>
    <s v="F"/>
    <m/>
    <m/>
    <m/>
  </r>
  <r>
    <n v="3788"/>
    <s v="CANCUN"/>
    <s v="VEGA MARTINEZ CARLOS"/>
    <n v="3350"/>
    <s v="DD"/>
    <s v="SPEI"/>
    <x v="22"/>
    <x v="1"/>
    <s v="Mod. 15"/>
    <x v="5"/>
    <n v="986482"/>
    <s v="VEMC790815HGRGRR04"/>
    <d v="2021-09-17T00:00:00"/>
    <m/>
    <m/>
    <m/>
    <m/>
  </r>
  <r>
    <n v="3789"/>
    <s v="CANCUN"/>
    <s v="GIL ACOSTA LUZ ELVA"/>
    <n v="1193"/>
    <s v="DD"/>
    <s v="SPEI"/>
    <x v="23"/>
    <x v="6"/>
    <s v="Toga, Birrete, Museta + Foto"/>
    <x v="5"/>
    <s v="003162"/>
    <s v="GIAL711221MDFLCZ09"/>
    <d v="2021-09-17T00:00:00"/>
    <m/>
    <m/>
    <m/>
    <m/>
  </r>
  <r>
    <n v="3790"/>
    <s v="CANCUN"/>
    <s v="DIAZ VILLALOBOS FELIX"/>
    <n v="1193"/>
    <s v="DD"/>
    <s v="SPEI"/>
    <x v="22"/>
    <x v="6"/>
    <s v="Toga, Birrete, Museta + Foto"/>
    <x v="5"/>
    <n v="871447"/>
    <s v="DIVF640804HDFZLL09"/>
    <d v="2021-09-17T00:00:00"/>
    <m/>
    <m/>
    <m/>
    <m/>
  </r>
  <r>
    <n v="3791"/>
    <s v="CANCUN"/>
    <s v="CONTRERAS GUZMAN ORALIA"/>
    <n v="2800"/>
    <s v="DD"/>
    <s v="BANCO"/>
    <x v="13"/>
    <x v="1"/>
    <s v="Mod. 14"/>
    <x v="5"/>
    <n v="566055"/>
    <s v="COGO691009MMCNZR09"/>
    <d v="2021-09-18T00:00:00"/>
    <m/>
    <m/>
    <m/>
    <m/>
  </r>
  <r>
    <n v="3792"/>
    <s v="CIUDAD DEL C"/>
    <s v="LUNA CHI DAVID GIBRAN"/>
    <n v="6000"/>
    <s v="DD"/>
    <s v="SPEI"/>
    <x v="24"/>
    <x v="3"/>
    <s v="4to abono"/>
    <x v="5"/>
    <n v="666302"/>
    <s v="LUCD820913HCCNHV03"/>
    <d v="2021-09-18T00:00:00"/>
    <m/>
    <m/>
    <m/>
    <m/>
  </r>
  <r>
    <n v="3793"/>
    <s v="PUERTO M"/>
    <s v="VILLAMIL GOMEZ EDUARDO"/>
    <n v="1350"/>
    <s v="LD"/>
    <s v="BANCO"/>
    <x v="24"/>
    <x v="1"/>
    <s v="Mod. 24"/>
    <x v="6"/>
    <n v="838644"/>
    <s v="VIGE780529HQRLMD09"/>
    <d v="2021-09-18T00:00:00"/>
    <m/>
    <m/>
    <m/>
    <m/>
  </r>
  <r>
    <n v="3794"/>
    <s v="CANCUN"/>
    <s v="LIRA SOLIS ARMANDO"/>
    <n v="1600"/>
    <s v="LD"/>
    <s v="BANCO"/>
    <x v="24"/>
    <x v="1"/>
    <s v="Mod. 7"/>
    <x v="6"/>
    <n v="855547"/>
    <s v="LISA921027HSPRLR02"/>
    <d v="2021-09-18T00:00:00"/>
    <m/>
    <m/>
    <m/>
    <m/>
  </r>
  <r>
    <n v="3795"/>
    <s v="CANCUN"/>
    <s v="GARCIA MAYA MILCA NOEMI"/>
    <n v="1800"/>
    <s v="MD"/>
    <s v="SPEI"/>
    <x v="24"/>
    <x v="1"/>
    <s v="Mod. 16"/>
    <x v="8"/>
    <n v="288342"/>
    <s v="GAMM791005MTCRYL07"/>
    <d v="2021-09-18T00:00:00"/>
    <m/>
    <m/>
    <m/>
    <m/>
  </r>
  <r>
    <n v="3796"/>
    <s v="TOLUCA"/>
    <s v="RAMÍREZ COTERO MARICELA"/>
    <n v="2180"/>
    <s v="MD"/>
    <s v="SPEI"/>
    <x v="24"/>
    <x v="1"/>
    <s v="Mod. 2"/>
    <x v="8"/>
    <n v="365948"/>
    <m/>
    <d v="2021-09-18T00:00:00"/>
    <m/>
    <m/>
    <m/>
    <m/>
  </r>
  <r>
    <n v="3797"/>
    <s v="PUERTO M"/>
    <s v="ALCOCER GARCIA JUDITH JAQUELINE"/>
    <n v="1250"/>
    <s v="LD"/>
    <s v="SPEI"/>
    <x v="24"/>
    <x v="1"/>
    <s v="Mod. 27"/>
    <x v="2"/>
    <n v="520149"/>
    <s v="AOGJ940816MQRLRD05"/>
    <d v="2021-09-18T00:00:00"/>
    <m/>
    <m/>
    <m/>
    <m/>
  </r>
  <r>
    <n v="3798"/>
    <s v="CANCUN"/>
    <s v="PUC HERNANDEZ LESLIE EUNICE "/>
    <n v="2800"/>
    <s v="DD"/>
    <s v="BANCO"/>
    <x v="24"/>
    <x v="1"/>
    <s v="Mod. 4"/>
    <x v="5"/>
    <n v="871453"/>
    <s v="PUHL771029MYNCRZ07"/>
    <d v="2021-09-18T00:00:00"/>
    <m/>
    <m/>
    <m/>
    <m/>
  </r>
  <r>
    <n v="3799"/>
    <s v="CANCUN"/>
    <s v="PUC HERNANDEZ LESLIE EUNICE "/>
    <n v="2800"/>
    <s v="DD"/>
    <s v="BANCO"/>
    <x v="24"/>
    <x v="1"/>
    <s v="Mod. 5"/>
    <x v="5"/>
    <n v="871453"/>
    <s v="PUHL771029MYNCRZ07"/>
    <d v="2021-09-18T00:00:00"/>
    <m/>
    <m/>
    <m/>
    <m/>
  </r>
  <r>
    <n v="3800"/>
    <s v="CANCUN"/>
    <s v="PUC HERNANDEZ LESLIE EUNICE "/>
    <n v="2800"/>
    <s v="DD"/>
    <s v="BANCO"/>
    <x v="24"/>
    <x v="1"/>
    <s v="Mod. 6"/>
    <x v="5"/>
    <n v="871453"/>
    <s v="PUHL771029MYNCRZ07"/>
    <d v="2021-09-18T00:00:00"/>
    <m/>
    <m/>
    <m/>
    <m/>
  </r>
  <r>
    <n v="3801"/>
    <s v="CANCUN"/>
    <s v="PALMA TRACONIS OSCAR HUMBERTO"/>
    <n v="2180"/>
    <s v="MD"/>
    <s v="SPEI"/>
    <x v="25"/>
    <x v="1"/>
    <s v="Mod. 20"/>
    <x v="8"/>
    <n v="41625"/>
    <s v="PATO770412HYNLRS03"/>
    <d v="2021-09-22T00:00:00"/>
    <s v="F"/>
    <m/>
    <m/>
    <m/>
  </r>
  <r>
    <n v="3802"/>
    <s v="CANCUN"/>
    <s v="PALMA TRACONIS OSCAR HUMBERTO"/>
    <n v="2000"/>
    <s v="MD"/>
    <s v="SPEI"/>
    <x v="25"/>
    <x v="2"/>
    <s v="3er Cuatrimestre"/>
    <x v="8"/>
    <n v="41625"/>
    <s v="PATO770412HYNLRS03"/>
    <d v="2021-09-22T00:00:00"/>
    <m/>
    <m/>
    <m/>
    <m/>
  </r>
  <r>
    <n v="3803"/>
    <s v="CANCUN"/>
    <s v="PALMA TRACONIS OSCAR HUMBERTO"/>
    <n v="2000"/>
    <s v="MD"/>
    <s v="SPEI"/>
    <x v="25"/>
    <x v="2"/>
    <s v="5to Cuatrimestre"/>
    <x v="8"/>
    <n v="41625"/>
    <s v="PATO770412HYNLRS03"/>
    <d v="2021-09-22T00:00:00"/>
    <m/>
    <m/>
    <m/>
    <m/>
  </r>
  <r>
    <n v="3804"/>
    <s v="KANTUNILKIN"/>
    <s v="ORTIZ GARCIA JOSE JUAN"/>
    <n v="1350"/>
    <s v="LD"/>
    <s v="BANCO AZTECA"/>
    <x v="26"/>
    <x v="1"/>
    <s v="Mod. 22"/>
    <x v="6"/>
    <n v="637318"/>
    <s v="OIGJ811219HTCRRN04"/>
    <d v="2021-09-22T00:00:00"/>
    <m/>
    <m/>
    <m/>
    <m/>
  </r>
  <r>
    <n v="3805"/>
    <s v="CANCUN"/>
    <s v="JOSE MARTIN DIAZ HERNANDEZ"/>
    <n v="2200"/>
    <s v="MD"/>
    <s v="BANCO"/>
    <x v="27"/>
    <x v="1"/>
    <s v="Mod. 12"/>
    <x v="8"/>
    <n v="873653"/>
    <s v=""/>
    <d v="2021-09-22T00:00:00"/>
    <m/>
    <m/>
    <m/>
    <m/>
  </r>
  <r>
    <n v="3806"/>
    <s v="KANTUNILKIN"/>
    <s v="CAB CANCHE RUSSEL JOSUE"/>
    <n v="1350"/>
    <s v="LD"/>
    <s v="SPEI"/>
    <x v="25"/>
    <x v="1"/>
    <s v="Mod. 22"/>
    <x v="6"/>
    <n v="125911"/>
    <s v="CACR871220HQRBNS16"/>
    <d v="2021-09-22T00:00:00"/>
    <m/>
    <m/>
    <m/>
    <m/>
  </r>
  <r>
    <n v="3807"/>
    <s v="CANCUN"/>
    <s v="DOMINGUEZ SERRET ARACELI"/>
    <n v="8000"/>
    <s v="MD"/>
    <s v="BANCO"/>
    <x v="25"/>
    <x v="3"/>
    <s v="ABONO FINAL"/>
    <x v="8"/>
    <n v="616017"/>
    <s v="DOSA710403MDFMRR02"/>
    <d v="2021-09-22T00:00:00"/>
    <m/>
    <m/>
    <m/>
    <m/>
  </r>
  <r>
    <n v="3808"/>
    <s v="KANTUNILKIN"/>
    <s v="TZIU QUETZAL CARLOS FERNANDO"/>
    <n v="1350"/>
    <s v="LD"/>
    <s v="SPEI"/>
    <x v="25"/>
    <x v="1"/>
    <s v="Mod. 22"/>
    <x v="6"/>
    <n v="269953"/>
    <s v="TIQC880818HQRZTR09"/>
    <d v="2021-09-22T00:00:00"/>
    <m/>
    <m/>
    <m/>
    <m/>
  </r>
  <r>
    <n v="3809"/>
    <s v="CANCUN"/>
    <s v="NANCY ROBERTA MARTINEZ BARRIOS"/>
    <n v="2800"/>
    <s v="DD"/>
    <s v="SPEI"/>
    <x v="25"/>
    <x v="1"/>
    <s v="Mod. 11"/>
    <x v="5"/>
    <n v="284244"/>
    <s v=""/>
    <d v="2021-09-22T00:00:00"/>
    <m/>
    <m/>
    <m/>
    <m/>
  </r>
  <r>
    <n v="3810"/>
    <s v="CANCUN"/>
    <s v="ALAMILLA AMOROS DIANA ALCIRA"/>
    <n v="6000"/>
    <s v="MD"/>
    <s v="SPEI"/>
    <x v="25"/>
    <x v="1"/>
    <s v="VARIOS"/>
    <x v="5"/>
    <n v="497327"/>
    <s v="AAAD690316MQRLMN02"/>
    <d v="2021-09-22T00:00:00"/>
    <m/>
    <m/>
    <m/>
    <m/>
  </r>
  <r>
    <n v="3811"/>
    <s v="CIUDAD DEL C"/>
    <s v="CICLER ZAVALA ERIC UVENCE MARTIN"/>
    <n v="2800"/>
    <s v="DD"/>
    <s v="SPEI"/>
    <x v="25"/>
    <x v="1"/>
    <s v="Mod. 21"/>
    <x v="5"/>
    <n v="332627"/>
    <s v="CIZE680827HCCCVR09"/>
    <d v="2021-09-22T00:00:00"/>
    <m/>
    <m/>
    <m/>
    <m/>
  </r>
  <r>
    <n v="3812"/>
    <s v="CIUDAD DEL C"/>
    <s v="CICLER ZAVALA ERIC UVENCE MARTIN"/>
    <n v="2800"/>
    <s v="DD"/>
    <s v="SPEI"/>
    <x v="25"/>
    <x v="1"/>
    <s v="Mod. 22"/>
    <x v="5"/>
    <n v="332627"/>
    <s v="CIZE680827HCCCVR09"/>
    <d v="2021-09-22T00:00:00"/>
    <m/>
    <m/>
    <m/>
    <m/>
  </r>
  <r>
    <n v="3813"/>
    <s v="CIUDAD DEL C"/>
    <s v="CICLER ZAVALA ERIC UVENCE MARTIN"/>
    <n v="2800"/>
    <s v="DD"/>
    <s v="SPEI"/>
    <x v="25"/>
    <x v="1"/>
    <s v="Mod. 23"/>
    <x v="5"/>
    <n v="332627"/>
    <s v="CIZE680827HCCCVR09"/>
    <d v="2021-09-22T00:00:00"/>
    <m/>
    <m/>
    <m/>
    <m/>
  </r>
  <r>
    <n v="3814"/>
    <s v="CIUDAD DEL C"/>
    <s v="CICLER ZAVALA ERIC UVENCE MARTIN"/>
    <n v="2800"/>
    <s v="DD"/>
    <s v="SPEI"/>
    <x v="25"/>
    <x v="1"/>
    <s v="Mod. 24"/>
    <x v="5"/>
    <n v="332627"/>
    <s v="CIZE680827HCCCVR09"/>
    <d v="2021-09-22T00:00:00"/>
    <m/>
    <m/>
    <m/>
    <m/>
  </r>
  <r>
    <n v="3815"/>
    <s v="CIUDAD DEL C"/>
    <s v="CICLER ZAVALA ERIC UVENCE MARTIN"/>
    <n v="2500"/>
    <s v="DD"/>
    <s v="SPEI"/>
    <x v="25"/>
    <x v="1"/>
    <s v="3er Cuatrimestre"/>
    <x v="5"/>
    <n v="332627"/>
    <s v="CIZE680827HCCCVR09"/>
    <d v="2021-09-22T00:00:00"/>
    <m/>
    <m/>
    <m/>
    <m/>
  </r>
  <r>
    <n v="3816"/>
    <s v="CANCUN"/>
    <s v="SANTIAGO URGELL JUAN LORENZO "/>
    <n v="1250"/>
    <s v="LD"/>
    <s v="SPEI"/>
    <x v="25"/>
    <x v="1"/>
    <s v="Mod. 31"/>
    <x v="6"/>
    <n v="359261"/>
    <s v="SAUJ870910HTCNRN01"/>
    <d v="2021-09-22T00:00:00"/>
    <m/>
    <m/>
    <m/>
    <m/>
  </r>
  <r>
    <n v="3817"/>
    <s v="CANCUN"/>
    <s v="SANTIAGO URGELL JUAN LORENZO "/>
    <n v="1250"/>
    <s v="LD"/>
    <s v="SPEI"/>
    <x v="25"/>
    <x v="1"/>
    <s v="Mod. 32"/>
    <x v="6"/>
    <n v="359261"/>
    <s v="SAUJ870910HTCNRN01"/>
    <d v="2021-09-22T00:00:00"/>
    <m/>
    <m/>
    <m/>
    <m/>
  </r>
  <r>
    <n v="3818"/>
    <s v="CANCUN"/>
    <s v="MORALES VILLAGRAN LAURA ELISA"/>
    <n v="3350"/>
    <s v="JTDD"/>
    <s v="SPEI"/>
    <x v="28"/>
    <x v="1"/>
    <s v="Mod. 1"/>
    <x v="11"/>
    <n v="967481"/>
    <m/>
    <d v="2021-09-22T00:00:00"/>
    <m/>
    <m/>
    <m/>
    <m/>
  </r>
  <r>
    <n v="3819"/>
    <s v="TOLUCA"/>
    <s v="DIANA OSORIO LOPEZ"/>
    <n v="6000"/>
    <s v="JTMD"/>
    <s v="SPEI"/>
    <x v="25"/>
    <x v="0"/>
    <s v="Pago Total"/>
    <x v="10"/>
    <n v="359261"/>
    <m/>
    <d v="2021-09-22T00:00:00"/>
    <m/>
    <m/>
    <m/>
    <m/>
  </r>
  <r>
    <n v="3820"/>
    <s v="KANTUNILKIN"/>
    <s v="OXTE CAUICH BELCY ASAREEL"/>
    <n v="675"/>
    <s v="LD"/>
    <s v="SPEI"/>
    <x v="25"/>
    <x v="1"/>
    <s v="Mod. 22"/>
    <x v="6"/>
    <n v="539700"/>
    <s v="OECB800124MQRXCL02"/>
    <m/>
    <m/>
    <m/>
    <m/>
    <m/>
  </r>
  <r>
    <n v="3821"/>
    <s v="CIUDAD DEL C"/>
    <s v="RODRIGUEZ DOLORES JOSEFINA"/>
    <n v="10000"/>
    <s v="DD"/>
    <s v="EFECTIVO"/>
    <x v="29"/>
    <x v="3"/>
    <s v="1er Abono"/>
    <x v="5"/>
    <s v="EFECTIVO"/>
    <s v="ROXD810410MCCDXL07"/>
    <m/>
    <m/>
    <m/>
    <m/>
    <m/>
  </r>
  <r>
    <n v="3822"/>
    <s v="CIUDAD DEL C"/>
    <s v="RODRIGUEZ DOLORES JOSEFINA"/>
    <n v="2000"/>
    <s v="DD"/>
    <s v="EFECTIVO"/>
    <x v="29"/>
    <x v="2"/>
    <s v="3er Cuatrimestre"/>
    <x v="5"/>
    <s v="EFECTIVO"/>
    <s v="ROXD810410MCCDXL07"/>
    <m/>
    <m/>
    <m/>
    <m/>
    <m/>
  </r>
  <r>
    <n v="3823"/>
    <s v="CIUDAD DEL C"/>
    <s v="CRUZ MENDEZ JOSE MARIA"/>
    <n v="10000"/>
    <s v="DD"/>
    <s v="EFECTIVO"/>
    <x v="29"/>
    <x v="3"/>
    <s v="1er Abono"/>
    <x v="5"/>
    <s v="EFECTIVO"/>
    <s v="CUMM720408HCCRNR07"/>
    <m/>
    <m/>
    <m/>
    <m/>
    <m/>
  </r>
  <r>
    <n v="3824"/>
    <s v="CANCUN"/>
    <s v="HUESCA MARZUCA JUAN CARLOS"/>
    <n v="3350"/>
    <s v="DD"/>
    <s v="SPEI"/>
    <x v="25"/>
    <x v="1"/>
    <s v="Mod. 11"/>
    <x v="5"/>
    <n v="553866"/>
    <s v="HUMJ760710HQRSRN08"/>
    <d v="2021-09-29T00:00:00"/>
    <m/>
    <m/>
    <m/>
    <m/>
  </r>
  <r>
    <n v="3825"/>
    <s v="PUERTO M"/>
    <s v="BAUTISTA DE DIOS YESICA"/>
    <n v="1000"/>
    <s v="LD"/>
    <s v="SPEI"/>
    <x v="25"/>
    <x v="1"/>
    <s v="Mod. 26 PARCIAL 2"/>
    <x v="6"/>
    <n v="807439"/>
    <s v="BADY970407MTCTSS04"/>
    <d v="2021-09-29T00:00:00"/>
    <m/>
    <m/>
    <m/>
    <m/>
  </r>
  <r>
    <n v="3826"/>
    <s v="PUERTO M"/>
    <s v="BAUTISTA DE DIOS YESICA"/>
    <n v="500"/>
    <s v="LD"/>
    <s v="SPEI"/>
    <x v="25"/>
    <x v="1"/>
    <s v="Mod. 27 PARCIAL 1"/>
    <x v="6"/>
    <n v="807439"/>
    <s v="BADY970407MTCTSS04"/>
    <d v="2021-09-29T00:00:00"/>
    <m/>
    <m/>
    <m/>
    <m/>
  </r>
  <r>
    <n v="3827"/>
    <s v="CANCUN"/>
    <s v="JULIO EULALIO TORRES ABRAHAM"/>
    <n v="3000"/>
    <s v="JTLD"/>
    <s v="SPEI"/>
    <x v="30"/>
    <x v="1"/>
    <s v="Mod. 1 PARCIAL"/>
    <x v="7"/>
    <n v="758639"/>
    <s v=""/>
    <d v="2021-09-29T00:00:00"/>
    <m/>
    <m/>
    <m/>
    <m/>
  </r>
  <r>
    <n v="3828"/>
    <s v="CIUDAD DEL C"/>
    <s v="JUAREZ VERA IRVING RAYMUNDO "/>
    <n v="6000"/>
    <s v="DD"/>
    <s v="SPEI"/>
    <x v="28"/>
    <x v="3"/>
    <s v="3er Abono"/>
    <x v="5"/>
    <n v="550738"/>
    <s v="JUVI851024HDFRRR01"/>
    <d v="2021-09-29T00:00:00"/>
    <m/>
    <m/>
    <m/>
    <m/>
  </r>
  <r>
    <n v="3829"/>
    <s v="CIUDAD DEL C"/>
    <s v="JUAREZ VERA IRVING RAYMUNDO "/>
    <n v="1400"/>
    <s v="DD"/>
    <s v="SPEI"/>
    <x v="28"/>
    <x v="7"/>
    <s v="Certificación"/>
    <x v="5"/>
    <n v="550738"/>
    <s v="JUVI851024HDFRRR01"/>
    <d v="2021-09-29T00:00:00"/>
    <m/>
    <m/>
    <m/>
    <m/>
  </r>
  <r>
    <n v="3830"/>
    <s v="CIUDAD DEL C"/>
    <s v="CAN REJON JOSE DOLORES"/>
    <n v="2180"/>
    <s v="DD"/>
    <s v="SPEI"/>
    <x v="28"/>
    <x v="1"/>
    <s v="Mod. 19"/>
    <x v="8"/>
    <n v="795527"/>
    <s v="CARD630427HCCNJL13"/>
    <d v="2021-09-30T00:00:00"/>
    <m/>
    <m/>
    <m/>
    <m/>
  </r>
  <r>
    <n v="3831"/>
    <s v="CIUDAD DEL C"/>
    <s v="CAN REJON JOSE DOLORES"/>
    <n v="2180"/>
    <s v="DD"/>
    <s v="SPEI"/>
    <x v="28"/>
    <x v="1"/>
    <s v="Mod. 20"/>
    <x v="8"/>
    <n v="795527"/>
    <s v="CARD630427HCCNJL13"/>
    <d v="2021-09-30T00:00:00"/>
    <m/>
    <m/>
    <m/>
    <m/>
  </r>
  <r>
    <n v="3832"/>
    <s v="CIUDAD DEL C"/>
    <s v="CAN REJON JOSE DOLORES"/>
    <n v="2000"/>
    <s v="DD"/>
    <s v="SPEI"/>
    <x v="28"/>
    <x v="2"/>
    <s v="3er Cuatrimestre"/>
    <x v="8"/>
    <n v="795527"/>
    <s v="CARD630427HCCNJL13"/>
    <d v="2021-09-30T00:00:00"/>
    <m/>
    <m/>
    <m/>
    <m/>
  </r>
  <r>
    <n v="3833"/>
    <s v="CIUDAD DEL C"/>
    <s v="CAN REJON JOSE DOLORES"/>
    <n v="40"/>
    <s v="DD"/>
    <s v="SPEI"/>
    <x v="28"/>
    <x v="3"/>
    <s v="ABONO"/>
    <x v="8"/>
    <n v="795527"/>
    <s v="CARD630427HCCNJL13"/>
    <d v="2021-09-30T00:00:00"/>
    <m/>
    <m/>
    <m/>
    <m/>
  </r>
  <r>
    <n v="3834"/>
    <s v="CIUDAD DEL C"/>
    <s v="CAN CRUZ SERGIO DOLORES"/>
    <n v="2180"/>
    <s v="DD"/>
    <s v="SPEI"/>
    <x v="28"/>
    <x v="1"/>
    <s v="Mod. 19"/>
    <x v="8"/>
    <n v="793757"/>
    <s v="CACS950925HCCNRR09"/>
    <d v="2021-09-30T00:00:00"/>
    <m/>
    <m/>
    <m/>
    <m/>
  </r>
  <r>
    <n v="3835"/>
    <s v="CIUDAD DEL C"/>
    <s v="CAN CRUZ SERGIO DOLORES"/>
    <n v="2180"/>
    <s v="DD"/>
    <s v="SPEI"/>
    <x v="28"/>
    <x v="1"/>
    <s v="Mod. 20"/>
    <x v="8"/>
    <n v="793757"/>
    <s v="CACS950925HCCNRR09"/>
    <d v="2021-09-30T00:00:00"/>
    <m/>
    <m/>
    <m/>
    <m/>
  </r>
  <r>
    <n v="3836"/>
    <s v="CIUDAD DEL C"/>
    <s v="CAN CRUZ SERGIO DOLORES"/>
    <n v="2000"/>
    <s v="DD"/>
    <s v="SPEI"/>
    <x v="28"/>
    <x v="2"/>
    <s v="3er Cuatrimestre"/>
    <x v="8"/>
    <n v="793757"/>
    <s v="CACS950925HCCNRR09"/>
    <d v="2021-09-30T00:00:00"/>
    <m/>
    <m/>
    <m/>
    <m/>
  </r>
  <r>
    <n v="3837"/>
    <s v="CIUDAD DEL C"/>
    <s v="CAN CRUZ SERGIO DOLORES"/>
    <n v="40"/>
    <s v="DD"/>
    <s v="SPEI"/>
    <x v="28"/>
    <x v="3"/>
    <s v="ABONO"/>
    <x v="8"/>
    <n v="793757"/>
    <s v="CACS950925HCCNRR09"/>
    <d v="2021-09-30T00:00:00"/>
    <m/>
    <m/>
    <m/>
    <m/>
  </r>
  <r>
    <n v="3838"/>
    <s v="CANCUN"/>
    <s v="CORTES HERNANDEZ JOSE EDMUNDO"/>
    <n v="2180"/>
    <s v="MD"/>
    <s v="SPEI"/>
    <x v="31"/>
    <x v="1"/>
    <s v="Mod. 1"/>
    <x v="8"/>
    <n v="662762"/>
    <s v="COHE730529HDFRRD06"/>
    <m/>
    <m/>
    <m/>
    <m/>
    <m/>
  </r>
  <r>
    <n v="3839"/>
    <s v="CANCUN"/>
    <s v="NALLELI ALCANTARA MEJIA"/>
    <n v="2180"/>
    <s v="MD"/>
    <s v="SPEI"/>
    <x v="31"/>
    <x v="1"/>
    <s v="Mod. 1"/>
    <x v="8"/>
    <n v="660921"/>
    <m/>
    <m/>
    <m/>
    <m/>
    <m/>
    <m/>
  </r>
  <r>
    <n v="3840"/>
    <s v="CANCUN"/>
    <s v="HECTOR CASTRO RIVADENEYRA"/>
    <n v="3350"/>
    <s v="JTDD"/>
    <s v="SPEI"/>
    <x v="31"/>
    <x v="1"/>
    <s v="Mod. 1"/>
    <x v="11"/>
    <n v="613596"/>
    <m/>
    <m/>
    <s v="F"/>
    <m/>
    <m/>
    <m/>
  </r>
  <r>
    <n v="3841"/>
    <s v="CANCUN"/>
    <s v="RAMOS MEZA MAYRA ALEJANDRA"/>
    <n v="2180"/>
    <s v="MD"/>
    <s v="SPEI"/>
    <x v="32"/>
    <x v="1"/>
    <s v="Mod. 9"/>
    <x v="8"/>
    <n v="839520"/>
    <s v="RAMM930219MYNMZY08"/>
    <m/>
    <m/>
    <m/>
    <m/>
    <m/>
  </r>
  <r>
    <n v="3842"/>
    <s v="CIUDAD DEL C"/>
    <s v="RODRIGUEZ HEREDIA MIGUEL ANTONIO"/>
    <n v="2800"/>
    <s v="DD"/>
    <s v="SPEI"/>
    <x v="32"/>
    <x v="1"/>
    <s v="Mod. 21"/>
    <x v="5"/>
    <n v="49581"/>
    <s v="ROHM780911HCCDRG02"/>
    <m/>
    <m/>
    <m/>
    <m/>
    <m/>
  </r>
  <r>
    <n v="3843"/>
    <s v="CIUDAD DEL C"/>
    <s v="RODRIGUEZ HEREDIA MIGUEL ANTONIO"/>
    <n v="2800"/>
    <s v="DD"/>
    <s v="SPEI"/>
    <x v="32"/>
    <x v="1"/>
    <s v="Mod. 22"/>
    <x v="5"/>
    <n v="49581"/>
    <s v="ROHM780911HCCDRG02"/>
    <m/>
    <m/>
    <m/>
    <m/>
    <m/>
  </r>
  <r>
    <n v="3844"/>
    <s v="CIUDAD DEL C"/>
    <s v="RODRIGUEZ HEREDIA MIGUEL ANTONIO"/>
    <n v="2800"/>
    <s v="DD"/>
    <s v="SPEI"/>
    <x v="32"/>
    <x v="1"/>
    <s v="Mod. 23"/>
    <x v="5"/>
    <n v="49581"/>
    <s v="ROHM780911HCCDRG02"/>
    <m/>
    <m/>
    <m/>
    <m/>
    <m/>
  </r>
  <r>
    <n v="3845"/>
    <s v="CIUDAD DEL C"/>
    <s v="RODRIGUEZ HEREDIA MIGUEL ANTONIO"/>
    <n v="2800"/>
    <s v="DD"/>
    <s v="SPEI"/>
    <x v="32"/>
    <x v="1"/>
    <s v="Mod. 24"/>
    <x v="5"/>
    <n v="49581"/>
    <s v="ROHM780911HCCDRG02"/>
    <m/>
    <m/>
    <m/>
    <m/>
    <m/>
  </r>
  <r>
    <n v="3846"/>
    <s v="CIUDAD DEL C"/>
    <s v="RODRIGUEZ HEREDIA MIGUEL ANTONIO"/>
    <n v="500"/>
    <s v="DD"/>
    <s v="SPEI"/>
    <x v="32"/>
    <x v="2"/>
    <s v="SALDO PENDIENTE"/>
    <x v="5"/>
    <n v="49581"/>
    <s v="ROHM780911HCCDRG02"/>
    <m/>
    <m/>
    <m/>
    <m/>
    <m/>
  </r>
  <r>
    <n v="3847"/>
    <s v="CIUDAD DEL C"/>
    <s v="RODRIGUEZ HEREDIA MIGUEL ANTONIO"/>
    <n v="5500"/>
    <s v="DD"/>
    <s v="SPEI"/>
    <x v="32"/>
    <x v="3"/>
    <s v="1er Abono"/>
    <x v="5"/>
    <n v="69983"/>
    <s v="ROHM780911HCCDRG02"/>
    <m/>
    <m/>
    <m/>
    <m/>
    <m/>
  </r>
  <r>
    <n v="3848"/>
    <s v="TOLUCA"/>
    <s v="ARIZMENDI SANDOVAL MAGALY MARISOL "/>
    <n v="2180"/>
    <s v="MD"/>
    <s v="SPEI"/>
    <x v="29"/>
    <x v="1"/>
    <s v="Mod. 4"/>
    <x v="8"/>
    <n v="69982"/>
    <s v="AISM880311MMCRNG00"/>
    <m/>
    <s v="F"/>
    <m/>
    <m/>
    <m/>
  </r>
  <r>
    <n v="3849"/>
    <s v="TOLUCA"/>
    <s v="ARIZMENDI SANDOVAL MAGALY MARISOL "/>
    <n v="2180"/>
    <s v="MD"/>
    <s v="SPEI"/>
    <x v="29"/>
    <x v="1"/>
    <s v="Mod. 5"/>
    <x v="8"/>
    <n v="70147"/>
    <s v="AISM880311MMCRNG00"/>
    <m/>
    <s v="F"/>
    <m/>
    <m/>
    <m/>
  </r>
  <r>
    <n v="3850"/>
    <s v="TOLUCA"/>
    <s v="ARIZMENDI SANDOVAL MAGALY MARISOL "/>
    <n v="2180"/>
    <s v="MD"/>
    <s v="SPEI"/>
    <x v="29"/>
    <x v="1"/>
    <s v="Mod. 6"/>
    <x v="8"/>
    <n v="857053"/>
    <s v="AISM880311MMCRNG00"/>
    <m/>
    <s v="F"/>
    <m/>
    <m/>
    <m/>
  </r>
  <r>
    <n v="3851"/>
    <s v="CIUDAD DEL C"/>
    <s v="HERNANDEZ REYES ELIZABETH"/>
    <n v="5000"/>
    <s v="MD"/>
    <s v="SPEI"/>
    <x v="29"/>
    <x v="3"/>
    <s v="1er Abono"/>
    <x v="8"/>
    <n v="527735"/>
    <s v="HERE730121MVZRYL02"/>
    <m/>
    <m/>
    <m/>
    <m/>
    <m/>
  </r>
  <r>
    <n v="3852"/>
    <s v="CIUDAD DEL C"/>
    <s v="MORA CANTO SAMANTHA ANDREA"/>
    <n v="2000"/>
    <s v="MD"/>
    <s v="SPEI"/>
    <x v="29"/>
    <x v="2"/>
    <s v="3er Cuatrimestre"/>
    <x v="8"/>
    <n v="770546"/>
    <s v="MOCS940121MCCRNM04"/>
    <m/>
    <m/>
    <m/>
    <m/>
    <m/>
  </r>
  <r>
    <n v="3853"/>
    <s v="CIUDAD DEL C"/>
    <s v="MORA CANTO SAMANTHA ANDREA"/>
    <n v="2180"/>
    <s v="MD"/>
    <s v="SPEI"/>
    <x v="29"/>
    <x v="1"/>
    <s v="Mod. 20"/>
    <x v="8"/>
    <n v="767153"/>
    <s v="MOCS940121MCCRNM04"/>
    <m/>
    <m/>
    <m/>
    <m/>
    <m/>
  </r>
  <r>
    <n v="3854"/>
    <s v="CIUDAD DEL C"/>
    <s v="SAENZ ORTEGA BIANCA EUGENIA"/>
    <n v="10500"/>
    <s v="DD"/>
    <s v="SPEI"/>
    <x v="29"/>
    <x v="3"/>
    <s v="ABONO FINAL"/>
    <x v="5"/>
    <n v="721658"/>
    <s v="SAOB811112MVZNRN05"/>
    <m/>
    <m/>
    <m/>
    <m/>
    <m/>
  </r>
  <r>
    <n v="3855"/>
    <s v="CIUDAD DEL C"/>
    <s v="BOLON PEREZ JUAN ALBERTO"/>
    <n v="2400"/>
    <s v="DD"/>
    <s v="SPEI"/>
    <x v="29"/>
    <x v="1"/>
    <s v="Mod. 18"/>
    <x v="5"/>
    <n v="696307"/>
    <s v="BOPJ760722HCCLRN07"/>
    <m/>
    <m/>
    <m/>
    <m/>
    <m/>
  </r>
  <r>
    <n v="3856"/>
    <s v="CIUDAD DEL C"/>
    <s v="BOLON PEREZ JUAN ALBERTO"/>
    <n v="2800"/>
    <s v="DD"/>
    <s v="SPEI"/>
    <x v="29"/>
    <x v="1"/>
    <s v="Mod. 19"/>
    <x v="5"/>
    <n v="696307"/>
    <s v="BOPJ760722HCCLRN07"/>
    <m/>
    <m/>
    <m/>
    <m/>
    <m/>
  </r>
  <r>
    <n v="3857"/>
    <s v="CIUDAD DEL C"/>
    <s v="BOLON PEREZ JUAN ALBERTO"/>
    <n v="2800"/>
    <s v="DD"/>
    <s v="SPEI"/>
    <x v="29"/>
    <x v="1"/>
    <s v="Mod. 20"/>
    <x v="5"/>
    <n v="696307"/>
    <s v="BOPJ760722HCCLRN07"/>
    <m/>
    <m/>
    <m/>
    <m/>
    <m/>
  </r>
  <r>
    <n v="3858"/>
    <s v="CIUDAD DEL C"/>
    <s v="BOLON PEREZ JUAN ALBERTO"/>
    <n v="2500"/>
    <s v="DD"/>
    <s v="SPEI"/>
    <x v="29"/>
    <x v="2"/>
    <s v="3er Cuatrimestre"/>
    <x v="5"/>
    <n v="696307"/>
    <s v="BOPJ760722HCCLRN07"/>
    <m/>
    <m/>
    <m/>
    <m/>
    <m/>
  </r>
  <r>
    <n v="3859"/>
    <s v="CANCUN"/>
    <s v="GONZALEZ LOPEZ MIGUEL JESUS"/>
    <n v="3350"/>
    <s v="DD"/>
    <s v="SPEI"/>
    <x v="29"/>
    <x v="1"/>
    <s v="Mod. 9"/>
    <x v="5"/>
    <n v="577387"/>
    <s v="GOLM800129HQRNPG07"/>
    <m/>
    <m/>
    <m/>
    <m/>
    <m/>
  </r>
  <r>
    <n v="3860"/>
    <s v="CANCUN"/>
    <s v="GUZMAN SANCHEZ ESMERALDA"/>
    <n v="3000"/>
    <s v="MD"/>
    <s v="SPEI"/>
    <x v="29"/>
    <x v="3"/>
    <s v="2do Abono "/>
    <x v="8"/>
    <n v="522128"/>
    <s v="GUSE911010MCSZNS07"/>
    <m/>
    <m/>
    <m/>
    <m/>
    <m/>
  </r>
  <r>
    <n v="3861"/>
    <s v="CIUDAD DEL C"/>
    <s v="HERNANDEZ MAY MERCEDALIA"/>
    <n v="5000"/>
    <s v="MD"/>
    <s v="SPEI"/>
    <x v="29"/>
    <x v="3"/>
    <s v="ACTA DE GRADO"/>
    <x v="8"/>
    <n v="22995"/>
    <s v="HEMM720229MCCRYR01"/>
    <m/>
    <m/>
    <m/>
    <m/>
    <m/>
  </r>
  <r>
    <n v="3862"/>
    <s v="CANCUN"/>
    <s v="DIAZ GARCIA DANIEL"/>
    <n v="5333"/>
    <s v="JTDD"/>
    <s v="SPEI"/>
    <x v="33"/>
    <x v="1"/>
    <s v="Mod.1"/>
    <x v="11"/>
    <n v="363909"/>
    <s v="DIGD740815HDFZRN08"/>
    <m/>
    <m/>
    <m/>
    <m/>
    <m/>
  </r>
  <r>
    <n v="3863"/>
    <s v="CANCUN"/>
    <s v="GONZALEZ DIAZ GLADYS MINERVA"/>
    <n v="2180"/>
    <s v="JTMD"/>
    <s v="SPEI"/>
    <x v="33"/>
    <x v="1"/>
    <s v="Mod. 3"/>
    <x v="10"/>
    <n v="440758"/>
    <s v="GODG730725MQRNZL13"/>
    <m/>
    <m/>
    <m/>
    <m/>
    <m/>
  </r>
  <r>
    <n v="3864"/>
    <s v="CANCUN"/>
    <s v="GIL TUN ANGEL ARMANDO"/>
    <n v="8000"/>
    <s v="JTDD"/>
    <s v="SPEI"/>
    <x v="33"/>
    <x v="3"/>
    <s v="2do Abono"/>
    <x v="11"/>
    <n v="819909"/>
    <s v="GITA551202HYNLNN04"/>
    <m/>
    <m/>
    <m/>
    <m/>
    <m/>
  </r>
  <r>
    <n v="3865"/>
    <s v="CANCUN"/>
    <s v="GIL LOPEZ DORIS MARIA"/>
    <n v="8000"/>
    <s v="JTDD"/>
    <s v="SPEI"/>
    <x v="33"/>
    <x v="3"/>
    <s v="2do Abono"/>
    <x v="11"/>
    <n v="819914"/>
    <s v="GILD870205MYNLPR03"/>
    <m/>
    <m/>
    <m/>
    <m/>
    <m/>
  </r>
  <r>
    <n v="3866"/>
    <s v="CANCUN"/>
    <s v="GIL LOPEZ CRISTINA GUADALUPE"/>
    <n v="8000"/>
    <s v="JTDD"/>
    <s v="SPEI"/>
    <x v="33"/>
    <x v="3"/>
    <s v="2do Abono"/>
    <x v="11"/>
    <n v="819919"/>
    <s v="GILC840706MYNLPR03"/>
    <m/>
    <m/>
    <m/>
    <m/>
    <m/>
  </r>
  <r>
    <n v="3867"/>
    <s v="CANCUN"/>
    <s v="GIL TUN ANGEL ARMANDO"/>
    <n v="700"/>
    <s v="JTDD"/>
    <s v="SPEI"/>
    <x v="33"/>
    <x v="7"/>
    <s v="Certificación"/>
    <x v="11"/>
    <n v="819924"/>
    <s v="GITA551202HYNLNN04"/>
    <m/>
    <m/>
    <m/>
    <m/>
    <m/>
  </r>
  <r>
    <n v="3868"/>
    <s v="TOLUCA"/>
    <s v="OSORIO LÓPEZ DIANA"/>
    <n v="5000"/>
    <s v="JTMD"/>
    <s v="SPEI"/>
    <x v="33"/>
    <x v="3"/>
    <s v="1er Abono"/>
    <x v="10"/>
    <n v="157668"/>
    <s v="OOLD780911MMCSPN04"/>
    <m/>
    <m/>
    <m/>
    <m/>
    <m/>
  </r>
  <r>
    <n v="3869"/>
    <s v="PUERTO M"/>
    <s v="ANTELE HERNÁNDEZ JEHU"/>
    <n v="1250"/>
    <s v="LD"/>
    <s v="SPEI"/>
    <x v="33"/>
    <x v="1"/>
    <s v="Mod. 28"/>
    <x v="6"/>
    <n v="342884"/>
    <s v="AEHJ961123HQRNRH00"/>
    <m/>
    <m/>
    <m/>
    <m/>
    <m/>
  </r>
  <r>
    <n v="3870"/>
    <s v="CANCUN"/>
    <s v="TECOTL GUTIERREZ LORENA "/>
    <n v="3350"/>
    <s v="JTDD"/>
    <s v="SPEI"/>
    <x v="34"/>
    <x v="1"/>
    <s v="Mod. 2"/>
    <x v="11"/>
    <n v="981322"/>
    <s v="TEGL820923MPLCTR09"/>
    <m/>
    <s v="F"/>
    <m/>
    <m/>
    <m/>
  </r>
  <r>
    <n v="3871"/>
    <s v="CIUDAD DEL C"/>
    <s v="PALESTINO LOPEZ OMAR "/>
    <n v="6000"/>
    <s v="DD"/>
    <s v="SPEI"/>
    <x v="34"/>
    <x v="3"/>
    <s v="3er Abono"/>
    <x v="5"/>
    <n v="38571"/>
    <s v=""/>
    <m/>
    <m/>
    <m/>
    <m/>
    <m/>
  </r>
  <r>
    <n v="3872"/>
    <s v="CIUDAD DEL C"/>
    <s v="PALESTINO LOPEZ OMAR "/>
    <n v="1400"/>
    <s v="DD"/>
    <s v="SPEI"/>
    <x v="34"/>
    <x v="7"/>
    <s v="Certificación"/>
    <x v="5"/>
    <n v="42872"/>
    <s v=""/>
    <m/>
    <m/>
    <m/>
    <m/>
    <m/>
  </r>
  <r>
    <n v="3873"/>
    <s v="CIUDAD DEL C"/>
    <s v="PETRES ZAVALA LEOPOLDO"/>
    <n v="2500"/>
    <s v="DD"/>
    <s v="SPEI"/>
    <x v="34"/>
    <x v="2"/>
    <s v="3er Cuatrimestre"/>
    <x v="5"/>
    <n v="465600"/>
    <s v="PEZL750420HCCTVP08"/>
    <m/>
    <m/>
    <m/>
    <m/>
    <m/>
  </r>
  <r>
    <n v="3874"/>
    <s v="CIUDAD DEL C"/>
    <s v="PETRES ZAVALA LEOPOLDO"/>
    <n v="26500"/>
    <s v="DD"/>
    <s v="SPEI"/>
    <x v="34"/>
    <x v="3"/>
    <s v="Pago parcial"/>
    <x v="5"/>
    <n v="465600"/>
    <s v="PEZL750420HCCTVP08"/>
    <m/>
    <m/>
    <m/>
    <m/>
    <m/>
  </r>
  <r>
    <n v="3875"/>
    <s v="CANCUN"/>
    <s v="GOMEZ MARQUEZ VANIA"/>
    <n v="2180"/>
    <s v="MD"/>
    <s v="SPEI"/>
    <x v="34"/>
    <x v="1"/>
    <s v="Mod.11"/>
    <x v="8"/>
    <n v="575358"/>
    <s v="GOMV760827MMCMRN05"/>
    <m/>
    <m/>
    <m/>
    <m/>
    <m/>
  </r>
  <r>
    <n v="3876"/>
    <s v="CANCUN"/>
    <s v="OLIVEROS ESQUIVEL MONICA"/>
    <n v="550"/>
    <s v="Dip. Lab"/>
    <s v="SPEI"/>
    <x v="28"/>
    <x v="7"/>
    <s v="ENVIO"/>
    <x v="9"/>
    <n v="36593"/>
    <s v=""/>
    <m/>
    <m/>
    <m/>
    <m/>
    <m/>
  </r>
  <r>
    <n v="3877"/>
    <s v="CANCUN"/>
    <s v="SANCHEZ RODRIGUEZ JOSE RAFAEL"/>
    <n v="2180"/>
    <s v="JTMD"/>
    <s v="SPEI"/>
    <x v="25"/>
    <x v="1"/>
    <s v="Mod. 1"/>
    <x v="8"/>
    <n v="824073"/>
    <s v="SARR600502HYNNDF02"/>
    <m/>
    <m/>
    <m/>
    <m/>
    <m/>
  </r>
  <r>
    <n v="3878"/>
    <s v="CANCUN"/>
    <s v="HERNANDEZ JARQUIN ALBERTO GUADALUPE"/>
    <n v="3350"/>
    <s v="JTDD"/>
    <s v="SPEI"/>
    <x v="32"/>
    <x v="1"/>
    <s v="Mod.1"/>
    <x v="11"/>
    <n v="718365"/>
    <s v="HEJA701212HDFRRL00"/>
    <m/>
    <m/>
    <m/>
    <m/>
    <m/>
  </r>
  <r>
    <n v="3879"/>
    <s v="CANCUN"/>
    <s v="ESQUIDE MACIAS ALFONSO"/>
    <n v="2180"/>
    <s v="MD"/>
    <s v="SPEI"/>
    <x v="32"/>
    <x v="1"/>
    <s v="Mod. 1"/>
    <x v="3"/>
    <n v="823303"/>
    <s v="EUMA870225HPLSCL09"/>
    <m/>
    <m/>
    <m/>
    <m/>
    <m/>
  </r>
  <r>
    <n v="3880"/>
    <s v="CANCUN"/>
    <s v="HERNANDEZ CASTILLO HECTOR"/>
    <n v="3350"/>
    <s v="JTDD"/>
    <s v="CHEQUE"/>
    <x v="31"/>
    <x v="1"/>
    <s v="Mod. 1"/>
    <x v="11"/>
    <n v="826438"/>
    <s v=""/>
    <m/>
    <m/>
    <m/>
    <m/>
    <m/>
  </r>
  <r>
    <n v="3881"/>
    <s v="CANCUN"/>
    <s v="LOPEZ REJON MILDRED"/>
    <n v="10000"/>
    <s v="MD"/>
    <s v="SPEI"/>
    <x v="13"/>
    <x v="3"/>
    <s v="4to abono"/>
    <x v="8"/>
    <n v="762979"/>
    <s v="LORM811011MCCPJL02"/>
    <m/>
    <m/>
    <m/>
    <m/>
    <m/>
  </r>
  <r>
    <n v="3882"/>
    <s v="CANCUN"/>
    <s v="MAY CHAN ILEANA VICTORIA _x000a_"/>
    <n v="2300"/>
    <s v="DD"/>
    <s v="SPEI"/>
    <x v="34"/>
    <x v="1"/>
    <s v="Mod.1 Saldado"/>
    <x v="5"/>
    <s v="743936 / 896417"/>
    <s v="MACI810921MQRYHL00"/>
    <m/>
    <m/>
    <m/>
    <m/>
    <m/>
  </r>
  <r>
    <n v="3883"/>
    <s v="CANCUN"/>
    <s v="SOSA GARCIA LIZBETH REGINA"/>
    <n v="2180"/>
    <s v="JTLD"/>
    <s v="SPEI"/>
    <x v="34"/>
    <x v="1"/>
    <s v="Mod. 3"/>
    <x v="7"/>
    <n v="13768"/>
    <s v="SOGL770303MYNSRZ09"/>
    <m/>
    <m/>
    <m/>
    <m/>
    <m/>
  </r>
  <r>
    <n v="3884"/>
    <s v="CANCUN"/>
    <s v="POBLANO MANCILLA MARGARITA IVETTE"/>
    <n v="2180"/>
    <s v="MD"/>
    <s v="SPEI"/>
    <x v="35"/>
    <x v="1"/>
    <s v="Mod.20"/>
    <x v="3"/>
    <n v="612988"/>
    <s v="POMM810818MOCBNR14"/>
    <m/>
    <s v="F"/>
    <m/>
    <m/>
    <m/>
  </r>
  <r>
    <n v="3885"/>
    <s v="CANCUN"/>
    <s v="POBLANO MANCILLA MARGARITA IVETTE"/>
    <n v="2000"/>
    <s v="MD"/>
    <s v="SPEI"/>
    <x v="35"/>
    <x v="2"/>
    <s v="3er Cuatrimestre"/>
    <x v="3"/>
    <n v="612988"/>
    <s v="POMM810818MOCBNR14"/>
    <m/>
    <s v="F"/>
    <m/>
    <m/>
    <m/>
  </r>
  <r>
    <n v="3886"/>
    <s v="CANCUN"/>
    <s v="POBLANO MANCILLA MARGARITA IVETTE"/>
    <n v="2000"/>
    <s v="MD"/>
    <s v="SPEI"/>
    <x v="35"/>
    <x v="2"/>
    <s v="5to Cuatrimestre"/>
    <x v="3"/>
    <n v="612988"/>
    <s v="POMM810818MOCBNR14"/>
    <m/>
    <m/>
    <m/>
    <m/>
    <m/>
  </r>
  <r>
    <n v="3887"/>
    <s v="CANCUN"/>
    <s v="MENA MORENO ERICK "/>
    <n v="3350"/>
    <s v="JTDD"/>
    <s v="SPEI"/>
    <x v="35"/>
    <x v="1"/>
    <s v="Mod.2"/>
    <x v="0"/>
    <n v="781341"/>
    <s v="MEME821217HDFNRR01"/>
    <m/>
    <s v="F"/>
    <m/>
    <m/>
    <m/>
  </r>
  <r>
    <n v="3888"/>
    <s v="KANTUNILKIN"/>
    <s v="CHE PECH FRANCISCO JAVIER"/>
    <n v="1350"/>
    <s v="LD"/>
    <s v="SPEI"/>
    <x v="35"/>
    <x v="1"/>
    <s v="Mod. 23"/>
    <x v="2"/>
    <n v="703488"/>
    <s v="CEPF911107HQRHCR00"/>
    <m/>
    <m/>
    <m/>
    <m/>
    <m/>
  </r>
  <r>
    <n v="3889"/>
    <s v="CANCUN"/>
    <s v="DOMINGUEZ UC DARWIN DAVID"/>
    <n v="2180"/>
    <s v="MD"/>
    <s v="Depósito de efectivo"/>
    <x v="35"/>
    <x v="1"/>
    <s v="Mod. 5"/>
    <x v="3"/>
    <n v="109430"/>
    <s v="DOUD841229HCCMCR07"/>
    <m/>
    <m/>
    <m/>
    <m/>
    <m/>
  </r>
  <r>
    <n v="3890"/>
    <s v="PUERTO M"/>
    <s v="CETINA CARRILLO JULIO MANUEL"/>
    <n v="1250"/>
    <s v="LD"/>
    <s v="SPEI"/>
    <x v="35"/>
    <x v="1"/>
    <s v="Mod. 29"/>
    <x v="2"/>
    <n v="219723"/>
    <s v="CECJ840615HQRTRL06"/>
    <m/>
    <m/>
    <m/>
    <m/>
    <m/>
  </r>
  <r>
    <n v="3891"/>
    <s v="CANCUN"/>
    <s v="TINOCO COSIO CLAUDIA GUADALUPE"/>
    <n v="3350"/>
    <s v="DD"/>
    <s v="SPEI"/>
    <x v="35"/>
    <x v="1"/>
    <s v="Mod. 15"/>
    <x v="4"/>
    <n v="66724"/>
    <s v="TICC871222MQRNSL00"/>
    <m/>
    <m/>
    <m/>
    <m/>
    <m/>
  </r>
  <r>
    <n v="3892"/>
    <s v="CANCUN"/>
    <s v="HOIL ESCAMILLA FERNANDO JAVIER"/>
    <n v="2180"/>
    <s v="JTLD"/>
    <s v="Depósito de efectivo"/>
    <x v="35"/>
    <x v="1"/>
    <s v="Mod. 3"/>
    <x v="1"/>
    <n v="104369"/>
    <s v="HOEF740213HQRLSR03"/>
    <m/>
    <m/>
    <m/>
    <m/>
    <m/>
  </r>
  <r>
    <n v="3893"/>
    <s v="TOLUCA"/>
    <s v="MEDINA VILLARREAL BLANCA ANNEL "/>
    <n v="3350"/>
    <s v="DD"/>
    <s v="SPEI"/>
    <x v="35"/>
    <x v="1"/>
    <s v="Mod. 3"/>
    <x v="4"/>
    <n v="846287"/>
    <s v="MEVB800304MCLDLL00"/>
    <m/>
    <m/>
    <m/>
    <m/>
    <m/>
  </r>
  <r>
    <n v="3894"/>
    <s v="PUERTO M"/>
    <s v="ALCOCER GARCIA JUDITH JAQUELINE"/>
    <n v="1250"/>
    <s v="LD"/>
    <s v="SPEI"/>
    <x v="35"/>
    <x v="1"/>
    <s v="Mod. 28"/>
    <x v="2"/>
    <n v="817524"/>
    <s v=""/>
    <m/>
    <m/>
    <m/>
    <m/>
    <m/>
  </r>
  <r>
    <n v="3895"/>
    <s v="KANTUNILKIN"/>
    <s v="OXTE CAUICH BELCY ASAREEL"/>
    <n v="675"/>
    <s v="LD"/>
    <s v="SPEI"/>
    <x v="36"/>
    <x v="1"/>
    <s v="Mod. 23"/>
    <x v="2"/>
    <n v="5195"/>
    <s v="OECB800124MQRXCL02"/>
    <m/>
    <m/>
    <m/>
    <m/>
    <m/>
  </r>
  <r>
    <n v="3896"/>
    <s v="PUERTO M"/>
    <s v="SANDOVAL REYES SELENA ENCARNACION"/>
    <n v="1250"/>
    <s v="LD"/>
    <s v="SPEI"/>
    <x v="36"/>
    <x v="1"/>
    <s v="Mod. 29"/>
    <x v="2"/>
    <n v="42627"/>
    <s v="SARS950816MTCNYL06"/>
    <m/>
    <m/>
    <m/>
    <m/>
    <m/>
  </r>
  <r>
    <n v="3897"/>
    <s v="CANCUN"/>
    <s v="SANCHEZ DE LA CRUZ ALICIA "/>
    <n v="3350"/>
    <s v="DD"/>
    <s v="SPEI"/>
    <x v="36"/>
    <x v="1"/>
    <s v="Mod. 1"/>
    <x v="4"/>
    <n v="125066"/>
    <s v="SACA780407MCCNRL05"/>
    <m/>
    <m/>
    <m/>
    <m/>
    <m/>
  </r>
  <r>
    <n v="3898"/>
    <s v="CANCUN"/>
    <s v="GONZALEZ ZARATE LUIS HERIBERTO"/>
    <n v="3350"/>
    <s v="DD"/>
    <s v="SPEI"/>
    <x v="36"/>
    <x v="1"/>
    <s v="Mod. 18"/>
    <x v="4"/>
    <n v="149164"/>
    <s v="GOZL800926HOCNRS04"/>
    <m/>
    <m/>
    <m/>
    <m/>
    <m/>
  </r>
  <r>
    <n v="3899"/>
    <s v="CANCUN"/>
    <s v="DZIB KU JESSICA GUADALUPE"/>
    <n v="7500"/>
    <s v="MD"/>
    <s v="SPEI"/>
    <x v="36"/>
    <x v="3"/>
    <s v="3er Abono"/>
    <x v="3"/>
    <n v="230683"/>
    <s v="DIKJ950605MYNZXS01"/>
    <m/>
    <m/>
    <m/>
    <m/>
    <m/>
  </r>
  <r>
    <n v="3900"/>
    <s v="PUERTO M"/>
    <s v="VELAZQUEZ DEL VALLE JAZMIN"/>
    <n v="1250"/>
    <s v="LD"/>
    <s v="SPEI"/>
    <x v="36"/>
    <x v="1"/>
    <s v="Mod. 29"/>
    <x v="2"/>
    <n v="236779"/>
    <s v="VEVJ981103MMCLLZ00"/>
    <m/>
    <m/>
    <m/>
    <m/>
    <m/>
  </r>
  <r>
    <n v="3901"/>
    <s v="CANCUN"/>
    <s v="DOMINGUEZ SERRET ARACELI"/>
    <n v="2800"/>
    <s v="MD"/>
    <s v="TARGETA"/>
    <x v="36"/>
    <x v="1"/>
    <s v="Mod. 7"/>
    <x v="3"/>
    <n v="259235"/>
    <s v="DOSA710403MDFMRR02"/>
    <m/>
    <m/>
    <m/>
    <m/>
    <m/>
  </r>
  <r>
    <n v="3902"/>
    <s v="CANCUN"/>
    <s v="REYES TREJO LUIS ALONSO "/>
    <n v="2180"/>
    <s v="JTLD"/>
    <s v="SPEI"/>
    <x v="36"/>
    <x v="1"/>
    <s v="Mod. 3"/>
    <x v="1"/>
    <n v="283559"/>
    <s v="RETL840311HDFYRS06"/>
    <m/>
    <m/>
    <m/>
    <m/>
    <m/>
  </r>
  <r>
    <n v="3903"/>
    <s v="CANCUN"/>
    <s v="AVILA SANDOVAL ROXANA "/>
    <n v="2800"/>
    <s v="DD"/>
    <s v="SPEI"/>
    <x v="36"/>
    <x v="1"/>
    <s v="Mod. 4"/>
    <x v="4"/>
    <n v="345729"/>
    <s v=""/>
    <m/>
    <m/>
    <m/>
    <m/>
    <m/>
  </r>
  <r>
    <n v="3904"/>
    <s v="CANCUN"/>
    <s v="AVILA SANDOVAL ROXANA "/>
    <n v="2800"/>
    <s v="DD"/>
    <s v="SPEI"/>
    <x v="36"/>
    <x v="1"/>
    <s v="Mod. 5"/>
    <x v="4"/>
    <n v="349010"/>
    <s v=""/>
    <m/>
    <m/>
    <m/>
    <m/>
    <m/>
  </r>
  <r>
    <n v="3905"/>
    <s v="KANTUNILKIN"/>
    <s v="KOYOC KUMUL MAYRA LETICIA"/>
    <n v="1350"/>
    <s v="LD"/>
    <s v="SPEI"/>
    <x v="36"/>
    <x v="1"/>
    <s v="Mod. 20"/>
    <x v="2"/>
    <n v="355119"/>
    <s v="KOKM890428MQRYMY09"/>
    <m/>
    <m/>
    <m/>
    <m/>
    <m/>
  </r>
  <r>
    <n v="3906"/>
    <s v="KANTUNILKIN"/>
    <s v="KOYOC KUMUL MAYRA LETICIA"/>
    <n v="1350"/>
    <s v="LD"/>
    <s v="SPEI"/>
    <x v="36"/>
    <x v="1"/>
    <s v="Mod. 21"/>
    <x v="2"/>
    <n v="355119"/>
    <s v="KOKM890428MQRYMY09"/>
    <m/>
    <m/>
    <m/>
    <m/>
    <m/>
  </r>
  <r>
    <n v="3907"/>
    <s v="KANTUNILKIN"/>
    <s v="KOYOC KUMUL MAYRA LETICIA"/>
    <n v="1350"/>
    <s v="LD"/>
    <s v="SPEI"/>
    <x v="36"/>
    <x v="1"/>
    <s v="Mod. 22"/>
    <x v="2"/>
    <n v="355119"/>
    <s v="KOKM890428MQRYMY09"/>
    <m/>
    <m/>
    <m/>
    <m/>
    <m/>
  </r>
  <r>
    <n v="3908"/>
    <s v="CANCUN"/>
    <s v="CASTRO RIVADENEYRA HECTOR"/>
    <n v="3350"/>
    <s v="JTDD"/>
    <s v="SPEI"/>
    <x v="36"/>
    <x v="1"/>
    <s v="Mod. 2"/>
    <x v="0"/>
    <n v="510641"/>
    <s v="CARH740525HPLSVC08"/>
    <m/>
    <s v="F"/>
    <m/>
    <m/>
    <m/>
  </r>
  <r>
    <n v="3909"/>
    <s v="CANCUN"/>
    <s v="RODRIGUEZ FIGUEROA HOMERO"/>
    <n v="5333.33"/>
    <s v="JTDD"/>
    <s v="SPEI"/>
    <x v="36"/>
    <x v="1"/>
    <s v="Mod. 1"/>
    <x v="0"/>
    <n v="606199"/>
    <s v="ROFH700420HDFDGM02"/>
    <m/>
    <m/>
    <m/>
    <m/>
    <m/>
  </r>
  <r>
    <n v="3910"/>
    <s v="TOLUCA"/>
    <s v="OSORIO LÓPEZ DIANA"/>
    <n v="2180"/>
    <s v="JTMD"/>
    <s v="SPEI"/>
    <x v="36"/>
    <x v="1"/>
    <s v="Mod. 6"/>
    <x v="12"/>
    <n v="607670"/>
    <s v="OOLD780911MMCSPN04"/>
    <m/>
    <m/>
    <m/>
    <m/>
    <m/>
  </r>
  <r>
    <n v="3911"/>
    <s v="PUERTO M"/>
    <s v="OSORIO LEO HECTOR BALTAZAR"/>
    <n v="1250"/>
    <s v="LD"/>
    <s v="SPEI"/>
    <x v="36"/>
    <x v="1"/>
    <s v="Mod. 30"/>
    <x v="2"/>
    <n v="806307"/>
    <s v="OOLH711231HQRSXC00"/>
    <m/>
    <m/>
    <m/>
    <m/>
    <m/>
  </r>
  <r>
    <n v="3912"/>
    <s v="CANCUN "/>
    <s v="SANCHEZ RODRIGUEZ JOSE RAFAEL"/>
    <n v="2180"/>
    <s v="JTMD"/>
    <s v="Depósito de efectivo"/>
    <x v="36"/>
    <x v="1"/>
    <s v="Mod. 2"/>
    <x v="12"/>
    <n v="830186"/>
    <s v="SARR600502HYNNDF02"/>
    <m/>
    <m/>
    <m/>
    <m/>
    <m/>
  </r>
  <r>
    <n v="3913"/>
    <s v="CANCUN"/>
    <s v="GRAJEDA GONZALEZ LUIS CARLOS"/>
    <n v="3350"/>
    <s v="DD"/>
    <s v="SPEI"/>
    <x v="36"/>
    <x v="1"/>
    <s v="Mod. 18"/>
    <x v="4"/>
    <n v="852622"/>
    <s v="GAGL850510HCHRNS08"/>
    <m/>
    <m/>
    <m/>
    <m/>
    <m/>
  </r>
  <r>
    <n v="3914"/>
    <s v="CANCUN"/>
    <s v="MONTES DE OCA MEDINA JUAN MANUEL"/>
    <n v="5333"/>
    <s v="JTDD"/>
    <s v="SPEI"/>
    <x v="36"/>
    <x v="1"/>
    <s v="Mod. 1"/>
    <x v="0"/>
    <n v="872195"/>
    <s v="MOMJ931123HMCNDN09"/>
    <m/>
    <m/>
    <m/>
    <m/>
    <m/>
  </r>
  <r>
    <n v="3915"/>
    <s v="CANCUN"/>
    <s v="MONTALVO CORTES CRUZ LUCERO"/>
    <n v="2180"/>
    <s v="JTLD"/>
    <s v="SPEI"/>
    <x v="36"/>
    <x v="1"/>
    <s v="Mod. 5"/>
    <x v="1"/>
    <n v="918789"/>
    <s v="MOCC740823MOCNRR08"/>
    <m/>
    <m/>
    <m/>
    <m/>
    <m/>
  </r>
  <r>
    <n v="3916"/>
    <s v="TOLUCA"/>
    <s v="BLANCO LIZAMA LANDY BEATRIZ"/>
    <n v="3350"/>
    <s v="DD"/>
    <s v="SPEI"/>
    <x v="37"/>
    <x v="1"/>
    <s v="Mod. 7"/>
    <x v="4"/>
    <n v="88082"/>
    <s v="BALL690923MYNLZN07"/>
    <m/>
    <m/>
    <m/>
    <m/>
    <m/>
  </r>
  <r>
    <n v="3917"/>
    <s v="CANCUN"/>
    <s v="RIVERA BONILLA MARIA DE LOURDES"/>
    <n v="2180"/>
    <s v="JTLD"/>
    <s v="Depósito de efectivo"/>
    <x v="37"/>
    <x v="1"/>
    <s v="Mod. 3"/>
    <x v="1"/>
    <n v="170336"/>
    <s v="RIBL750227MPLVNR01"/>
    <m/>
    <m/>
    <m/>
    <m/>
    <m/>
  </r>
  <r>
    <n v="3918"/>
    <s v="CANCUN"/>
    <s v="SANDOVAL MARTINEZ MONICA JAZMIN"/>
    <n v="2800"/>
    <s v="DD"/>
    <s v="Depósito de efectivo"/>
    <x v="24"/>
    <x v="1"/>
    <s v="6 de 24"/>
    <x v="4"/>
    <n v="284600"/>
    <s v="SAMM870221MSLNRN01"/>
    <m/>
    <m/>
    <m/>
    <m/>
    <m/>
  </r>
  <r>
    <n v="3919"/>
    <s v="CANCUN"/>
    <s v="SANDOVAL MARTINEZ MONICA JAZMIN"/>
    <n v="2800"/>
    <s v="DD"/>
    <s v="Depósito de efectivo"/>
    <x v="37"/>
    <x v="1"/>
    <s v="7 de 24"/>
    <x v="4"/>
    <n v="404893"/>
    <s v="SAMM870221MSLNRN01"/>
    <m/>
    <m/>
    <m/>
    <m/>
    <m/>
  </r>
  <r>
    <n v="3920"/>
    <s v="CIUDAD DEL C"/>
    <s v="GUZMAN SANCHEZ ESMERALDA"/>
    <n v="2000"/>
    <s v="MD"/>
    <s v="SPEI"/>
    <x v="37"/>
    <x v="3"/>
    <s v="2do Abono -2"/>
    <x v="3"/>
    <n v="471369"/>
    <s v="GUSE911010MCSZNS07"/>
    <m/>
    <m/>
    <m/>
    <m/>
    <m/>
  </r>
  <r>
    <n v="3921"/>
    <s v="CANCUN"/>
    <s v="MORALES VILLAGRAN LAURA ELISA"/>
    <n v="3350"/>
    <s v="JTDD"/>
    <s v="SPEI"/>
    <x v="37"/>
    <x v="1"/>
    <s v="Mod. 2"/>
    <x v="0"/>
    <n v="477203"/>
    <s v="MOVL690208MPLRLR05"/>
    <m/>
    <m/>
    <m/>
    <m/>
    <m/>
  </r>
  <r>
    <n v="3922"/>
    <s v="CIUDAD DEL C"/>
    <s v="VASQUEZ MARTINEZ ANA KARINA"/>
    <n v="5000"/>
    <s v="MD"/>
    <s v="SPEI"/>
    <x v="37"/>
    <x v="3"/>
    <s v="1er Abono"/>
    <x v="3"/>
    <n v="619212"/>
    <s v="VAMA931216MVZSRN07"/>
    <m/>
    <m/>
    <m/>
    <m/>
    <m/>
  </r>
  <r>
    <n v="3923"/>
    <s v="CANCUN"/>
    <s v="ROSADO NOVELO JEANETTE DE LOS ANGELES"/>
    <n v="3350"/>
    <s v="DD"/>
    <s v="SPEI"/>
    <x v="37"/>
    <x v="1"/>
    <s v="Mod. 7"/>
    <x v="4"/>
    <n v="768265"/>
    <s v="RONJ661005MYNSVN08"/>
    <m/>
    <s v="F"/>
    <m/>
    <m/>
    <m/>
  </r>
  <r>
    <n v="3924"/>
    <s v="CANCUN"/>
    <s v="HERNANDEZ CASTILLO HECTOR"/>
    <n v="3350"/>
    <s v="JTDD"/>
    <s v="CHEQUE"/>
    <x v="37"/>
    <x v="1"/>
    <s v="Mod. 2"/>
    <x v="0"/>
    <n v="830370"/>
    <s v=""/>
    <m/>
    <m/>
    <m/>
    <m/>
    <m/>
  </r>
  <r>
    <n v="3925"/>
    <s v="CANCUN"/>
    <s v="HERNANDEZ CASTILLO HECTOR"/>
    <n v="3350"/>
    <s v="JTDD"/>
    <s v="CHEQUE"/>
    <x v="37"/>
    <x v="1"/>
    <s v="Mod. 3"/>
    <x v="0"/>
    <n v="830370"/>
    <s v=""/>
    <m/>
    <m/>
    <m/>
    <m/>
    <m/>
  </r>
  <r>
    <n v="3926"/>
    <s v="CANCUN"/>
    <s v="HERNANDEZ CASTILLO HECTOR"/>
    <n v="3350"/>
    <s v="JTDD"/>
    <s v="CHEQUE"/>
    <x v="37"/>
    <x v="1"/>
    <s v="Mod. 4"/>
    <x v="0"/>
    <n v="830370"/>
    <s v=""/>
    <m/>
    <m/>
    <m/>
    <m/>
    <m/>
  </r>
  <r>
    <n v="3927"/>
    <s v="CANCUN"/>
    <s v="BRAGA COB DECIDERIO"/>
    <n v="2180"/>
    <s v="JTLD"/>
    <s v="Depósito de efectivo"/>
    <x v="37"/>
    <x v="1"/>
    <s v="Mod. 7"/>
    <x v="1"/>
    <n v="830556"/>
    <s v="BACD601213HYNRBC01"/>
    <m/>
    <m/>
    <m/>
    <m/>
    <m/>
  </r>
  <r>
    <n v="3928"/>
    <s v="CANCUN"/>
    <s v="BRAGA COB DECIDERIO"/>
    <n v="350"/>
    <s v="JTLD"/>
    <s v="Depósito de efectivo"/>
    <x v="37"/>
    <x v="7"/>
    <s v="Certificación"/>
    <x v="1"/>
    <n v="830556"/>
    <s v="BACD601213HYNRBC01"/>
    <m/>
    <m/>
    <m/>
    <m/>
    <m/>
  </r>
  <r>
    <n v="3929"/>
    <s v="CANCUN"/>
    <s v="TERRES HERNANDEZ PABLO GUILLERMO"/>
    <n v="700"/>
    <s v="JTLD"/>
    <s v="Depósito de efectivo"/>
    <x v="38"/>
    <x v="7"/>
    <s v="Certificación"/>
    <x v="1"/>
    <n v="193635"/>
    <s v="TEHP841221HDFRRB01"/>
    <m/>
    <m/>
    <m/>
    <m/>
    <m/>
  </r>
  <r>
    <n v="3930"/>
    <s v="CANCUN"/>
    <s v="TERRES HERNANDEZ PABLO GUILLERMO"/>
    <n v="2180"/>
    <s v="JTLD"/>
    <s v="Depósito de efectivo"/>
    <x v="38"/>
    <x v="1"/>
    <s v="Mod. 5"/>
    <x v="1"/>
    <n v="193650"/>
    <s v="TEHP841221HDFRRB01"/>
    <m/>
    <m/>
    <m/>
    <m/>
    <m/>
  </r>
  <r>
    <n v="3931"/>
    <s v="CANCUN"/>
    <s v="LARA DELGADO JERRY VENTURA"/>
    <n v="1600"/>
    <s v="LD"/>
    <s v="SPEI"/>
    <x v="38"/>
    <x v="1"/>
    <s v="Mod. 7"/>
    <x v="2"/>
    <n v="724154"/>
    <s v="LADJ990603HQRRLR02"/>
    <m/>
    <m/>
    <m/>
    <m/>
    <m/>
  </r>
  <r>
    <n v="3932"/>
    <s v="CANCUN"/>
    <s v="BRAGA COB DECIDERIO"/>
    <n v="2180"/>
    <s v="JTLD"/>
    <s v="Depósito de efectivo"/>
    <x v="37"/>
    <x v="1"/>
    <s v="Mod. 6"/>
    <x v="7"/>
    <n v="575770"/>
    <s v="BACD601213HYNRBC01"/>
    <m/>
    <m/>
    <m/>
    <m/>
    <m/>
  </r>
  <r>
    <n v="3933"/>
    <s v="TOLUCA"/>
    <s v=" JARDON SANCHEZ FRANCIA MARGARITA"/>
    <n v="2180"/>
    <s v="JTMD"/>
    <s v="SPEI"/>
    <x v="38"/>
    <x v="1"/>
    <s v="Mod. 6"/>
    <x v="12"/>
    <n v="665376"/>
    <s v=""/>
    <m/>
    <m/>
    <m/>
    <m/>
    <m/>
  </r>
  <r>
    <n v="3934"/>
    <s v="CANCUN"/>
    <s v="CUEN RODRIGUEZ ANIBAL GUILLERMO"/>
    <n v="5333"/>
    <s v="JTDD"/>
    <s v="SPEI"/>
    <x v="38"/>
    <x v="1"/>
    <s v="Mod. 1"/>
    <x v="0"/>
    <n v="621895"/>
    <s v="CURA570915HSLNDN03"/>
    <m/>
    <m/>
    <m/>
    <m/>
    <m/>
  </r>
  <r>
    <n v="3935"/>
    <s v="CANCUN"/>
    <s v="HERNANDEZ BROCA SARA"/>
    <n v="2180"/>
    <s v="JTLD"/>
    <s v="SPEI"/>
    <x v="38"/>
    <x v="1"/>
    <s v="Mod. 3"/>
    <x v="1"/>
    <n v="607618"/>
    <s v="HEBS771012MTCRRR02"/>
    <m/>
    <m/>
    <m/>
    <m/>
    <m/>
  </r>
  <r>
    <n v="3936"/>
    <s v="CHETUMAL"/>
    <s v="VANEGAS ACEVES CAROLINA"/>
    <n v="8000"/>
    <s v="MD"/>
    <s v="SPEI"/>
    <x v="38"/>
    <x v="3"/>
    <s v="2do Abono"/>
    <x v="3"/>
    <n v="557232"/>
    <s v="VAAC750416MQRNCR03"/>
    <m/>
    <m/>
    <m/>
    <m/>
    <m/>
  </r>
  <r>
    <n v="3937"/>
    <s v="CANCUN"/>
    <s v="CRUZ MORENO CARLOS ALBERTO "/>
    <n v="5333"/>
    <s v="JTDD"/>
    <s v="SPEI"/>
    <x v="38"/>
    <x v="1"/>
    <s v="Mod. 1"/>
    <x v="0"/>
    <n v="472267"/>
    <s v="CUMC760224HDFRRR08"/>
    <m/>
    <m/>
    <m/>
    <m/>
    <m/>
  </r>
  <r>
    <n v="3938"/>
    <s v="CANCUN"/>
    <s v="RODRIGUEZ CONTRERAS KRINA GEMMA "/>
    <n v="1193"/>
    <s v="DD"/>
    <s v="SPEI"/>
    <x v="38"/>
    <x v="6"/>
    <s v="Toga, Birrete, Museta + Foto"/>
    <x v="4"/>
    <n v="45909"/>
    <s v=""/>
    <m/>
    <m/>
    <m/>
    <m/>
    <m/>
  </r>
  <r>
    <n v="3939"/>
    <s v="CANCUN"/>
    <s v="ZELAYA IBARRA JOSE VIRGILIO"/>
    <n v="1600"/>
    <s v="LD"/>
    <s v="Depósito de efectivo"/>
    <x v="37"/>
    <x v="1"/>
    <s v="Mod. 8"/>
    <x v="2"/>
    <n v="190878"/>
    <s v="ZEIV030316HQRLBRA4"/>
    <m/>
    <m/>
    <m/>
    <m/>
    <m/>
  </r>
  <r>
    <n v="3940"/>
    <s v="CANCUN"/>
    <s v="RAMIREZ ARAGON MIGUEL ANGEL"/>
    <n v="2800"/>
    <s v="DD"/>
    <s v="SPEI"/>
    <x v="38"/>
    <x v="1"/>
    <s v="Mod. 18"/>
    <x v="4"/>
    <n v="32592"/>
    <s v="RAAM941103HVZMRG02"/>
    <m/>
    <m/>
    <m/>
    <m/>
    <m/>
  </r>
  <r>
    <n v="3941"/>
    <s v="CANCUN"/>
    <s v="CAUICH FONSECA GEOVANNI ALEJANDRO"/>
    <n v="2180"/>
    <s v="MD"/>
    <s v="SPEI"/>
    <x v="38"/>
    <x v="1"/>
    <s v="Mod. 2"/>
    <x v="3"/>
    <n v="37070"/>
    <s v="CAFG901105HYNCNV03"/>
    <m/>
    <m/>
    <m/>
    <m/>
    <m/>
  </r>
  <r>
    <n v="3942"/>
    <s v="CANCUN"/>
    <s v="AYALA MORENO RAUL"/>
    <n v="5333"/>
    <s v="JTDD"/>
    <s v="SPEI"/>
    <x v="38"/>
    <x v="1"/>
    <s v="Mod. 1"/>
    <x v="0"/>
    <n v="58882"/>
    <s v="AAMR660625HDFYRL08  "/>
    <m/>
    <m/>
    <m/>
    <m/>
    <m/>
  </r>
  <r>
    <n v="3943"/>
    <s v="CANCUN"/>
    <s v="PALACIOS RAMIREZ EUSEBIO"/>
    <n v="5333"/>
    <s v="JTDD"/>
    <s v="SPEI"/>
    <x v="38"/>
    <x v="1"/>
    <s v="Mod. 1"/>
    <x v="0"/>
    <n v="92083"/>
    <s v="PARE790130HMCLMS06"/>
    <m/>
    <m/>
    <m/>
    <m/>
    <m/>
  </r>
  <r>
    <n v="3944"/>
    <s v="CANCUN"/>
    <s v="VILLALBA DURAN VIRGINIA "/>
    <n v="2180"/>
    <s v="JTLD"/>
    <s v="SPEI"/>
    <x v="38"/>
    <x v="1"/>
    <s v="Mod. 5"/>
    <x v="1"/>
    <n v="634987"/>
    <s v="VIDV791004MCHLRR04"/>
    <m/>
    <s v="F"/>
    <m/>
    <m/>
    <m/>
  </r>
  <r>
    <n v="3945"/>
    <s v="CANCUN"/>
    <s v="TORRESCANO VELAZQUEZ SUGEY ALMA JEANET"/>
    <n v="2180"/>
    <s v="JTMD"/>
    <s v="SPEI"/>
    <x v="38"/>
    <x v="1"/>
    <s v="Mod. 6"/>
    <x v="12"/>
    <n v="810013"/>
    <s v="TOVS760527MGRRLG14"/>
    <m/>
    <s v="F"/>
    <m/>
    <m/>
    <m/>
  </r>
  <r>
    <n v="3946"/>
    <s v="CANCUN"/>
    <s v="ALARCON TERRON OCTAVIO"/>
    <n v="3350"/>
    <s v="DD"/>
    <s v="SPEI"/>
    <x v="39"/>
    <x v="1"/>
    <s v="Mod. 18"/>
    <x v="4"/>
    <n v="13096"/>
    <s v="AATO770506HMCLRC02"/>
    <m/>
    <m/>
    <m/>
    <m/>
    <m/>
  </r>
  <r>
    <n v="3947"/>
    <s v="CANCUN"/>
    <s v="DURAN ZUÑIGA EDUARDO"/>
    <n v="2800.93"/>
    <s v="DD"/>
    <s v="CLIP"/>
    <x v="39"/>
    <x v="1"/>
    <s v="Mod. 5"/>
    <x v="4"/>
    <n v="117948"/>
    <s v="DUZE780819HDFRXD00"/>
    <m/>
    <s v="F"/>
    <m/>
    <m/>
    <m/>
  </r>
  <r>
    <n v="3948"/>
    <s v="CANCUN"/>
    <s v="MENDOZA HERNANDEZ JOSE ARTURO"/>
    <n v="2180"/>
    <s v="MD"/>
    <s v="Depósito de efectivo"/>
    <x v="38"/>
    <x v="1"/>
    <s v="Mod. 6"/>
    <x v="3"/>
    <n v="207596"/>
    <s v="MEHA671215HJCNRR08"/>
    <m/>
    <m/>
    <m/>
    <m/>
    <m/>
  </r>
  <r>
    <n v="3949"/>
    <s v="CANCUN"/>
    <s v="OCHOA MONTELONGO KESSIA YEMINA"/>
    <n v="2180"/>
    <s v="MD"/>
    <s v="SPEI"/>
    <x v="39"/>
    <x v="1"/>
    <s v="Mod. 9"/>
    <x v="3"/>
    <n v="443777"/>
    <s v="OOMK861127MSLCNS03"/>
    <m/>
    <m/>
    <m/>
    <m/>
    <m/>
  </r>
  <r>
    <n v="3950"/>
    <s v="CANCUN"/>
    <s v="BUSTAMANTE SANCHEZ SINAI ALEJANDRA"/>
    <n v="3350"/>
    <s v="JTDD"/>
    <s v="SPEI"/>
    <x v="39"/>
    <x v="1"/>
    <s v="Mod. 1"/>
    <x v="0"/>
    <n v="818662"/>
    <s v="BUSS861112MMCSNN07"/>
    <m/>
    <m/>
    <m/>
    <m/>
    <m/>
  </r>
  <r>
    <n v="3951"/>
    <s v="CANCUN"/>
    <s v="GARCIA ORTEGA GRISELDA"/>
    <n v="2180"/>
    <s v="MD"/>
    <s v="SPEI"/>
    <x v="40"/>
    <x v="1"/>
    <s v="Mod. 6"/>
    <x v="3"/>
    <n v="74913"/>
    <s v="GAOG820303MVZRRR02"/>
    <m/>
    <m/>
    <m/>
    <m/>
    <m/>
  </r>
  <r>
    <n v="3952"/>
    <s v="CANCUN"/>
    <s v="CRUZ HERNANDEZ FAUSTINO "/>
    <n v="3000"/>
    <s v="DD"/>
    <s v="SPEI"/>
    <x v="40"/>
    <x v="1"/>
    <s v="Mod. 1"/>
    <x v="4"/>
    <n v="997955"/>
    <s v="CUHF690713HDFRRS09"/>
    <m/>
    <s v="F"/>
    <m/>
    <m/>
    <m/>
  </r>
  <r>
    <n v="3953"/>
    <s v="CANCUN"/>
    <s v="CRUZ HERNANDEZ FAUSTINO "/>
    <n v="2500"/>
    <s v="DD"/>
    <s v="SPEI"/>
    <x v="40"/>
    <x v="8"/>
    <s v="Pago Total"/>
    <x v="4"/>
    <n v="996324"/>
    <s v="CUHF690713HDFRRS09"/>
    <m/>
    <s v="F"/>
    <m/>
    <m/>
    <m/>
  </r>
  <r>
    <n v="3954"/>
    <s v="CANCUN"/>
    <s v="ALANIS MORENO CAROLINA"/>
    <n v="2180"/>
    <s v="JTLD"/>
    <s v="Depósito de efectivo"/>
    <x v="41"/>
    <x v="1"/>
    <s v="Mod. 1"/>
    <x v="1"/>
    <n v="509485"/>
    <s v="AAMC721212MDFLRR04"/>
    <m/>
    <m/>
    <m/>
    <m/>
    <m/>
  </r>
  <r>
    <n v="3955"/>
    <s v="TOLUCA"/>
    <s v="TORRESCANO VELAZQUEZ SUGEY ALMA JEANET"/>
    <n v="6000"/>
    <s v="JTMD"/>
    <s v="SPEI"/>
    <x v="41"/>
    <x v="3"/>
    <s v="1er Abono"/>
    <x v="12"/>
    <n v="110578"/>
    <s v="TOVS760527MGRRLG14"/>
    <m/>
    <s v="F"/>
    <m/>
    <m/>
    <m/>
  </r>
  <r>
    <n v="3956"/>
    <s v="CIUDAD DEL C"/>
    <s v="RODRIGUEZ HEREDIA MIGUEL ANTONIO"/>
    <n v="6000"/>
    <s v="DD"/>
    <s v="SPEI"/>
    <x v="41"/>
    <x v="3"/>
    <s v="2do Abono"/>
    <x v="4"/>
    <n v="938807"/>
    <s v="ROHM780911HCCDRG02"/>
    <m/>
    <m/>
    <m/>
    <m/>
    <m/>
  </r>
  <r>
    <n v="3957"/>
    <s v="CIUDAD DEL C"/>
    <s v="RODRIGUEZ HEREDIA MIGUEL ANTONIO"/>
    <n v="6000"/>
    <s v="DD"/>
    <s v="SPEI"/>
    <x v="41"/>
    <x v="3"/>
    <s v="3er Abono"/>
    <x v="4"/>
    <n v="936353"/>
    <s v="ROHM780911HCCDRG02"/>
    <m/>
    <m/>
    <m/>
    <m/>
    <m/>
  </r>
  <r>
    <n v="3958"/>
    <s v="CANCUN"/>
    <s v="TEHUTLE RAYA ITZHEL"/>
    <n v="1600"/>
    <s v="LD"/>
    <s v="SPEI"/>
    <x v="41"/>
    <x v="1"/>
    <s v="Mod. 14"/>
    <x v="2"/>
    <n v="435537"/>
    <s v="TERI990829MDFHYT00"/>
    <m/>
    <m/>
    <m/>
    <m/>
    <m/>
  </r>
  <r>
    <n v="3959"/>
    <s v="CANCUN"/>
    <s v="LUNA RAMOS ANGEL GUILLERMO"/>
    <n v="2180"/>
    <s v="MD"/>
    <s v="SPEI"/>
    <x v="42"/>
    <x v="1"/>
    <s v="Mod. 11"/>
    <x v="3"/>
    <n v="95180"/>
    <s v="LURA870316HQRNMN02"/>
    <m/>
    <s v="F"/>
    <m/>
    <m/>
    <m/>
  </r>
  <r>
    <n v="3960"/>
    <s v="CANCUN"/>
    <s v="RAMOS MEZA MAYRA ALEJANDRA"/>
    <n v="2180"/>
    <s v="MD"/>
    <s v="SPEI"/>
    <x v="42"/>
    <x v="1"/>
    <s v="Mod. 10"/>
    <x v="3"/>
    <n v="239100"/>
    <s v="RAMM930219MYNMZY08"/>
    <m/>
    <m/>
    <m/>
    <m/>
    <m/>
  </r>
  <r>
    <n v="3961"/>
    <s v="CANCUN"/>
    <s v="MARTINEZ JARA MIRNA KARINA"/>
    <n v="2180"/>
    <s v="JTLD"/>
    <s v="SPEI"/>
    <x v="42"/>
    <x v="1"/>
    <s v="Mod. 3"/>
    <x v="1"/>
    <n v="410260"/>
    <s v="MAJM790326MVZRRR06"/>
    <m/>
    <m/>
    <m/>
    <m/>
    <m/>
  </r>
  <r>
    <n v="3962"/>
    <s v="KANTUNILKIN"/>
    <s v="HOY HAU LUIS ALBERTO"/>
    <n v="1350"/>
    <s v="LD"/>
    <s v="SPEI"/>
    <x v="42"/>
    <x v="1"/>
    <s v="Mod. 23"/>
    <x v="2"/>
    <n v="414446"/>
    <s v="HOHL900225HQRYXS08"/>
    <m/>
    <m/>
    <m/>
    <m/>
    <m/>
  </r>
  <r>
    <n v="3963"/>
    <s v="CANCUN"/>
    <s v="REYES TREJO LUIS ALONSO "/>
    <n v="2180"/>
    <s v="JTLD"/>
    <s v="SPEI"/>
    <x v="42"/>
    <x v="1"/>
    <s v="Mod. 4"/>
    <x v="1"/>
    <n v="489298"/>
    <s v="RETL840311HDFYRS06"/>
    <m/>
    <m/>
    <m/>
    <m/>
    <m/>
  </r>
  <r>
    <n v="3964"/>
    <s v="CANCUN"/>
    <s v="VILLANUEVA TUN ARACELI GUADALUPE"/>
    <n v="3350"/>
    <s v="DD"/>
    <s v="SPEI"/>
    <x v="43"/>
    <x v="1"/>
    <s v="Mod. 19"/>
    <x v="4"/>
    <n v="209201"/>
    <s v="VITA851202MQRLNR05"/>
    <m/>
    <m/>
    <m/>
    <m/>
    <m/>
  </r>
  <r>
    <n v="3965"/>
    <s v="CANCUN"/>
    <s v="VILLANUEVA TUN ARACELI GUADALUPE"/>
    <n v="3350"/>
    <s v="DD"/>
    <s v="SPEI"/>
    <x v="43"/>
    <x v="1"/>
    <s v="Mod.20"/>
    <x v="4"/>
    <n v="209269"/>
    <s v="VITA851202MQRLNR05"/>
    <m/>
    <m/>
    <m/>
    <m/>
    <m/>
  </r>
  <r>
    <n v="3966"/>
    <s v="CANCUN"/>
    <s v="CHAVEZ AGUAYO MARCO ANTONIO"/>
    <n v="3350"/>
    <s v="DD"/>
    <s v="SPEI"/>
    <x v="43"/>
    <x v="1"/>
    <s v="Mod. 1"/>
    <x v="4"/>
    <n v="325999"/>
    <s v="CAAM800127HJCHGR04"/>
    <m/>
    <m/>
    <m/>
    <m/>
    <m/>
  </r>
  <r>
    <n v="3967"/>
    <s v="CIUDAD DEL C"/>
    <s v="AZCUAGA GUTIÉRREZ JORGE ARTURO"/>
    <n v="5000"/>
    <s v="DD"/>
    <s v="Depósito de efectivo"/>
    <x v="43"/>
    <x v="3"/>
    <s v="2do Abono"/>
    <x v="4"/>
    <n v="329083"/>
    <s v=""/>
    <m/>
    <m/>
    <m/>
    <m/>
    <m/>
  </r>
  <r>
    <n v="3968"/>
    <s v="CANCUN"/>
    <s v="NAVARRETE SANCHEZ JOSE ARTEMIO "/>
    <n v="1193"/>
    <s v="DD"/>
    <s v="SPEI"/>
    <x v="43"/>
    <x v="6"/>
    <s v="Toga, Birrete, Museta + Foto"/>
    <x v="4"/>
    <n v="350077"/>
    <s v="NASA710608HDFVNR00"/>
    <m/>
    <m/>
    <m/>
    <m/>
    <m/>
  </r>
  <r>
    <n v="3969"/>
    <s v="CANCUN"/>
    <s v="GARCIA TREVIÑO ADRIANA DEL CARMEN"/>
    <n v="3350"/>
    <s v="DD"/>
    <s v="SPEI"/>
    <x v="43"/>
    <x v="1"/>
    <s v="Mod. 4"/>
    <x v="4"/>
    <n v="391756"/>
    <s v=""/>
    <m/>
    <s v="F"/>
    <m/>
    <m/>
    <m/>
  </r>
  <r>
    <n v="3970"/>
    <s v="CIUDAD DEL C"/>
    <s v="AZCUAGA GUTIÉRREZ JORGE ARTURO"/>
    <n v="10000"/>
    <s v="DD"/>
    <s v="Depósito de efectivo"/>
    <x v="43"/>
    <x v="3"/>
    <s v="3er Abono"/>
    <x v="4"/>
    <n v="270976"/>
    <s v=""/>
    <m/>
    <m/>
    <m/>
    <m/>
    <m/>
  </r>
  <r>
    <n v="3971"/>
    <s v="CANCUN"/>
    <s v="NAVA HERNANDEZ LUIS HERNAN"/>
    <n v="3000"/>
    <s v="MD"/>
    <s v="EFECTIVO"/>
    <x v="44"/>
    <x v="3"/>
    <s v="1er Abono"/>
    <x v="3"/>
    <s v="EFECTIVO"/>
    <s v="NAHL780618HQRVRS07"/>
    <m/>
    <m/>
    <m/>
    <m/>
    <m/>
  </r>
  <r>
    <n v="3972"/>
    <s v="CANCUN"/>
    <s v="GIL LOPEZ CRISTINA GUADALUPE"/>
    <n v="2500"/>
    <s v="JTDD"/>
    <s v="Depósito de efectivo"/>
    <x v="41"/>
    <x v="3"/>
    <s v="3er Abono"/>
    <x v="0"/>
    <n v="288949"/>
    <s v="GILC840706MYNLPR03"/>
    <m/>
    <m/>
    <m/>
    <m/>
    <m/>
  </r>
  <r>
    <n v="3973"/>
    <s v="CANCUN"/>
    <s v="GIL LOPEZ DORIS MARIA"/>
    <n v="2500"/>
    <s v="JTDD"/>
    <s v="Depósito de efectivo"/>
    <x v="41"/>
    <x v="3"/>
    <s v="3er Abono"/>
    <x v="0"/>
    <n v="288917"/>
    <s v="GILD870205MYNLPR03"/>
    <m/>
    <m/>
    <m/>
    <m/>
    <m/>
  </r>
  <r>
    <n v="3974"/>
    <s v="CANCUN"/>
    <s v="GIL TUN ANGEL ARMANDO"/>
    <n v="2500"/>
    <s v="JTDD"/>
    <s v="Depósito de efectivo"/>
    <x v="41"/>
    <x v="3"/>
    <s v="3er Abono"/>
    <x v="0"/>
    <n v="288906"/>
    <s v="GITA551202HYNLNN04"/>
    <m/>
    <m/>
    <m/>
    <m/>
    <m/>
  </r>
  <r>
    <n v="3975"/>
    <s v="PUERTO M"/>
    <s v="VILLAMIL GOMEZ EDUARDO"/>
    <n v="700"/>
    <s v="LD"/>
    <s v="Depósito de efectivo"/>
    <x v="39"/>
    <x v="1"/>
    <s v="Mod. 25 - Abono"/>
    <x v="2"/>
    <n v="232321"/>
    <s v="VIGE780529HQRLMD09"/>
    <m/>
    <m/>
    <m/>
    <m/>
    <m/>
  </r>
  <r>
    <n v="3976"/>
    <s v="CHETUMAL"/>
    <s v="VANEGAS ACEVES CAROLINA"/>
    <n v="5000"/>
    <s v="MD"/>
    <s v="Depósito de efectivo"/>
    <x v="43"/>
    <x v="3"/>
    <s v="3er Abono saldo final"/>
    <x v="3"/>
    <n v="329083"/>
    <s v="VAAC750416MQRNCR03"/>
    <m/>
    <m/>
    <m/>
    <m/>
    <m/>
  </r>
  <r>
    <n v="3977"/>
    <s v="CIUDAD DEL C"/>
    <s v="FIERRO LOPEZ JOSE ARMANDO"/>
    <n v="5000"/>
    <s v="MD"/>
    <s v="Depósito de efectivo"/>
    <x v="40"/>
    <x v="3"/>
    <s v="2do Abono"/>
    <x v="3"/>
    <n v="306897"/>
    <s v="FILA940419HCCRPR05"/>
    <m/>
    <m/>
    <m/>
    <m/>
    <m/>
  </r>
  <r>
    <n v="3978"/>
    <s v="CIUDAD DEL C"/>
    <s v="LUNA CHI DAVID GIBRAN"/>
    <n v="6000"/>
    <s v="DD"/>
    <s v="SPEI"/>
    <x v="45"/>
    <x v="3"/>
    <s v="5to Abono"/>
    <x v="4"/>
    <n v="75030"/>
    <s v="LUCD820913HCCNHV03"/>
    <m/>
    <m/>
    <m/>
    <m/>
    <m/>
  </r>
  <r>
    <n v="3979"/>
    <s v="CANCUN"/>
    <s v="SANCHEZ BAEZA MANUEL ATOCHA"/>
    <n v="2700"/>
    <s v="DD"/>
    <s v="SPEI"/>
    <x v="45"/>
    <x v="1"/>
    <s v="Mod. 20"/>
    <x v="4"/>
    <n v="190772"/>
    <s v="SABM860810HCCNZN04"/>
    <m/>
    <m/>
    <m/>
    <m/>
    <m/>
  </r>
  <r>
    <n v="3980"/>
    <s v="CANCUN"/>
    <s v="SANCHEZ BAEZA MANUEL ATOCHA"/>
    <n v="174.72"/>
    <s v="DD"/>
    <s v="SPEI"/>
    <x v="45"/>
    <x v="2"/>
    <s v="Abono"/>
    <x v="4"/>
    <n v="190772"/>
    <s v="SABM860810HCCNZN04"/>
    <m/>
    <m/>
    <m/>
    <m/>
    <m/>
  </r>
  <r>
    <n v="3981"/>
    <s v="TOLUCA"/>
    <s v="ARGUMEDO GUERRA BLANCA DANNALY"/>
    <n v="3350"/>
    <s v="DD"/>
    <s v="SPEI"/>
    <x v="45"/>
    <x v="1"/>
    <s v="Mod. 7"/>
    <x v="4"/>
    <n v="379971"/>
    <s v="AUGB811128MBCRRL02"/>
    <m/>
    <s v="F"/>
    <m/>
    <m/>
    <m/>
  </r>
  <r>
    <n v="3982"/>
    <s v="KANTUNILKIN"/>
    <s v="CAB CANCHE RUSSEL JOSUE"/>
    <n v="1350"/>
    <s v="LD"/>
    <s v="SPEI"/>
    <x v="46"/>
    <x v="1"/>
    <s v="Mod. 23"/>
    <x v="2"/>
    <n v="994340"/>
    <s v="CACR871220HQRBNS16"/>
    <m/>
    <m/>
    <m/>
    <m/>
    <m/>
  </r>
  <r>
    <n v="3983"/>
    <s v="CANCUN"/>
    <s v="MARTINEZ BARRIOS NANCY"/>
    <n v="2800"/>
    <s v="DD"/>
    <s v="SPEI"/>
    <x v="46"/>
    <x v="1"/>
    <s v="Mod. 12"/>
    <x v="4"/>
    <n v="874773"/>
    <s v=""/>
    <m/>
    <m/>
    <m/>
    <m/>
    <m/>
  </r>
  <r>
    <n v="3984"/>
    <s v="PUERTO M"/>
    <s v="BAUTISTA DE DIOS YESICA"/>
    <n v="750"/>
    <s v="LD"/>
    <s v="SPEI"/>
    <x v="46"/>
    <x v="1"/>
    <s v="Mod. 27 Saldo"/>
    <x v="2"/>
    <n v="782556"/>
    <s v="BADY970407MTCTSS04"/>
    <m/>
    <m/>
    <m/>
    <m/>
    <m/>
  </r>
  <r>
    <n v="3985"/>
    <s v="PUERTO M"/>
    <s v="BAUTISTA DE DIOS YESICA"/>
    <n v="670"/>
    <s v="LD"/>
    <s v="SPEI"/>
    <x v="46"/>
    <x v="1"/>
    <s v="Mod. 28 Abono"/>
    <x v="2"/>
    <n v="782556"/>
    <s v="BADY970407MTCTSS04"/>
    <m/>
    <m/>
    <m/>
    <m/>
    <m/>
  </r>
  <r>
    <n v="3986"/>
    <s v="CANCUN"/>
    <s v="MAY CHAN ILEANA VICTORIA _x000a_"/>
    <n v="1500"/>
    <s v="DD"/>
    <s v="SPEI"/>
    <x v="46"/>
    <x v="1"/>
    <s v="Mod. 2 Abono"/>
    <x v="4"/>
    <n v="768273"/>
    <s v="MACI810921MQRYHL00"/>
    <m/>
    <m/>
    <m/>
    <m/>
    <m/>
  </r>
  <r>
    <n v="3987"/>
    <s v="CANCUN"/>
    <s v="MARTINEZ ALCOCER MARTHA PATRICIA"/>
    <n v="1455"/>
    <s v="JTLD"/>
    <s v="SPEI"/>
    <x v="46"/>
    <x v="1"/>
    <s v="8 de 12"/>
    <x v="1"/>
    <n v="753473"/>
    <s v="MAAM840531MCCRLR06"/>
    <m/>
    <m/>
    <m/>
    <m/>
    <m/>
  </r>
  <r>
    <n v="3988"/>
    <s v="CANCUN"/>
    <s v="LOPEZ ALCALA KEVIN"/>
    <n v="1300"/>
    <s v="LD"/>
    <s v="Depósito de efectivo"/>
    <x v="46"/>
    <x v="1"/>
    <s v="Mod. 7"/>
    <x v="2"/>
    <n v="369258"/>
    <s v="LOAK960213HOCPLV01"/>
    <m/>
    <m/>
    <m/>
    <m/>
    <m/>
  </r>
  <r>
    <n v="3989"/>
    <s v="CANCUN"/>
    <s v="CANO GOMEZ HECTOR DOMINGO"/>
    <n v="3350"/>
    <s v="JTDD"/>
    <s v="Depósito de efectivo"/>
    <x v="46"/>
    <x v="1"/>
    <s v="Mod. 1"/>
    <x v="0"/>
    <n v="373267"/>
    <s v="CAGH860506HHGNMC04"/>
    <m/>
    <m/>
    <m/>
    <m/>
    <m/>
  </r>
  <r>
    <n v="3990"/>
    <s v="CANCUN"/>
    <s v="GONZALEZ GLENNIE MARIA FERNANDA "/>
    <n v="2800"/>
    <s v="LD"/>
    <s v="SPEI"/>
    <x v="46"/>
    <x v="1"/>
    <s v="Mod. 7 y 8"/>
    <x v="2"/>
    <n v="131774"/>
    <s v="GOGF741017MVZNLR02"/>
    <m/>
    <m/>
    <m/>
    <m/>
    <m/>
  </r>
  <r>
    <n v="3991"/>
    <s v="CANCUN"/>
    <s v="CHAIN GONZALEZ MARIA"/>
    <n v="2800"/>
    <s v="LD"/>
    <s v="SPEI"/>
    <x v="46"/>
    <x v="1"/>
    <s v="Mod. 7 y 8"/>
    <x v="2"/>
    <n v="132800"/>
    <s v="CAGM010321MVZHNRA6"/>
    <m/>
    <m/>
    <m/>
    <m/>
    <m/>
  </r>
  <r>
    <n v="3992"/>
    <s v="CIUDAD DEL C"/>
    <s v="PETRES ZAVALA LEOPOLDO"/>
    <n v="2500"/>
    <s v="DD"/>
    <s v="SPEI"/>
    <x v="46"/>
    <x v="3"/>
    <s v="2do abono"/>
    <x v="4"/>
    <n v="466112"/>
    <s v="PEZL750420HCCTVP08"/>
    <m/>
    <s v="F"/>
    <m/>
    <m/>
    <m/>
  </r>
  <r>
    <n v="3993"/>
    <s v="CANCUN"/>
    <s v="AGUILLON RODRIGUEZ LEOBARDO SANTIAGO"/>
    <n v="2180"/>
    <s v="JTLD"/>
    <s v="Depósito de efectivo"/>
    <x v="46"/>
    <x v="1"/>
    <s v="Mod. 8"/>
    <x v="1"/>
    <n v="885296"/>
    <s v="AURL670118HQTGDB02"/>
    <m/>
    <m/>
    <m/>
    <m/>
    <m/>
  </r>
  <r>
    <n v="3994"/>
    <s v="CANCUN"/>
    <s v="HUESCA MARZUCA JUAN CARLOS"/>
    <n v="3350"/>
    <s v="DD"/>
    <s v="SPEI"/>
    <x v="47"/>
    <x v="1"/>
    <s v="Mod. 12"/>
    <x v="4"/>
    <n v="20795"/>
    <s v="HUMJ760710HQRSRN08"/>
    <m/>
    <m/>
    <m/>
    <m/>
    <m/>
  </r>
  <r>
    <n v="3995"/>
    <s v="PUERTO M"/>
    <s v="VILLAMIL GOMEZ EDUARDO"/>
    <n v="650"/>
    <s v="LD"/>
    <s v="Depósito de efectivo"/>
    <x v="47"/>
    <x v="1"/>
    <s v="Mod.25 Saldado"/>
    <x v="2"/>
    <n v="397002"/>
    <s v="VIGE780529HQRLMD09"/>
    <m/>
    <m/>
    <m/>
    <m/>
    <m/>
  </r>
  <r>
    <n v="3996"/>
    <s v="KANTUNILKIN"/>
    <s v="TZIU QUETZAL CARLOS FERNANDO"/>
    <n v="1350"/>
    <s v="LD"/>
    <s v="SPEI"/>
    <x v="47"/>
    <x v="1"/>
    <s v="Mod. 23"/>
    <x v="2"/>
    <n v="506927"/>
    <s v="TIQC880818HQRZTR09"/>
    <m/>
    <s v="F"/>
    <m/>
    <m/>
    <m/>
  </r>
  <r>
    <n v="3997"/>
    <s v="TOLUCA"/>
    <s v="BOLIO CERDAN ARTURO"/>
    <n v="3350"/>
    <s v="DD"/>
    <s v="SPEI"/>
    <x v="47"/>
    <x v="1"/>
    <s v="Mod. 7"/>
    <x v="4"/>
    <n v="25251"/>
    <s v="BOCA680311HDFLRR07"/>
    <m/>
    <m/>
    <m/>
    <m/>
    <m/>
  </r>
  <r>
    <n v="3998"/>
    <s v="CANCUN"/>
    <s v="VIDAL GUAL MANUELA DE ATOCHA "/>
    <n v="1350"/>
    <s v="LD"/>
    <s v="SPEI"/>
    <x v="47"/>
    <x v="1"/>
    <s v="Mod. 23"/>
    <x v="2"/>
    <n v="467632"/>
    <s v="VIGM710129MTCDLN03"/>
    <m/>
    <m/>
    <m/>
    <m/>
    <m/>
  </r>
  <r>
    <n v="3999"/>
    <s v="CANCUN"/>
    <s v="MENDOZA RUBIO ARMANDO "/>
    <n v="2000"/>
    <s v="MD"/>
    <s v="SPEI"/>
    <x v="47"/>
    <x v="1"/>
    <s v="Mod. 20"/>
    <x v="3"/>
    <n v="458966"/>
    <s v="MERA710813HMCNBR07"/>
    <m/>
    <m/>
    <m/>
    <m/>
    <m/>
  </r>
  <r>
    <n v="4000"/>
    <s v="CANCUN"/>
    <s v="LIRA SOLIS ARMANDO"/>
    <n v="1600"/>
    <s v="LD"/>
    <s v="Depósito de efectivo"/>
    <x v="47"/>
    <x v="1"/>
    <s v="Mod. 8"/>
    <x v="2"/>
    <n v="408437"/>
    <s v="LISA921027HSPRLR02"/>
    <m/>
    <m/>
    <m/>
    <m/>
    <m/>
  </r>
  <r>
    <n v="4001"/>
    <s v="CIUDAD DEL C"/>
    <s v="ZAVALA MORALES GABRIELA "/>
    <n v="5000"/>
    <s v="MD"/>
    <s v="SPEI"/>
    <x v="47"/>
    <x v="3"/>
    <s v="4to Abono"/>
    <x v="3"/>
    <n v="652685"/>
    <s v="ZAMG761001MCCVRB06"/>
    <m/>
    <s v="F"/>
    <m/>
    <m/>
    <m/>
  </r>
  <r>
    <n v="4002"/>
    <s v="CANCUN"/>
    <s v="RAMOS ESPOSITOS MARIA SAGRARIO DE JESUS"/>
    <n v="6000"/>
    <s v="DD"/>
    <s v="Depósito de efectivo"/>
    <x v="47"/>
    <x v="3"/>
    <s v="4to Abono"/>
    <x v="4"/>
    <n v="560708"/>
    <s v="RAES670926MCCMSG03"/>
    <m/>
    <m/>
    <m/>
    <m/>
    <m/>
  </r>
  <r>
    <n v="4003"/>
    <s v="CANCUN"/>
    <s v="CONTRERAS GUZMAN ORALIA"/>
    <n v="2800"/>
    <s v="DD"/>
    <s v="Depósito de efectivo"/>
    <x v="47"/>
    <x v="1"/>
    <s v="Mod. 15"/>
    <x v="4"/>
    <n v="876208"/>
    <s v="COGO691009MMCNZR09"/>
    <m/>
    <m/>
    <m/>
    <m/>
    <m/>
  </r>
  <r>
    <n v="4004"/>
    <s v="CIUDAD DEL C"/>
    <s v="HERNANDEZ REYES ELIZABETH"/>
    <n v="5000"/>
    <s v="MD"/>
    <s v="SPEI"/>
    <x v="48"/>
    <x v="3"/>
    <s v="2do Abono"/>
    <x v="3"/>
    <n v="36"/>
    <s v="HERE730121MVZRYL02"/>
    <m/>
    <m/>
    <m/>
    <m/>
    <m/>
  </r>
  <r>
    <n v="4005"/>
    <s v="CIUDAD DEL C"/>
    <s v="JUAREZ VERA IRVING RAYMUNDO "/>
    <n v="6000"/>
    <s v="DD"/>
    <s v="Depósito de efectivo"/>
    <x v="48"/>
    <x v="3"/>
    <s v="4to Abono"/>
    <x v="4"/>
    <n v="443566"/>
    <s v="JUVI851024HDFRRR01"/>
    <m/>
    <m/>
    <m/>
    <m/>
    <m/>
  </r>
  <r>
    <n v="4006"/>
    <s v="CIUDAD DEL C"/>
    <s v="SANTIAGO RAMIREZ REYNA MARIA"/>
    <n v="2180"/>
    <s v="MD"/>
    <s v="SPEI"/>
    <x v="48"/>
    <x v="1"/>
    <s v="Mod.18"/>
    <x v="3"/>
    <n v="939559"/>
    <s v="SARR920104MCCNMY01"/>
    <m/>
    <m/>
    <m/>
    <m/>
    <m/>
  </r>
  <r>
    <n v="4007"/>
    <m/>
    <s v=" PODER JUDICIAL DEL E STADO DE PUEBLA"/>
    <n v="31900"/>
    <s v="x"/>
    <s v="SPEI"/>
    <x v="48"/>
    <x v="10"/>
    <s v="Certificación"/>
    <x v="13"/>
    <n v="944899"/>
    <s v=""/>
    <m/>
    <m/>
    <m/>
    <m/>
    <m/>
  </r>
  <r>
    <n v="4008"/>
    <s v="CANCUN"/>
    <s v="MENDOZA RUBIO ARMANDO "/>
    <n v="5000"/>
    <s v="MD"/>
    <s v="SPEI"/>
    <x v="49"/>
    <x v="3"/>
    <s v="1er Abono"/>
    <x v="3"/>
    <n v="706976"/>
    <s v="MERA710813HMCNBR07"/>
    <m/>
    <m/>
    <m/>
    <m/>
    <m/>
  </r>
  <r>
    <n v="4009"/>
    <s v="CANCUN"/>
    <s v="LOPEZ ALCALA KEVIN"/>
    <n v="1300"/>
    <s v="LD"/>
    <s v="Depósito de efectivo"/>
    <x v="46"/>
    <x v="1"/>
    <s v="Mod. 8"/>
    <x v="2"/>
    <n v="369258"/>
    <s v="LOAK960213HOCPLV01"/>
    <m/>
    <m/>
    <m/>
    <m/>
    <m/>
  </r>
  <r>
    <n v="4010"/>
    <s v="KANTUNILKIN"/>
    <s v="ORTIZ GARCIA JOSE JUAN"/>
    <n v="1350"/>
    <s v="LD"/>
    <s v="BANCO AZTECA"/>
    <x v="50"/>
    <x v="1"/>
    <s v="Mod. 23"/>
    <x v="2"/>
    <n v="640212"/>
    <s v="OIGJ811219HTCRRN04"/>
    <m/>
    <m/>
    <m/>
    <m/>
    <m/>
  </r>
  <r>
    <n v="4011"/>
    <s v="KANTUNILKIN"/>
    <s v="MAY DZIB LANDY MARIA"/>
    <n v="1350"/>
    <s v="LD"/>
    <s v="BANCO AZTECA"/>
    <x v="36"/>
    <x v="1"/>
    <s v="Mod. 21"/>
    <x v="2"/>
    <n v="840525"/>
    <s v="MADL820509MQRYZN06"/>
    <d v="2021-10-04T00:00:00"/>
    <m/>
    <m/>
    <m/>
    <m/>
  </r>
  <r>
    <n v="4012"/>
    <s v="KANTUNILKIN"/>
    <s v="KUMUL PECH BERNALDO AGUILLER"/>
    <n v="1350"/>
    <s v="LD"/>
    <s v="Depósito AZTECA"/>
    <x v="35"/>
    <x v="1"/>
    <s v="Mod. 23"/>
    <x v="2"/>
    <n v="640024"/>
    <s v="KUPB730511HQRMCR06"/>
    <m/>
    <m/>
    <m/>
    <m/>
    <m/>
  </r>
  <r>
    <n v="4013"/>
    <s v="CANCUN"/>
    <s v="REYES TREJO LUIS ALONSO "/>
    <n v="2180"/>
    <s v="JTLD"/>
    <s v="SPEI"/>
    <x v="42"/>
    <x v="1"/>
    <s v="Mod. 5"/>
    <x v="1"/>
    <n v="169167"/>
    <s v="RETL840311HDFYRS06"/>
    <m/>
    <m/>
    <m/>
    <m/>
    <m/>
  </r>
  <r>
    <n v="4014"/>
    <s v="TOLUCA"/>
    <s v="MARTINEZ MARROQUIN MARIA DEL CARMEN "/>
    <n v="3350"/>
    <s v="DD"/>
    <s v="SPEI"/>
    <x v="51"/>
    <x v="1"/>
    <s v="Mod.8"/>
    <x v="4"/>
    <n v="1662801"/>
    <s v="MAMC710607MMCRRR04"/>
    <m/>
    <s v="F"/>
    <m/>
    <m/>
    <m/>
  </r>
  <r>
    <n v="4015"/>
    <s v="CANCUN"/>
    <s v="DOMINGUEZ VALDEZ MIGUEL ANGEL"/>
    <n v="2180"/>
    <s v="LD"/>
    <s v="SPEI"/>
    <x v="51"/>
    <x v="1"/>
    <s v="Mod. 3"/>
    <x v="2"/>
    <n v="4473"/>
    <s v="DOVM720929HSRMLG06"/>
    <m/>
    <m/>
    <m/>
    <m/>
    <m/>
  </r>
  <r>
    <n v="4016"/>
    <s v="CANCUN"/>
    <s v="MORENO GARCIA ANGELICA JANETT "/>
    <n v="2180"/>
    <s v="JTLD"/>
    <s v="SPEI"/>
    <x v="51"/>
    <x v="1"/>
    <s v="Mod. 7"/>
    <x v="1"/>
    <n v="449430"/>
    <s v="MOGA851228MCCRRN07"/>
    <m/>
    <s v="F"/>
    <m/>
    <m/>
    <m/>
  </r>
  <r>
    <n v="4017"/>
    <s v="CANCUN"/>
    <s v="MORENO GARCIA ANGELICA JANETT "/>
    <n v="2180"/>
    <s v="JTLD"/>
    <s v="SPEI"/>
    <x v="51"/>
    <x v="1"/>
    <s v="Mod. 8"/>
    <x v="1"/>
    <n v="449430"/>
    <s v="MOGA851228MCCRRN07"/>
    <m/>
    <s v="F"/>
    <m/>
    <m/>
    <m/>
  </r>
  <r>
    <n v="4018"/>
    <s v="CANCUN"/>
    <s v="MORENO GARCIA ANGELICA JANETT "/>
    <n v="3140"/>
    <s v="JTLD"/>
    <s v="SPEI"/>
    <x v="51"/>
    <x v="0"/>
    <s v="Abono"/>
    <x v="1"/>
    <n v="449430"/>
    <s v="MOGA851228MCCRRN07"/>
    <m/>
    <s v="F"/>
    <m/>
    <m/>
    <m/>
  </r>
  <r>
    <n v="4019"/>
    <s v="CANCUN"/>
    <s v="CRUZ BARREIRO BLANCA ESTHER"/>
    <n v="5000"/>
    <s v="MD"/>
    <s v="SPEI"/>
    <x v="51"/>
    <x v="3"/>
    <s v="1er Abono"/>
    <x v="3"/>
    <n v="299689"/>
    <s v="CUBB831102MVZRRL03"/>
    <m/>
    <m/>
    <m/>
    <m/>
    <m/>
  </r>
  <r>
    <n v="4020"/>
    <s v="CHETUMAL"/>
    <s v="BRICEÑO CHABLE YARA FARIDE"/>
    <n v="2800"/>
    <s v="DD"/>
    <s v="Depósito de efectivo"/>
    <x v="51"/>
    <x v="1"/>
    <s v="Mod. 20"/>
    <x v="4"/>
    <n v="883707"/>
    <s v="BICY730222MYNRHR01"/>
    <m/>
    <s v="F"/>
    <m/>
    <m/>
    <m/>
  </r>
  <r>
    <n v="4021"/>
    <s v="CHETUMAL"/>
    <s v="BRICEÑO CHABLE YARA FARIDE_x000a_"/>
    <n v="2500"/>
    <s v="DD"/>
    <s v="Depósito de efectivo"/>
    <x v="51"/>
    <x v="2"/>
    <s v="3er Cuatrimestre"/>
    <x v="4"/>
    <n v="883707"/>
    <s v="BICY730222MYNRHR01"/>
    <m/>
    <s v="F"/>
    <m/>
    <m/>
    <m/>
  </r>
  <r>
    <n v="4022"/>
    <s v="CHETUMAL"/>
    <s v="BRICEÑO CHABLE YARA FARIDE_x000a_"/>
    <n v="4700"/>
    <s v="DD"/>
    <s v="Depósito de efectivo"/>
    <x v="51"/>
    <x v="3"/>
    <s v="Abono"/>
    <x v="4"/>
    <n v="883707"/>
    <s v="BICY730222MYNRHR01"/>
    <m/>
    <s v="F"/>
    <m/>
    <m/>
    <m/>
  </r>
  <r>
    <n v="4023"/>
    <s v="CANCUN"/>
    <s v="ALAMILLA AMOROS DIANA ALCIRA"/>
    <n v="1500"/>
    <s v="MD"/>
    <s v="SPEI"/>
    <x v="51"/>
    <x v="1"/>
    <s v="Mod. 20 saldado"/>
    <x v="3"/>
    <n v="202084"/>
    <s v="AAAD690316MQRLMN02"/>
    <m/>
    <m/>
    <m/>
    <m/>
    <m/>
  </r>
  <r>
    <n v="4024"/>
    <s v="CANCUN"/>
    <s v="CRUZ HERNANDEZ FAUSTINO "/>
    <n v="13000"/>
    <s v="MD"/>
    <s v="SPEI"/>
    <x v="51"/>
    <x v="3"/>
    <s v="1er Abono"/>
    <x v="3"/>
    <n v="200509"/>
    <s v="CUHF690713HDFRRS09"/>
    <m/>
    <s v="F"/>
    <m/>
    <m/>
    <m/>
  </r>
  <r>
    <n v="4025"/>
    <s v="TOLUCA"/>
    <s v="JARDON SANCHEZ FRANCIA MARGARITA"/>
    <n v="6000"/>
    <s v="MD"/>
    <s v="SPEI"/>
    <x v="51"/>
    <x v="0"/>
    <s v="Pago Total"/>
    <x v="3"/>
    <n v="131561"/>
    <s v="JASF800617MMCRNR00"/>
    <m/>
    <m/>
    <m/>
    <m/>
    <m/>
  </r>
  <r>
    <n v="4026"/>
    <s v="CHETUMAL"/>
    <s v="AVILES DEMENEGHI DEYLIANA"/>
    <n v="2500"/>
    <s v="DD"/>
    <s v="Depósito de efectivo"/>
    <x v="51"/>
    <x v="2"/>
    <s v="3er Cuatrimestre"/>
    <x v="4"/>
    <n v="708652"/>
    <s v="AIDD831202MQRVMY02"/>
    <m/>
    <m/>
    <m/>
    <m/>
    <m/>
  </r>
  <r>
    <n v="4027"/>
    <s v="CHETUMAL"/>
    <s v="AVILES DEMENEGHI DEYLIANA"/>
    <n v="24000"/>
    <s v="DD"/>
    <s v="Depósito de efectivo"/>
    <x v="51"/>
    <x v="3"/>
    <s v="Pago Total"/>
    <x v="4"/>
    <n v="708647"/>
    <s v="AIDD831202MQRVMY02"/>
    <m/>
    <m/>
    <m/>
    <m/>
    <m/>
  </r>
  <r>
    <n v="4028"/>
    <s v="CANCUN"/>
    <s v="DIAZ HERNANDEZ JOSE MARTIN"/>
    <n v="2200"/>
    <s v="MD"/>
    <s v="Depósito de efectivo"/>
    <x v="51"/>
    <x v="1"/>
    <s v="Mod. 13"/>
    <x v="3"/>
    <n v="934899"/>
    <s v="DIHM660312HDFZRR10"/>
    <m/>
    <m/>
    <m/>
    <m/>
    <m/>
  </r>
  <r>
    <n v="4029"/>
    <s v="CANCUN"/>
    <s v="DE LA ROSA MATA ISSA GUADALUPE"/>
    <n v="2180"/>
    <s v="JTLD"/>
    <s v="SPEI"/>
    <x v="52"/>
    <x v="1"/>
    <s v="MOD . 1. "/>
    <x v="1"/>
    <n v="859172"/>
    <s v="ROMI900521MVZSTS01"/>
    <m/>
    <m/>
    <m/>
    <m/>
    <m/>
  </r>
  <r>
    <n v="4030"/>
    <s v="CANCUN"/>
    <s v="SANCHEZ BAEZA MANUEL ATOCHA"/>
    <n v="1193"/>
    <s v="DD"/>
    <s v="SPEI"/>
    <x v="53"/>
    <x v="2"/>
    <s v="Abono"/>
    <x v="4"/>
    <n v="359688"/>
    <s v="SABM860810HCCNZN04"/>
    <m/>
    <m/>
    <m/>
    <m/>
    <m/>
  </r>
  <r>
    <n v="4031"/>
    <s v="CANCUN"/>
    <s v="DOMINGUEZ ROGEL ROMUALDO CARLOS"/>
    <n v="2285"/>
    <s v="DD"/>
    <s v="SPEI"/>
    <x v="53"/>
    <x v="1"/>
    <s v="1 DE  6"/>
    <x v="4"/>
    <n v="683300"/>
    <s v="DORR560207HMCMGM08"/>
    <m/>
    <m/>
    <m/>
    <m/>
    <m/>
  </r>
  <r>
    <n v="4032"/>
    <s v="CANCUN"/>
    <s v="DIAZ HERNANDEZ JOSE MARTIN"/>
    <n v="25000"/>
    <s v="MD"/>
    <s v="SPEI"/>
    <x v="53"/>
    <x v="3"/>
    <s v="Pago Total"/>
    <x v="3"/>
    <n v="368929"/>
    <s v="DIHM660312HDFZRR10"/>
    <m/>
    <m/>
    <m/>
    <m/>
    <m/>
  </r>
  <r>
    <n v="4033"/>
    <s v="CIUDAD DEL C"/>
    <s v="HERNANDEZ MAY MERCEDALIA"/>
    <n v="5000"/>
    <s v="MD"/>
    <s v="SPEI"/>
    <x v="54"/>
    <x v="3"/>
    <s v="4to Abono"/>
    <x v="3"/>
    <n v="459274"/>
    <s v="HEMM720229MCCRYR01"/>
    <m/>
    <m/>
    <m/>
    <m/>
    <m/>
  </r>
  <r>
    <n v="4034"/>
    <s v="TOLUCA"/>
    <s v="OSORIO LÓPEZ DIANA"/>
    <n v="5000"/>
    <s v="JTMD"/>
    <s v="SPEI"/>
    <x v="54"/>
    <x v="3"/>
    <s v="2do Abono"/>
    <x v="12"/>
    <n v="86347"/>
    <s v="OOLD780911MMCSPN04"/>
    <m/>
    <m/>
    <m/>
    <m/>
    <m/>
  </r>
  <r>
    <n v="4035"/>
    <s v="CIUDAD DEL C"/>
    <s v="GONZALEZ DIAZ GLADYS MINERVA"/>
    <n v="2180"/>
    <s v="JTMD"/>
    <s v="SPEI"/>
    <x v="55"/>
    <x v="1"/>
    <s v="Mod. 4"/>
    <x v="12"/>
    <n v="251800"/>
    <s v="GODG730725MQRNZL13"/>
    <m/>
    <m/>
    <m/>
    <m/>
    <m/>
  </r>
  <r>
    <n v="4036"/>
    <s v="CIUDAD DEL C"/>
    <s v="GONZALEZ DIAZ GLADYS MINERVA"/>
    <n v="2180"/>
    <s v="JTMD"/>
    <s v="SPEI"/>
    <x v="55"/>
    <x v="1"/>
    <s v="Mod. 5"/>
    <x v="12"/>
    <n v="251800"/>
    <s v="GODG730725MQRNZL13"/>
    <m/>
    <m/>
    <m/>
    <m/>
    <m/>
  </r>
  <r>
    <n v="4037"/>
    <s v="CIUDAD DEL C"/>
    <s v="GONZALEZ DIAZ GLADYS MINERVA"/>
    <n v="640"/>
    <s v="JTMD"/>
    <s v="SPEI"/>
    <x v="55"/>
    <x v="1"/>
    <s v="Mod. 6 Abono"/>
    <x v="12"/>
    <n v="251800"/>
    <s v="GODG730725MQRNZL13"/>
    <m/>
    <m/>
    <m/>
    <m/>
    <m/>
  </r>
  <r>
    <n v="4038"/>
    <s v="CANCUN"/>
    <s v="BRAGA COB DECIDERIO"/>
    <n v="2180"/>
    <s v="JTLD"/>
    <s v="Depósito de efectivo"/>
    <x v="55"/>
    <x v="1"/>
    <s v="Mod. 8"/>
    <x v="1"/>
    <n v="552221"/>
    <s v="BACD601213HYNRBC01"/>
    <m/>
    <m/>
    <m/>
    <m/>
    <m/>
  </r>
  <r>
    <n v="4039"/>
    <s v="CANCUN"/>
    <s v="OZUNA LEYVA YULMA"/>
    <n v="2000"/>
    <s v="MD"/>
    <s v="Depósito de efectivo"/>
    <x v="55"/>
    <x v="2"/>
    <s v="3er Cuatrimestre"/>
    <x v="3"/>
    <n v="942171"/>
    <s v="OULY780523MVZZYL09"/>
    <m/>
    <m/>
    <m/>
    <m/>
    <m/>
  </r>
  <r>
    <n v="4040"/>
    <s v="CIUDAD DEL C"/>
    <s v="REYES MAXIMILIANO"/>
    <n v="1000"/>
    <s v="DD"/>
    <s v="SPEI"/>
    <x v="56"/>
    <x v="10"/>
    <s v="FOTOS TITULO"/>
    <x v="4"/>
    <n v="126307"/>
    <s v="REXM771005HTCYXX07"/>
    <m/>
    <m/>
    <m/>
    <m/>
    <m/>
  </r>
  <r>
    <n v="4041"/>
    <s v="CIUDAD DEL C"/>
    <s v="LUNA GUZMAN MERCY OSSANA"/>
    <n v="5000"/>
    <s v="MD"/>
    <s v="SPEI"/>
    <x v="56"/>
    <x v="3"/>
    <s v="3er Abono"/>
    <x v="3"/>
    <n v="171685"/>
    <s v="LUGM780803MCCNZR07"/>
    <m/>
    <m/>
    <m/>
    <m/>
    <m/>
  </r>
  <r>
    <n v="4042"/>
    <s v="CANCUN"/>
    <s v="GONZALEZ LOPEZ MIGUEL JESUS"/>
    <n v="3350"/>
    <s v="DD"/>
    <s v="SPEI"/>
    <x v="56"/>
    <x v="1"/>
    <s v="Mod. 10"/>
    <x v="4"/>
    <n v="462853"/>
    <s v="GOLM800129HQRNPG07"/>
    <m/>
    <m/>
    <m/>
    <m/>
    <m/>
  </r>
  <r>
    <n v="4043"/>
    <s v="CHETUMAL"/>
    <s v="OLIVA GARRIDO GUILLERMO MANUEL"/>
    <n v="2180"/>
    <s v="MD"/>
    <s v="Depósito de efectivo"/>
    <x v="54"/>
    <x v="1"/>
    <s v="Mod. 14"/>
    <x v="3"/>
    <n v="576459"/>
    <s v="OIGG741009HCSLRL01"/>
    <m/>
    <m/>
    <m/>
    <m/>
    <m/>
  </r>
  <r>
    <n v="4044"/>
    <s v="CHETUMAL"/>
    <s v="OLIVA GARRIDO GUILLERMO MANUEL"/>
    <n v="2180"/>
    <s v="MD"/>
    <s v="Depósito de efectivo"/>
    <x v="54"/>
    <x v="1"/>
    <s v="Mod. 15"/>
    <x v="3"/>
    <n v="576459"/>
    <s v="OIGG741009HCSLRL01"/>
    <m/>
    <m/>
    <m/>
    <m/>
    <m/>
  </r>
  <r>
    <n v="4045"/>
    <s v="CHETUMAL"/>
    <s v="OLIVA GARRIDO GUILLERMO MANUEL"/>
    <n v="2180"/>
    <s v="MD"/>
    <s v="Depósito de efectivo"/>
    <x v="54"/>
    <x v="1"/>
    <s v="Mod. 16"/>
    <x v="3"/>
    <n v="576459"/>
    <s v="OIGG741009HCSLRL01"/>
    <m/>
    <m/>
    <m/>
    <m/>
    <m/>
  </r>
  <r>
    <n v="4046"/>
    <s v="CHETUMAL"/>
    <s v="OLIVA GARRIDO GUILLERMO MANUEL"/>
    <n v="2180"/>
    <s v="MD"/>
    <s v="Depósito de efectivo"/>
    <x v="54"/>
    <x v="1"/>
    <s v="Mod. 17"/>
    <x v="3"/>
    <n v="576459"/>
    <s v="OIGG741009HCSLRL01"/>
    <m/>
    <m/>
    <m/>
    <m/>
    <m/>
  </r>
  <r>
    <n v="4047"/>
    <s v="CHETUMAL"/>
    <s v="OLIVA GARRIDO GUILLERMO MANUEL"/>
    <n v="2180"/>
    <s v="MD"/>
    <s v="Depósito de efectivo"/>
    <x v="54"/>
    <x v="1"/>
    <s v="Mod. 18"/>
    <x v="3"/>
    <s v="576459 / 576510"/>
    <s v="OIGG741009HCSLRL01"/>
    <m/>
    <m/>
    <m/>
    <m/>
    <m/>
  </r>
  <r>
    <n v="4048"/>
    <s v="CHETUMAL"/>
    <s v="OLIVA GARRIDO GUILLERMO MANUEL"/>
    <n v="2180"/>
    <s v="MD"/>
    <s v="Depósito de efectivo"/>
    <x v="54"/>
    <x v="1"/>
    <s v="Mod. 19"/>
    <x v="3"/>
    <n v="576510"/>
    <s v="OIGG741009HCSLRL01"/>
    <m/>
    <m/>
    <m/>
    <m/>
    <m/>
  </r>
  <r>
    <n v="4049"/>
    <s v="CHETUMAL"/>
    <s v="OLIVA GARRIDO GUILLERMO MANUEL"/>
    <n v="2180"/>
    <s v="MD"/>
    <s v="Depósito de efectivo"/>
    <x v="54"/>
    <x v="1"/>
    <s v="Mod. 20"/>
    <x v="3"/>
    <n v="576510"/>
    <s v="OIGG741009HCSLRL01"/>
    <m/>
    <m/>
    <m/>
    <m/>
    <m/>
  </r>
  <r>
    <n v="4050"/>
    <s v="CHETUMAL"/>
    <s v="OLIVA GARRIDO GUILLERMO MANUEL"/>
    <n v="2000"/>
    <s v="MD"/>
    <s v="Depósito de efectivo"/>
    <x v="54"/>
    <x v="2"/>
    <s v="3er Cuatrimestre"/>
    <x v="3"/>
    <n v="576510"/>
    <s v="OIGG741009HCSLRL01"/>
    <m/>
    <m/>
    <m/>
    <m/>
    <m/>
  </r>
  <r>
    <n v="4051"/>
    <s v="CANCUN"/>
    <s v="BALDERAS FLORES ALEJANDRA"/>
    <n v="3900"/>
    <s v="DIAP"/>
    <s v="SPEI"/>
    <x v="54"/>
    <x v="1"/>
    <s v="Mod. 1"/>
    <x v="14"/>
    <n v="753318"/>
    <s v="BAFA910604MASLLL09"/>
    <m/>
    <s v="ENVIADO"/>
    <m/>
    <m/>
    <m/>
  </r>
  <r>
    <n v="4052"/>
    <s v="CANCUN"/>
    <s v="VEGA MARTINEZ CARLOS"/>
    <n v="3350"/>
    <s v="DD"/>
    <s v="SPEI"/>
    <x v="47"/>
    <x v="1"/>
    <s v="Mod. 16"/>
    <x v="4"/>
    <n v="55976"/>
    <s v="VEMC790815HGRGRR04"/>
    <m/>
    <m/>
    <m/>
    <m/>
    <m/>
  </r>
  <r>
    <n v="4053"/>
    <s v="CIUDAD DEL C"/>
    <s v="CANUL TORRES REBECA"/>
    <n v="2500"/>
    <s v="MD"/>
    <s v="SPEI"/>
    <x v="57"/>
    <x v="3"/>
    <s v="1er Abono"/>
    <x v="3"/>
    <n v="1259614"/>
    <s v="CATR660730MCCNRB03"/>
    <m/>
    <m/>
    <m/>
    <m/>
    <m/>
  </r>
  <r>
    <n v="4054"/>
    <s v="PUERTO M"/>
    <s v="ANTELE HERNÁNDEZ JEHU"/>
    <n v="1250"/>
    <s v="LD"/>
    <s v="SPEI"/>
    <x v="58"/>
    <x v="1"/>
    <s v="Mod. 29"/>
    <x v="2"/>
    <n v="81793"/>
    <s v="AEHJ961123HQRNRH00"/>
    <m/>
    <m/>
    <m/>
    <m/>
    <m/>
  </r>
  <r>
    <n v="4055"/>
    <s v="CANCUN"/>
    <s v="GONZALEZ GLENNIE MARIA FERNANDA "/>
    <n v="800"/>
    <s v="LD"/>
    <s v="SPEI"/>
    <x v="58"/>
    <x v="10"/>
    <s v="Playera y termo"/>
    <x v="2"/>
    <n v="169992"/>
    <s v="GOGF741017MVZNLR02"/>
    <m/>
    <m/>
    <m/>
    <m/>
    <m/>
  </r>
  <r>
    <n v="4056"/>
    <s v="CANCUN"/>
    <s v="MAY CHAN ILEANA VICTORIA _x000a_"/>
    <n v="1300"/>
    <s v="DD"/>
    <s v="SPEI"/>
    <x v="58"/>
    <x v="1"/>
    <s v="Mod. 2 Saldado"/>
    <x v="4"/>
    <n v="238287"/>
    <s v="MACI810921MQRYHL00"/>
    <m/>
    <m/>
    <m/>
    <m/>
    <m/>
  </r>
  <r>
    <n v="4057"/>
    <s v="KANTUNILKIN"/>
    <s v="KOYOC KUMUL MAYRA LETICIA"/>
    <n v="1350"/>
    <s v="LD"/>
    <s v="SPEI"/>
    <x v="58"/>
    <x v="1"/>
    <s v="Mod. 23"/>
    <x v="2"/>
    <n v="511711"/>
    <s v="KOKM890428MQRYMY09"/>
    <m/>
    <m/>
    <m/>
    <m/>
    <m/>
  </r>
  <r>
    <n v="4058"/>
    <s v="CANCUN "/>
    <s v="DE LA ROSA MATA ISSA GUADALUPE"/>
    <n v="2180"/>
    <s v="JTLD"/>
    <s v="SPEI"/>
    <x v="58"/>
    <x v="1"/>
    <s v="Mod. 2"/>
    <x v="1"/>
    <n v="973285"/>
    <s v="ROMI900521MVZSTS01"/>
    <m/>
    <m/>
    <m/>
    <m/>
    <m/>
  </r>
  <r>
    <n v="4059"/>
    <s v="PUERTO M"/>
    <s v="CETINA CARRILLO JULIO MANUEL"/>
    <n v="1250"/>
    <s v="LD"/>
    <s v="SPEI"/>
    <x v="58"/>
    <x v="1"/>
    <s v="Mod. 30"/>
    <x v="2"/>
    <n v="1247094"/>
    <s v="CECJ840615HQRTRL06"/>
    <m/>
    <m/>
    <m/>
    <m/>
    <m/>
  </r>
  <r>
    <n v="4060"/>
    <s v="CANCUN "/>
    <s v="CHAVEZ AGUAYO MARCO ANTONIO"/>
    <n v="3350"/>
    <s v="DD"/>
    <s v="SPEI"/>
    <x v="58"/>
    <x v="1"/>
    <s v="Mod. 2"/>
    <x v="4"/>
    <n v="1397234"/>
    <s v=""/>
    <m/>
    <s v="F"/>
    <m/>
    <m/>
    <m/>
  </r>
  <r>
    <n v="4061"/>
    <s v="PUERTO M"/>
    <s v="VELAZQUEZ DEL VALLE JAZMIN"/>
    <n v="1250"/>
    <s v="LD"/>
    <s v="SPEI"/>
    <x v="58"/>
    <x v="1"/>
    <s v="Mod. 30"/>
    <x v="2"/>
    <n v="1405630"/>
    <s v="VEVJ981103MMCLLZ00"/>
    <m/>
    <m/>
    <m/>
    <m/>
    <m/>
  </r>
  <r>
    <n v="4062"/>
    <s v="CANCUN "/>
    <s v="GUEVARA GUERRERO SERGIO"/>
    <n v="13000"/>
    <s v="JTDD"/>
    <s v="SPEI"/>
    <x v="58"/>
    <x v="3"/>
    <s v="2do Abono"/>
    <x v="0"/>
    <n v="1480291"/>
    <s v="GUGS740115HGRVRR06"/>
    <m/>
    <s v="F"/>
    <m/>
    <m/>
    <m/>
  </r>
  <r>
    <n v="4063"/>
    <s v="CANCUN"/>
    <s v="TINOCO COSIO CLAUDIA GUADALUPE"/>
    <n v="3350"/>
    <s v="DD"/>
    <s v="SPEI"/>
    <x v="58"/>
    <x v="1"/>
    <s v="Mod. 16"/>
    <x v="4"/>
    <n v="1575518"/>
    <s v="TICC871222MQRNSL00"/>
    <m/>
    <m/>
    <m/>
    <m/>
    <m/>
  </r>
  <r>
    <n v="4064"/>
    <s v="CANCUN "/>
    <s v="CHAVEZ AGUAYO MARCO ANTONIO"/>
    <n v="3350"/>
    <s v="DD"/>
    <s v="SPEI"/>
    <x v="58"/>
    <x v="1"/>
    <s v="Mod. 3"/>
    <x v="4"/>
    <n v="1737771"/>
    <s v=""/>
    <m/>
    <s v="F"/>
    <m/>
    <m/>
    <m/>
  </r>
  <r>
    <n v="4065"/>
    <s v="PUERTO M"/>
    <s v="BAUTISTA DE DIOS YESICA"/>
    <n v="580"/>
    <s v="LD"/>
    <s v="SPEI"/>
    <x v="58"/>
    <x v="1"/>
    <s v="Mod. 28 Saldo"/>
    <x v="2"/>
    <n v="2065847"/>
    <s v="BADY970407MTCTSS04"/>
    <m/>
    <m/>
    <m/>
    <m/>
    <m/>
  </r>
  <r>
    <n v="4066"/>
    <s v="PUERTO M"/>
    <s v="BAUTISTA DE DIOS YESICA"/>
    <n v="840"/>
    <s v="LD"/>
    <s v="SPEI"/>
    <x v="58"/>
    <x v="1"/>
    <s v="Mod. 29 Abono"/>
    <x v="2"/>
    <n v="2065847"/>
    <s v="BADY970407MTCTSS04"/>
    <m/>
    <m/>
    <m/>
    <m/>
    <m/>
  </r>
  <r>
    <n v="4067"/>
    <s v="CANCUN"/>
    <s v="TEHUTLE RAYA ITZHEL"/>
    <n v="1600"/>
    <s v="LD"/>
    <s v="SPEI"/>
    <x v="58"/>
    <x v="1"/>
    <s v="Mod. 15"/>
    <x v="2"/>
    <n v="2084754"/>
    <s v="TERI990829MDFHYT00"/>
    <m/>
    <m/>
    <m/>
    <m/>
    <m/>
  </r>
  <r>
    <n v="4068"/>
    <s v="CANCUN"/>
    <s v="CONTRERAS GUZMAN ORALIA"/>
    <n v="2800"/>
    <s v="DD"/>
    <s v="Depósito de efectivo"/>
    <x v="59"/>
    <x v="1"/>
    <s v="MOD.16"/>
    <x v="4"/>
    <n v="24161"/>
    <s v="COGO691009MMCNZR09"/>
    <m/>
    <m/>
    <m/>
    <m/>
    <m/>
  </r>
  <r>
    <n v="4069"/>
    <s v="CANCUN"/>
    <s v="DOMINGUEZ SERRET ARACELI"/>
    <n v="2800"/>
    <s v="MD"/>
    <s v="Depósito de efectivo"/>
    <x v="59"/>
    <x v="1"/>
    <s v="Mod. 8"/>
    <x v="3"/>
    <n v="31781"/>
    <s v="DOSA710403MDFMRR02"/>
    <m/>
    <m/>
    <m/>
    <m/>
    <m/>
  </r>
  <r>
    <n v="4070"/>
    <s v="KANTUNILKIN"/>
    <s v="CHE PECH FRANCISCO JAVIER"/>
    <n v="1350"/>
    <s v="LD"/>
    <s v="SPEI"/>
    <x v="59"/>
    <x v="1"/>
    <s v="Mod.24"/>
    <x v="2"/>
    <n v="53054"/>
    <s v="CEPF911107HQRHCR00"/>
    <m/>
    <m/>
    <m/>
    <m/>
    <m/>
  </r>
  <r>
    <n v="4071"/>
    <s v="CANCUN"/>
    <s v="SANCHEZ DE LA CRUZ ALICIA "/>
    <n v="3350"/>
    <s v="DD"/>
    <s v="SPEI"/>
    <x v="59"/>
    <x v="1"/>
    <s v="Mod.2"/>
    <x v="4"/>
    <n v="97908"/>
    <s v="SACA780407MCCNRL05"/>
    <m/>
    <s v="F"/>
    <m/>
    <m/>
    <m/>
  </r>
  <r>
    <n v="4072"/>
    <s v="CANCUN"/>
    <s v="CRUZ HERNANDEZ FAUSTINO "/>
    <n v="3000"/>
    <s v="DD"/>
    <s v="SPEI"/>
    <x v="59"/>
    <x v="1"/>
    <s v="Mod.2"/>
    <x v="4"/>
    <n v="173060"/>
    <s v="CUHF690713HDFRRS09"/>
    <m/>
    <s v="F"/>
    <m/>
    <m/>
    <m/>
  </r>
  <r>
    <n v="4073"/>
    <s v="CANCUN"/>
    <s v="MENDOZA RUBIO ARMANDO "/>
    <n v="10000"/>
    <s v="MD"/>
    <s v="SPEI"/>
    <x v="59"/>
    <x v="3"/>
    <s v="2do Abono"/>
    <x v="3"/>
    <n v="230686"/>
    <s v="MERA710813HMCNBR07"/>
    <m/>
    <m/>
    <m/>
    <m/>
    <m/>
  </r>
  <r>
    <n v="4074"/>
    <s v="KANTUNILKIN"/>
    <s v="MAY DZIB LANDY MARIA"/>
    <n v="1350"/>
    <s v="LD"/>
    <s v="SPEI"/>
    <x v="59"/>
    <x v="1"/>
    <s v="Mod.22"/>
    <x v="2"/>
    <n v="417512"/>
    <s v="MADL820509MQRYZN06"/>
    <m/>
    <m/>
    <m/>
    <m/>
    <m/>
  </r>
  <r>
    <n v="4075"/>
    <s v="CANCUN"/>
    <s v="PUC HERNANDEZ LESLIE EUNICE"/>
    <n v="3450"/>
    <s v="MD"/>
    <s v="Depósito de efectivo"/>
    <x v="59"/>
    <x v="6"/>
    <s v="3 LUGARES"/>
    <x v="3"/>
    <n v="677733"/>
    <s v=""/>
    <m/>
    <m/>
    <m/>
    <m/>
    <m/>
  </r>
  <r>
    <n v="4076"/>
    <s v="CIUDAD DEL C"/>
    <s v="FIERRO LOPEZ JOSE ARMANDO"/>
    <n v="5000"/>
    <s v="MD"/>
    <s v="Depósito de efectivo"/>
    <x v="59"/>
    <x v="3"/>
    <s v="3er Abono"/>
    <x v="3"/>
    <n v="686890"/>
    <s v="FILA940419HCCRPR05"/>
    <m/>
    <m/>
    <m/>
    <m/>
    <m/>
  </r>
  <r>
    <n v="4077"/>
    <s v="CANCUN"/>
    <s v="ZELAYA IBARRA JOSE VIRGILIO"/>
    <n v="1600"/>
    <s v="LD"/>
    <s v="Depósito de efectivo"/>
    <x v="59"/>
    <x v="1"/>
    <s v="Mod.9"/>
    <x v="2"/>
    <n v="688932"/>
    <s v="ZEIV030316HQRLBRA4"/>
    <m/>
    <m/>
    <m/>
    <m/>
    <m/>
  </r>
  <r>
    <n v="4078"/>
    <s v="CANCUN"/>
    <s v="RUBLEE INSIGNARES CHARLES ALBERT"/>
    <n v="3350"/>
    <s v="DD"/>
    <s v="Depósito de efectivo"/>
    <x v="59"/>
    <x v="1"/>
    <s v="Mod.1"/>
    <x v="4"/>
    <n v="691446"/>
    <s v="RUIC961226HNEBNH00"/>
    <m/>
    <m/>
    <m/>
    <m/>
    <m/>
  </r>
  <r>
    <n v="4079"/>
    <s v="CANCUN"/>
    <s v="RUBLEE INSIGNARES CHARLES ALBERT"/>
    <n v="3350"/>
    <s v="DD"/>
    <s v="Depósito de efectivo"/>
    <x v="59"/>
    <x v="1"/>
    <s v="Mod.2"/>
    <x v="4"/>
    <n v="691446"/>
    <s v="RUIC961226HNEBNH00"/>
    <m/>
    <m/>
    <m/>
    <m/>
    <m/>
  </r>
  <r>
    <n v="4080"/>
    <s v="CANCUN"/>
    <s v="RODRIGUEZ CONTRERAS KRINA GEMMA "/>
    <n v="14400"/>
    <s v="DD"/>
    <s v="SPEI"/>
    <x v="59"/>
    <x v="6"/>
    <s v="12 LUGARES"/>
    <x v="4"/>
    <n v="703365"/>
    <s v=""/>
    <m/>
    <s v="F"/>
    <m/>
    <m/>
    <m/>
  </r>
  <r>
    <n v="4081"/>
    <s v="CANCUN"/>
    <s v="TECOTL GUTIERREZ LORENA "/>
    <n v="3350"/>
    <s v="JTDD"/>
    <s v="SPEI"/>
    <x v="59"/>
    <x v="1"/>
    <s v="Mod.3"/>
    <x v="0"/>
    <n v="858204"/>
    <s v="TEGL820923MPLCTR09"/>
    <m/>
    <s v="F"/>
    <m/>
    <m/>
    <m/>
  </r>
  <r>
    <n v="4082"/>
    <s v="CANCUN"/>
    <s v="RODRIGUEZ FIGUEROA HOMERO"/>
    <n v="5333"/>
    <s v="JTDD"/>
    <s v="SPEI"/>
    <x v="59"/>
    <x v="1"/>
    <s v="Mod.2"/>
    <x v="0"/>
    <n v="903748"/>
    <s v="ROFH700420HDFDGM02"/>
    <m/>
    <s v="F"/>
    <m/>
    <m/>
    <m/>
  </r>
  <r>
    <n v="4083"/>
    <s v="CANCUN"/>
    <s v="MORENO GARCIA ANGELICA JANETT "/>
    <n v="1860"/>
    <s v="JTLD"/>
    <s v="SPEI"/>
    <x v="59"/>
    <x v="0"/>
    <s v="SALDO PENDIENTE"/>
    <x v="1"/>
    <n v="1215865"/>
    <s v="MOGA851228MCCRRN07"/>
    <m/>
    <s v="F"/>
    <m/>
    <m/>
    <m/>
  </r>
  <r>
    <n v="4084"/>
    <s v="CANCUN"/>
    <s v="MORENO GARCIA ANGELICA JANETT "/>
    <n v="8140"/>
    <s v="JTLD"/>
    <s v="SPEI"/>
    <x v="59"/>
    <x v="3"/>
    <s v="1er Abono"/>
    <x v="1"/>
    <n v="1215865"/>
    <s v="MOGA851228MCCRRN07"/>
    <m/>
    <s v="F"/>
    <m/>
    <m/>
    <m/>
  </r>
  <r>
    <n v="4085"/>
    <s v="CANCUN"/>
    <s v="PALACIOS RAMIREZ EUSEBIO"/>
    <n v="5333"/>
    <s v="JTDD"/>
    <s v="SPEI"/>
    <x v="59"/>
    <x v="1"/>
    <s v="Mod.2"/>
    <x v="0"/>
    <s v="1515651 / 1516998"/>
    <s v="PARE790130HMCLMS06"/>
    <m/>
    <m/>
    <m/>
    <m/>
    <m/>
  </r>
  <r>
    <n v="4086"/>
    <s v="CANCUN"/>
    <s v="GRAJEDA GONZALEZ LUIS CARLOS"/>
    <n v="3350"/>
    <s v="DD"/>
    <s v="SPEI"/>
    <x v="60"/>
    <x v="1"/>
    <s v="Mod.19"/>
    <x v="4"/>
    <n v="74038"/>
    <s v="GAGL850510HCHRNS08"/>
    <m/>
    <m/>
    <m/>
    <m/>
    <m/>
  </r>
  <r>
    <n v="4087"/>
    <s v="CANCUN"/>
    <s v="TORREZ CALATAYUD JUAN"/>
    <n v="3350"/>
    <s v="DD"/>
    <s v="Depósito de efectivo"/>
    <x v="60"/>
    <x v="1"/>
    <s v="Mod.8"/>
    <x v="4"/>
    <n v="80141"/>
    <s v="TOCJ661023HBCRLN09"/>
    <m/>
    <m/>
    <m/>
    <m/>
    <m/>
  </r>
  <r>
    <n v="4088"/>
    <s v="CANCUN"/>
    <s v="DOMINGUEZ UC DARWIN DAVID"/>
    <n v="2180"/>
    <s v="MD"/>
    <s v="Depósito de efectivo"/>
    <x v="60"/>
    <x v="1"/>
    <s v="Mod.6"/>
    <x v="3"/>
    <n v="97665"/>
    <s v="DOUD841229HCCMCR07"/>
    <m/>
    <m/>
    <m/>
    <m/>
    <m/>
  </r>
  <r>
    <n v="4089"/>
    <s v="CANCUN"/>
    <s v="NAVARRETE SANCHEZ JOSE ARTEMIO "/>
    <n v="2400"/>
    <s v="DD"/>
    <s v="SPEI"/>
    <x v="60"/>
    <x v="6"/>
    <s v="2 BOLETOS"/>
    <x v="4"/>
    <n v="132100"/>
    <s v="NASA710608HDFVNR00"/>
    <m/>
    <m/>
    <m/>
    <m/>
    <m/>
  </r>
  <r>
    <n v="4090"/>
    <s v="CANCUN"/>
    <s v="CASTRO RIVADENEYRA HECTOR"/>
    <n v="3350"/>
    <s v="JTDD"/>
    <s v="SPEI"/>
    <x v="60"/>
    <x v="1"/>
    <s v="Mod.3"/>
    <x v="0"/>
    <n v="165019"/>
    <s v="CARH740525HPLSVC08"/>
    <m/>
    <s v="F"/>
    <m/>
    <m/>
    <m/>
  </r>
  <r>
    <n v="4091"/>
    <s v="CANCUN"/>
    <s v=" MONTALVO CORTES CRUZ LUCERO"/>
    <n v="2180"/>
    <s v="JTLD"/>
    <s v="SPEI"/>
    <x v="60"/>
    <x v="1"/>
    <s v="Mod.6"/>
    <x v="1"/>
    <n v="193097"/>
    <s v=""/>
    <m/>
    <m/>
    <m/>
    <m/>
    <m/>
  </r>
  <r>
    <n v="4092"/>
    <s v="CANCUN"/>
    <s v="LARA DELGADO JERRY VENTURA"/>
    <n v="1600"/>
    <s v="LD"/>
    <s v="SPEI"/>
    <x v="60"/>
    <x v="1"/>
    <s v="Mod.8"/>
    <x v="2"/>
    <n v="318710"/>
    <s v="LADJ990603HQRRLR02"/>
    <m/>
    <m/>
    <m/>
    <m/>
    <m/>
  </r>
  <r>
    <n v="4093"/>
    <s v="CANCUN"/>
    <s v="DURAN ZUÑIGA EDUARDO"/>
    <n v="1130"/>
    <s v="MD"/>
    <s v="SPEI"/>
    <x v="60"/>
    <x v="6"/>
    <s v="Toga, Birrete, Museta + Foto"/>
    <x v="3"/>
    <n v="331519"/>
    <s v="DUZE780819HDFRXD00"/>
    <m/>
    <s v="F"/>
    <m/>
    <m/>
    <m/>
  </r>
  <r>
    <n v="4094"/>
    <s v="CANCUN"/>
    <s v="DURAN ZUÑIGA EDUARDO"/>
    <n v="2300"/>
    <s v="MD"/>
    <s v="SPEI"/>
    <x v="60"/>
    <x v="6"/>
    <s v="2 BOLETOS"/>
    <x v="3"/>
    <n v="331519"/>
    <s v="DUZE780819HDFRXD00"/>
    <m/>
    <s v="F"/>
    <m/>
    <m/>
    <m/>
  </r>
  <r>
    <n v="4095"/>
    <s v="CANCUN"/>
    <s v="DOMINGUEZ ROGEL ROMUALDO CARLOS"/>
    <n v="2285"/>
    <s v="JTDD"/>
    <s v="SPEI"/>
    <x v="60"/>
    <x v="1"/>
    <s v="2 DE  6"/>
    <x v="0"/>
    <n v="335034"/>
    <s v="DORR560207HMCMGM08"/>
    <m/>
    <s v="F"/>
    <m/>
    <m/>
    <m/>
  </r>
  <r>
    <n v="4096"/>
    <s v="CANCUN"/>
    <s v="AYALA MORENO RAUL"/>
    <n v="5333"/>
    <s v="JTDD"/>
    <s v="SPEI"/>
    <x v="60"/>
    <x v="1"/>
    <s v="Mod.2"/>
    <x v="0"/>
    <n v="384738"/>
    <s v="AAMR660625HDFYRL08  "/>
    <m/>
    <m/>
    <m/>
    <m/>
    <m/>
  </r>
  <r>
    <n v="4097"/>
    <s v="CANCUN"/>
    <s v="GIL ACOSTA LUZ ELVA"/>
    <n v="6000"/>
    <s v="DD"/>
    <s v="SPEI"/>
    <x v="60"/>
    <x v="10"/>
    <s v="REEMBOLSO"/>
    <x v="4"/>
    <n v="429170"/>
    <s v="GIAL711221MDFLCZ09"/>
    <m/>
    <m/>
    <m/>
    <m/>
    <m/>
  </r>
  <r>
    <n v="4098"/>
    <s v="CIUDAD DEL C"/>
    <s v="CASTRO ESPINOSA VIANEY"/>
    <n v="5000"/>
    <s v="MD"/>
    <s v="SPEI"/>
    <x v="60"/>
    <x v="3"/>
    <s v="1er Abono"/>
    <x v="3"/>
    <n v="446488"/>
    <s v="CAEV711220MTCSSN07"/>
    <m/>
    <m/>
    <m/>
    <m/>
    <m/>
  </r>
  <r>
    <n v="4099"/>
    <s v="CANCUN "/>
    <s v="GOMEZ MARQUEZ VANIA"/>
    <n v="2180"/>
    <s v="MD"/>
    <s v="SPEI"/>
    <x v="60"/>
    <x v="1"/>
    <s v="Mod. 12"/>
    <x v="3"/>
    <n v="519893"/>
    <s v="GOMV760827MMCMRN05"/>
    <m/>
    <m/>
    <m/>
    <m/>
    <m/>
  </r>
  <r>
    <n v="4100"/>
    <s v="CANCUN "/>
    <s v="SANCHEZ DE LA CRUZ ALICIA "/>
    <n v="3350"/>
    <s v="DD"/>
    <s v="SPEI"/>
    <x v="60"/>
    <x v="1"/>
    <s v="Mod.3"/>
    <x v="4"/>
    <n v="590257"/>
    <s v="SACA780407MCCNRL05"/>
    <m/>
    <s v="F"/>
    <m/>
    <m/>
    <m/>
  </r>
  <r>
    <n v="4101"/>
    <s v="CHETUMAL"/>
    <s v="RAYGOZA ALCOCER MARIA CANDELARIA"/>
    <n v="5000"/>
    <s v="DD"/>
    <s v="SPEI"/>
    <x v="60"/>
    <x v="3"/>
    <s v="1er Abono"/>
    <x v="4"/>
    <n v="593076"/>
    <s v="RAAC730314MCCYLN00"/>
    <m/>
    <m/>
    <m/>
    <m/>
    <m/>
  </r>
  <r>
    <n v="4102"/>
    <s v="CANCUN "/>
    <s v="RIVERA BONILLA MARIA DE LOURDES"/>
    <n v="2200"/>
    <s v="JTLD"/>
    <s v="SPEI"/>
    <x v="60"/>
    <x v="1"/>
    <s v="Mod. 4"/>
    <x v="1"/>
    <n v="696358"/>
    <s v="RIBL750227MPLVNR01"/>
    <m/>
    <m/>
    <m/>
    <m/>
    <m/>
  </r>
  <r>
    <n v="4103"/>
    <s v="CANCUN "/>
    <s v="RIVERA BONILLA MARIA DE LOURDES"/>
    <n v="2500"/>
    <s v="JTLD"/>
    <s v="SPEI"/>
    <x v="60"/>
    <x v="0"/>
    <s v="Abono"/>
    <x v="1"/>
    <n v="696427"/>
    <s v="RIBL750227MPLVNR01"/>
    <m/>
    <m/>
    <m/>
    <m/>
    <m/>
  </r>
  <r>
    <n v="4104"/>
    <s v="CANCUN "/>
    <s v="DIAZ GARCIA DANIEL"/>
    <n v="5333"/>
    <s v="JTDD"/>
    <s v="SPEI"/>
    <x v="60"/>
    <x v="1"/>
    <s v="Mod.2"/>
    <x v="0"/>
    <n v="722785"/>
    <s v="DIGD740815HDFZRN08"/>
    <m/>
    <m/>
    <m/>
    <m/>
    <m/>
  </r>
  <r>
    <n v="4105"/>
    <s v="CIUDAD DEL C"/>
    <s v="MARIA ELENA COLMENARES HUETO"/>
    <n v="10000"/>
    <s v="MD"/>
    <s v="SPEI"/>
    <x v="60"/>
    <x v="3"/>
    <s v="4to Abono"/>
    <x v="3"/>
    <n v="814246"/>
    <s v=""/>
    <m/>
    <m/>
    <m/>
    <m/>
    <m/>
  </r>
  <r>
    <n v="4106"/>
    <s v="CANCUN "/>
    <s v="SANCHEZ RODRIGUEZ JOSE RAFAEL"/>
    <n v="2180"/>
    <s v="JTMD"/>
    <s v="Depósito de efectivo"/>
    <x v="60"/>
    <x v="1"/>
    <s v="Mod.3"/>
    <x v="12"/>
    <n v="842310"/>
    <s v="SARR600502HYNNDF02"/>
    <m/>
    <m/>
    <m/>
    <m/>
    <m/>
  </r>
  <r>
    <n v="4107"/>
    <s v="KANTUNILKIN"/>
    <s v="CAB CANCHE RUSSEL JOSUE"/>
    <n v="1350"/>
    <s v="LD"/>
    <s v="SPEI"/>
    <x v="60"/>
    <x v="1"/>
    <s v="Mod.24"/>
    <x v="2"/>
    <n v="877466"/>
    <s v="CACR871220HQRBNS16"/>
    <m/>
    <m/>
    <m/>
    <m/>
    <m/>
  </r>
  <r>
    <n v="4108"/>
    <s v="CANCUN "/>
    <s v="NANCY ROBERTA MARTINEZ BARRIOS"/>
    <n v="2800"/>
    <s v="JTLD"/>
    <s v="SPEI"/>
    <x v="60"/>
    <x v="1"/>
    <s v="Mod.13"/>
    <x v="1"/>
    <n v="882599"/>
    <s v=""/>
    <m/>
    <m/>
    <m/>
    <m/>
    <m/>
  </r>
  <r>
    <n v="4109"/>
    <s v="TOLUCA"/>
    <s v=" JARDON SANCHEZ FRANCIA MARGARITA"/>
    <n v="900"/>
    <s v="JTMD"/>
    <s v="SPEI"/>
    <x v="60"/>
    <x v="10"/>
    <s v="FOTOS TITULO"/>
    <x v="12"/>
    <n v="907310"/>
    <s v=""/>
    <m/>
    <m/>
    <m/>
    <m/>
    <m/>
  </r>
  <r>
    <n v="4110"/>
    <s v="CANCUN"/>
    <s v="SANDOVAL MARTINEZ MONICA JAZMIN"/>
    <n v="2800"/>
    <s v="DD"/>
    <s v="Depósito de efectivo"/>
    <x v="61"/>
    <x v="1"/>
    <s v="8 de 24"/>
    <x v="4"/>
    <n v="301376"/>
    <s v="SAMM870221MSLNRN01"/>
    <m/>
    <m/>
    <m/>
    <m/>
    <m/>
  </r>
  <r>
    <n v="4111"/>
    <s v="CANCUN"/>
    <s v="CRUZ GONZALEZ HECTOR ALEJANDRO"/>
    <n v="1000"/>
    <s v="JTDD"/>
    <s v="Depósito de efectivo"/>
    <x v="61"/>
    <x v="1"/>
    <s v="Mod.1 Abono"/>
    <x v="0"/>
    <n v="730279"/>
    <s v="CUGH530226HCSRNC09"/>
    <m/>
    <m/>
    <m/>
    <m/>
    <m/>
  </r>
  <r>
    <n v="4112"/>
    <s v="CANCUN"/>
    <s v="MONTES DE OCA MEDINA JUAN MANUEL"/>
    <n v="5333"/>
    <s v="JTDD"/>
    <s v="SPEI"/>
    <x v="61"/>
    <x v="1"/>
    <s v="Mod.2"/>
    <x v="0"/>
    <n v="691297"/>
    <s v="MOMJ931123HMCNDN09"/>
    <m/>
    <m/>
    <m/>
    <m/>
    <m/>
  </r>
  <r>
    <n v="4113"/>
    <s v="CANCUN"/>
    <s v="CAUICH FONSECA GEOVANNI ALEJANDRO"/>
    <n v="2180"/>
    <s v="MD"/>
    <s v="SPEI"/>
    <x v="61"/>
    <x v="1"/>
    <s v="Mod. 3"/>
    <x v="3"/>
    <n v="685849"/>
    <s v="CAFG901105HYNCNV03"/>
    <m/>
    <m/>
    <m/>
    <m/>
    <m/>
  </r>
  <r>
    <n v="4114"/>
    <s v="CANCUN"/>
    <s v="MENA MORENO ERICK "/>
    <n v="3350"/>
    <s v="JTDD"/>
    <s v="SPEI"/>
    <x v="61"/>
    <x v="1"/>
    <s v="Mod. 3"/>
    <x v="0"/>
    <n v="596056"/>
    <s v="MEME821217HDFNRR01"/>
    <m/>
    <s v="F"/>
    <m/>
    <m/>
    <m/>
  </r>
  <r>
    <n v="4115"/>
    <s v="TOLUCA"/>
    <s v="MARTINEZ MARROQUIN MARIA DEL CARMEN "/>
    <n v="3350"/>
    <s v="DD"/>
    <s v="SPEI"/>
    <x v="61"/>
    <x v="1"/>
    <s v="Mod.9"/>
    <x v="4"/>
    <n v="552019"/>
    <s v="MAMC710607MMCRRR04"/>
    <m/>
    <s v="F"/>
    <m/>
    <m/>
    <m/>
  </r>
  <r>
    <n v="4116"/>
    <s v="CANCUN"/>
    <s v="GARCES GARCIA RODRIGO"/>
    <n v="5333"/>
    <s v="JTDD"/>
    <s v="SPEI"/>
    <x v="61"/>
    <x v="1"/>
    <s v="2 de 6"/>
    <x v="0"/>
    <n v="532546"/>
    <s v="GAGR820713HDFRRD06"/>
    <m/>
    <m/>
    <m/>
    <m/>
    <m/>
  </r>
  <r>
    <n v="4117"/>
    <s v="CANCUN"/>
    <s v="MARTINEZ JARA MIRNA KARINA"/>
    <n v="2180"/>
    <s v="JTLD"/>
    <s v="SPEI"/>
    <x v="61"/>
    <x v="1"/>
    <s v="Mod.4"/>
    <x v="1"/>
    <n v="419598"/>
    <s v="MAJM790326MVZRRR06"/>
    <m/>
    <s v="F"/>
    <m/>
    <m/>
    <m/>
  </r>
  <r>
    <n v="4118"/>
    <s v="CANCUN"/>
    <s v="ROSADO NOVELO JEANETTE DE LOS ANGELES"/>
    <n v="3350"/>
    <s v="DD"/>
    <s v="SPEI"/>
    <x v="61"/>
    <x v="1"/>
    <s v="Mod.8"/>
    <x v="4"/>
    <n v="202122"/>
    <s v="RONJ661005MYNSVN08"/>
    <m/>
    <s v="F"/>
    <m/>
    <m/>
    <m/>
  </r>
  <r>
    <n v="4119"/>
    <s v="CANCUN"/>
    <s v="CAB Y CHUC ADELINA"/>
    <n v="5000"/>
    <s v="MD"/>
    <s v="Depósito de efectivo"/>
    <x v="61"/>
    <x v="3"/>
    <s v="2do Abono"/>
    <x v="3"/>
    <n v="269728"/>
    <s v="CXCA621213MYNBHD02"/>
    <m/>
    <m/>
    <m/>
    <m/>
    <m/>
  </r>
  <r>
    <n v="4120"/>
    <s v="PUERTO M"/>
    <s v="MORALES MORALES IRMA "/>
    <n v="1250"/>
    <s v="LD"/>
    <s v="SPEI"/>
    <x v="61"/>
    <x v="1"/>
    <s v="Mod. 29"/>
    <x v="2"/>
    <n v="177422"/>
    <s v=""/>
    <m/>
    <m/>
    <m/>
    <m/>
    <m/>
  </r>
  <r>
    <n v="4121"/>
    <s v="PUERTO M"/>
    <s v="MORALES MORALES IRMA "/>
    <n v="1250"/>
    <s v="LD"/>
    <s v="SPEI"/>
    <x v="62"/>
    <x v="1"/>
    <s v="Mod. 30"/>
    <x v="2"/>
    <n v="177422"/>
    <s v=""/>
    <m/>
    <m/>
    <m/>
    <m/>
    <m/>
  </r>
  <r>
    <n v="4122"/>
    <s v="KANTUNILKIN"/>
    <s v="TZIU QUETZAL CARLOS FERNANDO"/>
    <n v="1350"/>
    <s v="LD"/>
    <s v="SPEI"/>
    <x v="61"/>
    <x v="1"/>
    <s v="Mod.24"/>
    <x v="2"/>
    <n v="165643"/>
    <s v="TIQC880818HQRZTR09"/>
    <m/>
    <m/>
    <m/>
    <m/>
    <m/>
  </r>
  <r>
    <n v="4123"/>
    <s v="CANCUN"/>
    <s v="HOIL ESCAMILLA FERNANDO JAVIER"/>
    <n v="2180"/>
    <s v="JTLD"/>
    <s v="SPEI"/>
    <x v="61"/>
    <x v="1"/>
    <s v="Mod.4"/>
    <x v="1"/>
    <n v="717536"/>
    <s v="HOEF740213HQRLSR03"/>
    <m/>
    <m/>
    <m/>
    <m/>
    <m/>
  </r>
  <r>
    <n v="4124"/>
    <s v="CANCUN"/>
    <s v="GONZALEZ ZARATE LUIS HERIBERTO"/>
    <n v="3350"/>
    <s v="DD"/>
    <s v="SPEI"/>
    <x v="61"/>
    <x v="1"/>
    <s v="Mod.19"/>
    <x v="4"/>
    <n v="155857"/>
    <s v="GOZL800926HOCNRS04"/>
    <m/>
    <s v="F"/>
    <m/>
    <m/>
    <m/>
  </r>
  <r>
    <n v="4125"/>
    <s v="CANCUN"/>
    <s v="ROSADO YAM EFRAIN MARTIN"/>
    <n v="2800"/>
    <s v="DD"/>
    <s v="SPEI"/>
    <x v="61"/>
    <x v="1"/>
    <s v="Mod.7"/>
    <x v="4"/>
    <n v="152869"/>
    <s v="ROYE631012HYNSMF19"/>
    <m/>
    <m/>
    <m/>
    <m/>
    <m/>
  </r>
  <r>
    <n v="4126"/>
    <s v="CANCUN"/>
    <s v="DURAN ZUÑIGA EDUARDO"/>
    <n v="2800"/>
    <s v="DD"/>
    <s v="CLIP"/>
    <x v="61"/>
    <x v="1"/>
    <s v="Mod. 6"/>
    <x v="4"/>
    <n v="145632"/>
    <s v="DUZE780819HDFRXD00"/>
    <m/>
    <s v="F"/>
    <m/>
    <m/>
    <m/>
  </r>
  <r>
    <n v="4127"/>
    <s v="PUERTO M"/>
    <s v="OSORIO LEO HECTOR BALTAZAR"/>
    <n v="1250"/>
    <s v="LD"/>
    <s v="CLIP"/>
    <x v="61"/>
    <x v="1"/>
    <s v="Mod. 31"/>
    <x v="2"/>
    <n v="145632"/>
    <s v="OOLH711231HQRSXC00"/>
    <m/>
    <m/>
    <m/>
    <m/>
    <m/>
  </r>
  <r>
    <n v="4128"/>
    <s v="TOLUCA"/>
    <s v="TORRES ABRAHAM JULIO EULALIO "/>
    <n v="350"/>
    <s v="JTDD"/>
    <s v="SPEI"/>
    <x v="61"/>
    <x v="1"/>
    <s v="Mod. 1 SALDADO"/>
    <x v="0"/>
    <n v="130196"/>
    <s v="TOAJ790819HMCRBL07"/>
    <m/>
    <m/>
    <m/>
    <m/>
    <m/>
  </r>
  <r>
    <n v="4129"/>
    <s v="TOLUCA"/>
    <s v="TORRES ABRAHAM JULIO EULALIO "/>
    <n v="3250"/>
    <s v="JTDD"/>
    <s v="SPEI"/>
    <x v="61"/>
    <x v="1"/>
    <s v="Mod. 2 Parcial"/>
    <x v="0"/>
    <n v="130196"/>
    <s v="TOAJ790819HMCRBL07"/>
    <m/>
    <m/>
    <m/>
    <m/>
    <m/>
  </r>
  <r>
    <n v="4130"/>
    <s v="KANTUNILKIN"/>
    <s v="HOY HAU LUIS ALBERTO"/>
    <n v="1350"/>
    <s v="LD"/>
    <s v="SPEI"/>
    <x v="61"/>
    <x v="1"/>
    <s v="Mod.24"/>
    <x v="2"/>
    <n v="100265"/>
    <s v="HOHL900225HQRYXS08"/>
    <m/>
    <m/>
    <m/>
    <m/>
    <m/>
  </r>
  <r>
    <n v="4131"/>
    <s v="CANCUN"/>
    <s v="ROSADO YAM EFRAIN MARTIN"/>
    <n v="2800"/>
    <s v="DD"/>
    <s v="SPEI"/>
    <x v="61"/>
    <x v="1"/>
    <s v="Mod.8"/>
    <x v="4"/>
    <n v="85469"/>
    <s v="ROYE631012HYNSMF19"/>
    <m/>
    <m/>
    <m/>
    <m/>
    <m/>
  </r>
  <r>
    <n v="4132"/>
    <s v="TOLUCA"/>
    <s v="BLANCO LIZAMA LANDY BEATRIZ"/>
    <n v="3350"/>
    <s v="DD"/>
    <s v="SPEI"/>
    <x v="61"/>
    <x v="1"/>
    <s v="Mod.8"/>
    <x v="4"/>
    <n v="83557"/>
    <s v="BALL690923MYNLZN07"/>
    <m/>
    <m/>
    <m/>
    <m/>
    <m/>
  </r>
  <r>
    <n v="4133"/>
    <s v="CANCUN"/>
    <s v="DIAZ GARCIA DANIEL"/>
    <n v="5333"/>
    <s v="JTDD"/>
    <s v="SPEI"/>
    <x v="61"/>
    <x v="1"/>
    <s v="Mod.3"/>
    <x v="0"/>
    <n v="324209"/>
    <s v="DIGD740815HDFZRN08"/>
    <m/>
    <m/>
    <m/>
    <m/>
    <m/>
  </r>
  <r>
    <n v="4134"/>
    <s v="CANCUN"/>
    <s v="DIAZ GARCIA DANIEL"/>
    <n v="5333"/>
    <s v="JTDD"/>
    <s v="SPEI"/>
    <x v="61"/>
    <x v="1"/>
    <s v="Mod.4"/>
    <x v="0"/>
    <n v="323388"/>
    <s v="DIGD740815HDFZRN08"/>
    <m/>
    <m/>
    <m/>
    <m/>
    <m/>
  </r>
  <r>
    <n v="4135"/>
    <s v="CANCUN"/>
    <s v="GARCES GARCIA RODRIGO"/>
    <n v="5333"/>
    <s v="JTDD"/>
    <s v="SPEI"/>
    <x v="42"/>
    <x v="1"/>
    <s v="1 de 6"/>
    <x v="0"/>
    <n v="647952"/>
    <s v="GAGR820713HDFRRD06"/>
    <m/>
    <m/>
    <m/>
    <m/>
    <m/>
  </r>
  <r>
    <n v="4136"/>
    <s v="CANCUN"/>
    <s v="BAHENA NAJERA BENJAMIN"/>
    <n v="7200"/>
    <s v="DD"/>
    <s v="SPEI"/>
    <x v="61"/>
    <x v="6"/>
    <s v="6 BOLETOS"/>
    <x v="4"/>
    <n v="952458"/>
    <s v="BANB820604HGRHJN03"/>
    <m/>
    <m/>
    <m/>
    <m/>
    <m/>
  </r>
  <r>
    <n v="4137"/>
    <s v="CIUDAD DEL C"/>
    <s v="PECH PECH ADDY PAULINA"/>
    <n v="18000"/>
    <s v="DD"/>
    <s v="SPEI"/>
    <x v="61"/>
    <x v="6"/>
    <s v="15 BOLETOS"/>
    <x v="4"/>
    <n v="556888"/>
    <s v="PEPA820510MQRCCD05"/>
    <m/>
    <m/>
    <m/>
    <m/>
    <m/>
  </r>
  <r>
    <n v="4138"/>
    <s v="CANCUN"/>
    <s v="VELARDE GOMEZ JORGE"/>
    <n v="1000"/>
    <s v="MDP"/>
    <s v="Depósito de efectivo"/>
    <x v="63"/>
    <x v="1"/>
    <s v="Mod.1 saldado"/>
    <x v="15"/>
    <n v="781857"/>
    <s v="VEGJ530126HVZLMR08"/>
    <m/>
    <m/>
    <m/>
    <m/>
    <m/>
  </r>
  <r>
    <n v="4139"/>
    <s v="CANCUN"/>
    <s v="RODRIGUEZ FIGUEROA HOMERO"/>
    <n v="900"/>
    <s v="JTDD"/>
    <s v="SPEI"/>
    <x v="63"/>
    <x v="7"/>
    <s v="Certificación"/>
    <x v="0"/>
    <n v="329541"/>
    <s v="ROFH700420HDFDGM02"/>
    <m/>
    <m/>
    <m/>
    <m/>
    <m/>
  </r>
  <r>
    <n v="4140"/>
    <s v="CIUDAD DEL C"/>
    <s v="PECH JIMENEZ SERGIO ALFONSO"/>
    <n v="2800"/>
    <s v="DD"/>
    <s v="SPEI"/>
    <x v="63"/>
    <x v="1"/>
    <s v="Mod.16"/>
    <x v="4"/>
    <n v="312194"/>
    <s v="PEJS780105HCCCMR03"/>
    <m/>
    <s v="F"/>
    <m/>
    <m/>
    <m/>
  </r>
  <r>
    <n v="4141"/>
    <s v="CIUDAD DEL C"/>
    <s v="PECH JIMENEZ SERGIO ALFONSO"/>
    <n v="2800"/>
    <s v="DD"/>
    <s v="SPEI"/>
    <x v="63"/>
    <x v="1"/>
    <s v="Mod.17"/>
    <x v="4"/>
    <n v="312194"/>
    <s v="PEJS780105HCCCMR03"/>
    <m/>
    <s v="F"/>
    <m/>
    <m/>
    <m/>
  </r>
  <r>
    <n v="4142"/>
    <s v="CIUDAD DEL C"/>
    <s v="PECH JIMENEZ SERGIO ALFONSO"/>
    <n v="2800"/>
    <s v="DD"/>
    <s v="SPEI"/>
    <x v="63"/>
    <x v="1"/>
    <s v="Mod.18"/>
    <x v="4"/>
    <n v="312194"/>
    <s v="PEJS780105HCCCMR03"/>
    <m/>
    <s v="F"/>
    <m/>
    <m/>
    <m/>
  </r>
  <r>
    <n v="4143"/>
    <s v="CIUDAD DEL C"/>
    <s v="PECH PECH ADDY PAULINA"/>
    <n v="45000"/>
    <s v="DD"/>
    <s v="SPEI"/>
    <x v="63"/>
    <x v="1"/>
    <s v="Abono "/>
    <x v="4"/>
    <n v="263547"/>
    <s v="PEPA820510MQRCCD05"/>
    <m/>
    <s v="F"/>
    <m/>
    <m/>
    <m/>
  </r>
  <r>
    <n v="4144"/>
    <s v="CANCUN"/>
    <s v="VEGA MARTINEZ CARLOS"/>
    <n v="3350"/>
    <s v="DD"/>
    <s v="SPEI"/>
    <x v="63"/>
    <x v="1"/>
    <s v="Mod.17"/>
    <x v="4"/>
    <n v="261921"/>
    <s v="VEMC790815HGRGRR04"/>
    <m/>
    <s v="F"/>
    <m/>
    <m/>
    <m/>
  </r>
  <r>
    <n v="4145"/>
    <s v="CANCUN"/>
    <s v="CANO GOMEZ HECTOR DOMINGO"/>
    <n v="3350"/>
    <s v="JTDD"/>
    <s v="SPEI"/>
    <x v="64"/>
    <x v="1"/>
    <s v="Mod.2"/>
    <x v="0"/>
    <n v="632138"/>
    <s v="CAGH860506HHGNMC04"/>
    <m/>
    <m/>
    <m/>
    <m/>
    <m/>
  </r>
  <r>
    <n v="4146"/>
    <s v="CIUDAD DEL C"/>
    <s v="PECH PECH ADDY PAULINA"/>
    <n v="1193"/>
    <s v="DD"/>
    <s v="SPEI"/>
    <x v="64"/>
    <x v="6"/>
    <s v="Toga, Birrete, Museta + Foto"/>
    <x v="4"/>
    <n v="898756"/>
    <s v="PEPA820510MQRCCD05"/>
    <m/>
    <m/>
    <m/>
    <m/>
    <m/>
  </r>
  <r>
    <n v="4147"/>
    <s v="CANCUN"/>
    <s v="RAMIREZ ARAGON MIGUEL ANGEL"/>
    <n v="2800"/>
    <s v="DD"/>
    <s v="SPEI"/>
    <x v="64"/>
    <x v="1"/>
    <s v="19 DE 24"/>
    <x v="4"/>
    <n v="1862535"/>
    <s v="RAAM941103HVZMRG02"/>
    <m/>
    <m/>
    <m/>
    <m/>
    <m/>
  </r>
  <r>
    <n v="4148"/>
    <s v="CANCUN"/>
    <s v="DOMINGUEZ SERRET ARACELI"/>
    <n v="5750"/>
    <s v="MD"/>
    <s v="Depósito de efectivo"/>
    <x v="64"/>
    <x v="6"/>
    <s v="5 BOLETOS"/>
    <x v="3"/>
    <n v="75686"/>
    <s v="DOSA710403MDFMRR02"/>
    <m/>
    <m/>
    <m/>
    <m/>
    <m/>
  </r>
  <r>
    <n v="4149"/>
    <s v="CANCUN"/>
    <s v="DOMINGUEZ SERRET ARACELI"/>
    <n v="750"/>
    <s v="MD"/>
    <s v="Depósito de efectivo"/>
    <x v="64"/>
    <x v="6"/>
    <s v="Toga, Birrete, Museta + Foto"/>
    <x v="3"/>
    <n v="75686"/>
    <s v="DOSA710403MDFMRR02"/>
    <m/>
    <m/>
    <m/>
    <m/>
    <m/>
  </r>
  <r>
    <n v="4150"/>
    <s v="CANCUN"/>
    <s v="ALARCON TERRON OCTAVIO"/>
    <n v="3350"/>
    <s v="DD"/>
    <s v="SPEI"/>
    <x v="64"/>
    <x v="1"/>
    <s v="Mod. 19"/>
    <x v="4"/>
    <n v="5229"/>
    <s v="AATO770506HMCLRC02"/>
    <m/>
    <m/>
    <m/>
    <m/>
    <m/>
  </r>
  <r>
    <n v="4151"/>
    <s v="CANCUN"/>
    <s v="MENDOZA HERNANDEZ JOSE ARTURO"/>
    <n v="2180"/>
    <s v="MD"/>
    <s v="Depósito de efectivo"/>
    <x v="64"/>
    <x v="1"/>
    <s v="Mod.7"/>
    <x v="3"/>
    <n v="750035"/>
    <s v="MEHA671215HJCNRR08"/>
    <m/>
    <m/>
    <m/>
    <m/>
    <m/>
  </r>
  <r>
    <n v="4152"/>
    <s v="CANCUN"/>
    <s v="TERRES HERNANDEZ PABLO GUILLERMO"/>
    <n v="2180"/>
    <s v="JTLD"/>
    <s v="Depósito de efectivo"/>
    <x v="64"/>
    <x v="1"/>
    <s v="Mod.6"/>
    <x v="1"/>
    <n v="749903"/>
    <s v="TEHP841221HDFRRB01"/>
    <m/>
    <m/>
    <m/>
    <m/>
    <m/>
  </r>
  <r>
    <n v="4153"/>
    <s v="CANCUN"/>
    <s v="VILLALBA DURAN VIRGINIA "/>
    <n v="2180"/>
    <s v="JTLD"/>
    <s v="SPEI"/>
    <x v="64"/>
    <x v="1"/>
    <s v="Mod.6"/>
    <x v="1"/>
    <n v="412409"/>
    <s v="VIDV791004MCHLRR04"/>
    <m/>
    <s v="F"/>
    <m/>
    <m/>
    <m/>
  </r>
  <r>
    <n v="4154"/>
    <s v="TOLUCA"/>
    <s v="MEDINA VILLARREAL BLANCA ANNEL "/>
    <n v="650"/>
    <s v="DD"/>
    <s v="SPEI"/>
    <x v="64"/>
    <x v="7"/>
    <s v="CONSTANCIA"/>
    <x v="4"/>
    <n v="179345"/>
    <s v="MEVB800304MCLDLL00"/>
    <m/>
    <m/>
    <m/>
    <m/>
    <m/>
  </r>
  <r>
    <n v="4155"/>
    <s v="CANCUN"/>
    <s v="ALCALA LOPEZ NATIVIDAD"/>
    <n v="2350"/>
    <s v="DD"/>
    <s v="Depósito de efectivo"/>
    <x v="64"/>
    <x v="1"/>
    <s v="Mod.7"/>
    <x v="4"/>
    <n v="75236"/>
    <s v="AALN760217MOCLPT06"/>
    <m/>
    <m/>
    <m/>
    <m/>
    <m/>
  </r>
  <r>
    <n v="4156"/>
    <s v="CANCUN"/>
    <s v="ALCALA LOPEZ NATIVIDAD"/>
    <n v="2350"/>
    <s v="DD"/>
    <s v="Depósito de efectivo"/>
    <x v="64"/>
    <x v="1"/>
    <s v="Mod.8"/>
    <x v="4"/>
    <n v="75236"/>
    <s v="AALN760217MOCLPT06"/>
    <m/>
    <m/>
    <m/>
    <m/>
    <m/>
  </r>
  <r>
    <n v="4157"/>
    <s v="CANCUN"/>
    <s v="ALCALA LOPEZ NATIVIDAD"/>
    <n v="2350"/>
    <s v="DD"/>
    <s v="Depósito de efectivo"/>
    <x v="64"/>
    <x v="1"/>
    <s v="Mod.9"/>
    <x v="4"/>
    <n v="75236"/>
    <s v="AALN760217MOCLPT06"/>
    <m/>
    <m/>
    <m/>
    <m/>
    <m/>
  </r>
  <r>
    <n v="4158"/>
    <s v="CANCUN"/>
    <s v="LOPEZ ALCALA KEVIN"/>
    <n v="1300"/>
    <s v="LD"/>
    <s v="Depósito de efectivo"/>
    <x v="64"/>
    <x v="1"/>
    <s v="Mod.9"/>
    <x v="2"/>
    <n v="75236"/>
    <s v="LOAK960213HOCPLV01"/>
    <m/>
    <m/>
    <m/>
    <m/>
    <m/>
  </r>
  <r>
    <n v="4159"/>
    <s v="TOLUCA"/>
    <s v="ARGUMEDO GUERRA BLANCA DANNALY"/>
    <n v="3350"/>
    <s v="DD"/>
    <s v="SPEI"/>
    <x v="64"/>
    <x v="1"/>
    <s v="Mod. 8"/>
    <x v="4"/>
    <n v="711233"/>
    <s v="AUGB811128MBCRRL02"/>
    <m/>
    <s v="F"/>
    <m/>
    <m/>
    <m/>
  </r>
  <r>
    <n v="4160"/>
    <s v="CANCUN"/>
    <s v="MORALES VILLAGRAN LAURA ELISA"/>
    <n v="3450"/>
    <s v="JTDD"/>
    <s v="SPEI"/>
    <x v="64"/>
    <x v="1"/>
    <s v="Mod. 3"/>
    <x v="0"/>
    <n v="125372"/>
    <s v="MOVL690208MPLRLR05"/>
    <m/>
    <s v="F"/>
    <m/>
    <m/>
    <m/>
  </r>
  <r>
    <n v="4161"/>
    <s v="CANCUN"/>
    <s v="CUEN RODRIGUEZ ANIBAL GUILLERMO"/>
    <n v="5333"/>
    <s v="JTDD"/>
    <s v="SPEI"/>
    <x v="64"/>
    <x v="1"/>
    <s v="Mod. 2"/>
    <x v="0"/>
    <n v="101943"/>
    <s v="CURA570915HSLNDN03"/>
    <m/>
    <m/>
    <m/>
    <m/>
    <m/>
  </r>
  <r>
    <n v="4162"/>
    <s v="CANCUN"/>
    <s v="HERNANDEZ BROCA SARA"/>
    <n v="2150"/>
    <s v="JTLD"/>
    <s v="Depósito de efectivo"/>
    <x v="64"/>
    <x v="1"/>
    <s v="Mod.4"/>
    <x v="1"/>
    <n v="74691"/>
    <s v="HEBS771012MTCRRR02"/>
    <m/>
    <m/>
    <m/>
    <m/>
    <m/>
  </r>
  <r>
    <n v="4163"/>
    <s v="CANCUN"/>
    <s v="GARCIA ORTEGA GRISELDA"/>
    <n v="2180"/>
    <s v="MD"/>
    <s v="SPEI"/>
    <x v="64"/>
    <x v="1"/>
    <s v="Mod. 7"/>
    <x v="3"/>
    <n v="1118212"/>
    <s v="GAOG820303MVZRRR02"/>
    <m/>
    <m/>
    <m/>
    <m/>
    <m/>
  </r>
  <r>
    <n v="4164"/>
    <s v="CANCUN"/>
    <s v="CRUZ MORENO CARLOS ALBERTO "/>
    <n v="5333"/>
    <s v="JTDD"/>
    <s v="SPEI"/>
    <x v="64"/>
    <x v="1"/>
    <s v="Mod. 2"/>
    <x v="0"/>
    <n v="67219"/>
    <s v="CUMC760224HDFRRR08"/>
    <m/>
    <m/>
    <m/>
    <m/>
    <m/>
  </r>
  <r>
    <n v="4165"/>
    <s v="CANCUN"/>
    <s v="DZIB KU JESSICA GUADALUPE"/>
    <n v="1800"/>
    <s v="MD"/>
    <s v="SPEI"/>
    <x v="64"/>
    <x v="6"/>
    <s v="3 BOLETOS ANTICIPO"/>
    <x v="3"/>
    <n v="1081121"/>
    <s v="DIKJ950605MYNZXS01"/>
    <m/>
    <m/>
    <m/>
    <m/>
    <m/>
  </r>
  <r>
    <n v="4166"/>
    <s v="CANCUN"/>
    <s v="DIAZ VILLALOBOS FELIX"/>
    <n v="2400"/>
    <s v="DD"/>
    <s v="SPEI"/>
    <x v="65"/>
    <x v="6"/>
    <s v="2 BOLETOS"/>
    <x v="4"/>
    <n v="167304"/>
    <s v="DIVF640804HDFZLL09"/>
    <m/>
    <m/>
    <m/>
    <m/>
    <m/>
  </r>
  <r>
    <n v="4167"/>
    <s v="CANCUN"/>
    <s v="GIL TUN ANGEL ARMANDO"/>
    <n v="12500"/>
    <s v="JTDD"/>
    <s v="Depósito de efectivo"/>
    <x v="41"/>
    <x v="3"/>
    <s v="4to Abono Saldado"/>
    <x v="0"/>
    <n v="100140"/>
    <s v="GITA551202HYNLNN04"/>
    <m/>
    <m/>
    <m/>
    <m/>
    <m/>
  </r>
  <r>
    <n v="4168"/>
    <s v="CANCUN"/>
    <s v="GIL LOPEZ DORIS MARIA"/>
    <n v="12500"/>
    <s v="JTDD"/>
    <s v="Depósito de efectivo"/>
    <x v="41"/>
    <x v="3"/>
    <s v="4to Abono Saldado"/>
    <x v="0"/>
    <n v="100135"/>
    <s v="GILD870205MYNLPR03"/>
    <m/>
    <m/>
    <m/>
    <m/>
    <m/>
  </r>
  <r>
    <n v="4169"/>
    <s v="CANCUN"/>
    <s v="GIL LOPEZ CRISTINA GUADALUPE"/>
    <n v="12500"/>
    <s v="JTDD"/>
    <s v="Depósito de efectivo"/>
    <x v="41"/>
    <x v="3"/>
    <s v="4to Abono Saldado"/>
    <x v="0"/>
    <n v="100130"/>
    <s v="GILC840706MYNLPR03"/>
    <m/>
    <m/>
    <m/>
    <m/>
    <m/>
  </r>
  <r>
    <n v="4170"/>
    <s v="CANCUN"/>
    <s v="SANCHEZ BAEZA MANUEL ATOCHA"/>
    <n v="1200"/>
    <s v="DD"/>
    <s v="SPEI"/>
    <x v="65"/>
    <x v="6"/>
    <s v="1 BOLETO"/>
    <x v="4"/>
    <n v="143460"/>
    <s v="SABM860810HCCNZN04"/>
    <m/>
    <m/>
    <m/>
    <m/>
    <m/>
  </r>
  <r>
    <n v="4171"/>
    <s v="CANCUN"/>
    <s v="MANCILLA HERNANDEZ JORGE ALEJANDRO"/>
    <n v="4600"/>
    <s v="DD"/>
    <s v="SPEI"/>
    <x v="66"/>
    <x v="6"/>
    <s v="4 BOLETOS"/>
    <x v="4"/>
    <n v="297971"/>
    <s v="MAHJ821112HYNNRR08"/>
    <m/>
    <m/>
    <m/>
    <m/>
    <m/>
  </r>
  <r>
    <n v="4172"/>
    <s v="CANCUN"/>
    <s v="MANCILLA HERNANDEZ JORGE ALEJANDRO"/>
    <n v="1130"/>
    <s v="DD"/>
    <s v="SPEI"/>
    <x v="66"/>
    <x v="6"/>
    <s v="Toga, Birrete, Museta + Foto"/>
    <x v="4"/>
    <n v="297971"/>
    <s v="MAHJ821112HYNNRR08"/>
    <m/>
    <m/>
    <m/>
    <m/>
    <m/>
  </r>
  <r>
    <n v="4173"/>
    <s v="CANCUN"/>
    <s v="NAVA HERNANDEZ LUIS HERNAN"/>
    <n v="2300"/>
    <s v="MD"/>
    <s v="SPEI"/>
    <x v="66"/>
    <x v="6"/>
    <s v="2 BOLETOS"/>
    <x v="3"/>
    <s v="455489 / 456353"/>
    <s v="NAHL780618HQRVRS07"/>
    <m/>
    <m/>
    <m/>
    <m/>
    <m/>
  </r>
  <r>
    <n v="4174"/>
    <s v="CANCUN"/>
    <s v="CRUZ BARREIRO BLANCA ESTHER"/>
    <n v="3000"/>
    <s v="MD"/>
    <s v="SPEI"/>
    <x v="67"/>
    <x v="6"/>
    <s v="4 BOLETOS ABONO"/>
    <x v="3"/>
    <n v="2883503"/>
    <s v="CUBB831102MVZRRL03"/>
    <m/>
    <m/>
    <m/>
    <m/>
    <m/>
  </r>
  <r>
    <n v="4175"/>
    <s v="CANCUN"/>
    <s v="OCHOA MONTELONGO KESSIA YEMINA"/>
    <n v="2180"/>
    <s v="MD"/>
    <s v="SPEI"/>
    <x v="66"/>
    <x v="1"/>
    <s v="Mod.11"/>
    <x v="3"/>
    <n v="640527"/>
    <s v="OOMK861127MSLCNS03"/>
    <m/>
    <m/>
    <m/>
    <m/>
    <m/>
  </r>
  <r>
    <n v="4176"/>
    <s v="CANCUN"/>
    <s v="FUENTES ESCAMILLA SUSANA GUADALUPE"/>
    <n v="5750"/>
    <s v="MD"/>
    <s v="SPEI"/>
    <x v="66"/>
    <x v="6"/>
    <s v="5 BOLETOS"/>
    <x v="3"/>
    <n v="670887"/>
    <s v="FUES740730MDFNSS02"/>
    <m/>
    <s v="F"/>
    <m/>
    <m/>
    <m/>
  </r>
  <r>
    <n v="4177"/>
    <s v="TOLUCA"/>
    <s v="BOLIO CERDAN ARTURO"/>
    <n v="3350"/>
    <s v="DD"/>
    <s v="Depósito de efectivo"/>
    <x v="65"/>
    <x v="1"/>
    <s v="Mod.8"/>
    <x v="4"/>
    <n v="124306"/>
    <s v="BOCA680311HDFLRR07"/>
    <m/>
    <s v="F"/>
    <m/>
    <m/>
    <m/>
  </r>
  <r>
    <n v="4178"/>
    <s v="CIUDAD DEL C"/>
    <s v="PALESTINO LOPEZ OMAR "/>
    <n v="6000"/>
    <s v="DD"/>
    <s v="SPEI"/>
    <x v="65"/>
    <x v="3"/>
    <s v="4to Abono"/>
    <x v="4"/>
    <n v="482078"/>
    <s v=""/>
    <m/>
    <m/>
    <m/>
    <m/>
    <m/>
  </r>
  <r>
    <n v="4179"/>
    <s v="CIUDAD DEL C"/>
    <s v="PALESTINO LOPEZ OMAR "/>
    <n v="5500"/>
    <s v="DD"/>
    <s v="SPEI"/>
    <x v="65"/>
    <x v="3"/>
    <s v="5to Abono"/>
    <x v="4"/>
    <n v="490160"/>
    <s v=""/>
    <m/>
    <m/>
    <m/>
    <m/>
    <m/>
  </r>
  <r>
    <n v="4180"/>
    <s v="CANCUN"/>
    <s v="DIAZ VILLALOBOS FELIX"/>
    <n v="2400"/>
    <s v="DD"/>
    <s v="SPEI"/>
    <x v="65"/>
    <x v="6"/>
    <s v="2 BOLETOS"/>
    <x v="4"/>
    <n v="666246"/>
    <s v="DIVF640804HDFZLL09"/>
    <m/>
    <m/>
    <m/>
    <m/>
    <m/>
  </r>
  <r>
    <n v="4181"/>
    <s v="CANCUN"/>
    <s v="CRUZ HERNANDEZ FAUSTINO "/>
    <n v="10000"/>
    <s v="JTMD"/>
    <s v="SPEI"/>
    <x v="65"/>
    <x v="3"/>
    <s v="2do Abono saldado"/>
    <x v="12"/>
    <n v="679178"/>
    <s v="CUHF690713HDFRRS09"/>
    <m/>
    <s v="F"/>
    <m/>
    <m/>
    <m/>
  </r>
  <r>
    <n v="4182"/>
    <s v="CANCUN"/>
    <s v="GARCIA MAYA MILCA NOEMI"/>
    <n v="1800"/>
    <s v="MD"/>
    <s v="SPEI"/>
    <x v="65"/>
    <x v="1"/>
    <s v="17 de 24"/>
    <x v="3"/>
    <n v="786564"/>
    <s v="GAMM791005MTCRYL07"/>
    <m/>
    <m/>
    <m/>
    <m/>
    <m/>
  </r>
  <r>
    <n v="4183"/>
    <s v="CANCUN"/>
    <s v="GARCIA MAYA MILCA NOEMI"/>
    <n v="1800"/>
    <s v="MD"/>
    <s v="SPEI"/>
    <x v="65"/>
    <x v="1"/>
    <s v="18 de 24"/>
    <x v="3"/>
    <n v="786564"/>
    <s v="GAMM791005MTCRYL07"/>
    <m/>
    <m/>
    <m/>
    <m/>
    <m/>
  </r>
  <r>
    <n v="4184"/>
    <s v="CANCUN"/>
    <s v="GONZALEZ PEREZ ROSA"/>
    <n v="1000"/>
    <s v="DIAP"/>
    <s v="Depósito de efectivo"/>
    <x v="67"/>
    <x v="1"/>
    <s v="Mod. 1 abono"/>
    <x v="14"/>
    <n v="147922"/>
    <s v="GOPR760809MDFNRS05"/>
    <m/>
    <m/>
    <m/>
    <m/>
    <m/>
  </r>
  <r>
    <n v="4185"/>
    <s v="PUERTO M"/>
    <s v="VILLAMIL GOMEZ EDUARDO"/>
    <n v="1350"/>
    <s v="LD"/>
    <s v="Depósito de efectivo"/>
    <x v="67"/>
    <x v="1"/>
    <s v="Mod.26"/>
    <x v="2"/>
    <n v="863937"/>
    <s v="VIGE780529HQRLMD09"/>
    <m/>
    <m/>
    <m/>
    <m/>
    <m/>
  </r>
  <r>
    <n v="4186"/>
    <s v="CANCUN"/>
    <s v="GARCIA TREVIÑO ADRIANA DEL CARMEN"/>
    <n v="3350"/>
    <s v="DD"/>
    <s v="SPEI"/>
    <x v="67"/>
    <x v="1"/>
    <s v="Mod.5"/>
    <x v="4"/>
    <n v="40213"/>
    <s v=""/>
    <m/>
    <s v="F"/>
    <m/>
    <m/>
    <m/>
  </r>
  <r>
    <n v="4187"/>
    <s v="CANCUN"/>
    <s v="OZUNA LEYVA YULMA"/>
    <n v="4000"/>
    <s v="MD"/>
    <s v="Depósito de efectivo"/>
    <x v="67"/>
    <x v="6"/>
    <s v="4 BOLETOS abono"/>
    <x v="3"/>
    <n v="868701"/>
    <s v="OULY780523MVZZYL09"/>
    <m/>
    <m/>
    <m/>
    <m/>
    <m/>
  </r>
  <r>
    <n v="4188"/>
    <s v="CANCUN"/>
    <s v="ALCALA LOPEZ NATIVIDAD"/>
    <n v="2000"/>
    <s v="DD"/>
    <s v="Depósito de efectivo"/>
    <x v="67"/>
    <x v="6"/>
    <s v="4 BOLETOS abono"/>
    <x v="4"/>
    <n v="896364"/>
    <s v="AALN760217MOCLPT06"/>
    <m/>
    <m/>
    <m/>
    <m/>
    <m/>
  </r>
  <r>
    <n v="4189"/>
    <s v="CANCUN"/>
    <s v="SOSA GARCIA LIZBETH REGINA"/>
    <n v="2180"/>
    <s v="JTLD"/>
    <s v="SPEI"/>
    <x v="67"/>
    <x v="1"/>
    <s v="Mod.4"/>
    <x v="1"/>
    <n v="2636729"/>
    <s v="SOGL770303MYNSRZ09"/>
    <m/>
    <m/>
    <m/>
    <m/>
    <m/>
  </r>
  <r>
    <n v="4190"/>
    <s v="CANCUN"/>
    <s v="VILLANUEVA TUN ARACELI GUADALUPE"/>
    <n v="3350"/>
    <s v="DIAP"/>
    <s v="Depósito de efectivo"/>
    <x v="67"/>
    <x v="1"/>
    <s v="Mod.1"/>
    <x v="14"/>
    <n v="532662"/>
    <s v="VITA851202MQRLNR05"/>
    <m/>
    <m/>
    <m/>
    <m/>
    <m/>
  </r>
  <r>
    <n v="4191"/>
    <s v="CANCUN"/>
    <s v="VIDAL GUAL MANUELA DE ATOCHA "/>
    <n v="1350"/>
    <s v="LD"/>
    <s v="SPEI"/>
    <x v="67"/>
    <x v="1"/>
    <s v="Mod. 24"/>
    <x v="2"/>
    <n v="1537233"/>
    <s v="VIGM710129MTCDLN03"/>
    <m/>
    <m/>
    <m/>
    <m/>
    <m/>
  </r>
  <r>
    <n v="4192"/>
    <s v="CANCUN"/>
    <s v="MORENO GARCIA ANGELICA JANETT "/>
    <n v="2500"/>
    <s v="JTLD"/>
    <s v="SPEI"/>
    <x v="67"/>
    <x v="3"/>
    <s v="2DO ABONO"/>
    <x v="1"/>
    <n v="2341799"/>
    <s v="MOGA851228MCCRRN07"/>
    <m/>
    <s v="F"/>
    <m/>
    <m/>
    <m/>
  </r>
  <r>
    <n v="4193"/>
    <s v="CANCUN"/>
    <s v="MAY CHAN ILEANA VICTORIA _x000a_"/>
    <n v="1500"/>
    <s v="DD"/>
    <s v="SPEI"/>
    <x v="67"/>
    <x v="1"/>
    <s v="Mod. 3 Abono"/>
    <x v="4"/>
    <n v="246525"/>
    <s v="MACI810921MQRYHL00"/>
    <m/>
    <m/>
    <m/>
    <m/>
    <m/>
  </r>
  <r>
    <n v="4194"/>
    <s v="PUERTO M"/>
    <s v="ALCOCER GARCIA JUDITH JAQUELINE"/>
    <n v="1250"/>
    <s v="LD"/>
    <s v="SPEI"/>
    <x v="67"/>
    <x v="1"/>
    <s v="Mob.29"/>
    <x v="2"/>
    <n v="2298779"/>
    <s v=""/>
    <m/>
    <m/>
    <m/>
    <m/>
    <m/>
  </r>
  <r>
    <n v="4195"/>
    <s v="CANCUN"/>
    <s v="GOMEZ MARQUEZ VANIA"/>
    <n v="2180"/>
    <s v="MD"/>
    <s v="SPEI"/>
    <x v="67"/>
    <x v="1"/>
    <s v="Mob.13"/>
    <x v="3"/>
    <n v="1378930"/>
    <s v="GOMV760827MMCMRN05"/>
    <m/>
    <m/>
    <m/>
    <m/>
    <m/>
  </r>
  <r>
    <n v="4196"/>
    <s v="CANCUN"/>
    <s v="GONZALEZ GLENNIE MARIA FERNANDA "/>
    <n v="1400"/>
    <s v="LD"/>
    <s v="SPEI"/>
    <x v="67"/>
    <x v="1"/>
    <s v="Mob.9"/>
    <x v="2"/>
    <n v="83293"/>
    <s v="GOGF741017MVZNLR02"/>
    <m/>
    <m/>
    <m/>
    <m/>
    <m/>
  </r>
  <r>
    <n v="4197"/>
    <s v="CANCUN"/>
    <s v="CHAIN GONZALEZ MARIA"/>
    <n v="1400"/>
    <s v="LD"/>
    <s v="SPEI"/>
    <x v="67"/>
    <x v="1"/>
    <s v="Mob.9"/>
    <x v="2"/>
    <n v="82787"/>
    <s v="CAGM010321MVZHNRA6"/>
    <m/>
    <m/>
    <m/>
    <m/>
    <m/>
  </r>
  <r>
    <n v="4198"/>
    <s v="CIUDAD DEL C"/>
    <s v="LUNA CHI DAVID GIBRAN"/>
    <n v="5500"/>
    <s v="DD"/>
    <s v="SPEI"/>
    <x v="68"/>
    <x v="3"/>
    <s v="5to Abono"/>
    <x v="4"/>
    <n v="215263"/>
    <s v="LUCD820913HCCNHV03"/>
    <m/>
    <m/>
    <m/>
    <m/>
    <m/>
  </r>
  <r>
    <n v="4199"/>
    <s v="CHETUMAL"/>
    <s v="CABALLERO VANEGAS ESTEFANIA CAROLINA"/>
    <n v="6000"/>
    <s v="MD"/>
    <s v="SPEI"/>
    <x v="68"/>
    <x v="3"/>
    <s v="3er Abono"/>
    <x v="3"/>
    <n v="398384"/>
    <s v="CAVE910116MQRBNS01"/>
    <m/>
    <m/>
    <m/>
    <m/>
    <m/>
  </r>
  <r>
    <n v="4200"/>
    <s v="CIUDAD DEL C"/>
    <s v="GUZMAN SANCHEZ ESMERALDA"/>
    <n v="5000"/>
    <s v="MD"/>
    <s v="SPEI"/>
    <x v="68"/>
    <x v="3"/>
    <s v="3er Abono"/>
    <x v="3"/>
    <n v="530932"/>
    <s v="GUSE911010MCSZNS07"/>
    <m/>
    <m/>
    <m/>
    <m/>
    <m/>
  </r>
  <r>
    <n v="4201"/>
    <s v="CIUDAD DEL C"/>
    <s v="MERCY OSSANA LUNA GUZMAN"/>
    <n v="10000"/>
    <s v="MD"/>
    <s v="SPEI"/>
    <x v="68"/>
    <x v="3"/>
    <s v="4to Abono"/>
    <x v="3"/>
    <n v="607066"/>
    <s v=""/>
    <m/>
    <s v="F"/>
    <m/>
    <m/>
    <m/>
  </r>
  <r>
    <n v="4202"/>
    <s v="CANCUN"/>
    <s v="DOMINGUEZ SERRET ARACELI"/>
    <n v="380"/>
    <s v="MD"/>
    <s v="Depósito de efectivo"/>
    <x v="68"/>
    <x v="6"/>
    <s v="Toga, Birrete, Museta + Foto Saldo"/>
    <x v="3"/>
    <n v="629877"/>
    <s v="DOSA710403MDFMRR02"/>
    <m/>
    <m/>
    <m/>
    <m/>
    <m/>
  </r>
  <r>
    <n v="4203"/>
    <s v="PUERTO M"/>
    <s v="SANDOVAL REYES SELENA ENCARNACION"/>
    <n v="1250"/>
    <s v="LD"/>
    <s v="SPEI"/>
    <x v="68"/>
    <x v="1"/>
    <s v="Mod.30"/>
    <x v="2"/>
    <n v="744844"/>
    <s v="SARS950816MTCNYL06"/>
    <m/>
    <m/>
    <m/>
    <m/>
    <m/>
  </r>
  <r>
    <n v="4204"/>
    <s v="CHETUMAL"/>
    <s v="RAYGOZA ALCOCER MARIA CANDELARIA"/>
    <n v="5000"/>
    <s v="DD"/>
    <s v="SPEI"/>
    <x v="68"/>
    <x v="3"/>
    <s v="2do abono"/>
    <x v="4"/>
    <n v="22019"/>
    <s v="RAAC730314MCCYLN00"/>
    <m/>
    <m/>
    <m/>
    <m/>
    <m/>
  </r>
  <r>
    <n v="4205"/>
    <s v="CANCUN"/>
    <s v="CORTES SANTOS JOSE EDUARDO"/>
    <n v="2800"/>
    <s v="DD"/>
    <s v="SPEI"/>
    <x v="68"/>
    <x v="1"/>
    <s v="Mod.16"/>
    <x v="4"/>
    <n v="762423"/>
    <s v="COSE730820HDFRND02"/>
    <m/>
    <m/>
    <m/>
    <m/>
    <m/>
  </r>
  <r>
    <n v="4206"/>
    <s v="CANCUN"/>
    <s v="CORTES SANTOS JOSE EDUARDO"/>
    <n v="2800"/>
    <s v="DD"/>
    <s v="SPEI"/>
    <x v="68"/>
    <x v="1"/>
    <s v="Mod.17"/>
    <x v="4"/>
    <n v="766502"/>
    <s v="COSE730820HDFRND02"/>
    <m/>
    <m/>
    <m/>
    <m/>
    <m/>
  </r>
  <r>
    <n v="4207"/>
    <s v="CANCUN"/>
    <s v="CORTES SANTOS JOSE EDUARDO"/>
    <n v="2800"/>
    <s v="DD"/>
    <s v="SPEI"/>
    <x v="68"/>
    <x v="1"/>
    <s v="Mod.18"/>
    <x v="4"/>
    <n v="772090"/>
    <s v="COSE730820HDFRND02"/>
    <m/>
    <m/>
    <m/>
    <m/>
    <m/>
  </r>
  <r>
    <n v="4208"/>
    <s v="CANCUN"/>
    <s v="PUC HERNANDEZ LESLIE EUNICE"/>
    <n v="2800"/>
    <s v="DD"/>
    <s v="Depósito de efectivo"/>
    <x v="68"/>
    <x v="1"/>
    <s v="MOD.7"/>
    <x v="4"/>
    <n v="835923"/>
    <s v=""/>
    <m/>
    <s v="F"/>
    <m/>
    <m/>
    <m/>
  </r>
  <r>
    <n v="4209"/>
    <s v="CANCUN"/>
    <s v="PEREZ MENDEZ JOCHEBED ABIGAIL "/>
    <n v="2000"/>
    <s v="MD"/>
    <s v="Depósito de efectivo"/>
    <x v="68"/>
    <x v="6"/>
    <s v="4 BOLETOS abono"/>
    <x v="3"/>
    <n v="850127"/>
    <s v="PEMJ850926MVZRNC03"/>
    <m/>
    <m/>
    <m/>
    <m/>
    <m/>
  </r>
  <r>
    <n v="4210"/>
    <s v="CIUDAD DEL C"/>
    <s v="GUZMAN SANCHEZ ESMERALDA"/>
    <n v="5000"/>
    <s v="MD"/>
    <s v="SPEI"/>
    <x v="68"/>
    <x v="3"/>
    <s v="4er Abono"/>
    <x v="3"/>
    <n v="915469"/>
    <s v="GUSE911010MCSZNS07"/>
    <m/>
    <m/>
    <m/>
    <m/>
    <m/>
  </r>
  <r>
    <n v="4211"/>
    <s v="CANCUN"/>
    <s v="SALAZAR BASTO SAMUEL"/>
    <n v="6540"/>
    <s v="MD"/>
    <s v="SPEI"/>
    <x v="68"/>
    <x v="1"/>
    <s v="Mod.1,2,3"/>
    <x v="3"/>
    <n v="955745"/>
    <s v="SABS730516HQRLSM01"/>
    <m/>
    <m/>
    <m/>
    <m/>
    <m/>
  </r>
  <r>
    <n v="4212"/>
    <s v="TOLUCA"/>
    <s v="MEDINA VILLARREAL BLANCA ANNEL "/>
    <n v="3350"/>
    <s v="DD"/>
    <s v="SPEI"/>
    <x v="68"/>
    <x v="1"/>
    <s v="Mob.4"/>
    <x v="4"/>
    <n v="1294690"/>
    <s v="MEVB800304MCLDLL00"/>
    <m/>
    <m/>
    <m/>
    <m/>
    <m/>
  </r>
  <r>
    <n v="4213"/>
    <s v="CANCUN"/>
    <s v="HUESCA MARZUCA JUAN CARLOS"/>
    <n v="3350"/>
    <s v="DD"/>
    <s v="SPEI"/>
    <x v="68"/>
    <x v="1"/>
    <s v="Mod.13"/>
    <x v="4"/>
    <n v="1378190"/>
    <s v="HUMJ760710HQRSRN08"/>
    <m/>
    <m/>
    <m/>
    <m/>
    <m/>
  </r>
  <r>
    <n v="4214"/>
    <s v="CANCUN"/>
    <s v="CLAUDIA CAROLINA DE JESUS RAMO"/>
    <n v="1000"/>
    <s v="MD"/>
    <s v="SPEI"/>
    <x v="69"/>
    <x v="6"/>
    <s v="2 BOLETOS ABONO"/>
    <x v="3"/>
    <n v="83376"/>
    <s v=""/>
    <m/>
    <m/>
    <m/>
    <m/>
    <m/>
  </r>
  <r>
    <n v="4215"/>
    <s v="CANCUN"/>
    <s v="VILLANUEVA TUN ARACELI GUADALUPE"/>
    <n v="2500"/>
    <s v="DD"/>
    <s v="Depósito de efectivo"/>
    <x v="69"/>
    <x v="2"/>
    <s v="3er Cuatrimestre"/>
    <x v="4"/>
    <n v="534050"/>
    <s v="VITA851202MQRLNR05"/>
    <m/>
    <m/>
    <m/>
    <m/>
    <m/>
  </r>
  <r>
    <n v="4216"/>
    <s v="CIUDAD DEL C"/>
    <s v="AZCUAGA GUTIÉRREZ JORGE ARTURO"/>
    <n v="5000"/>
    <s v="DD"/>
    <s v="Depósito de efectivo"/>
    <x v="69"/>
    <x v="3"/>
    <s v="4to Abono"/>
    <x v="4"/>
    <n v="936500"/>
    <s v=""/>
    <m/>
    <m/>
    <m/>
    <m/>
    <m/>
  </r>
  <r>
    <n v="4217"/>
    <s v="CANCUN"/>
    <s v="VELARDE GOMEZ JORGE"/>
    <n v="1180"/>
    <s v="MDP"/>
    <s v="Depósito de efectivo"/>
    <x v="69"/>
    <x v="1"/>
    <s v="Mod.1 Abono"/>
    <x v="15"/>
    <n v="947349"/>
    <s v="VEGJ530126HVZLMR08"/>
    <m/>
    <m/>
    <m/>
    <m/>
    <m/>
  </r>
  <r>
    <n v="4218"/>
    <s v="CANCUN"/>
    <s v="ACOSTA CORRAL LUIS CARLOS"/>
    <n v="1090"/>
    <s v="JTLD"/>
    <s v="SPEI"/>
    <x v="68"/>
    <x v="1"/>
    <s v="Mod.1 Abono"/>
    <x v="1"/>
    <n v="1048265"/>
    <s v="AOCL700927HCHCRS07"/>
    <m/>
    <m/>
    <m/>
    <m/>
    <m/>
  </r>
  <r>
    <n v="4219"/>
    <s v="CANCUN"/>
    <s v="DIAZ GARCIA DANIEL"/>
    <n v="5335"/>
    <s v="JTDD"/>
    <s v="SPEI"/>
    <x v="70"/>
    <x v="1"/>
    <s v="Mod.6"/>
    <x v="0"/>
    <n v="106202"/>
    <s v="DIGD740815HDFZRN08"/>
    <m/>
    <m/>
    <m/>
    <m/>
    <m/>
  </r>
  <r>
    <n v="4220"/>
    <s v="CANCUN"/>
    <s v="DIAZ GARCIA DANIEL"/>
    <n v="5333"/>
    <s v="JTDD"/>
    <s v="SPEI"/>
    <x v="70"/>
    <x v="1"/>
    <s v="Mod.5"/>
    <x v="0"/>
    <n v="106351"/>
    <s v="DIGD740815HDFZRN08"/>
    <m/>
    <m/>
    <m/>
    <m/>
    <m/>
  </r>
  <r>
    <n v="4221"/>
    <s v="CIUDAD DEL C"/>
    <s v="VASQUEZ MARTINEZ ANA KARINA"/>
    <n v="5000"/>
    <s v="MD"/>
    <s v="SPEI"/>
    <x v="70"/>
    <x v="3"/>
    <s v="2do Abono"/>
    <x v="3"/>
    <n v="291718"/>
    <s v="VAMA931216MVZSRN07"/>
    <m/>
    <m/>
    <m/>
    <m/>
    <m/>
  </r>
  <r>
    <n v="4222"/>
    <s v="CANCUN"/>
    <s v=" LUIS ALEJANDRO CANUL SIMA"/>
    <n v="2180"/>
    <s v="MDP"/>
    <s v="SPEI"/>
    <x v="70"/>
    <x v="1"/>
    <s v="Mod.1"/>
    <x v="15"/>
    <n v="410906"/>
    <s v=""/>
    <m/>
    <m/>
    <m/>
    <m/>
    <m/>
  </r>
  <r>
    <n v="4223"/>
    <s v="CANCUN"/>
    <s v="POBLANO MANCILLA MARGARITA IVETTE"/>
    <n v="1000"/>
    <s v="MD"/>
    <s v="SPEI"/>
    <x v="70"/>
    <x v="10"/>
    <s v="FOTOS TITULO"/>
    <x v="3"/>
    <n v="631800"/>
    <s v="POMM810818MOCBNR14"/>
    <m/>
    <m/>
    <m/>
    <m/>
    <m/>
  </r>
  <r>
    <n v="4224"/>
    <s v="CANCUN"/>
    <s v="POBLANO MANCILLA MARGARITA IVETTE"/>
    <n v="10000"/>
    <s v="MD"/>
    <s v="SPEI"/>
    <x v="70"/>
    <x v="3"/>
    <s v="1er Abono"/>
    <x v="3"/>
    <n v="635446"/>
    <s v="POMM810818MOCBNR14"/>
    <m/>
    <s v="F"/>
    <m/>
    <m/>
    <m/>
  </r>
  <r>
    <n v="4225"/>
    <s v="CANCUN"/>
    <s v="CIFUENTES LOPEZ MARISELA DOLORES"/>
    <n v="10000"/>
    <s v="DD"/>
    <s v="EFECTIVO"/>
    <x v="71"/>
    <x v="3"/>
    <s v="4to Abono"/>
    <x v="4"/>
    <s v="EFECTIVO"/>
    <s v="CILM700124MDFFPR07"/>
    <m/>
    <m/>
    <m/>
    <m/>
    <m/>
  </r>
  <r>
    <n v="4226"/>
    <s v="CANCUN"/>
    <s v="LIRA SOLIS ARMANDO"/>
    <n v="1600"/>
    <s v="LD"/>
    <s v="Depósito de efectivo"/>
    <x v="67"/>
    <x v="1"/>
    <s v="Mod.9"/>
    <x v="2"/>
    <n v="907000"/>
    <s v="LISA921027HSPRLR02"/>
    <m/>
    <m/>
    <m/>
    <m/>
    <m/>
  </r>
  <r>
    <n v="4227"/>
    <s v="KANTUNILKIN"/>
    <s v="ORTIZ GARCIA JOSE JUAN"/>
    <n v="1350"/>
    <s v="LD"/>
    <s v="BANCO AZTECA"/>
    <x v="69"/>
    <x v="1"/>
    <s v="Mod. 24"/>
    <x v="2"/>
    <n v="648948"/>
    <s v="OIGJ811219HTCRRN04"/>
    <m/>
    <m/>
    <m/>
    <m/>
    <m/>
  </r>
  <r>
    <n v="4228"/>
    <s v="KANTUNILKIN"/>
    <s v="KUMUL PECH BERNALDO AGUILLER"/>
    <n v="1350"/>
    <s v="LD"/>
    <s v="Depósito AZTECA"/>
    <x v="66"/>
    <x v="1"/>
    <s v="Mod. 24"/>
    <x v="2"/>
    <n v="647378"/>
    <s v="KUPB730511HQRMCR06"/>
    <m/>
    <m/>
    <m/>
    <m/>
    <m/>
  </r>
  <r>
    <n v="4229"/>
    <s v="KANTUNILKIN"/>
    <s v="POOL CAUICH DAVID JEYSSER"/>
    <n v="1150"/>
    <s v="LD"/>
    <s v="BANCO AZTECA"/>
    <x v="60"/>
    <x v="1"/>
    <s v="Mod. 13 Saldado"/>
    <x v="2"/>
    <n v="646334"/>
    <s v="POCD820928HQRLCV09"/>
    <m/>
    <m/>
    <m/>
    <m/>
    <m/>
  </r>
  <r>
    <n v="4230"/>
    <s v="CIUDAD DEL C"/>
    <s v="PECH JUAREZ MILTON ALEJANDRO "/>
    <n v="2180"/>
    <s v="MD"/>
    <s v="SPEI"/>
    <x v="63"/>
    <x v="1"/>
    <s v="Mod. 20"/>
    <x v="3"/>
    <n v="463800"/>
    <s v="PEJM860625HCCCRL02"/>
    <m/>
    <m/>
    <m/>
    <m/>
    <m/>
  </r>
  <r>
    <n v="4231"/>
    <s v="CIUDAD DEL C"/>
    <s v="PECH JUAREZ MILTON ALEJANDRO "/>
    <n v="2000"/>
    <s v="MD"/>
    <s v="SPEI"/>
    <x v="63"/>
    <x v="2"/>
    <s v="3er Cuatrimestre"/>
    <x v="3"/>
    <n v="463800"/>
    <s v="PEJM860625HCCCRL02"/>
    <m/>
    <m/>
    <m/>
    <m/>
    <m/>
  </r>
  <r>
    <n v="4232"/>
    <s v="CIUDAD DEL C"/>
    <s v="PECH JUAREZ MILTON ALEJANDRO "/>
    <n v="15820"/>
    <s v="MD"/>
    <s v="SPEI"/>
    <x v="63"/>
    <x v="3"/>
    <s v="1er Abono"/>
    <x v="3"/>
    <n v="463800"/>
    <s v="PEJM860625HCCCRL02"/>
    <m/>
    <m/>
    <m/>
    <m/>
    <m/>
  </r>
  <r>
    <n v="4233"/>
    <s v="CANCUN"/>
    <s v="DIAZ HERNANDEZ JOSE MARTIN"/>
    <n v="1130"/>
    <s v="MD"/>
    <s v="Depósito de efectivo"/>
    <x v="72"/>
    <x v="6"/>
    <s v="Toga, Birrete, Museta + Foto"/>
    <x v="3"/>
    <n v="520855"/>
    <s v="DIHM660312HDFZRR10"/>
    <m/>
    <m/>
    <m/>
    <m/>
    <m/>
  </r>
  <r>
    <n v="4234"/>
    <s v="CANCUN"/>
    <s v="DIAZ HERNANDEZ JOSE MARTIN"/>
    <n v="2300"/>
    <s v="MD"/>
    <s v="Depósito de efectivo"/>
    <x v="72"/>
    <x v="6"/>
    <s v="2 BOLETOS"/>
    <x v="3"/>
    <n v="520855"/>
    <s v="DIHM660312HDFZRR10"/>
    <m/>
    <m/>
    <m/>
    <m/>
    <m/>
  </r>
  <r>
    <n v="4235"/>
    <s v="CANCUN "/>
    <s v="GUEVARA GUERRERO SERGIO"/>
    <n v="5750"/>
    <s v="JTDD"/>
    <s v="SPEI"/>
    <x v="73"/>
    <x v="3"/>
    <s v="3er Abono"/>
    <x v="0"/>
    <n v="1328093"/>
    <s v="GUGS740115HGRVRR06"/>
    <m/>
    <s v="F"/>
    <m/>
    <m/>
    <m/>
  </r>
  <r>
    <n v="4236"/>
    <s v="CANCUN"/>
    <s v="MENDOZA RUBIO ARMANDO "/>
    <n v="1000"/>
    <s v="MD"/>
    <s v="SPEI"/>
    <x v="73"/>
    <x v="6"/>
    <s v="2 BOLETOS ABONO"/>
    <x v="3"/>
    <n v="938987"/>
    <s v="MERA710813HMCNBR07"/>
    <m/>
    <m/>
    <m/>
    <m/>
    <m/>
  </r>
  <r>
    <n v="4237"/>
    <s v="CANCUN"/>
    <s v="MONTES DE OCA MEDINA JUAN MANUEL"/>
    <n v="100"/>
    <s v="JTDD"/>
    <s v="SPEI"/>
    <x v="73"/>
    <x v="7"/>
    <s v="CREDENCIAL"/>
    <x v="0"/>
    <n v="380263"/>
    <s v="MOMJ931123HMCNDN09"/>
    <m/>
    <m/>
    <m/>
    <m/>
    <m/>
  </r>
  <r>
    <n v="4238"/>
    <s v="TOLUCA"/>
    <s v="TORRESCANO VELAZQUEZ SUGEY ALMA JEANET"/>
    <n v="5000"/>
    <s v="JTMD"/>
    <s v="SPEI"/>
    <x v="73"/>
    <x v="3"/>
    <s v="2do Abono"/>
    <x v="12"/>
    <n v="249463"/>
    <s v="TOVS760527MGRRLG14"/>
    <m/>
    <s v="F"/>
    <m/>
    <m/>
    <m/>
  </r>
  <r>
    <n v="4239"/>
    <s v="CANCUN"/>
    <s v="HUERTA GUZMAN YAHAIRA YAITZIRI"/>
    <n v="2300"/>
    <s v="MD"/>
    <s v="CLIP"/>
    <x v="71"/>
    <x v="6"/>
    <s v="2 BOLETOS"/>
    <x v="3"/>
    <n v="307500"/>
    <s v="HUGY840518MDFRZH03"/>
    <m/>
    <m/>
    <m/>
    <m/>
    <m/>
  </r>
  <r>
    <n v="4240"/>
    <s v="TOLUCA"/>
    <s v="OSORIO LÓPEZ DIANA"/>
    <n v="6000"/>
    <s v="JTMD"/>
    <s v="SPEI"/>
    <x v="71"/>
    <x v="3"/>
    <s v="3ro Abono"/>
    <x v="12"/>
    <n v="29068"/>
    <s v="OOLD780911MMCSPN04"/>
    <m/>
    <m/>
    <m/>
    <m/>
    <m/>
  </r>
  <r>
    <n v="4241"/>
    <s v="CANCUN"/>
    <s v="UCAN NOH GLADYS NOEMI"/>
    <n v="3000"/>
    <s v="MD"/>
    <s v="SPEI"/>
    <x v="71"/>
    <x v="6"/>
    <s v="5 BOLETOS ABONO"/>
    <x v="3"/>
    <n v="184426"/>
    <s v="UANG870621MQRCHL02"/>
    <m/>
    <m/>
    <m/>
    <m/>
    <m/>
  </r>
  <r>
    <n v="4242"/>
    <s v="CANCUN"/>
    <s v="GUSTAVO CHE CAAMAL"/>
    <n v="1130"/>
    <s v="MD"/>
    <s v="SPEI"/>
    <x v="73"/>
    <x v="6"/>
    <s v="Toga, Birrete, Museta + Foto"/>
    <x v="3"/>
    <n v="101377"/>
    <s v=""/>
    <m/>
    <m/>
    <m/>
    <m/>
    <m/>
  </r>
  <r>
    <n v="4243"/>
    <s v="CANCUN"/>
    <s v="GUSTAVO CHE CAAMAL"/>
    <n v="2300"/>
    <s v="MD"/>
    <s v="SPEI"/>
    <x v="73"/>
    <x v="6"/>
    <s v="2 BOLETOS"/>
    <x v="3"/>
    <n v="101377"/>
    <s v=""/>
    <m/>
    <m/>
    <m/>
    <m/>
    <m/>
  </r>
  <r>
    <n v="4244"/>
    <s v="CANCUN"/>
    <s v="AVILA SANDOVAL ROXANA "/>
    <n v="2180"/>
    <s v="DD"/>
    <s v="BONO REFERIDO"/>
    <x v="74"/>
    <x v="1"/>
    <s v="Mod. 6 Abono"/>
    <x v="4"/>
    <s v="REYES TREJO LUIS ALONSO"/>
    <s v=""/>
    <m/>
    <m/>
    <m/>
    <m/>
    <m/>
  </r>
  <r>
    <n v="4245"/>
    <s v="KANTUNILKIN"/>
    <s v="OXTE CAUICH BELCY ASAREEL"/>
    <n v="675"/>
    <s v="LD"/>
    <s v="SPEI"/>
    <x v="70"/>
    <x v="1"/>
    <s v="Mod. 24"/>
    <x v="2"/>
    <n v="753978"/>
    <s v="OECB800124MQRXCL02"/>
    <m/>
    <m/>
    <m/>
    <m/>
    <m/>
  </r>
  <r>
    <n v="4246"/>
    <s v="CANCUN"/>
    <s v="CORONADO ZEQUEIDA NANCY AZUCENA"/>
    <n v="800"/>
    <s v="JTLD"/>
    <s v="Depósito de efectivo"/>
    <x v="34"/>
    <x v="1"/>
    <s v="MOD.4 SALDADO"/>
    <x v="1"/>
    <n v="97603"/>
    <s v="COZN791004MDFRQN01"/>
    <m/>
    <m/>
    <m/>
    <m/>
    <m/>
  </r>
  <r>
    <n v="4247"/>
    <s v="CANCUN"/>
    <s v="CORONADO ZEQUEIDA NANCY AZUCENA"/>
    <n v="1875"/>
    <s v="JTLD"/>
    <s v="Depósito de efectivo"/>
    <x v="34"/>
    <x v="1"/>
    <s v="MOD.5"/>
    <x v="1"/>
    <n v="97603"/>
    <s v="COZN791004MDFRQN01"/>
    <m/>
    <s v="F"/>
    <m/>
    <m/>
    <m/>
  </r>
  <r>
    <n v="4248"/>
    <s v="CANCUN"/>
    <s v="CORONADO ZEQUEIDA NANCY AZUCENA"/>
    <n v="1875"/>
    <s v="JTLD"/>
    <s v="Depósito de efectivo"/>
    <x v="34"/>
    <x v="1"/>
    <s v="MOD.6"/>
    <x v="1"/>
    <n v="97603"/>
    <s v="COZN791004MDFRQN01"/>
    <m/>
    <m/>
    <m/>
    <m/>
    <m/>
  </r>
  <r>
    <n v="4249"/>
    <s v="CANCUN"/>
    <s v="CORONADO ZEQUEIDA NANCY AZUCENA"/>
    <n v="450"/>
    <s v="JTLD"/>
    <s v="Depósito de efectivo"/>
    <x v="34"/>
    <x v="1"/>
    <s v="MOD.7 ABONO"/>
    <x v="1"/>
    <n v="97603"/>
    <s v="COZN791004MDFRQN01"/>
    <m/>
    <m/>
    <m/>
    <m/>
    <m/>
  </r>
  <r>
    <n v="4250"/>
    <s v="CANCUN"/>
    <s v="GONZALEZ LOPEZ MIGUEL JESUS"/>
    <n v="3350"/>
    <s v="DD"/>
    <s v="SPEI"/>
    <x v="74"/>
    <x v="1"/>
    <s v="MOD.11"/>
    <x v="4"/>
    <n v="584009"/>
    <s v="GOLM800129HQRNPG07"/>
    <m/>
    <m/>
    <m/>
    <m/>
    <m/>
  </r>
  <r>
    <n v="4251"/>
    <s v="CANCUN"/>
    <s v="ROJAS SORIA ERIKA"/>
    <n v="1000"/>
    <s v="DIAP"/>
    <s v="SPEI"/>
    <x v="74"/>
    <x v="1"/>
    <s v="MOD.1 ABONO"/>
    <x v="14"/>
    <n v="689786"/>
    <s v="ROSE820911MVZJRR04"/>
    <m/>
    <m/>
    <m/>
    <m/>
    <m/>
  </r>
  <r>
    <n v="4252"/>
    <s v="CANCUN"/>
    <s v="GONZALEZ PEREZ ROSA"/>
    <n v="2000"/>
    <s v="DIAP"/>
    <s v="SPEI"/>
    <x v="74"/>
    <x v="1"/>
    <s v="MOD.1 ABONO"/>
    <x v="14"/>
    <n v="772945"/>
    <s v="GOPR760809MDFNRS05"/>
    <m/>
    <m/>
    <m/>
    <m/>
    <m/>
  </r>
  <r>
    <n v="4253"/>
    <s v="CIUDAD DEL C"/>
    <s v="FIERRO LOPEZ JOSE ARMANDO"/>
    <n v="5000"/>
    <s v="MD"/>
    <s v="Depósito de efectivo"/>
    <x v="75"/>
    <x v="3"/>
    <s v="4TO ABONO"/>
    <x v="3"/>
    <n v="29343"/>
    <s v="FILA940419HCCRPR05"/>
    <m/>
    <m/>
    <m/>
    <m/>
    <m/>
  </r>
  <r>
    <n v="4254"/>
    <s v="TOLUCA"/>
    <s v="TORRESCANO VELAZQUEZ SUGEY ALMA JEANET"/>
    <n v="6000"/>
    <s v="JTMD"/>
    <s v="SPEI"/>
    <x v="75"/>
    <x v="3"/>
    <s v="3ER ABONO"/>
    <x v="12"/>
    <n v="569235"/>
    <s v="TOVS760527MGRRLG14"/>
    <m/>
    <s v="F"/>
    <m/>
    <m/>
    <m/>
  </r>
  <r>
    <n v="4255"/>
    <s v="CANCUN"/>
    <s v="RODRIGUEZ FIGUEROA HOMERO"/>
    <n v="5333"/>
    <s v="JTDD"/>
    <s v="SPEI"/>
    <x v="75"/>
    <x v="1"/>
    <s v="MOD.3"/>
    <x v="0"/>
    <n v="746403"/>
    <s v="ROFH700420HDFDGM02"/>
    <m/>
    <s v="F"/>
    <m/>
    <m/>
    <m/>
  </r>
  <r>
    <n v="4256"/>
    <s v="KANTUNILKIN"/>
    <s v="MAY DZIB LANDY MARIA"/>
    <n v="1350"/>
    <s v="LD"/>
    <s v="SPEI"/>
    <x v="72"/>
    <x v="1"/>
    <s v="MOD.23"/>
    <x v="2"/>
    <n v="669491"/>
    <s v="MADL820509MQRYZN06"/>
    <m/>
    <m/>
    <m/>
    <m/>
    <m/>
  </r>
  <r>
    <n v="4257"/>
    <s v="KANTUNILKIN"/>
    <s v="MAY DZIB LANDY MARIA"/>
    <n v="1350"/>
    <s v="LD"/>
    <s v="SPEI"/>
    <x v="72"/>
    <x v="1"/>
    <s v="MOD.24"/>
    <x v="2"/>
    <n v="669491"/>
    <s v="MADL820509MQRYZN06"/>
    <m/>
    <m/>
    <m/>
    <m/>
    <m/>
  </r>
  <r>
    <n v="4258"/>
    <s v="CIUDAD DEL C"/>
    <s v="HERNANDEZ MAY MERCEDALIA"/>
    <n v="5000"/>
    <s v="MD"/>
    <s v="SPEI"/>
    <x v="76"/>
    <x v="3"/>
    <s v="4TO ABONO"/>
    <x v="3"/>
    <n v="1026485"/>
    <s v="HEMM720229MCCRYR01"/>
    <m/>
    <m/>
    <m/>
    <m/>
    <m/>
  </r>
  <r>
    <n v="4259"/>
    <s v="CANCUN"/>
    <s v="MARTINEZ BARRIOS NANCY"/>
    <n v="5000"/>
    <s v="JTLD"/>
    <s v="SPEI"/>
    <x v="76"/>
    <x v="3"/>
    <s v="1ER ABONO"/>
    <x v="1"/>
    <n v="102146"/>
    <s v=""/>
    <m/>
    <m/>
    <m/>
    <m/>
    <m/>
  </r>
  <r>
    <n v="4260"/>
    <s v="TOLUCA"/>
    <s v="OSORIO LÓPEZ DIANA"/>
    <n v="7000"/>
    <s v="JTMD"/>
    <s v="SPEI"/>
    <x v="76"/>
    <x v="3"/>
    <s v="4TO ABONO"/>
    <x v="12"/>
    <n v="1104588"/>
    <s v="OOLD780911MMCSPN04"/>
    <m/>
    <m/>
    <m/>
    <m/>
    <m/>
  </r>
  <r>
    <n v="4261"/>
    <s v="CANCUN"/>
    <s v="GOMEZ MARQUEZ VANIA"/>
    <n v="2000"/>
    <s v="MD"/>
    <s v="SPEI"/>
    <x v="77"/>
    <x v="2"/>
    <s v="3er Cuatrimestre"/>
    <x v="3"/>
    <n v="720563"/>
    <s v="GOMV760827MMCMRN05"/>
    <m/>
    <m/>
    <m/>
    <m/>
    <m/>
  </r>
  <r>
    <n v="4262"/>
    <s v="CANCUN "/>
    <s v="SANCHEZ RODRIGUEZ JOSE RAFAEL"/>
    <n v="350"/>
    <s v="JTMD"/>
    <s v="Depósito de efectivo"/>
    <x v="77"/>
    <x v="7"/>
    <s v="Certificación"/>
    <x v="12"/>
    <n v="851050"/>
    <s v="SARR600502HYNNDF02"/>
    <m/>
    <m/>
    <m/>
    <m/>
    <m/>
  </r>
  <r>
    <n v="4263"/>
    <m/>
    <s v=" PODER JUDICIAL DEL E STADO DE PUEBLA"/>
    <n v="34800"/>
    <s v="CADP"/>
    <s v="SPEI"/>
    <x v="77"/>
    <x v="11"/>
    <s v="Certificación"/>
    <x v="16"/>
    <n v="852707"/>
    <s v=""/>
    <m/>
    <m/>
    <m/>
    <m/>
    <m/>
  </r>
  <r>
    <n v="4264"/>
    <s v="CANCUN"/>
    <s v="HERNANDEZ JARQUIN ALBERTO GUADALUPE"/>
    <n v="3350"/>
    <s v="JTDD"/>
    <s v="Depósito de efectivo"/>
    <x v="77"/>
    <x v="1"/>
    <s v="MOD.2"/>
    <x v="0"/>
    <n v="923329"/>
    <s v="HEJA701212HDFRRL00"/>
    <m/>
    <m/>
    <m/>
    <m/>
    <m/>
  </r>
  <r>
    <n v="4265"/>
    <s v="CANCUN"/>
    <s v="HERNANDEZ JARQUIN ALBERTO GUADALUPE"/>
    <n v="3350"/>
    <s v="JTDD"/>
    <s v="Depósito de efectivo"/>
    <x v="77"/>
    <x v="1"/>
    <s v="MOD.3"/>
    <x v="0"/>
    <n v="923329"/>
    <s v="HEJA701212HDFRRL00"/>
    <m/>
    <m/>
    <m/>
    <m/>
    <m/>
  </r>
  <r>
    <n v="4266"/>
    <s v="CANCUN"/>
    <s v="DZIB KU JESSICA GUADALUPE"/>
    <n v="4000"/>
    <s v="MD"/>
    <s v="SPEI"/>
    <x v="76"/>
    <x v="3"/>
    <s v="4TO ABONO"/>
    <x v="3"/>
    <n v="1885562"/>
    <s v="DIKJ950605MYNZXS01"/>
    <m/>
    <m/>
    <m/>
    <m/>
    <m/>
  </r>
  <r>
    <n v="4267"/>
    <s v="CANCUN"/>
    <s v="DZIB KU JESSICA GUADALUPE"/>
    <n v="1650"/>
    <s v="MD"/>
    <s v="SPEI"/>
    <x v="76"/>
    <x v="6"/>
    <s v="3 BOLETOS SALDADO"/>
    <x v="3"/>
    <n v="1891510"/>
    <s v="DIKJ950605MYNZXS01"/>
    <m/>
    <m/>
    <m/>
    <m/>
    <m/>
  </r>
  <r>
    <n v="4268"/>
    <s v="CANCUN"/>
    <s v="CRUZ BARREIRO BLANCA ESTHER"/>
    <n v="17000"/>
    <s v="MD"/>
    <s v="SPEI"/>
    <x v="76"/>
    <x v="3"/>
    <s v="2DO ABONO"/>
    <x v="3"/>
    <n v="1919602"/>
    <s v="CUBB831102MVZRRL03"/>
    <m/>
    <m/>
    <m/>
    <m/>
    <m/>
  </r>
  <r>
    <n v="4269"/>
    <s v="CANCUN"/>
    <s v="MENDOZA RUBIO ARMANDO "/>
    <n v="1130"/>
    <s v="MD"/>
    <s v="SPEI"/>
    <x v="76"/>
    <x v="6"/>
    <s v="Toga, Birrete, Museta + Foto"/>
    <x v="3"/>
    <n v="2128607"/>
    <s v="MERA710813HMCNBR07"/>
    <m/>
    <m/>
    <m/>
    <m/>
    <m/>
  </r>
  <r>
    <n v="4270"/>
    <s v="CANCUN"/>
    <s v="MENDOZA RUBIO ARMANDO "/>
    <n v="3600"/>
    <s v="MD"/>
    <s v="SPEI"/>
    <x v="76"/>
    <x v="6"/>
    <s v="4 BOLETOS SALDADO"/>
    <x v="3"/>
    <n v="2128607"/>
    <s v="MERA710813HMCNBR07"/>
    <m/>
    <m/>
    <m/>
    <m/>
    <m/>
  </r>
  <r>
    <n v="4271"/>
    <s v="TOLUCA"/>
    <s v="JARDON SANCHEZ FRANCIA MARGARITA"/>
    <n v="23000"/>
    <s v="JTMD"/>
    <s v="SPEI"/>
    <x v="76"/>
    <x v="3"/>
    <s v="SALDADO"/>
    <x v="12"/>
    <n v="1383551"/>
    <s v="JASF800617MMCRNR00"/>
    <m/>
    <m/>
    <m/>
    <m/>
    <m/>
  </r>
  <r>
    <n v="4272"/>
    <s v="CHETUMAL"/>
    <s v="CABALLERO VANEGAS ESTEFANIA CAROLINA"/>
    <n v="6000"/>
    <s v="MD"/>
    <s v="SPEI"/>
    <x v="76"/>
    <x v="3"/>
    <s v="4TO ABONO"/>
    <x v="3"/>
    <n v="99015"/>
    <s v="CAVE910116MQRBNS01"/>
    <m/>
    <m/>
    <m/>
    <m/>
    <m/>
  </r>
  <r>
    <n v="4273"/>
    <s v="CIUDAD DEL C"/>
    <s v="MORA CANTO SAMANTHA ANDREA"/>
    <n v="5000"/>
    <s v="MD"/>
    <s v="Depósito de efectivo"/>
    <x v="76"/>
    <x v="3"/>
    <s v="1ER ABONO"/>
    <x v="3"/>
    <n v="98106"/>
    <s v="MOCS940121MCCRNM04"/>
    <m/>
    <m/>
    <m/>
    <m/>
    <m/>
  </r>
  <r>
    <n v="4275"/>
    <s v="CIUDAD DEL C"/>
    <s v="MORA CANTO SAMANTHA ANDREA"/>
    <n v="5000"/>
    <s v="MD"/>
    <s v="Depósito de efectivo"/>
    <x v="76"/>
    <x v="3"/>
    <s v="2do ABONO"/>
    <x v="3"/>
    <n v="98111"/>
    <s v="MOCS940121MCCRNM04"/>
    <m/>
    <m/>
    <m/>
    <m/>
    <m/>
  </r>
  <r>
    <n v="4277"/>
    <s v="CIUDAD DEL C"/>
    <s v="MORA CANTO SAMANTHA ANDREA"/>
    <n v="5000"/>
    <s v="MD"/>
    <s v="Depósito de efectivo"/>
    <x v="76"/>
    <x v="3"/>
    <s v="3er ABONO"/>
    <x v="3"/>
    <n v="98116"/>
    <s v="MOCS940121MCCRNM04"/>
    <m/>
    <m/>
    <m/>
    <m/>
    <m/>
  </r>
  <r>
    <n v="4278"/>
    <s v="CIUDAD DEL C"/>
    <s v="MORA CANTO SAMANTHA ANDREA"/>
    <n v="5000"/>
    <s v="MD"/>
    <s v="Depósito de efectivo"/>
    <x v="76"/>
    <x v="3"/>
    <s v="4to ABONO"/>
    <x v="3"/>
    <n v="98121"/>
    <s v="MOCS940121MCCRNM04"/>
    <m/>
    <m/>
    <m/>
    <m/>
    <m/>
  </r>
  <r>
    <n v="4279"/>
    <s v="CIUDAD DEL C"/>
    <s v="FIERRO LOPEZ JOSE ARMANDO"/>
    <n v="5000"/>
    <s v="MD"/>
    <s v="Depósito de efectivo"/>
    <x v="76"/>
    <x v="3"/>
    <s v="5to ABONO"/>
    <x v="3"/>
    <n v="97822"/>
    <s v="FILA940419HCCRPR05"/>
    <m/>
    <m/>
    <m/>
    <m/>
    <m/>
  </r>
  <r>
    <n v="4280"/>
    <s v="CIUDAD DEL C"/>
    <s v="MORA CANTO SAMANTHA ANDREA"/>
    <n v="5000"/>
    <s v="MD"/>
    <s v="Depósito de efectivo"/>
    <x v="76"/>
    <x v="3"/>
    <s v="5to ABONO"/>
    <x v="3"/>
    <n v="98096"/>
    <s v="MOCS940121MCCRNM04"/>
    <m/>
    <m/>
    <m/>
    <m/>
    <m/>
  </r>
  <r>
    <n v="4281"/>
    <s v="CANCUN"/>
    <s v="RAMOS ESPOSITOS MARIA SAGRARIO DE JESUS"/>
    <n v="5500"/>
    <s v="DD"/>
    <s v="Depósito de efectivo"/>
    <x v="76"/>
    <x v="3"/>
    <s v="5to ABONO"/>
    <x v="4"/>
    <n v="95430"/>
    <s v="RAES670926MCCMSG03"/>
    <m/>
    <m/>
    <m/>
    <m/>
    <m/>
  </r>
  <r>
    <n v="4282"/>
    <s v="CANCUN"/>
    <s v="CRUZ BARREIRO BLANCA ESTHER"/>
    <n v="5000"/>
    <s v="MD"/>
    <s v="SPEI"/>
    <x v="67"/>
    <x v="3"/>
    <s v="Abono"/>
    <x v="3"/>
    <n v="2934752"/>
    <s v="CUBB831102MVZRRL03"/>
    <m/>
    <m/>
    <m/>
    <m/>
    <m/>
  </r>
  <r>
    <n v="4283"/>
    <s v="CANCUN"/>
    <s v="DIAZ OROPEZA PABLO"/>
    <n v="3350"/>
    <s v="DIAP"/>
    <s v="DEPOSITO AZTECA"/>
    <x v="78"/>
    <x v="1"/>
    <s v="MOD.1"/>
    <x v="14"/>
    <n v="2623351"/>
    <s v="DIOP570627HGRZRB09"/>
    <m/>
    <m/>
    <m/>
    <m/>
    <m/>
  </r>
  <r>
    <n v="4284"/>
    <s v="CANCUN"/>
    <s v="UCAN NOH GLADYS NOEMI"/>
    <n v="3880"/>
    <s v="MD"/>
    <s v="SPEI"/>
    <x v="79"/>
    <x v="6"/>
    <s v="toga, saldo boletos"/>
    <x v="3"/>
    <n v="886044"/>
    <s v="UANG870621MQRCHL02"/>
    <m/>
    <m/>
    <m/>
    <m/>
    <m/>
  </r>
  <r>
    <n v="4285"/>
    <s v="PUERTO M"/>
    <s v="ANTELE HERNÁNDEZ JEHU"/>
    <n v="1250"/>
    <s v="LD"/>
    <s v="SPEI"/>
    <x v="79"/>
    <x v="1"/>
    <s v="MOD.32"/>
    <x v="2"/>
    <n v="887780"/>
    <s v="AEHJ961123HQRNRH00"/>
    <m/>
    <m/>
    <m/>
    <m/>
    <m/>
  </r>
  <r>
    <n v="4286"/>
    <s v="CIUDAD DEL C"/>
    <s v="CANUL TORRES REBECA"/>
    <n v="2500"/>
    <s v="MD"/>
    <s v="SPEI"/>
    <x v="79"/>
    <x v="3"/>
    <s v="2DO ABONO"/>
    <x v="3"/>
    <n v="25501"/>
    <s v="CATR660730MCCNRB03"/>
    <m/>
    <m/>
    <m/>
    <m/>
    <m/>
  </r>
  <r>
    <n v="4287"/>
    <s v="CANCUN"/>
    <s v="ARELLANO GARCIA MANUEL DE JESUS"/>
    <n v="5000"/>
    <s v="JTLD"/>
    <s v="Depósito de efectivo"/>
    <x v="79"/>
    <x v="0"/>
    <s v="TOTAL"/>
    <x v="1"/>
    <n v="585248"/>
    <s v="AEGM580603HDGRRN05"/>
    <s v="PENDIENTE"/>
    <m/>
    <m/>
    <m/>
    <m/>
  </r>
  <r>
    <n v="4288"/>
    <s v="CANCUN"/>
    <s v="CRUZ GONZALEZ HECTOR ALEJANDRO"/>
    <n v="2350"/>
    <s v="JTDD"/>
    <s v="Depósito de efectivo"/>
    <x v="79"/>
    <x v="1"/>
    <s v="MOD.1SALDADO"/>
    <x v="0"/>
    <n v="720727"/>
    <s v="CUGH530226HCSRNC09"/>
    <m/>
    <m/>
    <m/>
    <m/>
    <m/>
  </r>
  <r>
    <n v="4289"/>
    <s v="CANCUN"/>
    <s v=" CLAUDIA CAROLINA DE JESUS RAMO"/>
    <n v="1130"/>
    <s v="MD"/>
    <s v="SPEI"/>
    <x v="79"/>
    <x v="6"/>
    <s v="Toga, Birrete, Museta + Foto"/>
    <x v="3"/>
    <n v="482431"/>
    <s v=""/>
    <m/>
    <m/>
    <m/>
    <m/>
    <m/>
  </r>
  <r>
    <n v="4290"/>
    <s v="CIUDAD DEL C"/>
    <s v="KIDNIE RAMOS ROBERTO DE JESUS"/>
    <n v="29000"/>
    <s v="DD"/>
    <s v="Depósito de efectivo"/>
    <x v="79"/>
    <x v="3"/>
    <s v="PAGO TOTAL"/>
    <x v="4"/>
    <n v="573913"/>
    <s v="KIRR871015HCCDMB08"/>
    <m/>
    <m/>
    <m/>
    <m/>
    <m/>
  </r>
  <r>
    <n v="4291"/>
    <s v="CANCUN"/>
    <s v="TECOTL GUTIERREZ LORENA "/>
    <n v="3350"/>
    <s v="JTDD"/>
    <s v="SPEI"/>
    <x v="79"/>
    <x v="1"/>
    <s v="MOD.4"/>
    <x v="0"/>
    <n v="368929"/>
    <s v="TEGL820923MPLCTR09"/>
    <m/>
    <m/>
    <m/>
    <m/>
    <m/>
  </r>
  <r>
    <n v="4292"/>
    <s v="CIUDAD DEL C"/>
    <s v="JUAREZ VERA IRVING RAYMUNDO "/>
    <n v="5500"/>
    <s v="DD"/>
    <s v="Depósito de efectivo"/>
    <x v="79"/>
    <x v="3"/>
    <s v="5to ABONO"/>
    <x v="4"/>
    <n v="105118"/>
    <s v="JUVI851024HDFRRR01"/>
    <m/>
    <m/>
    <m/>
    <m/>
    <m/>
  </r>
  <r>
    <n v="4293"/>
    <m/>
    <m/>
    <n v="3790"/>
    <m/>
    <s v="Depósito de efectivo"/>
    <x v="79"/>
    <x v="12"/>
    <m/>
    <x v="17"/>
    <n v="104633"/>
    <s v=""/>
    <m/>
    <m/>
    <m/>
    <m/>
    <m/>
  </r>
  <r>
    <n v="4294"/>
    <s v="CANCUN"/>
    <s v="PEREZ MENDEZ JOCHEBED ABIGAIL "/>
    <n v="100"/>
    <s v="MD"/>
    <s v="Depósito de efectivo"/>
    <x v="79"/>
    <x v="6"/>
    <s v="4 BOLETOS abono"/>
    <x v="3"/>
    <n v="103943"/>
    <s v="PEMJ850926MVZRNC03"/>
    <m/>
    <m/>
    <m/>
    <m/>
    <m/>
  </r>
  <r>
    <n v="4295"/>
    <s v="CANCUN"/>
    <s v="PEREZ MENDEZ JOCHEBED ABIGAIL "/>
    <n v="500"/>
    <s v="MD"/>
    <s v="Depósito de efectivo"/>
    <x v="79"/>
    <x v="6"/>
    <s v="4 BOLETOS abono"/>
    <x v="3"/>
    <n v="103804"/>
    <s v="PEMJ850926MVZRNC03"/>
    <m/>
    <m/>
    <m/>
    <m/>
    <m/>
  </r>
  <r>
    <n v="4296"/>
    <s v="CANCUN"/>
    <s v="PEREZ MENDEZ JOCHEBED ABIGAIL "/>
    <n v="2000"/>
    <s v="MD"/>
    <s v="Depósito de efectivo"/>
    <x v="79"/>
    <x v="6"/>
    <s v="4 BOLETOS abono"/>
    <x v="3"/>
    <n v="103440"/>
    <s v="PEMJ850926MVZRNC03"/>
    <m/>
    <m/>
    <m/>
    <m/>
    <m/>
  </r>
  <r>
    <n v="4297"/>
    <s v="CANCUN"/>
    <s v="CHAN CAAMAL GUSTAVO"/>
    <n v="1150"/>
    <s v="MD"/>
    <s v="Depósito de efectivo"/>
    <x v="79"/>
    <x v="6"/>
    <s v="Toga, Birrete, Museta + Foto"/>
    <x v="3"/>
    <n v="103254"/>
    <s v=""/>
    <m/>
    <m/>
    <m/>
    <m/>
    <m/>
  </r>
  <r>
    <n v="4298"/>
    <s v="CANCUN"/>
    <s v="PEREZ MENDEZ JOCHEBED ABIGAIL "/>
    <n v="1150"/>
    <s v="MD"/>
    <s v="Depósito de efectivo"/>
    <x v="79"/>
    <x v="6"/>
    <s v="Toga, Birrete, Museta + Foto"/>
    <x v="3"/>
    <n v="103708"/>
    <s v="PEMJ850926MVZRNC03"/>
    <m/>
    <m/>
    <m/>
    <m/>
    <m/>
  </r>
  <r>
    <n v="4299"/>
    <s v="CANCUN"/>
    <s v="CRUZ GONZALEZ HECTOR ALEJANDRO"/>
    <n v="3350"/>
    <s v="JTDD"/>
    <s v="Depósito de efectivo"/>
    <x v="79"/>
    <x v="1"/>
    <s v="MOD.2"/>
    <x v="0"/>
    <n v="720727"/>
    <s v="CUGH530226HCSRNC09"/>
    <m/>
    <m/>
    <m/>
    <m/>
    <m/>
  </r>
  <r>
    <n v="4300"/>
    <s v="CANCUN"/>
    <s v=" MARIA ELENA COLMENARES HUETO"/>
    <n v="3000"/>
    <s v="MD"/>
    <s v="SPEI"/>
    <x v="79"/>
    <x v="3"/>
    <s v="5to ABONO"/>
    <x v="3"/>
    <n v="135708"/>
    <m/>
    <m/>
    <m/>
    <m/>
    <m/>
    <m/>
  </r>
  <r>
    <n v="4301"/>
    <s v="CANCUN"/>
    <s v="AZCUAGA GUTIERREZ JORGE ARTURO"/>
    <n v="3200"/>
    <s v="DD"/>
    <s v="Depósito de efectivo"/>
    <x v="79"/>
    <x v="3"/>
    <s v="5to ABONO"/>
    <x v="4"/>
    <n v="121488"/>
    <m/>
    <m/>
    <m/>
    <m/>
    <m/>
    <m/>
  </r>
  <r>
    <n v="4302"/>
    <s v="CANCUN"/>
    <s v=" HECTOR MANUEL CERVANTES MARTI"/>
    <n v="10000"/>
    <s v="DD"/>
    <s v="SPEI"/>
    <x v="79"/>
    <x v="3"/>
    <s v="1ER ABONO"/>
    <x v="4"/>
    <n v="1399811"/>
    <m/>
    <m/>
    <m/>
    <m/>
    <m/>
    <m/>
  </r>
  <r>
    <n v="4303"/>
    <s v="CANCUN"/>
    <s v=" HECTOR MANUEL CERVANTES MARTI"/>
    <n v="10000"/>
    <s v="DD"/>
    <s v="SPEI"/>
    <x v="79"/>
    <x v="3"/>
    <s v="2DO ABONO"/>
    <x v="4"/>
    <n v="1401345"/>
    <m/>
    <m/>
    <m/>
    <m/>
    <m/>
    <m/>
  </r>
  <r>
    <n v="4304"/>
    <s v="CANCUN"/>
    <s v=" HECTOR MANUEL CERVANTES MARTI"/>
    <n v="5000"/>
    <s v="DD"/>
    <s v="SPEI"/>
    <x v="79"/>
    <x v="3"/>
    <s v="3ER ABONO"/>
    <x v="4"/>
    <n v="1402391"/>
    <m/>
    <m/>
    <m/>
    <m/>
    <m/>
    <m/>
  </r>
  <r>
    <n v="4305"/>
    <s v="CANCUN"/>
    <s v=" HECTOR MANUEL CERVANTES MARTI"/>
    <n v="3350"/>
    <s v="DD"/>
    <s v="SPEI"/>
    <x v="79"/>
    <x v="1"/>
    <s v="MOD. 4"/>
    <x v="4"/>
    <n v="1406022"/>
    <m/>
    <m/>
    <m/>
    <m/>
    <m/>
    <m/>
  </r>
  <r>
    <n v="4306"/>
    <s v="CANCUN"/>
    <s v=" HECTOR MANUEL CERVANTES MARTI"/>
    <n v="1000"/>
    <s v="DD"/>
    <s v="SPEI"/>
    <x v="79"/>
    <x v="13"/>
    <s v="FOTOS TITULO"/>
    <x v="4"/>
    <n v="1406022"/>
    <m/>
    <m/>
    <m/>
    <m/>
    <m/>
    <m/>
  </r>
  <r>
    <n v="4307"/>
    <s v="CANCUN"/>
    <s v=" CIFUENTES LOPEZ MARISELA DOLOR"/>
    <n v="6000"/>
    <s v="DD"/>
    <s v="SPEI"/>
    <x v="79"/>
    <x v="3"/>
    <s v="5TO ABONO"/>
    <x v="4"/>
    <n v="1303918"/>
    <m/>
    <m/>
    <m/>
    <m/>
    <m/>
    <m/>
  </r>
  <r>
    <n v="4308"/>
    <s v="CANCUN"/>
    <s v=" CLAUDIA CAROLINA DE JESUS RAMO"/>
    <n v="1300"/>
    <s v="MD"/>
    <s v="SPEI"/>
    <x v="79"/>
    <x v="6"/>
    <s v="2 BOLETOS SALDADO"/>
    <x v="3"/>
    <n v="208484"/>
    <m/>
    <m/>
    <m/>
    <m/>
    <m/>
    <m/>
  </r>
  <r>
    <n v="4309"/>
    <s v="CANCUN"/>
    <s v="DURAN ZUÑIGA EDUARDO"/>
    <n v="2800.93"/>
    <s v="DD"/>
    <s v="CLIP"/>
    <x v="4"/>
    <x v="1"/>
    <s v="MOD. 7"/>
    <x v="4"/>
    <n v="816650"/>
    <s v="DUZE780819HDFRXD00"/>
    <m/>
    <s v="F"/>
    <m/>
    <m/>
    <m/>
  </r>
  <r>
    <n v="4310"/>
    <s v="CANCUN"/>
    <s v="DZIB KU JESSICA GUADALUPE"/>
    <n v="1130"/>
    <s v="MD"/>
    <s v="SPEI"/>
    <x v="80"/>
    <x v="6"/>
    <s v="Toga, Birrete, Museta + Foto"/>
    <x v="3"/>
    <n v="927318"/>
    <s v="DIKJ950605MYNZXS01"/>
    <m/>
    <m/>
    <m/>
    <m/>
    <m/>
  </r>
  <r>
    <n v="4311"/>
    <s v="CANCUN"/>
    <s v="FUENTES ESCAMILLA SUSANA GUADALUPE"/>
    <n v="1130"/>
    <s v="MD"/>
    <s v="SPEI"/>
    <x v="80"/>
    <x v="6"/>
    <s v="Toga, Birrete, Museta + Foto"/>
    <x v="3"/>
    <n v="931149"/>
    <s v="FUES740730MDFNSS02"/>
    <m/>
    <s v="F"/>
    <m/>
    <m/>
    <m/>
  </r>
  <r>
    <n v="4312"/>
    <s v="CANCUN"/>
    <s v="NAVA HERNANDEZ LUIS HERNAN"/>
    <n v="1130"/>
    <s v="MD"/>
    <s v="SPEI"/>
    <x v="80"/>
    <x v="6"/>
    <s v="Toga, Birrete, Museta + Foto"/>
    <x v="3"/>
    <n v="546772"/>
    <s v="NAHL780618HQRVRS07"/>
    <m/>
    <m/>
    <m/>
    <m/>
    <m/>
  </r>
  <r>
    <n v="4313"/>
    <s v="CANCUN"/>
    <s v="GONZALEZ ZARATE LUIS HERIBERTO"/>
    <n v="3350"/>
    <s v="DD"/>
    <s v="SPEI"/>
    <x v="80"/>
    <x v="1"/>
    <s v="MOD. 20"/>
    <x v="4"/>
    <n v="529717"/>
    <s v="GOZL800926HOCNRS04"/>
    <m/>
    <s v="F"/>
    <m/>
    <m/>
    <m/>
  </r>
  <r>
    <n v="4314"/>
    <s v="PUERTO M"/>
    <s v="OSORIO LEO HECTOR BALTAZAR"/>
    <n v="1250.5"/>
    <s v="LD"/>
    <s v="CLIP"/>
    <x v="80"/>
    <x v="1"/>
    <s v="MOD.32"/>
    <x v="2"/>
    <n v="420405"/>
    <s v="OOLH711231HQRSXC00"/>
    <m/>
    <m/>
    <m/>
    <m/>
    <m/>
  </r>
  <r>
    <n v="4315"/>
    <s v="CANCUN"/>
    <s v="MARTINEZ BARRIOS NANCY"/>
    <n v="5000"/>
    <s v="JTLD"/>
    <s v="SPEI"/>
    <x v="80"/>
    <x v="3"/>
    <s v="2DO ABONO"/>
    <x v="1"/>
    <n v="293054"/>
    <s v=""/>
    <m/>
    <m/>
    <m/>
    <m/>
    <m/>
  </r>
  <r>
    <n v="4316"/>
    <s v="CANCUN"/>
    <s v="RAMIREZ ARAGON MIGUEL ANGEL"/>
    <n v="2800"/>
    <s v="DD"/>
    <s v="SPEI"/>
    <x v="80"/>
    <x v="1"/>
    <s v="MOD. 20 de 24"/>
    <x v="4"/>
    <n v="273853"/>
    <s v="RAAM941103HVZMRG02"/>
    <m/>
    <s v="F"/>
    <m/>
    <m/>
    <m/>
  </r>
  <r>
    <n v="4317"/>
    <s v="TOLUCA"/>
    <s v="TORRESCANO VELAZQUEZ SUGEY ALMA JEANET"/>
    <n v="6000"/>
    <s v="JTMD"/>
    <s v="SPEI"/>
    <x v="80"/>
    <x v="3"/>
    <s v="4TO ABONO "/>
    <x v="12"/>
    <n v="269727"/>
    <s v="TOVS760527MGRRLG14"/>
    <m/>
    <s v="F"/>
    <m/>
    <m/>
    <m/>
  </r>
  <r>
    <n v="4318"/>
    <s v="TOLUCA"/>
    <s v="BLANCO LIZAMA LANDY BEATRIZ"/>
    <n v="3350"/>
    <s v="DD"/>
    <s v="SPEI"/>
    <x v="80"/>
    <x v="1"/>
    <s v="MOD. 9 "/>
    <x v="4"/>
    <n v="205946"/>
    <s v="BALL690923MYNLZN07"/>
    <m/>
    <m/>
    <m/>
    <m/>
    <m/>
  </r>
  <r>
    <n v="4319"/>
    <s v="CANCUN"/>
    <s v="RIVERA BONILLA MARIA DE LOURDES"/>
    <n v="2180"/>
    <s v="JTLD"/>
    <s v="Abono por cobranza"/>
    <x v="80"/>
    <x v="1"/>
    <s v="MOD. 5"/>
    <x v="1"/>
    <n v="173230"/>
    <s v="RIBL750227MPLVNR01"/>
    <m/>
    <m/>
    <m/>
    <m/>
    <m/>
  </r>
  <r>
    <n v="4320"/>
    <s v="TOLUCA"/>
    <s v="ARGUMEDO GUERRA BLANCA DANNALY"/>
    <n v="3350"/>
    <s v="DD"/>
    <s v="SPEI"/>
    <x v="80"/>
    <x v="1"/>
    <s v="MOD. 9"/>
    <x v="4"/>
    <n v="82941"/>
    <s v="AUGB811128MBCRRL02"/>
    <m/>
    <s v="F"/>
    <m/>
    <m/>
    <m/>
  </r>
  <r>
    <n v="4321"/>
    <s v="KANTUNILKIN"/>
    <s v="KOYOC KUMUL MAYRA LETICIA"/>
    <n v="1350"/>
    <s v="LD"/>
    <s v="SPEI"/>
    <x v="80"/>
    <x v="1"/>
    <s v="MOD. 24"/>
    <x v="2"/>
    <n v="1000687"/>
    <s v="KOKM890428MQRYMY09"/>
    <m/>
    <m/>
    <m/>
    <m/>
    <m/>
  </r>
  <r>
    <n v="4322"/>
    <s v="CANCUN"/>
    <s v="GONZALEZ PEREZ ROSA"/>
    <n v="350"/>
    <s v="DIAP"/>
    <s v="SPEI"/>
    <x v="80"/>
    <x v="1"/>
    <s v="MOD. 1 SALDO FINAL"/>
    <x v="14"/>
    <n v="1114904"/>
    <s v="GOPR760809MDFNRS05"/>
    <m/>
    <m/>
    <m/>
    <m/>
    <m/>
  </r>
  <r>
    <n v="4323"/>
    <s v="CANCUN"/>
    <s v="GONZALEZ PEREZ ROSA"/>
    <n v="3350"/>
    <s v="DIAP"/>
    <s v="SPEI"/>
    <x v="80"/>
    <x v="1"/>
    <s v="MOD. 2"/>
    <x v="14"/>
    <n v="1114904"/>
    <s v="GOPR760809MDFNRS05"/>
    <m/>
    <m/>
    <m/>
    <m/>
    <m/>
  </r>
  <r>
    <n v="4324"/>
    <s v="CANCUN"/>
    <s v="GRAJEDA GONZALEZ LUIS CARLOS"/>
    <n v="3350"/>
    <s v="DD"/>
    <s v="SPEI"/>
    <x v="80"/>
    <x v="1"/>
    <s v="MOD. 20"/>
    <x v="4"/>
    <n v="985727"/>
    <s v="GAGL850510HCHRNS08"/>
    <m/>
    <m/>
    <m/>
    <m/>
    <m/>
  </r>
  <r>
    <n v="4325"/>
    <s v="KANTUNILKIN"/>
    <s v="HOY HAU LUIS ALBERTO"/>
    <n v="1350"/>
    <s v="LD"/>
    <s v="SPEI"/>
    <x v="80"/>
    <x v="1"/>
    <s v="MOD. 25"/>
    <x v="2"/>
    <n v="1166559"/>
    <s v="HOHL900225HQRYXS08"/>
    <m/>
    <m/>
    <m/>
    <m/>
    <m/>
  </r>
  <r>
    <n v="4326"/>
    <s v="CANCUN"/>
    <s v="SANCHEZ DE LA CRUZ ALICIA "/>
    <n v="3350"/>
    <s v="DD"/>
    <s v="SPEI"/>
    <x v="81"/>
    <x v="1"/>
    <s v="MOD. 4"/>
    <x v="4"/>
    <n v="142369"/>
    <s v="SACA780407MCCNRL05"/>
    <m/>
    <s v="F"/>
    <m/>
    <m/>
    <m/>
  </r>
  <r>
    <n v="4327"/>
    <s v="KANTUNILKIN"/>
    <s v="CHE PECH FRANCISCO JAVIER"/>
    <n v="1350"/>
    <s v="LD"/>
    <s v="SPEI"/>
    <x v="81"/>
    <x v="1"/>
    <s v="MOD. 25"/>
    <x v="2"/>
    <n v="151105"/>
    <s v="CEPF911107HQRHCR00"/>
    <m/>
    <m/>
    <m/>
    <m/>
    <m/>
  </r>
  <r>
    <n v="4328"/>
    <s v="CANCUN"/>
    <s v="DOMINGUEZ SERRET ARACELI"/>
    <n v="2800"/>
    <s v="DD"/>
    <s v="Dep mixto Efec/Doctos BNM"/>
    <x v="81"/>
    <x v="1"/>
    <s v="MOD. 9"/>
    <x v="4"/>
    <n v="278428"/>
    <s v="DOSA710403MDFMRR02"/>
    <m/>
    <m/>
    <m/>
    <m/>
    <m/>
  </r>
  <r>
    <n v="4329"/>
    <s v="CANCUN"/>
    <s v="TINOCO COSIO CLAUDIA GUADALUPE"/>
    <n v="3350"/>
    <s v="DD"/>
    <s v="SPEI"/>
    <x v="81"/>
    <x v="1"/>
    <s v="MOD. 17"/>
    <x v="4"/>
    <n v="324353"/>
    <s v="TICC871222MQRNSL00"/>
    <m/>
    <m/>
    <m/>
    <m/>
    <m/>
  </r>
  <r>
    <n v="4330"/>
    <s v="CANCUN"/>
    <s v="MONTALVO CORTES CRUZ LUCERO"/>
    <n v="2180"/>
    <s v="JTLD"/>
    <s v="SPEI"/>
    <x v="81"/>
    <x v="1"/>
    <s v="MOD. 7"/>
    <x v="1"/>
    <n v="545390"/>
    <s v="MOCC740823MOCNRR08"/>
    <m/>
    <m/>
    <m/>
    <m/>
    <m/>
  </r>
  <r>
    <n v="4331"/>
    <s v="CANCUN "/>
    <s v="DE LA ROSA MATA ISSA GUADALUPE"/>
    <n v="2180"/>
    <s v="JTLD"/>
    <s v="SPEI"/>
    <x v="81"/>
    <x v="1"/>
    <s v="MOD. 3"/>
    <x v="1"/>
    <n v="621981"/>
    <s v="ROMI900521MVZSTS01"/>
    <m/>
    <m/>
    <m/>
    <m/>
    <m/>
  </r>
  <r>
    <n v="4332"/>
    <s v="CANCUN"/>
    <s v="DIAZ OROPEZA PABLO"/>
    <n v="3350"/>
    <s v="DIAP"/>
    <s v="Abono por cobranza"/>
    <x v="81"/>
    <x v="1"/>
    <s v="MOD.2"/>
    <x v="14"/>
    <n v="656541"/>
    <s v="DIOP570627HGRZRB09"/>
    <m/>
    <m/>
    <m/>
    <m/>
    <m/>
  </r>
  <r>
    <n v="4333"/>
    <s v="KANTUNILKIN"/>
    <s v="MAY DZIB LANDY MARIA"/>
    <n v="1350"/>
    <s v="LD"/>
    <s v="SPEI"/>
    <x v="81"/>
    <x v="1"/>
    <s v="MOD. 25"/>
    <x v="2"/>
    <n v="765884"/>
    <s v="MADL820509MQRYZN06"/>
    <m/>
    <m/>
    <m/>
    <m/>
    <m/>
  </r>
  <r>
    <n v="4334"/>
    <s v="KANTUNILKIN"/>
    <s v="OXTE CAUICH BELCY ASAREEL"/>
    <n v="675"/>
    <s v="LD"/>
    <s v="SPEI"/>
    <x v="81"/>
    <x v="1"/>
    <s v="MOD. 25"/>
    <x v="2"/>
    <n v="987221"/>
    <s v="OECB800124MQRXCL02"/>
    <m/>
    <m/>
    <m/>
    <m/>
    <m/>
  </r>
  <r>
    <n v="4335"/>
    <s v="CANCUN"/>
    <s v="HUERTA GUZMAN YAHAIRA YAITZIRI"/>
    <n v="23000"/>
    <s v="MD"/>
    <s v="SPEI"/>
    <x v="81"/>
    <x v="3"/>
    <s v="SALDADO"/>
    <x v="3"/>
    <n v="85598"/>
    <s v="HUGY840518MDFRZH03"/>
    <m/>
    <s v="F"/>
    <m/>
    <m/>
    <m/>
  </r>
  <r>
    <n v="4336"/>
    <s v="CANCUN"/>
    <s v="PUC HERNANDEZ LESLIE EUNICE"/>
    <n v="1130"/>
    <s v="MD"/>
    <s v="Depósito de efectivo"/>
    <x v="81"/>
    <x v="6"/>
    <s v="toga, Birrete, Museta + Foto"/>
    <x v="3"/>
    <n v="65336"/>
    <s v=""/>
    <m/>
    <m/>
    <m/>
    <m/>
    <m/>
  </r>
  <r>
    <n v="4337"/>
    <s v="CIUDAD DEL C"/>
    <s v="ZAVALA MORALES GABRIELA "/>
    <n v="5000"/>
    <s v="MD"/>
    <s v="SPEI"/>
    <x v="82"/>
    <x v="3"/>
    <s v="5TO ABONO SALDO"/>
    <x v="3"/>
    <n v="11204"/>
    <s v="ZAMG761001MCCVRB06"/>
    <m/>
    <s v="F"/>
    <m/>
    <m/>
    <m/>
  </r>
  <r>
    <n v="4338"/>
    <s v="CANCUN"/>
    <s v="MARTINEZ JARA MIRNA KARINA"/>
    <n v="2180"/>
    <s v="JTLD"/>
    <s v="SPEI"/>
    <x v="82"/>
    <x v="1"/>
    <s v="MOD. 5"/>
    <x v="1"/>
    <n v="426754"/>
    <s v="MAJM790326MVZRRR06"/>
    <m/>
    <s v="F"/>
    <m/>
    <m/>
    <m/>
  </r>
  <r>
    <n v="4339"/>
    <s v="CANCUN"/>
    <s v="BALDERAS FLORES ALEJANDRA"/>
    <n v="3900"/>
    <s v="DIAP"/>
    <s v="SPEI"/>
    <x v="82"/>
    <x v="1"/>
    <s v="MOD. 2"/>
    <x v="14"/>
    <n v="419755"/>
    <s v="BAFA910604MASLLL09"/>
    <m/>
    <m/>
    <m/>
    <m/>
    <m/>
  </r>
  <r>
    <n v="4340"/>
    <s v="CANCUN"/>
    <s v="CRUZ HERNANDEZ FAUSTINO "/>
    <n v="3000"/>
    <s v="DD"/>
    <s v="SPEI"/>
    <x v="82"/>
    <x v="1"/>
    <s v="MOD. 3"/>
    <x v="4"/>
    <n v="379881"/>
    <s v="CUHF690713HDFRRS09"/>
    <m/>
    <s v="F"/>
    <m/>
    <m/>
    <m/>
  </r>
  <r>
    <n v="4341"/>
    <s v="PUERTO M"/>
    <s v="VELAZQUEZ DEL VALLE JAZMIN"/>
    <n v="1250"/>
    <s v="LD"/>
    <s v="SPEI"/>
    <x v="82"/>
    <x v="1"/>
    <s v="MOD. 31"/>
    <x v="2"/>
    <n v="307732"/>
    <s v="VEVJ981103MMCLLZ00"/>
    <m/>
    <m/>
    <m/>
    <m/>
    <m/>
  </r>
  <r>
    <n v="4342"/>
    <s v="CIUDAD DEL C"/>
    <s v="DURAN RAMOS SAGRARIO ALEJANDRA"/>
    <n v="2800"/>
    <s v="DD"/>
    <s v="SPEI"/>
    <x v="82"/>
    <x v="1"/>
    <s v="MOD. 19"/>
    <x v="4"/>
    <n v="234851"/>
    <s v="DURS850922MCCRMG04"/>
    <m/>
    <m/>
    <m/>
    <m/>
    <m/>
  </r>
  <r>
    <n v="4343"/>
    <s v="CIUDAD DEL C"/>
    <s v="DURAN RAMOS SAGRARIO ALEJANDRA"/>
    <n v="2800"/>
    <s v="DD"/>
    <s v="SPEI"/>
    <x v="82"/>
    <x v="1"/>
    <s v="MOD. 20"/>
    <x v="4"/>
    <n v="234851"/>
    <s v="DURS850922MCCRMG04"/>
    <m/>
    <m/>
    <m/>
    <m/>
    <m/>
  </r>
  <r>
    <n v="4344"/>
    <s v="CIUDAD DEL C"/>
    <s v="DURAN RAMOS SAGRARIO ALEJANDRA"/>
    <n v="2500"/>
    <s v="DD"/>
    <s v="SPEI"/>
    <x v="82"/>
    <x v="2"/>
    <s v="3er Cuatrimestre"/>
    <x v="4"/>
    <n v="234851"/>
    <s v="DURS850922MCCRMG04"/>
    <m/>
    <m/>
    <m/>
    <m/>
    <m/>
  </r>
  <r>
    <n v="4345"/>
    <s v="CIUDAD DEL C"/>
    <s v="DURAN RAMOS SAGRARIO ALEJANDRA"/>
    <n v="10700"/>
    <s v="DD"/>
    <s v="SPEI"/>
    <x v="82"/>
    <x v="3"/>
    <s v="1ER ABONO"/>
    <x v="4"/>
    <n v="234851"/>
    <s v="DURS850922MCCRMG04"/>
    <m/>
    <m/>
    <m/>
    <m/>
    <m/>
  </r>
  <r>
    <n v="4346"/>
    <s v="CANCUN"/>
    <s v="AVILA SANDOVAL ROXANA "/>
    <n v="620"/>
    <s v="DD"/>
    <s v="SPEI"/>
    <x v="82"/>
    <x v="1"/>
    <s v="MOD. 6 SALDO"/>
    <x v="4"/>
    <n v="195667"/>
    <s v="AISR891008MCCVNX01"/>
    <m/>
    <m/>
    <m/>
    <m/>
    <m/>
  </r>
  <r>
    <n v="4347"/>
    <s v="CANCUN"/>
    <s v="MAY CHAN ILEANA VICTORIA _x000a_"/>
    <n v="1300"/>
    <s v="DD"/>
    <s v="SPEI"/>
    <x v="82"/>
    <x v="1"/>
    <s v="MOD. 3 saldo"/>
    <x v="4"/>
    <n v="180397"/>
    <s v="MACI810921MQRYHL00"/>
    <m/>
    <m/>
    <m/>
    <m/>
    <m/>
  </r>
  <r>
    <n v="4348"/>
    <s v="CANCUN"/>
    <s v="GONZALEZ GLENNIE MARIA FERNANDA "/>
    <n v="1400"/>
    <s v="LD"/>
    <s v="SPEI"/>
    <x v="82"/>
    <x v="1"/>
    <s v="MOD. 10"/>
    <x v="2"/>
    <n v="845245"/>
    <s v="GOGF741017MVZNLR02"/>
    <m/>
    <s v="F"/>
    <m/>
    <m/>
    <m/>
  </r>
  <r>
    <n v="4349"/>
    <s v="PUERTO M"/>
    <s v="LORÍA INTERIÁN GUADALUPE DE JESUS"/>
    <n v="1250"/>
    <s v="LD"/>
    <s v="SPEI"/>
    <x v="82"/>
    <x v="1"/>
    <s v="MOD. 29"/>
    <x v="2"/>
    <n v="916713"/>
    <s v="LOIG850720HYNRND05"/>
    <m/>
    <m/>
    <m/>
    <m/>
    <m/>
  </r>
  <r>
    <n v="4350"/>
    <s v="CANCUN"/>
    <s v="CHAVEZ AGUAYO MARCO ANTONIO"/>
    <n v="3350"/>
    <s v="DD"/>
    <s v="SPEI"/>
    <x v="82"/>
    <x v="1"/>
    <s v="MOD. 4"/>
    <x v="4"/>
    <n v="814048"/>
    <s v=""/>
    <m/>
    <m/>
    <m/>
    <m/>
    <m/>
  </r>
  <r>
    <n v="4351"/>
    <s v="CANCUN"/>
    <s v="CHAIN GONZALEZ MARIA"/>
    <n v="1400"/>
    <s v="LD"/>
    <s v="SPEI"/>
    <x v="82"/>
    <x v="1"/>
    <s v="MOD. 10"/>
    <x v="2"/>
    <n v="840862"/>
    <s v="CAGM010321MVZHNRA6"/>
    <m/>
    <m/>
    <m/>
    <m/>
    <m/>
  </r>
  <r>
    <n v="4352"/>
    <s v="PUERTO M"/>
    <s v="CETINA CARRILLO JULIO MANUEL"/>
    <n v="1250"/>
    <s v="LD"/>
    <s v="SPEI"/>
    <x v="82"/>
    <x v="1"/>
    <s v="MOD. 31"/>
    <x v="2"/>
    <n v="780647"/>
    <s v="CECJ840615HQRTRL06"/>
    <m/>
    <m/>
    <m/>
    <m/>
    <m/>
  </r>
  <r>
    <n v="4353"/>
    <s v="CANCUN"/>
    <s v="ROJAS SORIA ERIKA"/>
    <n v="2350"/>
    <s v="DIAP"/>
    <s v="SPEI"/>
    <x v="82"/>
    <x v="1"/>
    <s v="MOD. 1 SALDO "/>
    <x v="14"/>
    <n v="552153"/>
    <s v="ROSE820911MVZJRR04"/>
    <m/>
    <s v="F"/>
    <m/>
    <m/>
    <m/>
  </r>
  <r>
    <n v="4354"/>
    <s v="CANCUN"/>
    <s v="CASTRO RIVADENEYRA HECTOR"/>
    <n v="3350"/>
    <s v="JTDD"/>
    <s v="SPEI"/>
    <x v="82"/>
    <x v="1"/>
    <s v="MOD. 4"/>
    <x v="0"/>
    <n v="566697"/>
    <s v="CARH740525HPLSVC08"/>
    <m/>
    <s v="F"/>
    <m/>
    <m/>
    <m/>
  </r>
  <r>
    <n v="4355"/>
    <s v="CANCUN"/>
    <s v="REYES TREJO LUIS ALONSO "/>
    <n v="2180"/>
    <s v="JTLD"/>
    <s v="SPEI"/>
    <x v="82"/>
    <x v="1"/>
    <s v="MOD. 6"/>
    <x v="1"/>
    <n v="614253"/>
    <s v="RETL840311HDFYRS06"/>
    <m/>
    <m/>
    <m/>
    <m/>
    <m/>
  </r>
  <r>
    <n v="4356"/>
    <s v="PUERTO M"/>
    <s v="RODRÍGUEZ AVALOS EDUARDO ALONSO"/>
    <n v="1250"/>
    <s v="LD"/>
    <s v="SPEI"/>
    <x v="5"/>
    <x v="1"/>
    <s v="MOD. 25"/>
    <x v="2"/>
    <n v="1857502"/>
    <s v="ROAE860131HTCDVD01"/>
    <m/>
    <m/>
    <m/>
    <m/>
    <m/>
  </r>
  <r>
    <n v="4357"/>
    <s v="PUERTO M"/>
    <s v="RODRÍGUEZ AVALOS EDUARDO ALONSO"/>
    <n v="1250"/>
    <s v="LD"/>
    <s v="SPEI"/>
    <x v="5"/>
    <x v="1"/>
    <s v="MOD.26"/>
    <x v="2"/>
    <n v="1857502"/>
    <s v="ROAE860131HTCDVD01"/>
    <m/>
    <m/>
    <m/>
    <m/>
    <m/>
  </r>
  <r>
    <n v="4358"/>
    <s v="PUERTO M"/>
    <s v="RODRÍGUEZ AVALOS EDUARDO ALONSO"/>
    <n v="1250"/>
    <s v="LD"/>
    <s v="SPEI"/>
    <x v="5"/>
    <x v="1"/>
    <s v="MOD. 27"/>
    <x v="2"/>
    <n v="1857502"/>
    <s v="ROAE860131HTCDVD01"/>
    <m/>
    <m/>
    <m/>
    <m/>
    <m/>
  </r>
  <r>
    <n v="4359"/>
    <s v="PUERTO M"/>
    <s v="RODRÍGUEZ AVALOS EDUARDO ALONSO"/>
    <n v="1250"/>
    <s v="LD"/>
    <s v="SPEI"/>
    <x v="5"/>
    <x v="1"/>
    <s v="MOD.28"/>
    <x v="2"/>
    <n v="1857502"/>
    <s v="ROAE860131HTCDVD01"/>
    <m/>
    <m/>
    <m/>
    <m/>
    <m/>
  </r>
  <r>
    <n v="4360"/>
    <s v="PUERTO M"/>
    <s v="RODRÍGUEZ AVALOS EDUARDO ALONSO"/>
    <n v="1250"/>
    <s v="LD"/>
    <s v="SPEI"/>
    <x v="5"/>
    <x v="1"/>
    <s v="MOD. 29"/>
    <x v="2"/>
    <n v="1857502"/>
    <s v="ROAE860131HTCDVD01"/>
    <m/>
    <m/>
    <m/>
    <m/>
    <m/>
  </r>
  <r>
    <n v="4361"/>
    <s v="PUERTO M"/>
    <s v="RODRÍGUEZ AVALOS EDUARDO ALONSO"/>
    <n v="1250"/>
    <s v="LD"/>
    <s v="SPEI"/>
    <x v="5"/>
    <x v="1"/>
    <s v="MOD. 30"/>
    <x v="2"/>
    <n v="1857502"/>
    <s v="ROAE860131HTCDVD01"/>
    <m/>
    <m/>
    <m/>
    <m/>
    <m/>
  </r>
  <r>
    <n v="4362"/>
    <s v="PUERTO M"/>
    <s v="RODRÍGUEZ AVALOS EDUARDO ALONSO"/>
    <n v="1250"/>
    <s v="LD"/>
    <s v="SPEI"/>
    <x v="5"/>
    <x v="1"/>
    <s v="MOD. 31"/>
    <x v="2"/>
    <n v="1857502"/>
    <s v="ROAE860131HTCDVD01"/>
    <m/>
    <m/>
    <m/>
    <m/>
    <m/>
  </r>
  <r>
    <n v="4363"/>
    <s v="PUERTO M"/>
    <s v="RODRÍGUEZ AVALOS EDUARDO ALONSO"/>
    <n v="1250"/>
    <s v="LD"/>
    <s v="SPEI"/>
    <x v="5"/>
    <x v="1"/>
    <s v="MOD. 32"/>
    <x v="2"/>
    <n v="1857502"/>
    <s v="ROAE860131HTCDVD01"/>
    <m/>
    <m/>
    <m/>
    <m/>
    <m/>
  </r>
  <r>
    <n v="4364"/>
    <s v="CANCUN"/>
    <s v="HERNANDEZ BROCA SARA"/>
    <n v="2180"/>
    <s v="JTLD"/>
    <s v="SPEI"/>
    <x v="5"/>
    <x v="1"/>
    <s v="MOD. 5"/>
    <x v="1"/>
    <n v="1871059"/>
    <s v="HEBS771012MTCRRR02"/>
    <m/>
    <m/>
    <m/>
    <m/>
    <m/>
  </r>
  <r>
    <n v="4365"/>
    <s v="CANCUN"/>
    <s v="BUSTAMANTE SANCHEZ SINAI ALEJANDRA"/>
    <n v="3350"/>
    <s v="JTDD"/>
    <s v="SPEI"/>
    <x v="5"/>
    <x v="1"/>
    <s v="MOD. 2"/>
    <x v="0"/>
    <n v="1531376"/>
    <s v="BUSS861112MMCSNN07"/>
    <m/>
    <m/>
    <m/>
    <m/>
    <m/>
  </r>
  <r>
    <n v="4366"/>
    <s v="CANCUN"/>
    <s v="MORALES VILLAGRAN LAURA ELISA"/>
    <n v="3450"/>
    <s v="JTDD"/>
    <s v="SPEI"/>
    <x v="5"/>
    <x v="1"/>
    <s v="MOD. 4"/>
    <x v="0"/>
    <n v="1594442"/>
    <s v="MOVL690208MPLRLR05"/>
    <m/>
    <s v="F"/>
    <m/>
    <m/>
    <m/>
  </r>
  <r>
    <n v="4367"/>
    <s v="CANCUN"/>
    <s v="AYALA MORENO RAUL"/>
    <n v="5333"/>
    <s v="JTDD"/>
    <s v="SPEI"/>
    <x v="5"/>
    <x v="1"/>
    <s v="MOD.3"/>
    <x v="0"/>
    <n v="1404829"/>
    <s v="AAMR660625HDFYRL08  "/>
    <m/>
    <m/>
    <m/>
    <m/>
    <m/>
  </r>
  <r>
    <n v="4368"/>
    <s v="CANCUN"/>
    <s v="LARA DELGADO JERRY VENTURA"/>
    <n v="1600"/>
    <s v="LD"/>
    <s v="SPEI"/>
    <x v="5"/>
    <x v="1"/>
    <s v="MOD. 9"/>
    <x v="2"/>
    <n v="1364277"/>
    <s v="LADJ990603HQRRLR02"/>
    <m/>
    <m/>
    <m/>
    <m/>
    <m/>
  </r>
  <r>
    <n v="4369"/>
    <s v="CANCUN"/>
    <s v="MENDOZA RUBIO ARMANDO "/>
    <n v="10000"/>
    <s v="MD"/>
    <s v="SPEI"/>
    <x v="5"/>
    <x v="3"/>
    <s v="3ER ABONO SALDO FINAL"/>
    <x v="3"/>
    <n v="856900"/>
    <s v="MERA710813HMCNBR07"/>
    <m/>
    <m/>
    <m/>
    <m/>
    <m/>
  </r>
  <r>
    <n v="4370"/>
    <s v="CANCUN"/>
    <s v="MENDOZA HERNANDEZ JOSE ARTURO"/>
    <n v="2180"/>
    <s v="MD"/>
    <s v="Depósito de efectivo"/>
    <x v="5"/>
    <x v="1"/>
    <s v="MOD. 8"/>
    <x v="3"/>
    <n v="979505"/>
    <s v="MEHA671215HJCNRR08"/>
    <m/>
    <m/>
    <m/>
    <m/>
    <m/>
  </r>
  <r>
    <n v="4371"/>
    <s v="CANCUN"/>
    <s v="GARCIA TREVIÑO ADRIANA DEL CARMEN"/>
    <n v="3350"/>
    <s v="DD"/>
    <s v="SPEI"/>
    <x v="5"/>
    <x v="1"/>
    <s v="MOD. 6"/>
    <x v="4"/>
    <n v="845209"/>
    <s v=""/>
    <m/>
    <s v="F"/>
    <m/>
    <m/>
    <m/>
  </r>
  <r>
    <n v="4372"/>
    <s v="CANCUN "/>
    <s v="SANCHEZ RODRIGUEZ JOSE RAFAEL"/>
    <n v="2180"/>
    <s v="JTMD"/>
    <s v="Abono por cobranza"/>
    <x v="5"/>
    <x v="1"/>
    <s v="MOD.4"/>
    <x v="12"/>
    <n v="854155"/>
    <s v="SARR600502HYNNDF02"/>
    <m/>
    <m/>
    <m/>
    <m/>
    <m/>
  </r>
  <r>
    <n v="4373"/>
    <s v="CANCUN"/>
    <s v="VILLANUEVA TUN ARACELI GUADALUPE"/>
    <n v="3350"/>
    <s v="DIAP"/>
    <s v="Depósito de efectivo"/>
    <x v="5"/>
    <x v="1"/>
    <s v="MOD. 2"/>
    <x v="14"/>
    <n v="540762"/>
    <s v="VITA851202MQRLNR05"/>
    <m/>
    <m/>
    <m/>
    <m/>
    <m/>
  </r>
  <r>
    <n v="4374"/>
    <s v="CANCUN"/>
    <s v="CANO GOMEZ HECTOR DOMINGO"/>
    <n v="3350"/>
    <s v="JTDD"/>
    <s v="Depósito de efectivo"/>
    <x v="5"/>
    <x v="1"/>
    <s v="MOD. 3"/>
    <x v="0"/>
    <n v="378894"/>
    <s v="CAGH860506HHGNMC04"/>
    <m/>
    <m/>
    <m/>
    <m/>
    <m/>
  </r>
  <r>
    <n v="4375"/>
    <s v="CANCUN"/>
    <s v="DOMINGUEZ ROGEL ROMUALDO CARLOS"/>
    <n v="2285"/>
    <s v="JTDD"/>
    <s v="SPEI"/>
    <x v="5"/>
    <x v="1"/>
    <s v="MOD. 3"/>
    <x v="0"/>
    <n v="260198"/>
    <s v="DORR560207HMCMGM08"/>
    <m/>
    <s v="F"/>
    <m/>
    <m/>
    <m/>
  </r>
  <r>
    <n v="4376"/>
    <s v="CANCUN"/>
    <s v="RUBLEE INSIGNARES CHARLES ALBERT"/>
    <n v="3350"/>
    <s v="DD"/>
    <s v="Depósito de efectivo"/>
    <x v="5"/>
    <x v="1"/>
    <s v="MOD. 3"/>
    <x v="4"/>
    <n v="225061"/>
    <s v="RUIC961226HNEBNH00"/>
    <m/>
    <m/>
    <m/>
    <m/>
    <m/>
  </r>
  <r>
    <n v="4377"/>
    <s v="CANCUN"/>
    <s v="CONTRERAS GUZMAN ORALIA"/>
    <n v="3000"/>
    <s v="DD"/>
    <s v="Dep mixto Efec/Doctos BNM"/>
    <x v="5"/>
    <x v="2"/>
    <s v="3er cuatrimestre"/>
    <x v="4"/>
    <n v="250854"/>
    <s v="COGO691009MMCNZR09"/>
    <m/>
    <m/>
    <m/>
    <m/>
    <m/>
  </r>
  <r>
    <n v="4378"/>
    <s v="CANCUN"/>
    <s v="CONTRERAS GUZMAN ORALIA"/>
    <n v="2800"/>
    <s v="DD"/>
    <s v="Dep mixto Efec/Doctos BNM"/>
    <x v="5"/>
    <x v="1"/>
    <s v="MOD. 17"/>
    <x v="4"/>
    <n v="250859"/>
    <s v="COGO691009MMCNZR09"/>
    <m/>
    <m/>
    <m/>
    <m/>
    <m/>
  </r>
  <r>
    <n v="4379"/>
    <s v="CANCUN"/>
    <s v="VELARDE GOMEZ JORGE"/>
    <n v="1500"/>
    <s v="MDP"/>
    <s v="Depósito de efectivo"/>
    <x v="5"/>
    <x v="1"/>
    <s v="MOD. 2 ABONO"/>
    <x v="15"/>
    <n v="197889"/>
    <s v="VEGJ530126HVZLMR08"/>
    <m/>
    <m/>
    <m/>
    <m/>
    <m/>
  </r>
  <r>
    <n v="4380"/>
    <s v="CANCUN"/>
    <s v="VELARDE GOMEZ JORGE"/>
    <n v="620"/>
    <s v="MDP"/>
    <s v="Depósito de efectivo"/>
    <x v="5"/>
    <x v="1"/>
    <s v="MOD. 2 ABONO"/>
    <x v="15"/>
    <n v="197929"/>
    <s v="VEGJ530126HVZLMR08"/>
    <m/>
    <m/>
    <m/>
    <m/>
    <m/>
  </r>
  <r>
    <n v="4381"/>
    <s v="CANCUN"/>
    <s v="HOIL ESCAMILLA FERNANDO JAVIER"/>
    <n v="2180"/>
    <s v="JTLD"/>
    <s v="Abono por cobranza"/>
    <x v="5"/>
    <x v="1"/>
    <s v="MOD. 5"/>
    <x v="1"/>
    <n v="205265"/>
    <s v="HOEF740213HQRLSR03"/>
    <m/>
    <m/>
    <m/>
    <m/>
    <m/>
  </r>
  <r>
    <n v="4382"/>
    <s v="CANCUN"/>
    <s v="ROSADO YAM EFRAIN MARTIN"/>
    <n v="2800"/>
    <s v="DD"/>
    <s v="SPEI"/>
    <x v="5"/>
    <x v="1"/>
    <s v="MOD. 9"/>
    <x v="4"/>
    <n v="94124"/>
    <s v="ROYE631012HYNSMF19"/>
    <m/>
    <m/>
    <m/>
    <m/>
    <m/>
  </r>
  <r>
    <n v="4383"/>
    <s v="CANCUN"/>
    <s v="DOMINGUEZ UC DARWIN DAVID"/>
    <n v="2180"/>
    <s v="MD"/>
    <s v="Depósito de efectivo"/>
    <x v="5"/>
    <x v="1"/>
    <s v="MOD. 7"/>
    <x v="3"/>
    <n v="108020"/>
    <s v="DOUD841229HCCMCR07"/>
    <m/>
    <m/>
    <m/>
    <m/>
    <m/>
  </r>
  <r>
    <n v="4384"/>
    <s v="CANCUN"/>
    <s v="DOMINGUEZ UC DARWIN DAVID"/>
    <n v="2000"/>
    <s v="MD"/>
    <s v="Depósito de efectivo"/>
    <x v="5"/>
    <x v="2"/>
    <s v="3er cuatrimestre"/>
    <x v="3"/>
    <n v="108020"/>
    <s v="DOUD841229HCCMCR07"/>
    <m/>
    <m/>
    <m/>
    <m/>
    <m/>
  </r>
  <r>
    <n v="4385"/>
    <s v="TOLUCA"/>
    <s v="MEDINA VILLARREAL BLANCA ANNEL "/>
    <n v="3350"/>
    <s v="DD"/>
    <s v="SPEI"/>
    <x v="5"/>
    <x v="1"/>
    <s v="MOD. 5"/>
    <x v="4"/>
    <n v="1151291"/>
    <s v="MEVB800304MCLDLL00"/>
    <m/>
    <m/>
    <m/>
    <m/>
    <m/>
  </r>
  <r>
    <n v="4386"/>
    <s v="CANCUN"/>
    <s v="CRUZ MORENO CARLOS ALBERTO "/>
    <n v="5333"/>
    <s v="JTDD"/>
    <s v="SPEI"/>
    <x v="5"/>
    <x v="1"/>
    <s v="MOD. 3"/>
    <x v="0"/>
    <n v="1094399"/>
    <s v="CUMC760224HDFRRR08"/>
    <m/>
    <m/>
    <m/>
    <m/>
    <m/>
  </r>
  <r>
    <n v="4387"/>
    <s v="CHETUMAL"/>
    <s v="RAYGOZA ALCOCER MARIA CANDELARIA"/>
    <n v="5000"/>
    <s v="DD"/>
    <s v="SPEI"/>
    <x v="5"/>
    <x v="3"/>
    <s v="3ER ABONO"/>
    <x v="4"/>
    <n v="1088422"/>
    <s v="RAAC730314MCCYLN00"/>
    <m/>
    <s v="F"/>
    <m/>
    <m/>
    <m/>
  </r>
  <r>
    <n v="4388"/>
    <s v="CIUDAD DEL C"/>
    <s v="CASTRO ESPINOSA VIANEY"/>
    <n v="2500"/>
    <s v="MD"/>
    <s v="SPEI"/>
    <x v="5"/>
    <x v="3"/>
    <s v="3ER ABONO "/>
    <x v="3"/>
    <n v="529036"/>
    <s v="CAEV711220MTCSSN07"/>
    <m/>
    <m/>
    <m/>
    <m/>
    <m/>
  </r>
  <r>
    <n v="4389"/>
    <s v="CANCUN"/>
    <s v="ZELAYA IBARRA JOSE VIRGILIO"/>
    <n v="1600"/>
    <s v="LD"/>
    <s v="Depósito de efectivo"/>
    <x v="5"/>
    <x v="1"/>
    <s v="MOD. 10"/>
    <x v="2"/>
    <n v="201671"/>
    <s v="ZEIV030316HQRLBRA4"/>
    <m/>
    <m/>
    <m/>
    <m/>
    <m/>
  </r>
  <r>
    <n v="4390"/>
    <s v="CANCUN"/>
    <s v="TERRES HERNANDEZ PABLO GUILLERMO"/>
    <n v="2180"/>
    <s v="JTLD"/>
    <s v="Depósito de efectivo"/>
    <x v="5"/>
    <x v="1"/>
    <s v="MOD. 7"/>
    <x v="1"/>
    <n v="207271"/>
    <s v="TEHP841221HDFRRB01"/>
    <m/>
    <m/>
    <m/>
    <m/>
    <m/>
  </r>
  <r>
    <n v="4391"/>
    <s v="CANCUN"/>
    <s v="ROSADO NOVELO JEANETTE DE LOS ANGELES"/>
    <n v="3350"/>
    <s v="DD"/>
    <s v="Depósito de efectivo"/>
    <x v="5"/>
    <x v="1"/>
    <s v="MOD. 9"/>
    <x v="4"/>
    <n v="206927"/>
    <s v="RONJ661005MYNSVN08"/>
    <m/>
    <s v="F"/>
    <m/>
    <m/>
    <m/>
  </r>
  <r>
    <n v="4392"/>
    <s v="TOLUCA"/>
    <s v="TORRES ABRAHAM JULIO EULALIO "/>
    <n v="3400"/>
    <s v="JTDD"/>
    <s v="SPEI"/>
    <x v="5"/>
    <x v="1"/>
    <s v="MOD. 3"/>
    <x v="0"/>
    <n v="305219"/>
    <s v="TOAJ790819HMCRBL07"/>
    <m/>
    <m/>
    <m/>
    <m/>
    <m/>
  </r>
  <r>
    <n v="4393"/>
    <s v="CANCUN"/>
    <s v="OCHOA MONTELONGO KESSIA YEMINA"/>
    <n v="2180"/>
    <s v="MD"/>
    <s v="SPEI"/>
    <x v="5"/>
    <x v="1"/>
    <s v="MOD. 12"/>
    <x v="3"/>
    <n v="281428"/>
    <s v="OOMK861127MSLCNS03"/>
    <m/>
    <m/>
    <m/>
    <m/>
    <m/>
  </r>
  <r>
    <n v="4394"/>
    <s v="PUERTO M"/>
    <s v="SANDOVAL REYES SELENA ENCARNACION"/>
    <n v="1250"/>
    <s v="LD"/>
    <s v="SPEI"/>
    <x v="5"/>
    <x v="1"/>
    <s v="MOD. 30"/>
    <x v="2"/>
    <n v="219441"/>
    <s v="SARS950816MTCNYL06"/>
    <m/>
    <m/>
    <m/>
    <m/>
    <m/>
  </r>
  <r>
    <n v="4395"/>
    <s v="KANTUNILKIN"/>
    <s v="CAB CANCHE RUSSEL JOSUE"/>
    <n v="1350"/>
    <s v="LD"/>
    <s v="SPEI"/>
    <x v="5"/>
    <x v="1"/>
    <s v="MOD. 25"/>
    <x v="2"/>
    <n v="207547"/>
    <s v="CACR871220HQRBNS16"/>
    <m/>
    <m/>
    <m/>
    <m/>
    <m/>
  </r>
  <r>
    <n v="4396"/>
    <s v="CANCUN"/>
    <s v="MENA MORENO ERICK "/>
    <n v="3350"/>
    <s v="JTDD"/>
    <s v="SPEI"/>
    <x v="5"/>
    <x v="1"/>
    <s v="MOD. 4"/>
    <x v="0"/>
    <n v="185423"/>
    <s v="MEME821217HDFNRR01"/>
    <m/>
    <s v="F"/>
    <m/>
    <m/>
    <m/>
  </r>
  <r>
    <n v="4397"/>
    <s v="CANCUN"/>
    <s v="SALAZAR BASTO SAMUEL"/>
    <n v="2180"/>
    <s v="MD"/>
    <s v="SPEI"/>
    <x v="5"/>
    <x v="1"/>
    <s v="MOD. 4"/>
    <x v="3"/>
    <n v="122043"/>
    <s v="SABS730516HQRLSM01"/>
    <m/>
    <m/>
    <m/>
    <m/>
    <m/>
  </r>
  <r>
    <n v="4398"/>
    <s v="CANCUN"/>
    <s v="PALACIOS RAMIREZ EUSEBIO"/>
    <n v="1333"/>
    <s v="JTDD"/>
    <s v="SPEI"/>
    <x v="5"/>
    <x v="1"/>
    <s v="MOD. 3 ABONO "/>
    <x v="0"/>
    <n v="738316"/>
    <s v="PARE790130HMCLMS06"/>
    <m/>
    <m/>
    <m/>
    <m/>
    <m/>
  </r>
  <r>
    <n v="4399"/>
    <s v="CANCUN"/>
    <s v="PALACIOS RAMIREZ EUSEBIO"/>
    <n v="4000"/>
    <s v="JTDD"/>
    <s v="SPEI"/>
    <x v="5"/>
    <x v="1"/>
    <s v="MOD. 3 SALDO"/>
    <x v="0"/>
    <n v="737428"/>
    <s v="PARE790130HMCLMS06"/>
    <m/>
    <m/>
    <m/>
    <m/>
    <m/>
  </r>
  <r>
    <n v="4400"/>
    <s v="CANCUN"/>
    <s v="CUEN RODRIGUEZ ANIBAL GUILLERMO"/>
    <n v="5333"/>
    <s v="JTDD"/>
    <s v="SPEI"/>
    <x v="5"/>
    <x v="1"/>
    <s v="MOD. 3"/>
    <x v="0"/>
    <n v="1211343"/>
    <s v="CURA570915HSLNDN03"/>
    <m/>
    <m/>
    <m/>
    <m/>
    <m/>
  </r>
  <r>
    <n v="4401"/>
    <s v="CANCUN"/>
    <s v="MONTES DE OCA MEDINA JUAN MANUEL"/>
    <n v="5333"/>
    <s v="JTDD"/>
    <s v="SPEI"/>
    <x v="5"/>
    <x v="1"/>
    <s v="MOD. 3"/>
    <x v="0"/>
    <n v="1183010"/>
    <s v="MOMJ931123HMCNDN09"/>
    <m/>
    <m/>
    <m/>
    <m/>
    <m/>
  </r>
  <r>
    <n v="4402"/>
    <s v="CIUDAD DEL C"/>
    <s v="GONZÁLEZ HERNÁNDEZ DANIEL ANTONIO"/>
    <n v="2500"/>
    <s v="DD"/>
    <s v="Depósito de efectivo"/>
    <x v="83"/>
    <x v="3"/>
    <s v="SALDO FINAL"/>
    <x v="4"/>
    <n v="280898"/>
    <s v=""/>
    <m/>
    <m/>
    <m/>
    <m/>
    <m/>
  </r>
  <r>
    <n v="4403"/>
    <s v="CANCUN"/>
    <s v="VEGA MARTINEZ CARLOS"/>
    <n v="3350"/>
    <s v="DD"/>
    <s v="SPEI"/>
    <x v="83"/>
    <x v="1"/>
    <s v="MOD.18 "/>
    <x v="4"/>
    <n v="645989"/>
    <s v="VEMC790815HGRGRR04"/>
    <m/>
    <s v="F"/>
    <m/>
    <m/>
    <m/>
  </r>
  <r>
    <n v="4404"/>
    <s v="CANCUN"/>
    <s v="VILLALBA DURAN VIRGINIA "/>
    <n v="2180"/>
    <s v="JTLD"/>
    <s v="SPEI"/>
    <x v="84"/>
    <x v="1"/>
    <s v="MOD. 7"/>
    <x v="1"/>
    <n v="741124"/>
    <s v="VIDV791004MCHLRR04"/>
    <m/>
    <s v="F"/>
    <m/>
    <m/>
    <m/>
  </r>
  <r>
    <n v="4405"/>
    <s v="CANCUN"/>
    <s v="ALARCON TERRON OCTAVIO"/>
    <n v="3350"/>
    <s v="DD"/>
    <s v="SPEI"/>
    <x v="85"/>
    <x v="1"/>
    <s v="MOD. 20"/>
    <x v="4"/>
    <n v="40305"/>
    <s v="AATO770506HMCLRC02"/>
    <m/>
    <m/>
    <m/>
    <m/>
    <m/>
  </r>
  <r>
    <n v="4406"/>
    <s v="CANCUN"/>
    <s v="TORREZ CALATAYUD JUAN"/>
    <n v="3350"/>
    <s v="DD"/>
    <s v="Depósito de efectivo"/>
    <x v="85"/>
    <x v="1"/>
    <s v="MOD. 9"/>
    <x v="4"/>
    <n v="468117"/>
    <s v="TOCJ661023HBCRLN09"/>
    <m/>
    <m/>
    <m/>
    <m/>
    <m/>
  </r>
  <r>
    <n v="4407"/>
    <s v="CANCUN"/>
    <s v="SOSA GARCIA LIZBETH REGINA"/>
    <n v="2180"/>
    <s v="JTLD"/>
    <s v="SPEI"/>
    <x v="85"/>
    <x v="1"/>
    <s v="MOD.5"/>
    <x v="1"/>
    <n v="819604"/>
    <s v="SOGL770303MYNSRZ09"/>
    <m/>
    <m/>
    <m/>
    <m/>
    <m/>
  </r>
  <r>
    <n v="4408"/>
    <s v="CHETUMAL"/>
    <s v="OLIVA GARRIDO GUILLERMO MANUEL"/>
    <n v="25000"/>
    <s v="MD"/>
    <s v="SPEI"/>
    <x v="86"/>
    <x v="3"/>
    <s v="PAGO TOTAL"/>
    <x v="3"/>
    <n v="417983"/>
    <s v="OIGG741009HCSLRL01"/>
    <m/>
    <m/>
    <m/>
    <m/>
    <m/>
  </r>
  <r>
    <n v="4409"/>
    <s v="CANCUN"/>
    <s v="POBLANO MANCILLA MARGARITA IVETTE"/>
    <n v="15000"/>
    <s v="MD"/>
    <s v="SPEI"/>
    <x v="86"/>
    <x v="3"/>
    <s v="2DO ABONO SALDO FINAL"/>
    <x v="3"/>
    <n v="856679"/>
    <s v="POMM810818MOCBNR14"/>
    <m/>
    <m/>
    <m/>
    <m/>
    <m/>
  </r>
  <r>
    <n v="4410"/>
    <s v="CANCUN"/>
    <s v="RAMOS MEZA MAYRA ALEJANDRA"/>
    <n v="2180"/>
    <s v="MD"/>
    <s v="SPEI"/>
    <x v="86"/>
    <x v="1"/>
    <s v="MOD. 11"/>
    <x v="3"/>
    <n v="503099"/>
    <s v="RAMM930219MYNMZY08"/>
    <m/>
    <m/>
    <m/>
    <m/>
    <m/>
  </r>
  <r>
    <n v="4411"/>
    <s v="CANCUN"/>
    <s v="RAMOS MEZA MAYRA ALEJANDRA"/>
    <n v="2180"/>
    <s v="MD"/>
    <s v="SPEI"/>
    <x v="86"/>
    <x v="1"/>
    <s v="MOD. 12 "/>
    <x v="3"/>
    <n v="503099"/>
    <s v="RAMM930219MYNMZY08"/>
    <m/>
    <m/>
    <m/>
    <m/>
    <m/>
  </r>
  <r>
    <n v="4412"/>
    <s v="CANCUN"/>
    <s v="RAMOS MEZA MAYRA ALEJANDRA"/>
    <n v="2020"/>
    <s v="MD"/>
    <s v="SPEI"/>
    <x v="86"/>
    <x v="2"/>
    <s v="3ER CUATRIMESTRE"/>
    <x v="3"/>
    <n v="503099"/>
    <s v="RAMM930219MYNMZY08"/>
    <m/>
    <m/>
    <m/>
    <m/>
    <m/>
  </r>
  <r>
    <n v="4413"/>
    <s v="CANCUN"/>
    <s v=" AVIGAIL ZARAGOZA ALONSO"/>
    <n v="10000"/>
    <s v="LD"/>
    <s v="SPEI"/>
    <x v="86"/>
    <x v="3"/>
    <s v="ABONO A TITULACION"/>
    <x v="2"/>
    <n v="1311823"/>
    <s v=""/>
    <m/>
    <m/>
    <m/>
    <m/>
    <m/>
  </r>
  <r>
    <n v="4414"/>
    <s v="CANCUN"/>
    <s v="HUESCA MARZUCA JUAN CARLOS"/>
    <n v="3350"/>
    <s v="DD"/>
    <s v="SPEI"/>
    <x v="86"/>
    <x v="1"/>
    <s v="MOD. 14"/>
    <x v="4"/>
    <n v="1209856"/>
    <s v="HUMJ760710HQRSRN08"/>
    <m/>
    <m/>
    <m/>
    <m/>
    <m/>
  </r>
  <r>
    <n v="4415"/>
    <s v="CANCUN"/>
    <s v="VERA GARCIA HECTOR"/>
    <n v="1000"/>
    <s v="DD"/>
    <s v="SPEI"/>
    <x v="86"/>
    <x v="1"/>
    <s v="MOD.1 ABONO"/>
    <x v="4"/>
    <n v="812218"/>
    <s v="VEGH731229HTCRRC07"/>
    <m/>
    <m/>
    <m/>
    <m/>
    <m/>
  </r>
  <r>
    <n v="4416"/>
    <s v="PUERTO M"/>
    <s v="MORALES MORALES IRMA "/>
    <n v="1700"/>
    <s v="LD"/>
    <s v="SPEI"/>
    <x v="4"/>
    <x v="1"/>
    <s v="MOD. 31 "/>
    <x v="2"/>
    <n v="1205914"/>
    <s v="MOMI791016MCSRRR06"/>
    <m/>
    <m/>
    <m/>
    <m/>
    <m/>
  </r>
  <r>
    <n v="4417"/>
    <s v="TOLUCA"/>
    <s v="BOLIO CERDAN ARTURO"/>
    <n v="3350"/>
    <s v="DD"/>
    <s v="SPEI"/>
    <x v="3"/>
    <x v="1"/>
    <s v="MOD. 9 "/>
    <x v="4"/>
    <n v="1013568"/>
    <s v="BOCA680311HDFLRR07"/>
    <m/>
    <s v="F"/>
    <m/>
    <m/>
    <m/>
  </r>
  <r>
    <n v="4418"/>
    <s v="CANCUN"/>
    <s v="GOMEZ MARQUEZ VANIA"/>
    <n v="2180"/>
    <s v="MD"/>
    <s v="SPEI"/>
    <x v="3"/>
    <x v="1"/>
    <s v="MOD.14"/>
    <x v="3"/>
    <n v="1207170"/>
    <s v="GOMV760827MMCMRN05"/>
    <s v="PENDIENTE"/>
    <s v="F"/>
    <m/>
    <m/>
    <m/>
  </r>
  <r>
    <n v="4419"/>
    <s v="CANCUN"/>
    <s v="MAY CHAN ILEANA VICTORIA _x000a_"/>
    <n v="1500"/>
    <s v="DD"/>
    <s v="SPEI"/>
    <x v="3"/>
    <x v="1"/>
    <s v="MOD.4 Abono"/>
    <x v="4"/>
    <n v="1313875"/>
    <s v="MACI810921MQRYHL00"/>
    <m/>
    <m/>
    <m/>
    <m/>
    <m/>
  </r>
  <r>
    <n v="4420"/>
    <s v="CIUDAD DEL C"/>
    <s v="PECH JIMENEZ SERGIO ALFONSO"/>
    <n v="2800"/>
    <s v="DD"/>
    <s v="SPEI"/>
    <x v="87"/>
    <x v="1"/>
    <s v="19 DE 24"/>
    <x v="4"/>
    <n v="280652"/>
    <s v="PEJS780105HCCCMR03"/>
    <m/>
    <s v="F"/>
    <m/>
    <m/>
    <m/>
  </r>
  <r>
    <n v="4421"/>
    <s v="CIUDAD DEL C"/>
    <s v="PECH JIMENEZ SERGIO ALFONSO"/>
    <n v="2800"/>
    <s v="DD"/>
    <s v="SPEI"/>
    <x v="87"/>
    <x v="1"/>
    <s v="20 DE 24"/>
    <x v="4"/>
    <n v="280652"/>
    <s v="PEJS780105HCCCMR03"/>
    <m/>
    <s v="F"/>
    <m/>
    <m/>
    <m/>
  </r>
  <r>
    <n v="4422"/>
    <s v="CANCUN"/>
    <s v="VILLANUEVA TUN ARACELI GUADALUPE"/>
    <n v="3350"/>
    <s v="DIAP"/>
    <s v="SPEI"/>
    <x v="87"/>
    <x v="1"/>
    <s v="MOD. 3"/>
    <x v="14"/>
    <n v="505517"/>
    <s v="VITA851202MQRLNR05"/>
    <m/>
    <m/>
    <m/>
    <m/>
    <m/>
  </r>
  <r>
    <n v="4423"/>
    <s v="CANCUN"/>
    <s v="VILLANUEVA TUN ARACELI GUADALUPE"/>
    <n v="3350"/>
    <s v="DIAP"/>
    <s v="SPEI"/>
    <x v="87"/>
    <x v="1"/>
    <s v="MOD. 4"/>
    <x v="14"/>
    <n v="505646"/>
    <s v="VITA851202MQRLNR05"/>
    <m/>
    <m/>
    <m/>
    <m/>
    <m/>
  </r>
  <r>
    <n v="4424"/>
    <s v="CANCUN"/>
    <s v="AVILA SANDOVAL ROXANA "/>
    <n v="620"/>
    <s v="DD"/>
    <s v="SPEI"/>
    <x v="87"/>
    <x v="1"/>
    <s v="MOD 7 ABONO"/>
    <x v="4"/>
    <n v="529746"/>
    <s v=""/>
    <m/>
    <m/>
    <m/>
    <m/>
    <m/>
  </r>
  <r>
    <n v="4425"/>
    <s v="CANCUN"/>
    <s v="AVILA SANDOVAL ROXANA "/>
    <n v="620"/>
    <s v="DD"/>
    <s v="SPEI"/>
    <x v="87"/>
    <x v="1"/>
    <s v="MOD 7 ABONO"/>
    <x v="4"/>
    <n v="529746"/>
    <s v=""/>
    <m/>
    <m/>
    <m/>
    <m/>
    <m/>
  </r>
  <r>
    <n v="4426"/>
    <s v="GUATEMALA"/>
    <s v=" ASOCIACION GUATEMALTECA DE"/>
    <n v="84551.93"/>
    <s v="DD"/>
    <s v="SPEI"/>
    <x v="4"/>
    <x v="1"/>
    <s v="PAGO TOTAL"/>
    <x v="4"/>
    <n v="24015"/>
    <s v=""/>
    <m/>
    <m/>
    <m/>
    <m/>
    <m/>
  </r>
  <r>
    <n v="4427"/>
    <s v="CANCUN"/>
    <s v="GUZMAN CERVANTES GERARDO"/>
    <n v="750"/>
    <s v="MDP"/>
    <s v="SPEI"/>
    <x v="88"/>
    <x v="1"/>
    <s v="MOD 1 ABONO"/>
    <x v="15"/>
    <n v="643758"/>
    <s v="GUCG651128HDFZRR06"/>
    <m/>
    <m/>
    <m/>
    <m/>
    <m/>
  </r>
  <r>
    <n v="4428"/>
    <s v="CANCUN"/>
    <s v="PECH PECH ADDY PAULINA"/>
    <n v="20000"/>
    <s v="DD"/>
    <s v="SPEI"/>
    <x v="88"/>
    <x v="1"/>
    <s v="ABONO A COLEGIATURAS"/>
    <x v="4"/>
    <n v="295705"/>
    <s v="PEPA820510MQRCCD05"/>
    <m/>
    <m/>
    <m/>
    <m/>
    <m/>
  </r>
  <r>
    <n v="4429"/>
    <s v="CANCUN"/>
    <s v="MENDEZ PINEDA LIZETH NAYELLI"/>
    <n v="3350"/>
    <s v="DIAP"/>
    <s v="DEP EN EFECTIVO"/>
    <x v="88"/>
    <x v="1"/>
    <s v="MOD 1"/>
    <x v="14"/>
    <n v="429538"/>
    <s v="MEPL870813MTSNNZ02"/>
    <s v="ENVIADO"/>
    <m/>
    <m/>
    <m/>
    <m/>
  </r>
  <r>
    <n v="4430"/>
    <s v="PUERTO M"/>
    <s v="CETINA CARRILLO JULIO MANUEL"/>
    <n v="1250"/>
    <s v="LD"/>
    <s v="SPEI"/>
    <x v="88"/>
    <x v="1"/>
    <s v="MOD 32"/>
    <x v="2"/>
    <n v="164414"/>
    <s v="CECJ840615HQRTRL06"/>
    <m/>
    <m/>
    <m/>
    <m/>
    <m/>
  </r>
  <r>
    <n v="4431"/>
    <s v="KANTUNILKIN"/>
    <s v="POOL CAUICH DAVID JEYSSER"/>
    <n v="1350"/>
    <s v="LD"/>
    <s v="BANCO AZTECA"/>
    <x v="4"/>
    <x v="1"/>
    <s v="MOD 14"/>
    <x v="2"/>
    <n v="652033"/>
    <s v="POCD820928HQRLCV09"/>
    <s v="ENVIADO"/>
    <m/>
    <m/>
    <m/>
    <m/>
  </r>
  <r>
    <n v="4432"/>
    <s v="KANTUNILKIN"/>
    <s v="POOL CAUICH DAVID JEYSSER"/>
    <n v="1350"/>
    <s v="LD"/>
    <s v="BANCO AZTECA"/>
    <x v="89"/>
    <x v="1"/>
    <s v="MOD 15"/>
    <x v="2"/>
    <n v="658164"/>
    <s v="POCD820928HQRLCV09"/>
    <s v="ENVIADO"/>
    <m/>
    <m/>
    <m/>
    <m/>
  </r>
  <r>
    <n v="4433"/>
    <s v="KANTUNILKIN"/>
    <s v="POOL CAUICH DAVID JEYSSER"/>
    <n v="650"/>
    <s v="LD"/>
    <s v="BANCO AZTECA"/>
    <x v="89"/>
    <x v="1"/>
    <s v="MOD 16 ABONO"/>
    <x v="2"/>
    <n v="658164"/>
    <s v="POCD820928HQRLCV09"/>
    <s v="ENVIADO"/>
    <m/>
    <m/>
    <m/>
    <m/>
  </r>
  <r>
    <n v="4434"/>
    <s v="KANTUNILKIN"/>
    <s v="ORTIZ GARCIA JOSE JUAN"/>
    <n v="1350"/>
    <s v="LD"/>
    <s v="BANCO AZTECA"/>
    <x v="6"/>
    <x v="1"/>
    <s v="MOD 25"/>
    <x v="2"/>
    <n v="648948"/>
    <s v="OIGJ811219HTCRRN04"/>
    <s v="ENVIADO"/>
    <m/>
    <m/>
    <m/>
    <m/>
  </r>
  <r>
    <n v="4435"/>
    <s v="KANTUNILKIN"/>
    <s v="ORTIZ GARCIA JOSE JUAN"/>
    <n v="1000"/>
    <s v="LD"/>
    <s v="BANCO AZTECA"/>
    <x v="6"/>
    <x v="2"/>
    <s v="7TO CUATRIMESTRE"/>
    <x v="2"/>
    <n v="648948"/>
    <s v="OIGJ811219HTCRRN04"/>
    <s v="ENVIADO"/>
    <m/>
    <m/>
    <m/>
    <m/>
  </r>
  <r>
    <n v="4436"/>
    <s v="KANTUNILKIN"/>
    <s v="KUMUL PECH BERNALDO AGUILLER"/>
    <n v="1350"/>
    <s v="LD"/>
    <s v="BANCO AZTECA"/>
    <x v="90"/>
    <x v="1"/>
    <s v="MOD 25"/>
    <x v="2"/>
    <n v="654984"/>
    <s v="KUPB730511HQRMCR06"/>
    <s v="ENVIADO"/>
    <m/>
    <m/>
    <m/>
    <m/>
  </r>
  <r>
    <n v="4437"/>
    <s v="CANCUN"/>
    <s v="MAY CHAN ILEANA VICTORIA"/>
    <n v="1300"/>
    <s v="DD"/>
    <s v="SPEI"/>
    <x v="91"/>
    <x v="1"/>
    <s v="MOD. 4 SALDADO"/>
    <x v="4"/>
    <n v="102629"/>
    <s v=""/>
    <s v="ENVIADO"/>
    <m/>
    <m/>
    <m/>
    <m/>
  </r>
  <r>
    <n v="4438"/>
    <s v="CANCUN"/>
    <s v="ROSADO NOVELO JEANETTE DE LOS ANGELES"/>
    <n v="3350"/>
    <s v="DD"/>
    <s v="SPEI"/>
    <x v="91"/>
    <x v="1"/>
    <s v="MOD. 10"/>
    <x v="4"/>
    <n v="167188"/>
    <s v="RONJ661005MYNSVN08"/>
    <s v="ENVIADO"/>
    <s v="F"/>
    <m/>
    <m/>
    <m/>
  </r>
  <r>
    <n v="4439"/>
    <s v="CANCUN"/>
    <s v="CHAVEZ AGUAYO MARCO ANTONIO"/>
    <n v="3350"/>
    <s v="DD"/>
    <s v="SPEI"/>
    <x v="91"/>
    <x v="1"/>
    <s v="MOD 5"/>
    <x v="4"/>
    <n v="197029"/>
    <s v="CAAM800127HJCHGR04"/>
    <s v="ENVIADO"/>
    <m/>
    <m/>
    <m/>
    <m/>
  </r>
  <r>
    <n v="4440"/>
    <s v="CANCUN"/>
    <s v="CHAVEZ AGUAYO MARCO ANTONIO"/>
    <n v="3350"/>
    <s v="DD"/>
    <s v="SPEI"/>
    <x v="91"/>
    <x v="1"/>
    <s v="MOD 6"/>
    <x v="4"/>
    <n v="197029"/>
    <s v="CAAM800127HJCHGR04"/>
    <s v="ENVIADO"/>
    <m/>
    <m/>
    <m/>
    <m/>
  </r>
  <r>
    <n v="4441"/>
    <s v="CANCUN"/>
    <s v="CHAVEZ AGUAYO MARCO ANTONIO"/>
    <n v="3350"/>
    <s v="DD"/>
    <s v="SPEI"/>
    <x v="91"/>
    <x v="1"/>
    <s v="MOD 7"/>
    <x v="4"/>
    <n v="197029"/>
    <s v="CAAM800127HJCHGR04"/>
    <s v="ENVIADO"/>
    <m/>
    <m/>
    <m/>
    <m/>
  </r>
  <r>
    <n v="4442"/>
    <s v="CANCUN"/>
    <s v="CHAVEZ AGUAYO MARCO ANTONIO"/>
    <n v="3350"/>
    <s v="DD"/>
    <s v="SPEI"/>
    <x v="91"/>
    <x v="1"/>
    <s v="MOD 8"/>
    <x v="4"/>
    <n v="197029"/>
    <s v="CAAM800127HJCHGR04"/>
    <s v="ENVIADO"/>
    <m/>
    <m/>
    <m/>
    <m/>
  </r>
  <r>
    <n v="4443"/>
    <s v="CANCUN"/>
    <s v="CHAVEZ AGUAYO MARCO ANTONIO"/>
    <n v="650"/>
    <s v="DD"/>
    <s v="SPEI"/>
    <x v="91"/>
    <x v="7"/>
    <s v="CONSTANCIA"/>
    <x v="4"/>
    <n v="198886"/>
    <s v="CAAM800127HJCHGR04"/>
    <s v="ENVIADO"/>
    <m/>
    <m/>
    <m/>
    <m/>
  </r>
  <r>
    <n v="4444"/>
    <s v="PUERTO M"/>
    <s v="OSORIO LEO HECTOR BALTAZAR"/>
    <n v="1250.5"/>
    <s v="LD"/>
    <s v="CLIP"/>
    <x v="91"/>
    <x v="1"/>
    <s v="MOD. 33"/>
    <x v="2"/>
    <n v="333729"/>
    <s v="OOLH711231HQRSXC00"/>
    <s v="ENVIADO"/>
    <m/>
    <m/>
    <m/>
    <m/>
  </r>
  <r>
    <n v="4445"/>
    <s v="CANCUN"/>
    <s v="PALACIOS RAMIREZ EUSEBIO"/>
    <n v="5333"/>
    <s v="JTDD"/>
    <s v="SPEI"/>
    <x v="91"/>
    <x v="1"/>
    <s v="MOD. 4"/>
    <x v="0"/>
    <s v="379373 / 377854"/>
    <s v="PARE790130HMCLMS06"/>
    <s v="ENVIADO"/>
    <m/>
    <m/>
    <m/>
    <m/>
  </r>
  <r>
    <n v="4446"/>
    <s v="CANCUN"/>
    <s v="MARTINEZ JARA MIRNA KARINA"/>
    <n v="2180"/>
    <s v="JTLD"/>
    <s v="SPEI"/>
    <x v="91"/>
    <x v="1"/>
    <s v="MOD. 6"/>
    <x v="1"/>
    <n v="379584"/>
    <s v="MAJM790326MVZRRR06"/>
    <s v="ENVIADO"/>
    <s v="F"/>
    <m/>
    <m/>
    <m/>
  </r>
  <r>
    <n v="4447"/>
    <s v="CANCUN"/>
    <s v="LUNA RAMOS ANGEL GUILLERMO"/>
    <n v="2180"/>
    <s v="MD"/>
    <s v="SPEI"/>
    <x v="91"/>
    <x v="1"/>
    <s v="MOD. 12"/>
    <x v="3"/>
    <n v="387944"/>
    <s v="LURA870316HQRNMN02"/>
    <s v="ENVIADO"/>
    <s v="F"/>
    <m/>
    <m/>
    <m/>
  </r>
  <r>
    <n v="4448"/>
    <s v="CANCUN"/>
    <s v="LUNA RAMOS ANGEL GUILLERMO"/>
    <n v="2180"/>
    <s v="MD"/>
    <s v="SPEI"/>
    <x v="91"/>
    <x v="1"/>
    <s v="MOD. 13"/>
    <x v="3"/>
    <n v="387944"/>
    <s v="LURA870316HQRNMN02"/>
    <s v="ENVIADO"/>
    <s v="F"/>
    <m/>
    <m/>
    <m/>
  </r>
  <r>
    <n v="4449"/>
    <s v="CANCUN"/>
    <s v="GONZALEZ GLENNIE MARIA FERNANDA "/>
    <n v="1400"/>
    <s v="LD"/>
    <s v="SPEI"/>
    <x v="91"/>
    <x v="1"/>
    <s v="MOD. 11"/>
    <x v="2"/>
    <n v="399842"/>
    <s v="GOGF741017MVZNLR02"/>
    <s v="ENVIADO"/>
    <s v="F"/>
    <m/>
    <m/>
    <m/>
  </r>
  <r>
    <n v="4450"/>
    <s v="CANCUN"/>
    <s v="CHAIN GONZALEZ MARIA"/>
    <n v="1400"/>
    <s v="LD"/>
    <s v="SPEI"/>
    <x v="91"/>
    <x v="1"/>
    <s v="MOD. 11"/>
    <x v="2"/>
    <n v="402624"/>
    <s v="CAGM010321MVZHNRA6"/>
    <s v="ENVIADO"/>
    <s v="F"/>
    <m/>
    <m/>
    <m/>
  </r>
  <r>
    <n v="4451"/>
    <s v="PUERTO M"/>
    <s v="SANDOVAL REYES SELENA ENCARNACION"/>
    <n v="1250"/>
    <s v="LD"/>
    <s v="SPEI"/>
    <x v="91"/>
    <x v="1"/>
    <s v="MOD. 31"/>
    <x v="2"/>
    <n v="442546"/>
    <s v="SARS950816MTCNYL06"/>
    <s v="ENVIADO"/>
    <m/>
    <m/>
    <m/>
    <m/>
  </r>
  <r>
    <n v="4452"/>
    <s v="KANTUNILKIN"/>
    <s v="HOY HAU LUIS ALBERTO"/>
    <n v="1350"/>
    <s v="LD"/>
    <s v="SPEI"/>
    <x v="91"/>
    <x v="1"/>
    <s v="MOD. 26"/>
    <x v="2"/>
    <n v="443587"/>
    <s v="HOHL900225HQRYXS08"/>
    <s v="ENVIADO"/>
    <m/>
    <m/>
    <m/>
    <m/>
  </r>
  <r>
    <n v="4453"/>
    <s v="CANCUN"/>
    <s v="SOSA GARCIA LIZBETH REGINA"/>
    <n v="2180"/>
    <s v="JTLD"/>
    <s v="SPEI"/>
    <x v="91"/>
    <x v="1"/>
    <s v="MOD. 6"/>
    <x v="1"/>
    <n v="451865"/>
    <s v="SOGL770303MYNSRZ09"/>
    <s v="ENVIADO"/>
    <m/>
    <m/>
    <m/>
    <m/>
  </r>
  <r>
    <n v="4454"/>
    <s v="CANCUN"/>
    <s v="VIDAL GUAL MANUELA DE ATOCHA "/>
    <n v="1350"/>
    <s v="LD"/>
    <s v="SPEI"/>
    <x v="92"/>
    <x v="1"/>
    <s v="MOD. 25"/>
    <x v="2"/>
    <n v="469723"/>
    <s v="VIGM710129MTCDLN03"/>
    <s v="ENVIADO"/>
    <m/>
    <m/>
    <m/>
    <m/>
  </r>
  <r>
    <n v="4455"/>
    <s v="CANCUN"/>
    <s v="VIDAL GUAL MANUELA DE ATOCHA "/>
    <n v="1350"/>
    <s v="LD"/>
    <s v="SPEI"/>
    <x v="93"/>
    <x v="1"/>
    <s v="MOD. 26"/>
    <x v="2"/>
    <n v="469724"/>
    <s v="VIGM710129MTCDLN03"/>
    <s v="ENVIADO"/>
    <m/>
    <m/>
    <m/>
    <m/>
  </r>
  <r>
    <n v="4456"/>
    <s v="CANCUN"/>
    <s v="VIDAL GUAL MANUELA DE ATOCHA "/>
    <n v="1350"/>
    <s v="LD"/>
    <s v="SPEI"/>
    <x v="88"/>
    <x v="1"/>
    <s v="MOD. 27"/>
    <x v="2"/>
    <n v="469725"/>
    <s v="VIGM710129MTCDLN03"/>
    <s v="ENVIADO"/>
    <m/>
    <m/>
    <m/>
    <m/>
  </r>
  <r>
    <n v="4457"/>
    <s v="CANCUN"/>
    <s v="VIDAL GUAL MANUELA DE ATOCHA "/>
    <n v="1350"/>
    <s v="LD"/>
    <s v="SPEI"/>
    <x v="94"/>
    <x v="1"/>
    <s v="MOD. 28"/>
    <x v="2"/>
    <n v="469726"/>
    <s v="VIGM710129MTCDLN03"/>
    <s v="ENVIADO"/>
    <m/>
    <m/>
    <m/>
    <m/>
  </r>
  <r>
    <n v="4458"/>
    <s v="CANCUN"/>
    <s v="VIDAL GUAL MANUELA DE ATOCHA "/>
    <n v="1350"/>
    <s v="LD"/>
    <s v="SPEI"/>
    <x v="95"/>
    <x v="1"/>
    <s v="MOD. 29"/>
    <x v="2"/>
    <n v="469727"/>
    <s v="VIGM710129MTCDLN03"/>
    <s v="ENVIADO"/>
    <m/>
    <m/>
    <m/>
    <m/>
  </r>
  <r>
    <n v="4459"/>
    <s v="CANCUN"/>
    <s v="VIDAL GUAL MANUELA DE ATOCHA "/>
    <n v="1350"/>
    <s v="LD"/>
    <s v="SPEI"/>
    <x v="96"/>
    <x v="1"/>
    <s v="MOD. 30"/>
    <x v="2"/>
    <n v="469728"/>
    <s v="VIGM710129MTCDLN03"/>
    <s v="ENVIADO"/>
    <m/>
    <m/>
    <m/>
    <m/>
  </r>
  <r>
    <n v="4460"/>
    <s v="CANCUN"/>
    <s v="VIDAL GUAL MANUELA DE ATOCHA "/>
    <n v="1350"/>
    <s v="LD"/>
    <s v="SPEI"/>
    <x v="97"/>
    <x v="1"/>
    <s v="MOD. 31"/>
    <x v="2"/>
    <n v="469729"/>
    <s v="VIGM710129MTCDLN03"/>
    <s v="ENVIADO"/>
    <m/>
    <m/>
    <m/>
    <m/>
  </r>
  <r>
    <n v="4461"/>
    <s v="CANCUN"/>
    <s v="VIDAL GUAL MANUELA DE ATOCHA "/>
    <n v="1350"/>
    <s v="LD"/>
    <s v="SPEI"/>
    <x v="91"/>
    <x v="1"/>
    <s v="MOD. 32"/>
    <x v="2"/>
    <n v="469730"/>
    <s v="VIGM710129MTCDLN03"/>
    <s v="ENVIADO"/>
    <m/>
    <m/>
    <m/>
    <m/>
  </r>
  <r>
    <n v="4462"/>
    <s v="KANTUNILKIN"/>
    <s v="CAB CANCHE RUSSEL JOSUE"/>
    <n v="1350"/>
    <s v="LD"/>
    <s v="SPEI"/>
    <x v="91"/>
    <x v="1"/>
    <s v="MOD. 26"/>
    <x v="2"/>
    <n v="510091"/>
    <s v="CACR871220HQRBNS16"/>
    <s v="ENVIADO"/>
    <m/>
    <m/>
    <m/>
    <m/>
  </r>
  <r>
    <n v="4463"/>
    <s v="TOLUCA"/>
    <s v="BLANCO LIZAMA LANDY BEATRIZ"/>
    <n v="3350"/>
    <s v="DD"/>
    <s v="SPEI"/>
    <x v="91"/>
    <x v="1"/>
    <s v="MOD. 10"/>
    <x v="4"/>
    <n v="527414"/>
    <s v="BALL690923MYNLZN07"/>
    <s v="ENVIADO"/>
    <m/>
    <m/>
    <m/>
    <m/>
  </r>
  <r>
    <n v="4464"/>
    <s v="TOLUCA"/>
    <s v="MEDINA VILLARREAL BLANCA ANNEL "/>
    <n v="3350"/>
    <s v="DD"/>
    <s v="SPEI"/>
    <x v="91"/>
    <x v="1"/>
    <s v="MOD. 6"/>
    <x v="4"/>
    <n v="558512"/>
    <s v="MEVB800304MCLDLL00"/>
    <s v="ENVIADO"/>
    <m/>
    <m/>
    <m/>
    <m/>
  </r>
  <r>
    <n v="4465"/>
    <s v="CANCUN"/>
    <s v="ACOSTA CORRAL LUIS CARLOS"/>
    <n v="1090"/>
    <s v="JTLD"/>
    <s v="SPEI"/>
    <x v="91"/>
    <x v="1"/>
    <s v="MOD. 1 SALDADO"/>
    <x v="1"/>
    <n v="601998"/>
    <s v="AOCL700927HCHCRS07"/>
    <s v="ENVIADO"/>
    <m/>
    <m/>
    <m/>
    <m/>
  </r>
  <r>
    <n v="4466"/>
    <s v="CANCUN"/>
    <s v="ACOSTA CORRAL LUIS CARLOS"/>
    <n v="1090"/>
    <s v="JTLD"/>
    <s v="SPEI"/>
    <x v="91"/>
    <x v="1"/>
    <s v="MOD. 2 ABONO"/>
    <x v="1"/>
    <n v="601998"/>
    <s v="AOCL700927HCHCRS07"/>
    <s v="ENVIADO"/>
    <m/>
    <m/>
    <m/>
    <m/>
  </r>
  <r>
    <n v="4467"/>
    <s v="CANCUN"/>
    <s v="CUEN RODRIGUEZ ANIBAL GUILLERMO"/>
    <n v="5333"/>
    <s v="JTDD"/>
    <s v="SPEI"/>
    <x v="91"/>
    <x v="1"/>
    <s v="MOD. 4"/>
    <x v="0"/>
    <n v="641331"/>
    <s v="CURA570915HSLNDN03"/>
    <s v="ENVIADO"/>
    <m/>
    <m/>
    <m/>
    <m/>
  </r>
  <r>
    <n v="4468"/>
    <s v="CANCUN"/>
    <s v="ARELLANO GARCIA MANUEL DE JESUS"/>
    <n v="2080"/>
    <s v="JTLD"/>
    <s v="SPEI"/>
    <x v="91"/>
    <x v="1"/>
    <s v="MOD 2 ABONO"/>
    <x v="1"/>
    <n v="666595"/>
    <s v="AEGM580603HDGRRN05"/>
    <s v="PENDIENTE"/>
    <m/>
    <m/>
    <m/>
    <m/>
  </r>
  <r>
    <n v="4469"/>
    <s v="CANCUN"/>
    <s v="CRUZ MORENO CARLOS ALBERTO "/>
    <n v="5333"/>
    <s v="JTDD"/>
    <s v="SPEI"/>
    <x v="91"/>
    <x v="1"/>
    <s v="MOD. 4"/>
    <x v="0"/>
    <n v="94442"/>
    <s v="CUMC760224HDFRRR08"/>
    <s v="PENDIENTE"/>
    <s v="F"/>
    <m/>
    <m/>
    <m/>
  </r>
  <r>
    <n v="4470"/>
    <s v="CANCUN"/>
    <s v="RAMIREZ ARAGON MIGUEL ANGEL"/>
    <n v="2800"/>
    <s v="DD"/>
    <s v="SPEI"/>
    <x v="91"/>
    <x v="1"/>
    <s v="MOD. 21"/>
    <x v="4"/>
    <n v="757571"/>
    <s v="RAAM941103HVZMRG02"/>
    <s v="ENVIADO"/>
    <s v="F"/>
    <m/>
    <m/>
    <m/>
  </r>
  <r>
    <n v="4471"/>
    <s v="CANCUN"/>
    <s v="CANO GOMEZ HECTOR DOMINGO"/>
    <n v="3350"/>
    <s v="JTDD"/>
    <s v="SPEI"/>
    <x v="91"/>
    <x v="1"/>
    <s v="MOD. 4"/>
    <x v="0"/>
    <n v="791956"/>
    <s v="CAGH860506HHGNMC04"/>
    <s v="ENVIADO"/>
    <m/>
    <m/>
    <m/>
    <m/>
  </r>
  <r>
    <n v="4472"/>
    <s v="CANCUN"/>
    <s v="VERA GARCIA HECTOR"/>
    <n v="3350"/>
    <s v="DD"/>
    <s v="SPEI"/>
    <x v="91"/>
    <x v="1"/>
    <s v="MOD. 2"/>
    <x v="4"/>
    <n v="844907"/>
    <s v="VEGH731229HTCRRC07"/>
    <s v="ENVIADO"/>
    <m/>
    <m/>
    <m/>
    <m/>
  </r>
  <r>
    <n v="4473"/>
    <s v="CANCUN "/>
    <s v="SANCHEZ RODRIGUEZ JOSE RAFAEL"/>
    <n v="2180"/>
    <s v="JTLD"/>
    <s v="Depósito de efectivo"/>
    <x v="91"/>
    <x v="1"/>
    <s v="MOD. 5"/>
    <x v="1"/>
    <n v="866795"/>
    <s v="SARR600502HYNNDF02"/>
    <s v="ENVIADO"/>
    <m/>
    <m/>
    <m/>
    <m/>
  </r>
  <r>
    <n v="4474"/>
    <s v="CANCUN"/>
    <s v="VILLANUEVA TUN ARACELI GUADALUPE"/>
    <n v="1000"/>
    <s v="DD"/>
    <s v="Depósito de efectivo"/>
    <x v="91"/>
    <x v="10"/>
    <s v="LICORES"/>
    <x v="4"/>
    <n v="29369699"/>
    <s v="VITA851202MQRLNR05"/>
    <s v="ENVIADO"/>
    <m/>
    <m/>
    <m/>
    <m/>
  </r>
  <r>
    <n v="4475"/>
    <s v="CANCUN"/>
    <s v="VILLANUEVA TUN ARACELI GUADALUPE"/>
    <n v="1250"/>
    <s v="DD"/>
    <s v="Depósito de efectivo"/>
    <x v="91"/>
    <x v="6"/>
    <s v="toga, Birrete, Museta + Foto"/>
    <x v="4"/>
    <n v="29370243"/>
    <s v="VITA851202MQRLNR05"/>
    <s v="ENVIADO"/>
    <m/>
    <m/>
    <m/>
    <m/>
  </r>
  <r>
    <n v="4476"/>
    <s v="CANCUN"/>
    <s v="VILLANUEVA TUN ARACELI GUADALUPE"/>
    <n v="3350"/>
    <s v="DIAP"/>
    <s v="Depósito de efectivo"/>
    <x v="91"/>
    <x v="1"/>
    <s v="MOD. 5"/>
    <x v="14"/>
    <s v="29370748 / 29371286"/>
    <s v="VITA851202MQRLNR05"/>
    <s v="ENVIADO"/>
    <m/>
    <m/>
    <m/>
    <m/>
  </r>
  <r>
    <n v="4477"/>
    <s v="CHETUMAL"/>
    <s v="AVILES DEMENEGHI DEYLIANA"/>
    <n v="1050"/>
    <s v="DD"/>
    <s v="SPEI"/>
    <x v="97"/>
    <x v="6"/>
    <s v="toga, Birrete, Museta + Foto"/>
    <x v="4"/>
    <n v="60999"/>
    <s v="AIDD831202MQRVMY02"/>
    <s v="ENVIADO"/>
    <m/>
    <m/>
    <m/>
    <m/>
  </r>
  <r>
    <n v="4478"/>
    <s v="CHETUMAL"/>
    <s v="AVILES DEMENEGHI DEYLIANA"/>
    <n v="2500"/>
    <s v="DD"/>
    <s v="SPEI"/>
    <x v="97"/>
    <x v="6"/>
    <s v="2 BOLETOS"/>
    <x v="4"/>
    <n v="60999"/>
    <s v="AIDD831202MQRVMY02"/>
    <s v="ENVIADO"/>
    <m/>
    <m/>
    <m/>
    <m/>
  </r>
  <r>
    <n v="4479"/>
    <s v="CIUDAD DEL C"/>
    <s v="CASTRO ESPINOSA VIANEY"/>
    <n v="2500"/>
    <s v="MD"/>
    <s v="SPEI"/>
    <x v="97"/>
    <x v="3"/>
    <s v="4TO ABONO"/>
    <x v="3"/>
    <s v="286988 / 285682"/>
    <s v="CAEV711220MTCSSN07"/>
    <s v="ENVIADO"/>
    <m/>
    <m/>
    <m/>
    <m/>
  </r>
  <r>
    <n v="4480"/>
    <s v="CANCUN"/>
    <s v="DOMINGUEZ SERRET ARACELI"/>
    <n v="2800"/>
    <s v="DD"/>
    <s v="Depósito de efectivo"/>
    <x v="97"/>
    <x v="1"/>
    <s v="MOD. 10"/>
    <x v="4"/>
    <n v="290320"/>
    <s v="DOSA710403MDFMRR02"/>
    <s v="ENVIADO"/>
    <m/>
    <m/>
    <m/>
    <m/>
  </r>
  <r>
    <n v="4481"/>
    <s v="CANCUN"/>
    <s v="SANTIAGO URGELL JUAN LORENZO "/>
    <n v="1250"/>
    <s v="LD"/>
    <s v="SPEI"/>
    <x v="97"/>
    <x v="1"/>
    <s v="MOD. 35"/>
    <x v="2"/>
    <n v="299047"/>
    <s v="SAUJ870910HTCNRN01"/>
    <s v="ENVIADO"/>
    <m/>
    <m/>
    <m/>
    <m/>
  </r>
  <r>
    <n v="4482"/>
    <s v="CANCUN"/>
    <s v="SANTIAGO URGELL JUAN LORENZO "/>
    <n v="1250"/>
    <s v="LD"/>
    <s v="SPEI"/>
    <x v="97"/>
    <x v="1"/>
    <s v="MOD. 36"/>
    <x v="2"/>
    <n v="299047"/>
    <s v="SAUJ870910HTCNRN01"/>
    <s v="ENVIADO"/>
    <m/>
    <m/>
    <m/>
    <m/>
  </r>
  <r>
    <n v="4483"/>
    <s v="CIUDAD DEL C"/>
    <s v="VASQUEZ MARTINEZ ANA KARINA"/>
    <n v="5000"/>
    <s v="MD"/>
    <s v="SPEI"/>
    <x v="97"/>
    <x v="3"/>
    <s v="3ER ABONO"/>
    <x v="3"/>
    <n v="343036"/>
    <s v="VAMA931216MVZSRN07"/>
    <s v="ENVIADO"/>
    <m/>
    <m/>
    <m/>
    <m/>
  </r>
  <r>
    <n v="4484"/>
    <s v="CANCUN"/>
    <s v="RODRIGUEZ FIGUEROA HOMERO"/>
    <n v="5333"/>
    <s v="JTDD"/>
    <s v="SPEI"/>
    <x v="97"/>
    <x v="1"/>
    <s v="MOD. 4"/>
    <x v="0"/>
    <n v="445856"/>
    <s v="ROFH700420HDFDGM02"/>
    <s v="ENVIADO"/>
    <s v="F"/>
    <m/>
    <m/>
    <m/>
  </r>
  <r>
    <n v="4485"/>
    <s v="TOLUCA"/>
    <s v="ALCANTARA VERA FELIPE"/>
    <n v="2180"/>
    <s v="JTMD"/>
    <s v="SPEI"/>
    <x v="97"/>
    <x v="1"/>
    <s v="MOD 1"/>
    <x v="12"/>
    <n v="479236"/>
    <s v="AAVF761106HMCLRL08"/>
    <s v="ENVIADO"/>
    <m/>
    <m/>
    <m/>
    <m/>
  </r>
  <r>
    <n v="4486"/>
    <s v="CANCUN"/>
    <s v="SANCHEZ DE LA CRUZ ALICIA "/>
    <n v="3350"/>
    <s v="DD"/>
    <s v="SPEI"/>
    <x v="97"/>
    <x v="1"/>
    <s v="MOD. 5"/>
    <x v="4"/>
    <n v="585144"/>
    <s v="SACA780407MCCNRL05"/>
    <s v="ENVIADO"/>
    <s v="F"/>
    <m/>
    <m/>
    <m/>
  </r>
  <r>
    <n v="4487"/>
    <s v="TOLUCA"/>
    <s v="TORRES ABRAHAM JULIO EULALIO "/>
    <n v="3350"/>
    <s v="JTDD"/>
    <s v="SPEI"/>
    <x v="97"/>
    <x v="1"/>
    <s v="MOD. 4"/>
    <x v="0"/>
    <n v="591357"/>
    <s v="TOAJ790819HMCRBL07"/>
    <s v="ENVIADO"/>
    <m/>
    <m/>
    <m/>
    <m/>
  </r>
  <r>
    <n v="4488"/>
    <s v="CANCUN"/>
    <s v="TECOTL GUTIERREZ LORENA "/>
    <n v="4000"/>
    <s v="JTDD"/>
    <s v="SPEI"/>
    <x v="97"/>
    <x v="0"/>
    <s v="2DO ABONO SALADADO"/>
    <x v="0"/>
    <n v="624276"/>
    <s v="TEGL820923MPLCTR09"/>
    <s v="ENVIADO"/>
    <s v="F"/>
    <m/>
    <m/>
    <m/>
  </r>
  <r>
    <n v="4489"/>
    <s v="CANCUN"/>
    <s v="HERNANDEZ CASTILLO HECTOR"/>
    <n v="8000"/>
    <s v="JTDD"/>
    <s v="Depósito S.B.C."/>
    <x v="97"/>
    <x v="0"/>
    <s v="SALADADO"/>
    <x v="0"/>
    <n v="630600"/>
    <s v=""/>
    <s v="ENVIADO"/>
    <m/>
    <m/>
    <m/>
    <m/>
  </r>
  <r>
    <n v="4490"/>
    <s v="CANCUN"/>
    <s v="HERNANDEZ CASTILLO HECTOR"/>
    <n v="2500"/>
    <s v="JTDD"/>
    <s v="Depósito S.B.C."/>
    <x v="97"/>
    <x v="6"/>
    <s v="2 BOLETOS"/>
    <x v="0"/>
    <n v="630669"/>
    <s v=""/>
    <s v="ENVIADO"/>
    <m/>
    <m/>
    <m/>
    <m/>
  </r>
  <r>
    <n v="4491"/>
    <s v="CANCUN"/>
    <s v="HOIL ESCAMILLA FERNANDO JAVIER"/>
    <n v="2180"/>
    <s v="JTLD"/>
    <s v="Depósito de efectivo"/>
    <x v="97"/>
    <x v="1"/>
    <s v="MOD. 7"/>
    <x v="1"/>
    <n v="639370"/>
    <s v="HOEF740213HQRLSR03"/>
    <s v="ENVIADO"/>
    <m/>
    <m/>
    <m/>
    <m/>
  </r>
  <r>
    <n v="4492"/>
    <s v="CANCUN"/>
    <s v="HOIL ESCAMILLA FERNANDO JAVIER"/>
    <n v="2180"/>
    <s v="JTLD"/>
    <s v="Depósito de efectivo"/>
    <x v="97"/>
    <x v="1"/>
    <s v="MOD. 8"/>
    <x v="1"/>
    <n v="639370"/>
    <s v="HOEF740213HQRLSR03"/>
    <s v="ENVIADO"/>
    <m/>
    <m/>
    <m/>
    <m/>
  </r>
  <r>
    <n v="4493"/>
    <s v="CANCUN"/>
    <s v="HOIL ESCAMILLA FERNANDO JAVIER"/>
    <n v="640"/>
    <s v="JTLD"/>
    <s v="Depósito de efectivo"/>
    <x v="97"/>
    <x v="3"/>
    <s v="1ER.ABONO"/>
    <x v="1"/>
    <n v="639370"/>
    <s v="HOEF740213HQRLSR03"/>
    <s v="ENVIADO"/>
    <m/>
    <m/>
    <m/>
    <m/>
  </r>
  <r>
    <n v="4494"/>
    <s v="CANCUN"/>
    <s v="HOIL ESCAMILLA FERNANDO JAVIER"/>
    <n v="2180"/>
    <s v="JTLD"/>
    <s v="Depósito de efectivo"/>
    <x v="97"/>
    <x v="1"/>
    <s v="MOD. 6"/>
    <x v="1"/>
    <n v="639511"/>
    <s v="HOEF740213HQRLSR03"/>
    <s v="ENVIADO"/>
    <m/>
    <m/>
    <m/>
    <m/>
  </r>
  <r>
    <n v="4495"/>
    <s v="CANCUN"/>
    <s v="DOMINGUEZ ROGEL ROMUALDO CARLOS"/>
    <n v="2285"/>
    <s v="JTDD"/>
    <s v="SPEI"/>
    <x v="97"/>
    <x v="1"/>
    <s v="MOD. 4"/>
    <x v="0"/>
    <n v="683083"/>
    <s v="DORR560207HMCMGM08"/>
    <s v="ENVIADO"/>
    <s v="F"/>
    <m/>
    <m/>
    <m/>
  </r>
  <r>
    <n v="4496"/>
    <s v="PUERTO M"/>
    <s v="BAUTISTA DE DIOS YESICA"/>
    <n v="1250"/>
    <s v="LD"/>
    <s v="SPEI"/>
    <x v="97"/>
    <x v="1"/>
    <s v="MOD. 29"/>
    <x v="2"/>
    <n v="702972"/>
    <s v="BADY970407MTCTSS04"/>
    <s v="ENVIADO"/>
    <m/>
    <m/>
    <m/>
    <m/>
  </r>
  <r>
    <n v="4497"/>
    <s v="PUERTO M"/>
    <s v="BAUTISTA DE DIOS YESICA"/>
    <n v="1250"/>
    <s v="LD"/>
    <s v="SPEI"/>
    <x v="97"/>
    <x v="1"/>
    <s v="MOD. 30"/>
    <x v="2"/>
    <n v="702972"/>
    <s v="BADY970407MTCTSS04"/>
    <s v="ENVIADO"/>
    <m/>
    <m/>
    <m/>
    <m/>
  </r>
  <r>
    <n v="4498"/>
    <s v="KANTUNILKIN"/>
    <s v="KOYOC KUMUL MAYRA LETICIA"/>
    <n v="1350"/>
    <s v="LD"/>
    <s v="SPEI"/>
    <x v="97"/>
    <x v="1"/>
    <s v="MOD. 25"/>
    <x v="2"/>
    <n v="793743"/>
    <s v="KOKM890428MQRYMY09"/>
    <s v="ENVIADO"/>
    <m/>
    <m/>
    <m/>
    <m/>
  </r>
  <r>
    <n v="4499"/>
    <s v="CANCUN"/>
    <s v="AYALA MORENO RAUL"/>
    <n v="5333"/>
    <s v="JTDD"/>
    <s v="SPEI"/>
    <x v="97"/>
    <x v="1"/>
    <s v="MOD. 4"/>
    <x v="0"/>
    <n v="873276"/>
    <s v="AAMR660625HDFYRL08  "/>
    <s v="ENVIADO"/>
    <m/>
    <m/>
    <m/>
    <m/>
  </r>
  <r>
    <n v="4500"/>
    <s v="KANTUNILKIN"/>
    <s v="OXTE CAUICH BELCY ASAREEL"/>
    <n v="1000"/>
    <s v="LD"/>
    <s v="SPEI"/>
    <x v="96"/>
    <x v="2"/>
    <s v="7MO CUATRIMESTRE"/>
    <x v="2"/>
    <n v="155699"/>
    <s v="OECB800124MQRXCL02"/>
    <s v="ENVIADO"/>
    <m/>
    <m/>
    <m/>
    <m/>
  </r>
  <r>
    <n v="4501"/>
    <s v="CANCUN"/>
    <s v="BALDERAS FLORES ALEJANDRA"/>
    <n v="3900"/>
    <s v="DIAP"/>
    <s v="Depósito de efectivo"/>
    <x v="96"/>
    <x v="1"/>
    <s v="MOD. 3"/>
    <x v="14"/>
    <n v="932987"/>
    <s v="BAFA910604MASLLL09"/>
    <s v="ENVIADO"/>
    <m/>
    <m/>
    <m/>
    <m/>
  </r>
  <r>
    <n v="4502"/>
    <s v="CANCUN"/>
    <s v="CRUZ HERNANDEZ FAUSTINO "/>
    <n v="3000"/>
    <s v="DD"/>
    <s v="SPEI"/>
    <x v="96"/>
    <x v="1"/>
    <s v="MOD. 4"/>
    <x v="4"/>
    <n v="937782"/>
    <s v="CUHF690713HDFRRS09"/>
    <s v="ENVIADO"/>
    <s v="F"/>
    <m/>
    <m/>
    <m/>
  </r>
  <r>
    <n v="4503"/>
    <s v="CANCUN"/>
    <s v="TINOCO COSIO CLAUDIA GUADALUPE"/>
    <n v="3000"/>
    <s v="DD"/>
    <s v="SPEI"/>
    <x v="96"/>
    <x v="2"/>
    <s v="3ER CUATRIMESTRE"/>
    <x v="4"/>
    <n v="58649"/>
    <s v="TICC871222MQRNSL00"/>
    <s v="ENVIADO"/>
    <m/>
    <m/>
    <m/>
    <m/>
  </r>
  <r>
    <n v="4504"/>
    <s v="CANCUN"/>
    <s v="TINOCO COSIO CLAUDIA GUADALUPE"/>
    <n v="3350"/>
    <s v="DD"/>
    <s v="SPEI"/>
    <x v="96"/>
    <x v="1"/>
    <s v="MOD. 18"/>
    <x v="4"/>
    <n v="58509"/>
    <s v="TICC871222MQRNSL00"/>
    <s v="ENVIADO"/>
    <m/>
    <m/>
    <m/>
    <m/>
  </r>
  <r>
    <n v="4505"/>
    <s v="KANTUNILKIN"/>
    <s v="CHE PECH FRANCISCO JAVIER"/>
    <n v="1350"/>
    <s v="LD"/>
    <s v="SPEI"/>
    <x v="96"/>
    <x v="1"/>
    <s v="MOD. 26"/>
    <x v="2"/>
    <n v="389015"/>
    <s v="CEPF911107HQRHCR00"/>
    <s v="ENVIADO"/>
    <m/>
    <m/>
    <m/>
    <m/>
  </r>
  <r>
    <n v="4506"/>
    <s v="PUERTO M"/>
    <s v="VELAZQUEZ DEL VALLE JAZMIN"/>
    <n v="1250"/>
    <s v="LD"/>
    <s v="SPEI"/>
    <x v="96"/>
    <x v="1"/>
    <s v="MOD. 32"/>
    <x v="2"/>
    <n v="817185"/>
    <s v="VEVJ981103MMCLLZ00"/>
    <s v="ENVIADO"/>
    <m/>
    <m/>
    <m/>
    <m/>
  </r>
  <r>
    <n v="4507"/>
    <s v="TOLUCA"/>
    <s v="MARTINEZ MARROQUIN MARIA DEL CARMEN "/>
    <n v="3350"/>
    <s v="DD"/>
    <s v="SPEI"/>
    <x v="96"/>
    <x v="1"/>
    <s v="MOD. 10"/>
    <x v="4"/>
    <n v="810804"/>
    <s v="MAMC710607MMCRRR04"/>
    <s v="ENVIADO"/>
    <s v="F"/>
    <m/>
    <m/>
    <m/>
  </r>
  <r>
    <n v="4508"/>
    <s v="TOLUCA"/>
    <s v="MARTINEZ MARROQUIN MARIA DEL CARMEN "/>
    <n v="3350"/>
    <s v="DD"/>
    <s v="SPEI"/>
    <x v="96"/>
    <x v="1"/>
    <s v="MOD. 11"/>
    <x v="4"/>
    <n v="810804"/>
    <s v="MAMC710607MMCRRR04"/>
    <s v="ENVIADO"/>
    <s v="F"/>
    <m/>
    <m/>
    <m/>
  </r>
  <r>
    <n v="4509"/>
    <s v="TOLUCA"/>
    <s v="MARTINEZ MARROQUIN MARIA DEL CARMEN "/>
    <n v="3350"/>
    <s v="DD"/>
    <s v="SPEI"/>
    <x v="96"/>
    <x v="1"/>
    <s v="MOD. 12"/>
    <x v="4"/>
    <n v="810804"/>
    <s v="MAMC710607MMCRRR04"/>
    <s v="ENVIADO"/>
    <s v="F"/>
    <m/>
    <m/>
    <m/>
  </r>
  <r>
    <n v="4510"/>
    <s v="CANCUN"/>
    <s v="DIAZ OROPEZA PABLO"/>
    <n v="3350"/>
    <s v="DIAP"/>
    <s v="Depósito de efectivo"/>
    <x v="96"/>
    <x v="1"/>
    <s v="MOD.3"/>
    <x v="14"/>
    <n v="614525"/>
    <s v="DIOP570627HGRZRB09"/>
    <s v="ENVIADO"/>
    <m/>
    <m/>
    <m/>
    <m/>
  </r>
  <r>
    <n v="4511"/>
    <s v="CANCUN"/>
    <s v="DOMINGUEZ UC DARWIN DAVID"/>
    <n v="2180"/>
    <s v="MD"/>
    <s v="Depósito de efectivo"/>
    <x v="96"/>
    <x v="1"/>
    <s v="MOD. 8"/>
    <x v="3"/>
    <n v="618784"/>
    <s v="DOUD841229HCCMCR07"/>
    <s v="ENVIADO"/>
    <m/>
    <m/>
    <m/>
    <m/>
  </r>
  <r>
    <n v="4512"/>
    <s v="CHETUMAL"/>
    <s v="BASTARRACHEA DE LEON RANDY SALVADOR"/>
    <n v="2500"/>
    <s v="DD"/>
    <s v="Depósito de efectivo"/>
    <x v="96"/>
    <x v="6"/>
    <s v="2 BOLETOS"/>
    <x v="4"/>
    <n v="621528"/>
    <s v="BALR750424HQRSNN04"/>
    <s v="ENVIADO"/>
    <m/>
    <m/>
    <m/>
    <m/>
  </r>
  <r>
    <n v="4513"/>
    <s v="CHETUMAL"/>
    <s v="BASTARRACHEA DE LEON RANDY SALVADOR"/>
    <n v="1000"/>
    <s v="DD"/>
    <s v="Depósito de efectivo"/>
    <x v="96"/>
    <x v="6"/>
    <s v="toga, Birrete, Museta + Foto"/>
    <x v="4"/>
    <n v="621528"/>
    <s v="BALR750424HQRSNN04"/>
    <s v="ENVIADO"/>
    <m/>
    <m/>
    <m/>
    <m/>
  </r>
  <r>
    <n v="4514"/>
    <s v="PUERTO M"/>
    <s v="VILLAMIL GOMEZ EDUARDO"/>
    <n v="1350"/>
    <s v="LD"/>
    <s v="Depósito de efectivo"/>
    <x v="96"/>
    <x v="1"/>
    <s v="MOD. 27"/>
    <x v="2"/>
    <n v="627188"/>
    <s v="VIGE780529HQRLMD09"/>
    <s v="ENVIADO"/>
    <m/>
    <m/>
    <m/>
    <m/>
  </r>
  <r>
    <n v="4515"/>
    <s v="PUERTO M"/>
    <s v="CHAVEZ SEGURA FATIMA GUADALUPE"/>
    <n v="250"/>
    <s v="LD"/>
    <s v="SPEI"/>
    <x v="96"/>
    <x v="1"/>
    <s v="MOD. 28 SALDADO"/>
    <x v="2"/>
    <n v="1054668"/>
    <s v="CASF840629MQRHGT02"/>
    <s v="ENVIADO"/>
    <m/>
    <m/>
    <m/>
    <m/>
  </r>
  <r>
    <n v="4516"/>
    <s v="PUERTO M"/>
    <s v="CHAVEZ SEGURA FATIMA GUADALUPE"/>
    <n v="1250"/>
    <s v="LD"/>
    <s v="SPEI"/>
    <x v="96"/>
    <x v="1"/>
    <s v="MOD. 29 "/>
    <x v="2"/>
    <n v="1054668"/>
    <s v="CASF840629MQRHGT02"/>
    <s v="ENVIADO"/>
    <m/>
    <m/>
    <m/>
    <m/>
  </r>
  <r>
    <n v="4517"/>
    <s v="PUERTO M"/>
    <s v="CHAVEZ SEGURA FATIMA GUADALUPE"/>
    <n v="1250"/>
    <s v="LD"/>
    <s v="SPEI"/>
    <x v="96"/>
    <x v="1"/>
    <s v="MOD. 30"/>
    <x v="2"/>
    <n v="1054668"/>
    <s v="CASF840629MQRHGT02"/>
    <s v="ENVIADO"/>
    <m/>
    <m/>
    <m/>
    <m/>
  </r>
  <r>
    <n v="4518"/>
    <s v="PUERTO M"/>
    <s v="CHAVEZ SEGURA FATIMA GUADALUPE"/>
    <n v="750"/>
    <s v="LD"/>
    <s v="SPEI"/>
    <x v="96"/>
    <x v="1"/>
    <s v="MOD. 31 ABONO"/>
    <x v="2"/>
    <n v="1054668"/>
    <s v="CASF840629MQRHGT02"/>
    <s v="ENVIADO"/>
    <m/>
    <m/>
    <m/>
    <m/>
  </r>
  <r>
    <n v="4519"/>
    <s v="CANCUN "/>
    <s v="DE LA ROSA MATA ISSA GUADALUPE"/>
    <n v="2180"/>
    <s v="JTLD"/>
    <s v="SPEI"/>
    <x v="96"/>
    <x v="1"/>
    <s v="MOD. 4"/>
    <x v="1"/>
    <n v="1065052"/>
    <s v="ROMI900521MVZSTS01"/>
    <s v="ENVIADO"/>
    <m/>
    <m/>
    <m/>
    <m/>
  </r>
  <r>
    <n v="4520"/>
    <s v="CANCUN"/>
    <s v="ANDRADE DEL CORRO ALEJANDRO "/>
    <n v="2500"/>
    <s v="JTDD"/>
    <s v="SPEI"/>
    <x v="96"/>
    <x v="6"/>
    <s v="2 BOLETOS"/>
    <x v="0"/>
    <n v="1343210"/>
    <s v="AACA760901HDFNRL07"/>
    <s v="ENVIADO"/>
    <m/>
    <m/>
    <m/>
    <m/>
  </r>
  <r>
    <n v="4521"/>
    <s v="CANCUN"/>
    <s v="ANDRADE DEL CORRO ALEJANDRO "/>
    <n v="1050"/>
    <s v="JTDD"/>
    <s v="SPEI"/>
    <x v="96"/>
    <x v="6"/>
    <s v="toga, Birrete, Museta + Foto"/>
    <x v="0"/>
    <n v="1343210"/>
    <s v="AACA760901HDFNRL07"/>
    <s v="ENVIADO"/>
    <m/>
    <m/>
    <m/>
    <m/>
  </r>
  <r>
    <n v="4522"/>
    <s v="CANCUN"/>
    <s v="MONTALVO CORTES CRUZ LUCERO"/>
    <n v="2180"/>
    <s v="JTLD"/>
    <s v="SPEI"/>
    <x v="96"/>
    <x v="1"/>
    <s v="MOD. 8"/>
    <x v="1"/>
    <n v="1395903"/>
    <s v="MOCC740823MOCNRR08"/>
    <s v="ENVIADO"/>
    <m/>
    <m/>
    <m/>
    <m/>
  </r>
  <r>
    <n v="4523"/>
    <s v="CANCUN"/>
    <s v="MENDOZA HERNANDEZ JOSE ARTURO"/>
    <n v="2180"/>
    <s v="JTLD"/>
    <s v="Depósito de efectivo"/>
    <x v="98"/>
    <x v="1"/>
    <s v="MOD. 9"/>
    <x v="1"/>
    <n v="2232"/>
    <s v="MEHA671215HJCNRR08"/>
    <s v="ENVIADO"/>
    <m/>
    <m/>
    <m/>
    <m/>
  </r>
  <r>
    <n v="4524"/>
    <s v="PUERTO M"/>
    <s v="ALCOCER GARCIA JUDITH JAQUELINE"/>
    <n v="1250"/>
    <s v="LD"/>
    <s v="SPEI"/>
    <x v="98"/>
    <x v="1"/>
    <s v="MOD. 31"/>
    <x v="2"/>
    <n v="3440"/>
    <s v="AOGJ940816MQRLRD05"/>
    <s v="ENVIADO"/>
    <m/>
    <m/>
    <m/>
    <m/>
  </r>
  <r>
    <n v="4525"/>
    <s v="CANCUN"/>
    <s v="GARCES GARCIA RODRIGO"/>
    <n v="5333"/>
    <s v="JTDD"/>
    <s v="SPEI"/>
    <x v="98"/>
    <x v="1"/>
    <s v="MOD.3"/>
    <x v="0"/>
    <n v="7814"/>
    <s v="GAGR820713HDFRRD06"/>
    <s v="PENDIENTE"/>
    <m/>
    <m/>
    <m/>
    <m/>
  </r>
  <r>
    <n v="4526"/>
    <s v="CANCUN"/>
    <s v="GARCIA ROCHA JUAN ANTONIO"/>
    <n v="3350"/>
    <s v="DIAP"/>
    <s v="SPEI"/>
    <x v="98"/>
    <x v="1"/>
    <s v="MOD.2"/>
    <x v="14"/>
    <n v="12084"/>
    <s v="GARJ710624HSPRCN04"/>
    <s v="ENVIADO"/>
    <m/>
    <m/>
    <m/>
    <m/>
  </r>
  <r>
    <n v="4527"/>
    <s v="CANCUN"/>
    <s v="RODRIGUEZ AYALA JOSE LUIS"/>
    <n v="1180"/>
    <s v="MDP"/>
    <s v="SPEI"/>
    <x v="98"/>
    <x v="1"/>
    <s v="MOD.1 ABONO"/>
    <x v="15"/>
    <n v="24224"/>
    <s v="ROAL560923HDFDYS03"/>
    <s v="ENVIADO"/>
    <m/>
    <m/>
    <m/>
    <m/>
  </r>
  <r>
    <n v="4528"/>
    <s v="CANCUN"/>
    <s v="ROSADO YAM EFRAIN MARTIN "/>
    <n v="2800"/>
    <s v="DD"/>
    <s v="SPEI"/>
    <x v="98"/>
    <x v="1"/>
    <s v="MOD.10"/>
    <x v="4"/>
    <n v="65313"/>
    <s v="ROYE631012HYNSMF19"/>
    <s v="ENVIADO"/>
    <m/>
    <m/>
    <m/>
    <m/>
  </r>
  <r>
    <n v="4529"/>
    <s v="CANCUN"/>
    <s v="GONZALEZ ZARATE LUIS HERIBERTO"/>
    <n v="6000"/>
    <s v="DD"/>
    <s v="SPEI"/>
    <x v="98"/>
    <x v="3"/>
    <s v="1ER ABONO"/>
    <x v="4"/>
    <n v="85886"/>
    <s v="GOZL800926HOCNRS04"/>
    <s v="ENVIADO"/>
    <s v="F"/>
    <m/>
    <m/>
    <m/>
  </r>
  <r>
    <n v="4530"/>
    <s v="CANCUN"/>
    <s v="OCHOA MONTELONGO KESSIA YEMINA"/>
    <n v="2180"/>
    <s v="MD"/>
    <s v="SPEI"/>
    <x v="98"/>
    <x v="1"/>
    <s v="MOD.13"/>
    <x v="3"/>
    <n v="103857"/>
    <s v="OOMK861127MSLCNS03"/>
    <s v="ENVIADO"/>
    <m/>
    <m/>
    <m/>
    <m/>
  </r>
  <r>
    <n v="4531"/>
    <s v="KANTUNILKIN"/>
    <s v="MAY DZIB LANDY MARIA"/>
    <n v="1350"/>
    <s v="LD"/>
    <s v="SPEI"/>
    <x v="98"/>
    <x v="1"/>
    <s v="MOD.26"/>
    <x v="2"/>
    <n v="112035"/>
    <s v="MADL820509MQRYZN06"/>
    <s v="ENVIADO"/>
    <m/>
    <m/>
    <m/>
    <m/>
  </r>
  <r>
    <n v="4532"/>
    <s v="CANCUN"/>
    <s v="GARCIA MAYA MILCA NOEMI"/>
    <n v="1800"/>
    <s v="MD"/>
    <s v="SPEI"/>
    <x v="98"/>
    <x v="1"/>
    <s v="MOD.20"/>
    <x v="3"/>
    <n v="156765"/>
    <s v="GAMM791005MTCRYL07"/>
    <s v="ENVIADO"/>
    <m/>
    <m/>
    <m/>
    <m/>
  </r>
  <r>
    <n v="4533"/>
    <s v="CANCUN"/>
    <s v="HERNANDEZ BROCA SARA"/>
    <n v="2180"/>
    <s v="JTLD"/>
    <s v="SPEI"/>
    <x v="98"/>
    <x v="1"/>
    <s v="MOD.6"/>
    <x v="1"/>
    <n v="248352"/>
    <s v="HEBS771012MTCRRR02"/>
    <s v="ENVIADO"/>
    <m/>
    <m/>
    <m/>
    <m/>
  </r>
  <r>
    <n v="4534"/>
    <s v="TOLUCA"/>
    <s v="ARGUMEDO GUERRA BLANCA DANNALY"/>
    <n v="3350"/>
    <s v="DD"/>
    <s v="SPEI"/>
    <x v="98"/>
    <x v="1"/>
    <s v="MOD.10"/>
    <x v="4"/>
    <n v="305609"/>
    <s v="AUGB811128MBCRRL02"/>
    <s v="ENVIADO"/>
    <s v="F"/>
    <m/>
    <m/>
    <m/>
  </r>
  <r>
    <n v="4535"/>
    <s v="CANCUN"/>
    <s v="SANDOVAL MARTINEZ MONICA JAZMIN"/>
    <n v="2800"/>
    <s v="DD"/>
    <s v="Depósito de efectivo"/>
    <x v="98"/>
    <x v="1"/>
    <s v="9 DE 24"/>
    <x v="4"/>
    <n v="324115"/>
    <s v="SAMM870221MSLNRN01"/>
    <s v="ENVIADO"/>
    <m/>
    <m/>
    <m/>
    <m/>
  </r>
  <r>
    <n v="4536"/>
    <s v="CHETUMAL"/>
    <s v="RAYGOZA ALCOCER MARIA CANDELARIA"/>
    <n v="1050"/>
    <s v="DD"/>
    <s v="SPEI"/>
    <x v="98"/>
    <x v="6"/>
    <s v="toga, Birrete, Museta + Foto"/>
    <x v="4"/>
    <n v="474668"/>
    <s v="RAAC730314MCCYLN00"/>
    <s v="ENVIADO"/>
    <s v="F"/>
    <m/>
    <m/>
    <m/>
  </r>
  <r>
    <n v="4537"/>
    <s v="CHETUMAL"/>
    <s v="RAYGOZA ALCOCER MARIA CANDELARIA"/>
    <n v="1250"/>
    <s v="DD"/>
    <s v="SPEI"/>
    <x v="98"/>
    <x v="6"/>
    <s v="1 BOLETO"/>
    <x v="4"/>
    <n v="474668"/>
    <s v="RAAC730314MCCYLN00"/>
    <s v="ENVIADO"/>
    <s v="F"/>
    <m/>
    <m/>
    <m/>
  </r>
  <r>
    <n v="4538"/>
    <s v="CHETUMAL"/>
    <s v="RAYGOZA ALCOCER MARIA CANDELARIA"/>
    <n v="1250"/>
    <s v="DD"/>
    <s v="SPEI"/>
    <x v="98"/>
    <x v="6"/>
    <s v="1 BOLETO"/>
    <x v="4"/>
    <n v="475977"/>
    <s v="RAAC730314MCCYLN00"/>
    <s v="ENVIADO"/>
    <s v="F"/>
    <m/>
    <m/>
    <m/>
  </r>
  <r>
    <n v="4539"/>
    <s v="CHETUMAL"/>
    <s v="RAYGOZA ALCOCER MARIA CANDELARIA"/>
    <n v="1250"/>
    <s v="DD"/>
    <s v="SPEI"/>
    <x v="98"/>
    <x v="6"/>
    <s v="1 BOLETO"/>
    <x v="4"/>
    <n v="477239"/>
    <s v="RAAC730314MCCYLN00"/>
    <s v="ENVIADO"/>
    <s v="F"/>
    <m/>
    <m/>
    <m/>
  </r>
  <r>
    <n v="4540"/>
    <s v="CANCUN"/>
    <s v="TORREZ CALATAYUD JUAN"/>
    <n v="3350"/>
    <s v="DD"/>
    <s v="Depósito de efectivo"/>
    <x v="98"/>
    <x v="1"/>
    <s v="MOD. 10"/>
    <x v="4"/>
    <n v="481351"/>
    <s v="TOCJ661023HBCRLN09"/>
    <s v="ENVIADO"/>
    <m/>
    <m/>
    <m/>
    <m/>
  </r>
  <r>
    <n v="4541"/>
    <s v="CANCUN"/>
    <s v="MONTES DE OCA MEDINA JUAN MANUEL"/>
    <n v="5333"/>
    <s v="JTDD"/>
    <s v="SPEI"/>
    <x v="98"/>
    <x v="1"/>
    <s v="MOD.4"/>
    <x v="0"/>
    <n v="492062"/>
    <s v="MOMJ931123HMCNDN09"/>
    <s v="ENVIADO"/>
    <m/>
    <m/>
    <m/>
    <m/>
  </r>
  <r>
    <n v="4542"/>
    <s v="CANCUN"/>
    <s v="ORTIZ OCAMPO XOCHIQUETZAL"/>
    <n v="800"/>
    <s v="MD"/>
    <s v="SPEI"/>
    <x v="98"/>
    <x v="1"/>
    <s v="MOD 1 ABONO"/>
    <x v="3"/>
    <n v="592233"/>
    <s v="OIOX890708MMSRCC08"/>
    <s v="ENVIADO"/>
    <m/>
    <m/>
    <m/>
    <m/>
  </r>
  <r>
    <n v="4543"/>
    <s v="CANCUN"/>
    <s v="CRUZ GONZALEZ HECTOR ALEJANDRO"/>
    <n v="3350"/>
    <s v="JTDD"/>
    <s v="Depósito de efectivo"/>
    <x v="98"/>
    <x v="1"/>
    <s v="MOD. 3"/>
    <x v="0"/>
    <n v="677263"/>
    <s v="CUGH530226HCSRNC09"/>
    <s v="ENVIADO"/>
    <m/>
    <m/>
    <m/>
    <m/>
  </r>
  <r>
    <n v="4544"/>
    <s v="CANCUN"/>
    <s v="TERRES HERNANDEZ PABLO GUILLERMO"/>
    <n v="2180"/>
    <s v="JTLD"/>
    <s v="Depósito de efectivo"/>
    <x v="98"/>
    <x v="1"/>
    <s v="MOD. 8"/>
    <x v="1"/>
    <n v="679665"/>
    <s v="TEHP841221HDFRRB01"/>
    <s v="ENVIADO"/>
    <m/>
    <m/>
    <m/>
    <m/>
  </r>
  <r>
    <n v="4545"/>
    <s v="CANCUN"/>
    <s v="RUBLEE INSIGNARES CHARLES ALBERT"/>
    <n v="3350"/>
    <s v="DD"/>
    <s v="Depósito de efectivo"/>
    <x v="98"/>
    <x v="1"/>
    <s v="MOD. 4"/>
    <x v="4"/>
    <n v="680728"/>
    <s v="RUIC961226HNEBNH00"/>
    <s v="ENVIADO"/>
    <m/>
    <m/>
    <m/>
    <m/>
  </r>
  <r>
    <n v="4546"/>
    <s v="CANCUN"/>
    <s v="ROJAS SORIA ERIKA"/>
    <n v="3350"/>
    <s v="DIAP"/>
    <s v="SPEI"/>
    <x v="98"/>
    <x v="1"/>
    <s v="MOD.2"/>
    <x v="14"/>
    <n v="743940"/>
    <s v="ROSE820911MVZJRR04"/>
    <s v="ENVIADO"/>
    <s v="F"/>
    <m/>
    <m/>
    <m/>
  </r>
  <r>
    <n v="4547"/>
    <s v="CANCUN"/>
    <s v="VILLALBA DURAN VIRGINIA "/>
    <n v="2180"/>
    <s v="JTLD"/>
    <s v="SPEI"/>
    <x v="98"/>
    <x v="1"/>
    <s v="MOD.8"/>
    <x v="1"/>
    <n v="796026"/>
    <s v="VIDV791004MCHLRR04"/>
    <s v="ENVIADO"/>
    <s v="F"/>
    <m/>
    <m/>
    <m/>
  </r>
  <r>
    <n v="4548"/>
    <s v="PUERTO M"/>
    <s v="MORALES MORALES IRMA "/>
    <n v="1650"/>
    <s v="LD"/>
    <s v="SPEI"/>
    <x v="89"/>
    <x v="1"/>
    <s v="MOD. 32 ABONO"/>
    <x v="2"/>
    <n v="149779"/>
    <s v="MOMI791016MCSRRR06"/>
    <s v="ENVIADO"/>
    <m/>
    <m/>
    <m/>
    <m/>
  </r>
  <r>
    <n v="4549"/>
    <s v="CANCUN"/>
    <s v="LARA DELGADO JERRY VENTURA"/>
    <n v="1600"/>
    <s v="LD"/>
    <s v="SPEI"/>
    <x v="89"/>
    <x v="1"/>
    <s v="MOD. 10"/>
    <x v="2"/>
    <n v="228350"/>
    <s v="LADJ990603HQRRLR02"/>
    <s v="ENVIADO"/>
    <m/>
    <m/>
    <m/>
    <m/>
  </r>
  <r>
    <n v="4550"/>
    <s v="TOLUCA"/>
    <s v="BOLIO CERDAN ARTURO"/>
    <n v="3350"/>
    <s v="DD"/>
    <s v="SPEI"/>
    <x v="89"/>
    <x v="1"/>
    <n v="10"/>
    <x v="4"/>
    <n v="263024"/>
    <s v="BOCA680311HDFLRR07"/>
    <s v="ENVIADO"/>
    <s v="F"/>
    <m/>
    <m/>
    <m/>
  </r>
  <r>
    <n v="4551"/>
    <s v="CANCUN"/>
    <s v="BUSTAMANTE SANCHEZ SINAI ALEJANDRA"/>
    <n v="3350"/>
    <s v="JTDD"/>
    <s v="SPEI"/>
    <x v="89"/>
    <x v="1"/>
    <s v="MOD. 4"/>
    <x v="0"/>
    <n v="524686"/>
    <s v="BUSS861112MMCSNN07"/>
    <s v="ENVIADO"/>
    <m/>
    <m/>
    <m/>
    <m/>
  </r>
  <r>
    <n v="4552"/>
    <s v="CANCUN"/>
    <s v="ZELAYA IBARRA JOSE VIRGILIO"/>
    <n v="1600"/>
    <s v="LD"/>
    <s v="Depósito de efectivo"/>
    <x v="89"/>
    <x v="1"/>
    <s v="MOD. 11"/>
    <x v="2"/>
    <n v="700882"/>
    <s v="ZEIV030316HQRLBRA4"/>
    <s v="ENVIADO"/>
    <m/>
    <m/>
    <m/>
    <m/>
  </r>
  <r>
    <n v="4553"/>
    <s v="CHETUMAL"/>
    <s v="BRICEÑO CHABLE YARA FARIDE_x000a_"/>
    <n v="1050"/>
    <s v="DD"/>
    <s v="SPEI"/>
    <x v="89"/>
    <x v="6"/>
    <s v="toga, Birrete, Museta + Foto"/>
    <x v="4"/>
    <n v="878302"/>
    <s v="BICY730222MYNRHR01"/>
    <s v="ENVIADO"/>
    <s v="F"/>
    <m/>
    <m/>
    <m/>
  </r>
  <r>
    <n v="4554"/>
    <s v="CHETUMAL"/>
    <s v="BRICEÑO CHABLE YARA FARIDE_x000a_"/>
    <n v="2300"/>
    <s v="DD"/>
    <s v="SPEI"/>
    <x v="89"/>
    <x v="6"/>
    <s v="2 BOLETOS"/>
    <x v="4"/>
    <n v="878302"/>
    <s v="BICY730222MYNRHR01"/>
    <s v="ENVIADO"/>
    <s v="F"/>
    <m/>
    <m/>
    <m/>
  </r>
  <r>
    <n v="4555"/>
    <s v="CHETUMAL"/>
    <s v="RAYGOZA ALCOCER MARIA CANDELARIA"/>
    <n v="1250"/>
    <s v="DD"/>
    <s v="SPEI"/>
    <x v="99"/>
    <x v="6"/>
    <s v="1 BOLETO"/>
    <x v="4"/>
    <n v="138685"/>
    <s v="RAAC730314MCCYLN00"/>
    <s v="ENVIADO"/>
    <s v="F"/>
    <m/>
    <m/>
    <m/>
  </r>
  <r>
    <n v="4556"/>
    <s v="CHETUMAL"/>
    <s v="AVILES DEMENEGHI DEYLIANA"/>
    <n v="435"/>
    <s v="DD"/>
    <s v="SPEI"/>
    <x v="99"/>
    <x v="6"/>
    <s v="LICOR"/>
    <x v="4"/>
    <n v="1435499"/>
    <s v="AIDD831202MQRVMY02"/>
    <s v="ENVIADO"/>
    <m/>
    <m/>
    <m/>
    <m/>
  </r>
  <r>
    <n v="4557"/>
    <s v="CHETUMAL"/>
    <s v="AVILES DEMENEGHI DEYLIANA"/>
    <n v="978.38"/>
    <s v="DD"/>
    <s v="SPEI"/>
    <x v="99"/>
    <x v="6"/>
    <s v="LICORES"/>
    <x v="4"/>
    <n v="524626"/>
    <s v="AIDD831202MQRVMY02"/>
    <s v="ENVIADO"/>
    <m/>
    <m/>
    <m/>
    <m/>
  </r>
  <r>
    <n v="4558"/>
    <s v="CANCUN"/>
    <s v="GRAJEDA GONZALEZ LUIS CARLOS"/>
    <n v="2500"/>
    <s v="DD"/>
    <s v="SPEI"/>
    <x v="99"/>
    <x v="2"/>
    <s v="3ER CUATRIMESTRE"/>
    <x v="4"/>
    <n v="290719"/>
    <s v="GAGL850510HCHRNS08"/>
    <s v="ENVIADO"/>
    <m/>
    <m/>
    <m/>
    <m/>
  </r>
  <r>
    <n v="4559"/>
    <s v="CANCUN"/>
    <s v="CONTRERAS GUZMAN ORALIA"/>
    <n v="2800"/>
    <s v="DD"/>
    <s v="Depósito de efectivo"/>
    <x v="99"/>
    <x v="1"/>
    <s v="MOD. 18"/>
    <x v="4"/>
    <n v="672628"/>
    <s v="COGO691009MMCNZR09"/>
    <m/>
    <m/>
    <m/>
    <m/>
    <m/>
  </r>
  <r>
    <n v="4560"/>
    <s v="CANCUN"/>
    <s v="DURAN ZUÑIGA EDUARDO"/>
    <n v="2800.93"/>
    <s v="DD"/>
    <s v="CLIP"/>
    <x v="99"/>
    <x v="1"/>
    <s v="MOD. 8"/>
    <x v="4"/>
    <n v="66822"/>
    <s v="DUZE780819HDFRXD00"/>
    <m/>
    <s v="F"/>
    <m/>
    <m/>
    <m/>
  </r>
  <r>
    <n v="4561"/>
    <s v="CANCUN"/>
    <s v="QUIÑONES BARRON JANNIA ANABAENA"/>
    <n v="750"/>
    <s v="MDP"/>
    <s v="SPEI"/>
    <x v="88"/>
    <x v="1"/>
    <s v="MOD 1 ABONO"/>
    <x v="15"/>
    <n v="643758"/>
    <s v="QUBJ891204MTSXRN06"/>
    <s v="ENVIADO"/>
    <m/>
    <m/>
    <m/>
    <m/>
  </r>
  <r>
    <n v="4562"/>
    <s v="PUERTO M"/>
    <s v="ANTELE HERNÁNDEZ JEHU"/>
    <n v="1250"/>
    <s v="LD"/>
    <s v="SPEI"/>
    <x v="79"/>
    <x v="1"/>
    <s v="MOD.33"/>
    <x v="2"/>
    <n v="58665"/>
    <s v="AEHJ961123HQRNRH00"/>
    <s v="ENVIADO"/>
    <m/>
    <m/>
    <m/>
    <m/>
  </r>
  <r>
    <n v="4563"/>
    <s v="CANCUN"/>
    <s v="GARCIA TREVIÑO ADRIANA DEL CARMEN"/>
    <n v="3350"/>
    <s v="DD"/>
    <s v="SPEI"/>
    <x v="100"/>
    <x v="1"/>
    <s v="MOD 7"/>
    <x v="4"/>
    <n v="385144"/>
    <s v=""/>
    <s v="ENVIADO"/>
    <s v="F"/>
    <m/>
    <m/>
    <m/>
  </r>
  <r>
    <n v="4564"/>
    <s v="CHETUMAL"/>
    <s v="BRICEÑO CHABLE YARA FARIDE_x000a_"/>
    <n v="1450"/>
    <s v="DD"/>
    <s v="SPEI"/>
    <x v="100"/>
    <x v="6"/>
    <s v="BOLETOS"/>
    <x v="4"/>
    <n v="566928"/>
    <s v="BICY730222MYNRHR01"/>
    <s v="ENVIADO"/>
    <m/>
    <m/>
    <m/>
    <m/>
  </r>
  <r>
    <n v="4565"/>
    <s v="CHETUMAL"/>
    <s v="BASTARRACHEA DE LEON RANDY SALVADOR"/>
    <n v="2500"/>
    <s v="DD"/>
    <s v="Depósito de efectivo"/>
    <x v="100"/>
    <x v="6"/>
    <s v="2 BOLETOS"/>
    <x v="4"/>
    <n v="752679"/>
    <s v="BALR750424HQRSNN04"/>
    <s v="ENVIADO"/>
    <m/>
    <m/>
    <m/>
    <m/>
  </r>
  <r>
    <n v="4566"/>
    <s v="KANTUNILKIN"/>
    <s v="TZIU QUETZAL CARLOS FERNANDO"/>
    <n v="1350"/>
    <s v="LD"/>
    <s v="SPEI"/>
    <x v="0"/>
    <x v="1"/>
    <s v="Mod.25"/>
    <x v="2"/>
    <n v="5560"/>
    <s v="TIQC880818HQRZTR09"/>
    <s v="ENVIADO"/>
    <m/>
    <m/>
    <m/>
    <m/>
  </r>
  <r>
    <n v="4567"/>
    <s v="KANTUNILKIN"/>
    <s v="TZIU QUETZAL CARLOS FERNANDO"/>
    <n v="1000"/>
    <s v="LD"/>
    <s v="SPEI"/>
    <x v="0"/>
    <x v="2"/>
    <s v="7MO CUATRIMESTRE"/>
    <x v="2"/>
    <n v="5560"/>
    <s v="TIQC880818HQRZTR09"/>
    <s v="ENVIADO"/>
    <m/>
    <m/>
    <m/>
    <m/>
  </r>
  <r>
    <n v="4568"/>
    <s v="KANTUNILKIN"/>
    <s v="TZIU QUETZAL CARLOS FERNANDO"/>
    <n v="1350"/>
    <s v="LD"/>
    <s v="Depósito AZTECA"/>
    <x v="101"/>
    <x v="1"/>
    <s v="MOD 26"/>
    <x v="2"/>
    <n v="658492"/>
    <s v="TIQC880818HQRZTR09"/>
    <s v="ENVIADO"/>
    <m/>
    <m/>
    <m/>
    <m/>
  </r>
  <r>
    <n v="4569"/>
    <s v="CANCUN"/>
    <s v="ORTIZ OCAMPO XOCHIQUETZAL"/>
    <n v="1000"/>
    <s v="MD"/>
    <s v="SPEI"/>
    <x v="88"/>
    <x v="1"/>
    <s v="MOD 1 ABONO"/>
    <x v="3"/>
    <n v="1020120"/>
    <s v="OIOX890708MMSRCC08"/>
    <s v="ENVIADO"/>
    <m/>
    <m/>
    <m/>
    <m/>
  </r>
  <r>
    <n v="4570"/>
    <s v="CANCUN"/>
    <s v="GARCIA GARCIA HUGO"/>
    <n v="3550"/>
    <s v="JTDD"/>
    <s v="SPEI"/>
    <x v="92"/>
    <x v="6"/>
    <s v="BOLETOS Y TOGA, FOTOS"/>
    <x v="0"/>
    <n v="561297"/>
    <s v="GAGH791018HCLRRG06"/>
    <s v="ENVIADO"/>
    <m/>
    <m/>
    <m/>
    <m/>
  </r>
  <r>
    <n v="4571"/>
    <s v="CANCUN"/>
    <s v=" MENDOZA CARREÑO VERONICA EDITH"/>
    <n v="2180"/>
    <s v="MD"/>
    <s v="SPEI"/>
    <x v="93"/>
    <x v="1"/>
    <s v="MOD 1"/>
    <x v="3"/>
    <n v="1037569"/>
    <s v=""/>
    <s v="ENVIADO"/>
    <m/>
    <m/>
    <m/>
    <m/>
  </r>
  <r>
    <n v="4572"/>
    <s v="CANCUN"/>
    <s v="LIRA SOLIS ARMANDO"/>
    <n v="1600"/>
    <s v="LD"/>
    <s v="Depósito de efectivo"/>
    <x v="90"/>
    <x v="1"/>
    <s v="MOD 10"/>
    <x v="2"/>
    <n v="401005"/>
    <s v="LISA921027HSPRLR02"/>
    <s v="ENVIADO"/>
    <m/>
    <m/>
    <m/>
    <m/>
  </r>
  <r>
    <n v="4573"/>
    <s v="CANCUN"/>
    <s v="LIRA SOLIS ARMANDO"/>
    <n v="1000"/>
    <s v="LD"/>
    <s v="Depósito de efectivo"/>
    <x v="90"/>
    <x v="2"/>
    <s v="3ER CUATRIMESTRE"/>
    <x v="2"/>
    <n v="401061"/>
    <s v="LISA921027HSPRLR02"/>
    <s v="ENVIADO"/>
    <m/>
    <m/>
    <m/>
    <m/>
  </r>
  <r>
    <n v="4574"/>
    <s v="CANCUN"/>
    <s v="PACHECO AKE MIRELLA YNES"/>
    <n v="100"/>
    <s v="LD"/>
    <s v="SPEI"/>
    <x v="102"/>
    <x v="1"/>
    <s v="MOD 1 ABONO"/>
    <x v="2"/>
    <n v="444091"/>
    <s v="PAAM720306MYNCKR08"/>
    <s v="ENVIADO"/>
    <m/>
    <m/>
    <m/>
    <m/>
  </r>
  <r>
    <n v="4575"/>
    <s v="CANCUN"/>
    <s v="PALACIOS RAMIREZ EUSEBIO"/>
    <n v="4000"/>
    <s v="JTDD"/>
    <s v="SPEI"/>
    <x v="103"/>
    <x v="1"/>
    <s v="MOD. 5 ABONO"/>
    <x v="0"/>
    <n v="264782"/>
    <s v="PARE790130HMCLMS06"/>
    <s v="ENVIADO"/>
    <m/>
    <m/>
    <m/>
    <m/>
  </r>
  <r>
    <n v="4576"/>
    <s v="CANCUN"/>
    <s v="PALACIOS RAMIREZ EUSEBIO"/>
    <n v="1333"/>
    <s v="JTDD"/>
    <s v="SPEI"/>
    <x v="103"/>
    <x v="1"/>
    <s v="MOD. 5 SALDADO"/>
    <x v="0"/>
    <n v="267530"/>
    <s v="PARE790130HMCLMS06"/>
    <s v="ENVIADO"/>
    <m/>
    <m/>
    <m/>
    <m/>
  </r>
  <r>
    <n v="4577"/>
    <s v="CANCUN"/>
    <s v="VEGA MARTINEZ CARLOS"/>
    <n v="3350"/>
    <s v="DD"/>
    <s v="SPEI"/>
    <x v="103"/>
    <x v="1"/>
    <s v="MOD.19"/>
    <x v="4"/>
    <n v="336320"/>
    <s v="VEMC790815HGRGRR04"/>
    <s v="ENVIADO"/>
    <s v="F"/>
    <m/>
    <m/>
    <m/>
  </r>
  <r>
    <n v="4578"/>
    <s v="CANCUN"/>
    <s v="SANDOVAL MARTINEZ MONICA JAZMIN"/>
    <n v="2800"/>
    <s v="DD"/>
    <s v="SPEI"/>
    <x v="103"/>
    <x v="1"/>
    <s v="10 DE 24"/>
    <x v="4"/>
    <n v="401993"/>
    <s v="SAMM870221MSLNRN01"/>
    <s v="ENVIADO"/>
    <m/>
    <m/>
    <m/>
    <m/>
  </r>
  <r>
    <n v="4579"/>
    <s v="PUERTO M"/>
    <s v="BAUTISTA DE DIOS YESICA"/>
    <n v="1250"/>
    <s v="LD"/>
    <s v="SPEI"/>
    <x v="5"/>
    <x v="1"/>
    <s v="MOD. 31"/>
    <x v="2"/>
    <n v="97326238"/>
    <s v="BADY970407MTCTSS04"/>
    <s v="ENVIADO"/>
    <m/>
    <m/>
    <m/>
    <m/>
  </r>
  <r>
    <n v="4580"/>
    <s v="PUERTO M"/>
    <s v="BAUTISTA DE DIOS YESICA"/>
    <n v="200"/>
    <s v="LD"/>
    <s v="SPEI"/>
    <x v="5"/>
    <x v="1"/>
    <s v="MOD. 32 ABONO"/>
    <x v="2"/>
    <n v="97326238"/>
    <s v="BADY970407MTCTSS04"/>
    <s v="ENVIADO"/>
    <m/>
    <m/>
    <m/>
    <m/>
  </r>
  <r>
    <n v="4581"/>
    <s v="CANCUN"/>
    <s v="PACHECO AKE MIRELLA YNES"/>
    <n v="1200"/>
    <s v="LD"/>
    <s v="SPEI"/>
    <x v="104"/>
    <x v="1"/>
    <s v="MOD 1 ABONO"/>
    <x v="2"/>
    <n v="242047"/>
    <s v="PAAM720306MYNCKR08"/>
    <s v="ENVIADO"/>
    <m/>
    <m/>
    <m/>
    <m/>
  </r>
  <r>
    <n v="4582"/>
    <s v="CANCUN"/>
    <s v="YAM CAHUIL MERCEDES MARIVI"/>
    <n v="1800"/>
    <s v="MD"/>
    <s v="SPEI"/>
    <x v="104"/>
    <x v="1"/>
    <s v="MOD 5"/>
    <x v="3"/>
    <n v="297181"/>
    <s v="YACM970924MQRMHR01"/>
    <s v="ENVIADO"/>
    <m/>
    <m/>
    <m/>
    <m/>
  </r>
  <r>
    <n v="4583"/>
    <s v="CANCUN"/>
    <s v="GOMEZ MARQUEZ VANIA"/>
    <n v="2180"/>
    <s v="MD"/>
    <s v="SPEI"/>
    <x v="104"/>
    <x v="1"/>
    <s v="MOD 15"/>
    <x v="3"/>
    <n v="587527"/>
    <s v=""/>
    <s v="ENVIADO"/>
    <s v="F"/>
    <m/>
    <m/>
    <m/>
  </r>
  <r>
    <n v="4584"/>
    <s v="PUERTO M"/>
    <s v="ALCOCER GARCIA JUDITH JAQUELINE"/>
    <n v="1250"/>
    <s v="LD"/>
    <s v="SPEI"/>
    <x v="104"/>
    <x v="1"/>
    <s v="MOD. 33"/>
    <x v="2"/>
    <n v="617151"/>
    <s v="AOGJ940816MQRLRD05"/>
    <s v="ENVIADO"/>
    <m/>
    <m/>
    <m/>
    <m/>
  </r>
  <r>
    <n v="4585"/>
    <s v="CANCUN"/>
    <s v="IBARRA CANCHE MARCELA "/>
    <n v="2800"/>
    <s v="DD"/>
    <s v="Depósito de efectivo"/>
    <x v="104"/>
    <x v="1"/>
    <s v="1 DE 24"/>
    <x v="4"/>
    <n v="811358"/>
    <s v="IACM730613MQRBNR18"/>
    <s v="ENVIADO"/>
    <m/>
    <m/>
    <m/>
    <m/>
  </r>
  <r>
    <n v="4586"/>
    <s v="CANCUN"/>
    <s v="TEHUTLE RAYA ITZHEL"/>
    <n v="2350"/>
    <s v="LD"/>
    <s v="SPEI"/>
    <x v="104"/>
    <x v="1"/>
    <s v="MOD 17"/>
    <x v="2"/>
    <n v="1234643"/>
    <s v="TERI990829MDFHYT00"/>
    <s v="ENVIADO"/>
    <m/>
    <m/>
    <m/>
    <m/>
  </r>
  <r>
    <n v="4587"/>
    <s v="PUERTO M"/>
    <s v="LORÍA INTERIÁN GUADALUPE DE JESUS"/>
    <n v="1250"/>
    <s v="LD"/>
    <s v="SPEI"/>
    <x v="105"/>
    <x v="1"/>
    <s v="MOD. 30"/>
    <x v="2"/>
    <n v="689406"/>
    <s v="LOIG850720HYNRND05"/>
    <s v="ENVIADO"/>
    <m/>
    <m/>
    <m/>
    <m/>
  </r>
  <r>
    <n v="4588"/>
    <s v="PUERTO M"/>
    <s v="LORÍA INTERIÁN GUADALUPE DE JESUS"/>
    <n v="1250"/>
    <s v="LD"/>
    <s v="SPEI"/>
    <x v="105"/>
    <x v="1"/>
    <s v="MOD. 31"/>
    <x v="2"/>
    <n v="689406"/>
    <s v="LOIG850720HYNRND05"/>
    <s v="ENVIADO"/>
    <m/>
    <m/>
    <m/>
    <m/>
  </r>
  <r>
    <n v="4589"/>
    <s v="PUERTO M"/>
    <s v="LORÍA INTERIÁN GUADALUPE DE JESUS"/>
    <n v="1250"/>
    <s v="LD"/>
    <s v="SPEI"/>
    <x v="105"/>
    <x v="1"/>
    <s v="MOD. 32"/>
    <x v="2"/>
    <n v="689406"/>
    <s v="LOIG850720HYNRND05"/>
    <s v="ENVIADO"/>
    <m/>
    <m/>
    <m/>
    <m/>
  </r>
  <r>
    <n v="4590"/>
    <s v="PUERTO M"/>
    <s v="ALCOCER GARCIA JUDITH JAQUELINE"/>
    <n v="1250"/>
    <s v="LD"/>
    <s v="SPEI"/>
    <x v="2"/>
    <x v="1"/>
    <s v="MOD. 32"/>
    <x v="2"/>
    <n v="552637"/>
    <s v="AOGJ940816MQRLRD05"/>
    <s v="ENVIADO"/>
    <m/>
    <m/>
    <m/>
    <m/>
  </r>
  <r>
    <n v="4591"/>
    <s v="CANCUN"/>
    <s v="LETRAS DIAZ ALMA ITZEL"/>
    <n v="2180"/>
    <s v="MD"/>
    <s v="Depósito de efectivo"/>
    <x v="105"/>
    <x v="1"/>
    <s v="MOD 1"/>
    <x v="3"/>
    <n v="823571"/>
    <s v=""/>
    <m/>
    <m/>
    <m/>
    <m/>
    <m/>
  </r>
  <r>
    <n v="4592"/>
    <s v="CANCUN"/>
    <s v="LIRA SOLIS ARMANDO"/>
    <n v="1600"/>
    <s v="LD"/>
    <s v="Depósito de efectivo"/>
    <x v="105"/>
    <x v="1"/>
    <s v="MOD 11"/>
    <x v="2"/>
    <n v="827973"/>
    <s v="LISA921027HSPRLR02"/>
    <m/>
    <m/>
    <m/>
    <m/>
    <m/>
  </r>
  <r>
    <n v="4593"/>
    <s v="CANCUN"/>
    <s v="RODRIGUEZ CONTRERAS KRINA GEMMA "/>
    <n v="2800"/>
    <s v="DIAP"/>
    <s v="SPEI"/>
    <x v="105"/>
    <x v="1"/>
    <s v="1 DE 24"/>
    <x v="14"/>
    <n v="574500"/>
    <s v=""/>
    <m/>
    <m/>
    <m/>
    <m/>
    <m/>
  </r>
  <r>
    <n v="4594"/>
    <s v="CANCUN"/>
    <s v="RODRIGUEZ CONTRERAS KRINA GEMMA "/>
    <n v="2800"/>
    <s v="DIAP"/>
    <s v="SPEI"/>
    <x v="105"/>
    <x v="1"/>
    <s v="2 DE 24"/>
    <x v="14"/>
    <n v="574500"/>
    <s v=""/>
    <m/>
    <m/>
    <m/>
    <m/>
    <m/>
  </r>
  <r>
    <n v="4595"/>
    <s v="CANCUN"/>
    <s v="RODRIGUEZ CONTRERAS KRINA GEMMA "/>
    <n v="2800"/>
    <s v="DIAP"/>
    <s v="SPEI"/>
    <x v="105"/>
    <x v="1"/>
    <s v="3 DE 24"/>
    <x v="14"/>
    <n v="574500"/>
    <s v=""/>
    <m/>
    <m/>
    <m/>
    <m/>
    <m/>
  </r>
  <r>
    <n v="4596"/>
    <s v="CANCUN"/>
    <s v="DOMINGUEZ SERRET ARACELI"/>
    <n v="120"/>
    <s v=""/>
    <s v="Depósito de efectivo"/>
    <x v="105"/>
    <x v="10"/>
    <s v="CREDENCIAL"/>
    <x v="17"/>
    <n v="295928"/>
    <s v="DOSA710403MDFMRR02"/>
    <m/>
    <m/>
    <m/>
    <m/>
    <m/>
  </r>
  <r>
    <n v="4597"/>
    <s v=""/>
    <s v="por iDENTIFICAR"/>
    <n v="10000"/>
    <s v=""/>
    <s v="Depósito de efectivo"/>
    <x v="105"/>
    <x v="12"/>
    <m/>
    <x v="17"/>
    <n v="849320"/>
    <m/>
    <m/>
    <m/>
    <m/>
    <m/>
    <m/>
  </r>
  <r>
    <n v="4598"/>
    <s v=""/>
    <s v="POR iDENTIFICAR"/>
    <n v="1000"/>
    <s v=""/>
    <s v="Depósito de efectivo"/>
    <x v="105"/>
    <x v="12"/>
    <m/>
    <x v="17"/>
    <n v="849348"/>
    <m/>
    <m/>
    <m/>
    <m/>
    <m/>
    <m/>
  </r>
  <r>
    <n v="4599"/>
    <s v="KANTUNILKIN"/>
    <s v="POOL CAUICH DAVID JEYSSER"/>
    <n v="700"/>
    <s v="LD"/>
    <s v="BANCO AZTECA"/>
    <x v="99"/>
    <x v="1"/>
    <s v="MOD 16 SALDADO"/>
    <x v="2"/>
    <n v="658694"/>
    <s v="POCD820928HQRLCV09"/>
    <s v="ENVIADO"/>
    <m/>
    <m/>
    <m/>
    <m/>
  </r>
  <r>
    <n v="4600"/>
    <s v="KANTUNILKIN"/>
    <s v="POOL CAUICH DAVID JEYSSER"/>
    <n v="1350"/>
    <s v="LD"/>
    <s v="BANCO AZTECA"/>
    <x v="99"/>
    <x v="1"/>
    <s v="MOD 17"/>
    <x v="2"/>
    <n v="658694"/>
    <s v="POCD820928HQRLCV09"/>
    <s v="ENVIADO"/>
    <m/>
    <m/>
    <m/>
    <m/>
  </r>
  <r>
    <n v="4601"/>
    <s v="KANTUNILKIN"/>
    <s v="POOL CAUICH DAVID JEYSSER"/>
    <n v="950"/>
    <s v="LD"/>
    <s v="BANCO AZTECA"/>
    <x v="99"/>
    <x v="1"/>
    <s v="MOD 18 ABONO"/>
    <x v="2"/>
    <n v="658694"/>
    <s v="POCD820928HQRLCV09"/>
    <s v="ENVIADO"/>
    <m/>
    <m/>
    <m/>
    <m/>
  </r>
  <r>
    <n v="4602"/>
    <s v="KANTUNILKIN"/>
    <s v="POOL CAUICH DAVID JEYSSER"/>
    <n v="400"/>
    <s v="LD"/>
    <s v="BANCO AZTECA"/>
    <x v="100"/>
    <x v="1"/>
    <s v="MOD 18 SALDADO"/>
    <x v="2"/>
    <n v="658906"/>
    <s v="POCD820928HQRLCV09"/>
    <s v="ENVIADO"/>
    <m/>
    <m/>
    <m/>
    <m/>
  </r>
  <r>
    <n v="4603"/>
    <s v="KANTUNILKIN"/>
    <s v="POOL CAUICH DAVID JEYSSER"/>
    <n v="1350"/>
    <s v="LD"/>
    <s v="BANCO AZTECA"/>
    <x v="100"/>
    <x v="1"/>
    <s v="MOD 19"/>
    <x v="2"/>
    <n v="658906"/>
    <s v="POCD820928HQRLCV09"/>
    <s v="ENVIADO"/>
    <m/>
    <m/>
    <m/>
    <m/>
  </r>
  <r>
    <n v="4604"/>
    <s v="KANTUNILKIN"/>
    <s v="POOL CAIUCH DAVID JEYSSER"/>
    <n v="1250"/>
    <s v="LD"/>
    <s v="BANCO AZTECA"/>
    <x v="100"/>
    <x v="1"/>
    <s v="MOD 20 ABONO"/>
    <x v="2"/>
    <n v="658906"/>
    <s v="POCD820928HQRLCV09"/>
    <s v="ENVIADO"/>
    <m/>
    <m/>
    <m/>
    <m/>
  </r>
  <r>
    <n v="4605"/>
    <s v="CANCUN"/>
    <s v="ARELLANO GARCIA MANUEL DE JESUS"/>
    <n v="1000"/>
    <s v="JTLD"/>
    <s v="Depósito de efectivo"/>
    <x v="79"/>
    <x v="1"/>
    <s v="MOD 1 ABONO"/>
    <x v="1"/>
    <n v="585248"/>
    <s v="AEGM580603HDGRRN05"/>
    <s v="ENVIADO"/>
    <m/>
    <m/>
    <m/>
    <m/>
  </r>
  <r>
    <n v="4606"/>
    <s v="CANCUN"/>
    <s v="ARELLANO GARCIA MANUEL DE JESUS"/>
    <n v="1180"/>
    <s v="JTLD"/>
    <s v="SPEI"/>
    <x v="91"/>
    <x v="1"/>
    <s v="MOD 1 SALDADO"/>
    <x v="1"/>
    <n v="666595"/>
    <s v="AEGM580603HDGRRN05"/>
    <s v="ENVIADO"/>
    <m/>
    <m/>
    <m/>
    <m/>
  </r>
  <r>
    <n v="4607"/>
    <s v="CANCUN"/>
    <s v="ROSADO YAM EFRAIN MARTIN "/>
    <n v="10000"/>
    <s v="MD"/>
    <s v="SPEI"/>
    <x v="106"/>
    <x v="3"/>
    <s v="1ER. ABONO"/>
    <x v="3"/>
    <n v="57227"/>
    <s v="ROYE631012HYNSMF19"/>
    <s v="ENVIADO"/>
    <m/>
    <m/>
    <m/>
    <m/>
  </r>
  <r>
    <n v="4608"/>
    <s v="CANCUN"/>
    <s v="ROSADO YAM EFRAIN MARTIN "/>
    <n v="4000"/>
    <s v="MD"/>
    <s v="SPEI"/>
    <x v="106"/>
    <x v="2"/>
    <s v="3ER. Y 5TO. CUATRIMESTRE"/>
    <x v="3"/>
    <n v="57673"/>
    <s v="ROYE631012HYNSMF19"/>
    <s v="ENVIADO"/>
    <m/>
    <m/>
    <m/>
    <m/>
  </r>
  <r>
    <n v="4609"/>
    <s v="CANCUN"/>
    <s v="ZARAGOZA ALONSO AVIGAIL "/>
    <n v="23300"/>
    <s v="JTLD"/>
    <s v="SPEI"/>
    <x v="106"/>
    <x v="0"/>
    <s v="2DO. PAGO"/>
    <x v="1"/>
    <n v="226349"/>
    <s v="ZAAA830105MMCRLV03"/>
    <s v="ENVIADO"/>
    <m/>
    <m/>
    <m/>
    <m/>
  </r>
  <r>
    <n v="4610"/>
    <s v="TOLUCA"/>
    <s v="OSORIO LÓPEZ DIANA"/>
    <n v="480"/>
    <s v="JTLD"/>
    <s v="SPEI"/>
    <x v="106"/>
    <x v="10"/>
    <s v="SERV. PAQUETERIA"/>
    <x v="1"/>
    <n v="682735"/>
    <s v="OOLD780911MMCSPN04"/>
    <s v="ENVIADO"/>
    <m/>
    <m/>
    <m/>
    <m/>
  </r>
  <r>
    <n v="4611"/>
    <s v="PUERTO M"/>
    <s v="BAUTISTA DE DIOS YESICA"/>
    <n v="1250"/>
    <s v="LD"/>
    <s v="SPEI"/>
    <x v="106"/>
    <x v="1"/>
    <s v="MOD. 31 SALDO"/>
    <x v="2"/>
    <n v="786447"/>
    <s v="BADY970407MTCTSS04"/>
    <s v="ENVIADO"/>
    <m/>
    <m/>
    <m/>
    <m/>
  </r>
  <r>
    <n v="4612"/>
    <s v="CANCUN"/>
    <s v="DOMINGUEZ UC DARWIN DAVID"/>
    <n v="5000"/>
    <s v="JTLD"/>
    <s v="Depósito de efectivo"/>
    <x v="106"/>
    <x v="0"/>
    <s v="PAGO"/>
    <x v="1"/>
    <n v="875837"/>
    <s v="DOUD841229HCCMCR07"/>
    <s v="ENVIADO"/>
    <m/>
    <m/>
    <m/>
    <m/>
  </r>
  <r>
    <n v="4613"/>
    <s v="CANCUN"/>
    <s v="GARCIA ORTEGA GRISELDA"/>
    <n v="2180"/>
    <s v="MD"/>
    <s v="SPEI"/>
    <x v="107"/>
    <x v="1"/>
    <s v="MOD. 9"/>
    <x v="3"/>
    <n v="349511"/>
    <s v="GAOG820303MVZRRR02"/>
    <s v="ENVIADO"/>
    <m/>
    <m/>
    <m/>
    <m/>
  </r>
  <r>
    <n v="4614"/>
    <s v="CANCUN"/>
    <s v="PALACIOS RAMIREZ EUSEBIO"/>
    <n v="4000"/>
    <s v="JTDD"/>
    <s v="SPEI"/>
    <x v="107"/>
    <x v="1"/>
    <s v="MOD. 6 ABONO"/>
    <x v="0"/>
    <n v="630690"/>
    <s v="PARE790130HMCLMS06"/>
    <s v="ENVIADO"/>
    <m/>
    <m/>
    <m/>
    <m/>
  </r>
  <r>
    <n v="4615"/>
    <s v="CANCUN"/>
    <s v="PALACIOS RAMIREZ EUSEBIO"/>
    <n v="1335"/>
    <s v="JTDD"/>
    <s v="SPEI"/>
    <x v="107"/>
    <x v="1"/>
    <s v="MOD. 6 SALDO"/>
    <x v="0"/>
    <n v="631908"/>
    <s v="PARE790130HMCLMS06"/>
    <s v="ENVIADO"/>
    <m/>
    <m/>
    <m/>
    <m/>
  </r>
  <r>
    <n v="4616"/>
    <s v="PUERTO M"/>
    <s v="VILLAMIL GOMEZ EDUARDO"/>
    <n v="1350"/>
    <s v="LD"/>
    <s v="Depósito de efectivo"/>
    <x v="108"/>
    <x v="1"/>
    <s v="MOD. 28"/>
    <x v="2"/>
    <n v="912427"/>
    <s v="VIGE780529HQRLMD09"/>
    <s v="ENVIADO"/>
    <m/>
    <m/>
    <m/>
    <m/>
  </r>
  <r>
    <n v="4617"/>
    <s v="PUERTO M"/>
    <s v="VILLAMIL GOMEZ EDUARDO"/>
    <n v="750"/>
    <s v="LD"/>
    <s v="Depósito de efectivo"/>
    <x v="108"/>
    <x v="2"/>
    <s v="ABONO"/>
    <x v="2"/>
    <n v="912427"/>
    <s v="VIGE780529HQRLMD09"/>
    <s v="ENVIADO"/>
    <m/>
    <m/>
    <m/>
    <m/>
  </r>
  <r>
    <n v="4618"/>
    <s v="CANCUN"/>
    <s v="PEREZ ECHEVERRIA ALFONSO ANTONIO"/>
    <n v="1800"/>
    <s v="MD"/>
    <s v="SPEI"/>
    <x v="108"/>
    <x v="1"/>
    <s v="MOD. 1"/>
    <x v="3"/>
    <n v="267238"/>
    <s v="PEEA680613HYNRCL09"/>
    <s v="ENVIADO"/>
    <m/>
    <m/>
    <m/>
    <m/>
  </r>
  <r>
    <n v="4619"/>
    <s v="CANCUN"/>
    <s v="VILLANUEVA TUN ARACELI GUADALUPE"/>
    <n v="3350"/>
    <s v="DIAP"/>
    <s v="SPEI"/>
    <x v="108"/>
    <x v="1"/>
    <s v="MOD. 6"/>
    <x v="14"/>
    <n v="179455"/>
    <s v="VITA851202MQRLNR05"/>
    <s v="ENVIADO"/>
    <m/>
    <m/>
    <m/>
    <m/>
  </r>
  <r>
    <n v="4620"/>
    <s v="CANCUN"/>
    <s v="DE LA CRUZ GONZALEZ ROSENDA MARIA"/>
    <n v="2180"/>
    <s v="MDP"/>
    <s v="SPEI"/>
    <x v="108"/>
    <x v="1"/>
    <s v="MOD.1"/>
    <x v="15"/>
    <n v="631419"/>
    <s v="CUGR820227MCCRNS07"/>
    <s v="ENVIADO"/>
    <m/>
    <m/>
    <m/>
    <m/>
  </r>
  <r>
    <n v="4621"/>
    <s v="CANCUN"/>
    <s v="GUZMAN CERVANTES GERARDO"/>
    <n v="1430"/>
    <s v="MDP"/>
    <s v="Depósito de efectivo"/>
    <x v="108"/>
    <x v="1"/>
    <s v="MOD. 1 SALDADO"/>
    <x v="15"/>
    <n v="916586"/>
    <s v="GUCG651128HDFZRR06"/>
    <s v="ENVIADO"/>
    <m/>
    <m/>
    <m/>
    <m/>
  </r>
  <r>
    <n v="4622"/>
    <s v="CANCUN"/>
    <s v="QUIÑONES BARRON JANNIA ANABAENA"/>
    <n v="1430"/>
    <s v="MDP"/>
    <s v="Depósito de efectivo"/>
    <x v="108"/>
    <x v="1"/>
    <s v="MOD. 1 SALDADO"/>
    <x v="15"/>
    <n v="915449"/>
    <s v="QUBJ891204MTSXRN06"/>
    <s v="ENVIADO"/>
    <m/>
    <m/>
    <m/>
    <m/>
  </r>
  <r>
    <n v="4623"/>
    <s v="CANCUN"/>
    <s v="GUILLEN LOPEZ YONNI JOSUE"/>
    <n v="3350"/>
    <s v="DIAP"/>
    <s v="Abono por cobranza"/>
    <x v="109"/>
    <x v="1"/>
    <s v="MOD. 1 DE 20"/>
    <x v="14"/>
    <n v="618453"/>
    <s v="GULY811203HCSLPN06"/>
    <s v="ENVIADO"/>
    <m/>
    <m/>
    <m/>
    <m/>
  </r>
  <r>
    <n v="4624"/>
    <s v="CANCUN"/>
    <s v="PEREZ HERNANDEZ MARIANA"/>
    <n v="2180"/>
    <s v="MDP"/>
    <s v="SPEI"/>
    <x v="110"/>
    <x v="1"/>
    <s v="MOD.1"/>
    <x v="15"/>
    <n v="239772"/>
    <s v="PEHM820125MTCRRR04 "/>
    <s v="ENVIADO"/>
    <m/>
    <m/>
    <m/>
    <m/>
  </r>
  <r>
    <n v="4625"/>
    <s v="CANCUN"/>
    <s v="BUSTAMANTE SANCHEZ SINAI ALEJANDRA"/>
    <n v="2500"/>
    <s v="JTDD"/>
    <s v="SPEI"/>
    <x v="110"/>
    <x v="0"/>
    <s v="1ER. ABONO"/>
    <x v="0"/>
    <n v="245959"/>
    <s v="BUSS861112MMCSNN07"/>
    <s v="ENVIADO"/>
    <m/>
    <m/>
    <m/>
    <m/>
  </r>
  <r>
    <n v="4626"/>
    <s v="CIUDAD DEL C"/>
    <s v="REYES CHAN GLENDI"/>
    <n v="2180"/>
    <s v="MD"/>
    <s v="SPEI"/>
    <x v="110"/>
    <x v="1"/>
    <s v="MOD. 19"/>
    <x v="3"/>
    <n v="266500"/>
    <s v="RECG920830MCCYHL08"/>
    <s v="ENVIADO"/>
    <m/>
    <m/>
    <m/>
    <m/>
  </r>
  <r>
    <n v="4627"/>
    <s v="CANCUN"/>
    <s v="GONZALEZ LOPEZ MIGUEL JESUS"/>
    <n v="3350"/>
    <s v="DD"/>
    <s v="SPEI"/>
    <x v="111"/>
    <x v="1"/>
    <s v="MOD. 13"/>
    <x v="4"/>
    <n v="580053"/>
    <s v="GOLM800129HQRNPG07"/>
    <s v="ENVIADO"/>
    <m/>
    <m/>
    <m/>
    <m/>
  </r>
  <r>
    <n v="4628"/>
    <s v="CANCUN"/>
    <s v="VERA GARCIA HECTOR"/>
    <n v="3350"/>
    <s v="DD"/>
    <s v="SPEI"/>
    <x v="112"/>
    <x v="1"/>
    <s v="MOD. 3"/>
    <x v="4"/>
    <n v="1082078"/>
    <s v="VEGH731229HTCRRC07"/>
    <s v="ENVIADO"/>
    <m/>
    <m/>
    <m/>
    <m/>
  </r>
  <r>
    <n v="4629"/>
    <s v="CANCUN"/>
    <s v="SANTIAGO URGELL JUAN LORENZO "/>
    <n v="1000"/>
    <s v="LD"/>
    <s v="SPEI"/>
    <x v="112"/>
    <x v="2"/>
    <s v="REINSCRICIÓN 9no. CUATRIMESTRE"/>
    <x v="2"/>
    <n v="1421701"/>
    <s v="SAUJ870910HTCNRN01"/>
    <s v="ENVIADO"/>
    <m/>
    <m/>
    <m/>
    <m/>
  </r>
  <r>
    <n v="4630"/>
    <s v="KANTUNILKIN"/>
    <s v="KUMUL PECH BERNALDO AGUILLER"/>
    <n v="1350"/>
    <s v="LD"/>
    <s v="SPEI"/>
    <x v="112"/>
    <x v="1"/>
    <s v="MOD. 26"/>
    <x v="2"/>
    <n v="268939"/>
    <s v="KUPB730511HQRMCR06"/>
    <s v="ENVIADO"/>
    <m/>
    <m/>
    <m/>
    <m/>
  </r>
  <r>
    <n v="4631"/>
    <s v="CIUDAD DEL C"/>
    <s v="CANUL TORRES REBECA"/>
    <n v="2500"/>
    <s v="MD"/>
    <s v="SPEI"/>
    <x v="112"/>
    <x v="3"/>
    <s v="4TO. ABONO"/>
    <x v="3"/>
    <n v="1772012"/>
    <s v="CATR660730MCCNRB03"/>
    <s v="ENVIADO"/>
    <m/>
    <m/>
    <m/>
    <m/>
  </r>
  <r>
    <n v="4632"/>
    <s v="KANTUNILKIN"/>
    <s v="OXTE CAUICH BELCY ASAREEL"/>
    <n v="1350"/>
    <s v="LD"/>
    <s v="SPEI"/>
    <x v="112"/>
    <x v="1"/>
    <s v="MOD. 26 Y MOD. 27"/>
    <x v="2"/>
    <n v="1784894"/>
    <s v="OECB800124MQRXCL02"/>
    <s v="ENVIADO"/>
    <m/>
    <m/>
    <m/>
    <m/>
  </r>
  <r>
    <n v="4633"/>
    <s v="PUERTO M"/>
    <s v="ANTELE HERNÁNDEZ JEHU"/>
    <n v="1250"/>
    <s v="LD"/>
    <s v="SPEI"/>
    <x v="112"/>
    <x v="1"/>
    <s v="MOD. 34"/>
    <x v="2"/>
    <n v="1907186"/>
    <s v="AEHJ961123HQRNRH00"/>
    <s v="ENVIADO"/>
    <m/>
    <m/>
    <m/>
    <m/>
  </r>
  <r>
    <n v="4634"/>
    <s v="PUERTO M"/>
    <s v="CETINA CARRILLO JULIO MANUEL"/>
    <n v="1250"/>
    <s v="LD"/>
    <s v="SPEI"/>
    <x v="112"/>
    <x v="1"/>
    <s v="MOD. 33"/>
    <x v="2"/>
    <n v="1925464"/>
    <s v="CECJ840615HQRTRL06"/>
    <m/>
    <m/>
    <m/>
    <m/>
    <m/>
  </r>
  <r>
    <n v="4635"/>
    <s v="CIUDAD DEL C"/>
    <s v="HERNANDEZ REYES ELIZABETH"/>
    <n v="7000"/>
    <s v="MD"/>
    <s v="SPEI"/>
    <x v="112"/>
    <x v="3"/>
    <s v="3ER. ABONO"/>
    <x v="3"/>
    <n v="2075605"/>
    <s v="HERE730121MVZRYL02"/>
    <s v="ENVIADO"/>
    <m/>
    <m/>
    <m/>
    <m/>
  </r>
  <r>
    <n v="4636"/>
    <s v="TOLUCA"/>
    <s v="ARIZMENDI SANDOVAL MAGALY MARISOL "/>
    <n v="2180"/>
    <s v="MD"/>
    <s v="SPEI"/>
    <x v="112"/>
    <x v="1"/>
    <s v="MOD. 7"/>
    <x v="3"/>
    <n v="2405097"/>
    <s v="AISM880311MMCRNG00"/>
    <s v="ENVIADO"/>
    <s v="F"/>
    <m/>
    <m/>
    <m/>
  </r>
  <r>
    <n v="4637"/>
    <s v="TOLUCA"/>
    <s v="ARIZMENDI SANDOVAL MAGALY MARISOL "/>
    <n v="2180"/>
    <s v="MD"/>
    <s v="SPEI"/>
    <x v="112"/>
    <x v="1"/>
    <s v="MOD. 8"/>
    <x v="3"/>
    <n v="2405773"/>
    <s v="AISM880311MMCRNG00"/>
    <s v="ENVIADO"/>
    <s v="F"/>
    <m/>
    <m/>
    <m/>
  </r>
  <r>
    <n v="4638"/>
    <s v="TOLUCA"/>
    <s v="ARIZMENDI SANDOVAL MAGALY MARISOL "/>
    <n v="2180"/>
    <s v="MD"/>
    <s v="SPEI"/>
    <x v="112"/>
    <x v="1"/>
    <s v="MOD. 9"/>
    <x v="3"/>
    <n v="2406769"/>
    <s v="AISM880311MMCRNG00"/>
    <s v="ENVIADO"/>
    <s v="F"/>
    <m/>
    <m/>
    <m/>
  </r>
  <r>
    <n v="4639"/>
    <s v=""/>
    <s v=""/>
    <n v="1360"/>
    <s v=""/>
    <s v="SPEI"/>
    <x v="113"/>
    <x v="12"/>
    <m/>
    <x v="17"/>
    <n v="116203"/>
    <s v=""/>
    <m/>
    <m/>
    <m/>
    <m/>
    <m/>
  </r>
  <r>
    <n v="4640"/>
    <s v="CANCUN"/>
    <s v="ESQUIDE MACIAS ALFONSO"/>
    <n v="2180"/>
    <s v="MD"/>
    <s v="Depósito S.B.C."/>
    <x v="114"/>
    <x v="1"/>
    <s v="MOD.2"/>
    <x v="3"/>
    <n v="18910"/>
    <s v="EUMA870225HPLSCL09"/>
    <s v="ENVIADO"/>
    <s v="F"/>
    <m/>
    <m/>
    <m/>
  </r>
  <r>
    <n v="4641"/>
    <s v="KANTUNILKIN"/>
    <s v="CHE PECH FRANCISCO JAVIER"/>
    <n v="1350"/>
    <s v="LD"/>
    <s v="SPEI"/>
    <x v="114"/>
    <x v="1"/>
    <s v="MOD. 27"/>
    <x v="2"/>
    <n v="89291"/>
    <s v="CEPF911107HQRHCR00"/>
    <s v="ENVIADO"/>
    <m/>
    <m/>
    <m/>
    <m/>
  </r>
  <r>
    <n v="4642"/>
    <s v="CANCUN "/>
    <s v="DE LA ROSA MATA ISSA GUADALUPE"/>
    <n v="2180"/>
    <s v="JTLD"/>
    <s v="SPEI"/>
    <x v="114"/>
    <x v="1"/>
    <s v="MOD. 5"/>
    <x v="1"/>
    <n v="183300"/>
    <s v="ROMI900521MVZSTS01"/>
    <s v="ENVIADO"/>
    <m/>
    <m/>
    <m/>
    <m/>
  </r>
  <r>
    <n v="4643"/>
    <s v="KANTUNILKIN"/>
    <s v="KOYOC KUMUL MAYRA LETICIA"/>
    <n v="1350"/>
    <s v="LD"/>
    <s v="SPEI"/>
    <x v="114"/>
    <x v="1"/>
    <s v="MOD. 26"/>
    <x v="2"/>
    <n v="195050"/>
    <s v="KOKM890428MQRYMY09"/>
    <s v="ENVIADO"/>
    <m/>
    <m/>
    <m/>
    <m/>
  </r>
  <r>
    <n v="4644"/>
    <s v="CANCUN"/>
    <s v="MARTINEZ JARA MIRNA KARINA"/>
    <n v="2180"/>
    <s v="JTLD"/>
    <s v="SPEI"/>
    <x v="114"/>
    <x v="1"/>
    <s v="MOD. 7"/>
    <x v="1"/>
    <n v="334892"/>
    <s v="MAJM790326MVZRRR06"/>
    <s v="ENVIADO"/>
    <s v="F"/>
    <m/>
    <m/>
    <m/>
  </r>
  <r>
    <n v="4645"/>
    <s v="CIUDAD DEL C"/>
    <s v="RODRIGUEZ HEREDIA MIGUEL ANTONIO"/>
    <n v="6000"/>
    <s v="DD"/>
    <s v="SPEI"/>
    <x v="114"/>
    <x v="3"/>
    <s v="4TO. ABONO"/>
    <x v="4"/>
    <n v="420562"/>
    <s v="ROHM780911HCCDRG02"/>
    <s v="ENVIADO"/>
    <m/>
    <m/>
    <m/>
    <m/>
  </r>
  <r>
    <n v="4646"/>
    <s v="CANCUN"/>
    <s v="TEHUTLE RAYA ITZHEL"/>
    <n v="1600"/>
    <s v="LD"/>
    <s v="SPEI"/>
    <x v="114"/>
    <x v="1"/>
    <s v="MOD. 18"/>
    <x v="2"/>
    <n v="499183"/>
    <s v="TERI990829MDFHYT00"/>
    <m/>
    <m/>
    <m/>
    <m/>
    <m/>
  </r>
  <r>
    <n v="4647"/>
    <s v="CANCUN"/>
    <s v="TINOCO COSIO CLAUDIA GUADALUPE"/>
    <n v="3350"/>
    <s v="DD"/>
    <s v="SPEI"/>
    <x v="114"/>
    <x v="1"/>
    <s v="MOD. 19"/>
    <x v="4"/>
    <n v="509240"/>
    <s v="TICC871222MQRNSL00"/>
    <s v="ENVIADO"/>
    <m/>
    <m/>
    <m/>
    <m/>
  </r>
  <r>
    <n v="4648"/>
    <s v="CANCUN"/>
    <s v="BALDERAS FLORES ALEJANDRA"/>
    <n v="3900"/>
    <s v="DIAP"/>
    <s v="SPEI"/>
    <x v="114"/>
    <x v="1"/>
    <s v="MOD. 4"/>
    <x v="14"/>
    <n v="529467"/>
    <s v="BAFA910604MASLLL09"/>
    <s v="ENVIADO"/>
    <m/>
    <m/>
    <m/>
    <m/>
  </r>
  <r>
    <n v="4649"/>
    <s v="CANCUN"/>
    <s v="ALAMILLA AMOROS DIANA ALCIRA"/>
    <n v="5000"/>
    <s v="MD"/>
    <s v="SPEI"/>
    <x v="114"/>
    <x v="3"/>
    <s v="1ER. ABONO"/>
    <x v="3"/>
    <n v="749403"/>
    <s v="AAAD690316MQRLMN02"/>
    <s v="ENVIADO"/>
    <m/>
    <m/>
    <m/>
    <m/>
  </r>
  <r>
    <n v="4650"/>
    <s v="PUERTO M"/>
    <s v="MORALES MORALES IRMA "/>
    <n v="1750"/>
    <s v="LD"/>
    <s v="SPEI"/>
    <x v="114"/>
    <x v="1"/>
    <s v="MOD. 33"/>
    <x v="2"/>
    <n v="840562"/>
    <s v="MOMI791016MCSRRR06"/>
    <s v="ENVIADO"/>
    <m/>
    <m/>
    <m/>
    <m/>
  </r>
  <r>
    <n v="4651"/>
    <s v="CANCUN"/>
    <s v="ARELLANO GARCIA MANUEL DE JESUS"/>
    <n v="2130"/>
    <s v="JTLD"/>
    <s v="SPEI"/>
    <x v="114"/>
    <x v="1"/>
    <s v="MOD. 3 SALDO Y ABONO MOD. 4"/>
    <x v="1"/>
    <n v="895807"/>
    <s v="AEGM580603HDGRRN05"/>
    <s v="ENVIADO"/>
    <m/>
    <m/>
    <m/>
    <m/>
  </r>
  <r>
    <n v="4652"/>
    <s v="CANCUN"/>
    <s v="ACOSTA CORRAL LUIS CARLOS"/>
    <n v="2180"/>
    <s v="JTLD"/>
    <s v="SPEI"/>
    <x v="114"/>
    <x v="1"/>
    <s v="MOD. 2 SALDO Y ABONO MOD. 3"/>
    <x v="1"/>
    <n v="942794"/>
    <s v="AOCL700927HCHCRS07"/>
    <s v="ENVIADO"/>
    <m/>
    <m/>
    <m/>
    <m/>
  </r>
  <r>
    <n v="4653"/>
    <s v="PUERTO M"/>
    <s v="SANDOVAL REYES SELENA ENCARNACION"/>
    <n v="1250"/>
    <s v="LD"/>
    <s v="SPEI"/>
    <x v="113"/>
    <x v="1"/>
    <s v="MOD. 32"/>
    <x v="2"/>
    <n v="749686"/>
    <s v="SARS950816MTCNYL06"/>
    <s v="ENVIADO"/>
    <m/>
    <m/>
    <m/>
    <m/>
  </r>
  <r>
    <n v="4654"/>
    <s v="CANCUN"/>
    <s v="CUEN RODRIGUEZ ANIBAL GUILLERMO"/>
    <n v="5333"/>
    <s v="JTDD"/>
    <s v="SPEI"/>
    <x v="113"/>
    <x v="1"/>
    <s v="MOD. 5"/>
    <x v="0"/>
    <n v="669528"/>
    <s v="CURA570915HSLNDN03"/>
    <s v="ENVIADO"/>
    <m/>
    <m/>
    <m/>
    <m/>
  </r>
  <r>
    <n v="4655"/>
    <s v="CANCUN"/>
    <s v="RODRIGUEZ FIGUEROA HOMERO"/>
    <n v="5333"/>
    <s v="JTDD"/>
    <s v="SPEI"/>
    <x v="113"/>
    <x v="1"/>
    <s v="MOD. 5"/>
    <x v="0"/>
    <n v="594721"/>
    <s v="ROFH700420HDFDGM02"/>
    <s v="ENVIADO"/>
    <s v="F"/>
    <m/>
    <m/>
    <m/>
  </r>
  <r>
    <n v="4656"/>
    <s v="CANCUN"/>
    <s v="CRUZ GONZALEZ HECTOR ALEJANDRO"/>
    <n v="3350"/>
    <s v="JTDD"/>
    <s v="Depósito de efectivo"/>
    <x v="113"/>
    <x v="1"/>
    <s v="MOD. 4"/>
    <x v="0"/>
    <n v="112435"/>
    <s v="CUGH530226HCSRNC09"/>
    <s v="ENVIADO"/>
    <m/>
    <m/>
    <m/>
    <m/>
  </r>
  <r>
    <n v="4657"/>
    <s v="CANCUN"/>
    <s v="AVILA SANDOVAL ROXANA "/>
    <n v="4360"/>
    <s v="DD"/>
    <s v="SPEI"/>
    <x v="113"/>
    <x v="1"/>
    <s v="SALDO MOD. 7 Y PAGO MOD.8"/>
    <x v="4"/>
    <n v="505680"/>
    <s v="AISR891008MCCVNX01"/>
    <s v="ENVIADO"/>
    <m/>
    <m/>
    <m/>
    <m/>
  </r>
  <r>
    <n v="4658"/>
    <s v="CANCUN"/>
    <s v="PACHECO AKE MIRELLA YNES"/>
    <n v="1300"/>
    <s v="LD"/>
    <s v="SPEI"/>
    <x v="113"/>
    <x v="1"/>
    <s v="MOD. 2 ABONO"/>
    <x v="2"/>
    <n v="418478"/>
    <s v="PAAM720306MYNCKR08"/>
    <s v="ENVIADO"/>
    <m/>
    <m/>
    <m/>
    <m/>
  </r>
  <r>
    <n v="4659"/>
    <s v="CANCUN"/>
    <s v="SALAZAR BASTO SAMUEL"/>
    <n v="2180"/>
    <s v="MD"/>
    <s v="SPEI"/>
    <x v="113"/>
    <x v="1"/>
    <s v="MOD. 5"/>
    <x v="3"/>
    <n v="400034"/>
    <s v="SABS730516HQRLSM01"/>
    <s v="ENVIADO"/>
    <m/>
    <m/>
    <m/>
    <m/>
  </r>
  <r>
    <n v="4660"/>
    <s v="CANCUN"/>
    <s v="LETRAS DIAZ ALMA ITZEL "/>
    <n v="2180"/>
    <s v="MD"/>
    <s v="Depósito de efectivo"/>
    <x v="113"/>
    <x v="1"/>
    <s v="MOD. 2"/>
    <x v="3"/>
    <n v="104921"/>
    <s v="LEDA950305MPLTZL06"/>
    <s v="ENVIADO"/>
    <s v="F"/>
    <m/>
    <m/>
    <m/>
  </r>
  <r>
    <n v="4661"/>
    <s v="CANCUN"/>
    <s v="RIVERA BONILLA MARIA DE LOURDES"/>
    <n v="2180"/>
    <s v="JTLD"/>
    <s v="Abono por cobranza efectivo"/>
    <x v="115"/>
    <x v="1"/>
    <s v="MOD. 7"/>
    <x v="1"/>
    <n v="853844"/>
    <s v="RIBL750227MPLVNR01"/>
    <s v="ENVIADO"/>
    <m/>
    <m/>
    <m/>
    <m/>
  </r>
  <r>
    <n v="4662"/>
    <s v="CANCUN"/>
    <s v="RODRIGUEZ AYALA JOSE LUIS"/>
    <n v="2180"/>
    <s v="MDP"/>
    <s v="SPEI"/>
    <x v="116"/>
    <x v="1"/>
    <s v="MOD. 2"/>
    <x v="15"/>
    <n v="22509"/>
    <s v="ROAL560923HDFDYS03"/>
    <s v="ENVIADO"/>
    <m/>
    <m/>
    <m/>
    <m/>
  </r>
  <r>
    <n v="4663"/>
    <s v="CHETUMAL"/>
    <s v="ORDAZ MARTINEZ MANUEL DE ATOCHA"/>
    <n v="3000"/>
    <s v="DD"/>
    <s v="Depósito de efectivo"/>
    <x v="116"/>
    <x v="1"/>
    <s v="MOD. 15"/>
    <x v="4"/>
    <n v="129661"/>
    <s v="OAMM800904HQRRRN07"/>
    <s v="ENVIADO"/>
    <s v="F"/>
    <m/>
    <m/>
    <m/>
  </r>
  <r>
    <n v="4664"/>
    <s v="CANCUN"/>
    <s v="MOO TEPAL JORGE DARIO "/>
    <n v="5000"/>
    <s v="MD"/>
    <s v="Depósito de efectivo"/>
    <x v="116"/>
    <x v="3"/>
    <s v="1ER. ABONO"/>
    <x v="3"/>
    <n v="157017"/>
    <s v="MOTJ590305HYNXPR02"/>
    <s v="ENVIADO"/>
    <m/>
    <m/>
    <m/>
    <m/>
  </r>
  <r>
    <n v="4665"/>
    <s v="CANCUN"/>
    <s v="REYES TREJO LUIS ALONSO "/>
    <n v="2180"/>
    <s v="JTLD"/>
    <s v="SPEI"/>
    <x v="116"/>
    <x v="1"/>
    <s v="MOD. 8"/>
    <x v="1"/>
    <n v="271327"/>
    <s v="RETL840311HDFYRS06"/>
    <s v="ENVIADO"/>
    <m/>
    <m/>
    <m/>
    <m/>
  </r>
  <r>
    <n v="4666"/>
    <s v="CANCUN"/>
    <s v="DOMINGUEZ SERRET ARACELI"/>
    <n v="2800"/>
    <s v="DD"/>
    <s v="Depósito de efectivo"/>
    <x v="116"/>
    <x v="1"/>
    <s v="MOD. 11"/>
    <x v="4"/>
    <n v="302638"/>
    <s v="DOSA710403MDFMRR02"/>
    <s v="ENVIADO"/>
    <m/>
    <m/>
    <m/>
    <m/>
  </r>
  <r>
    <n v="4667"/>
    <s v="CANCUN"/>
    <s v="VILLANUEVA TUN ARACELI GUADALUPE"/>
    <n v="3350"/>
    <s v="DIAP"/>
    <s v="SPEI"/>
    <x v="116"/>
    <x v="1"/>
    <s v="MOD. 7"/>
    <x v="14"/>
    <n v="340195"/>
    <s v="VITA851202MQRLNR05"/>
    <s v="ENVIADO"/>
    <m/>
    <m/>
    <m/>
    <m/>
  </r>
  <r>
    <n v="4668"/>
    <s v="CANCUN"/>
    <s v="DIAZ OROPEZA PABLO"/>
    <n v="3350"/>
    <s v="DIAP"/>
    <s v="Abono por cobranza"/>
    <x v="116"/>
    <x v="1"/>
    <s v="MOD. 4"/>
    <x v="14"/>
    <n v="343242"/>
    <s v="DIOP570627HGRZRB09"/>
    <s v="ENVIADO"/>
    <m/>
    <m/>
    <m/>
    <m/>
  </r>
  <r>
    <n v="4669"/>
    <s v="CANCUN"/>
    <s v="TORREZ CALATAYUD JUAN"/>
    <n v="3350"/>
    <s v="DD"/>
    <s v="Depósito de efectivo"/>
    <x v="116"/>
    <x v="1"/>
    <s v="MOD. 12"/>
    <x v="4"/>
    <n v="496968"/>
    <s v="TOCJ661023HBCRLN09"/>
    <s v="ENVIADO"/>
    <m/>
    <m/>
    <m/>
    <m/>
  </r>
  <r>
    <n v="4670"/>
    <s v="CANCUN"/>
    <s v="HERNANDEZ BROCA SARA"/>
    <n v="2180"/>
    <s v="JTLD"/>
    <s v="SPEI"/>
    <x v="116"/>
    <x v="1"/>
    <s v="MOD. 7"/>
    <x v="1"/>
    <n v="655024"/>
    <s v="HEBS771012MTCRRR02"/>
    <s v="ENVIADO"/>
    <m/>
    <m/>
    <m/>
    <m/>
  </r>
  <r>
    <n v="4671"/>
    <s v="TOLUCA"/>
    <s v="BLANCO LIZAMA LANDY BEATRIZ"/>
    <n v="3350"/>
    <s v="DD"/>
    <s v="SPEI"/>
    <x v="116"/>
    <x v="1"/>
    <s v="MOD. 11"/>
    <x v="4"/>
    <n v="690688"/>
    <s v="BALL690923MYNLZN07"/>
    <s v="ENVIADO"/>
    <m/>
    <m/>
    <m/>
    <m/>
  </r>
  <r>
    <n v="4672"/>
    <s v="CANCUN"/>
    <s v="PACHECO AKE MIRELLA YNES"/>
    <n v="100"/>
    <s v="LD"/>
    <s v="SPEI"/>
    <x v="116"/>
    <x v="1"/>
    <s v="SALDO MOD. 1 Y 2"/>
    <x v="2"/>
    <n v="790666"/>
    <s v="PAAM720306MYNCKR08"/>
    <s v="ENVIADO"/>
    <m/>
    <m/>
    <m/>
    <m/>
  </r>
  <r>
    <n v="4673"/>
    <s v="CANCUN "/>
    <s v="SANCHEZ RODRIGUEZ JOSE RAFAEL"/>
    <n v="2180"/>
    <s v="JTLD"/>
    <s v="Abono por cobranza"/>
    <x v="116"/>
    <x v="1"/>
    <s v="MOD. 6"/>
    <x v="1"/>
    <n v="879771"/>
    <s v="SARR600502HYNNDF02"/>
    <s v="ENVIADO"/>
    <m/>
    <m/>
    <m/>
    <m/>
  </r>
  <r>
    <n v="4674"/>
    <s v="CANCUN"/>
    <s v="DOMINGUEZ ROGEL ROMUALDO CARLOS"/>
    <n v="2285"/>
    <s v="JTDD"/>
    <s v="SPEI"/>
    <x v="116"/>
    <x v="1"/>
    <s v="MOD. 5"/>
    <x v="0"/>
    <n v="911243"/>
    <s v="DORR560207HMCMGM08"/>
    <s v="ENVIADO"/>
    <s v="F"/>
    <m/>
    <m/>
    <m/>
  </r>
  <r>
    <n v="4675"/>
    <s v="CANCUN"/>
    <s v="GARCES GARCIA RODRIGO"/>
    <n v="5333"/>
    <s v="JTDD"/>
    <s v="SPEI"/>
    <x v="116"/>
    <x v="1"/>
    <s v="MOD. 4"/>
    <x v="0"/>
    <n v="999073"/>
    <s v="GAGR820713HDFRRD06"/>
    <s v="ENVIADO"/>
    <m/>
    <m/>
    <m/>
    <m/>
  </r>
  <r>
    <n v="4676"/>
    <s v="CANCUN"/>
    <s v="MENDOZA CARREÑO VERONICA EDITH"/>
    <n v="2180"/>
    <s v="MD"/>
    <s v="SPEI"/>
    <x v="117"/>
    <x v="1"/>
    <s v="MOD. 2"/>
    <x v="3"/>
    <n v="878793"/>
    <s v="MECV700422MDFNRR06"/>
    <s v="ENVIADO"/>
    <m/>
    <m/>
    <m/>
    <m/>
  </r>
  <r>
    <n v="4677"/>
    <s v="CANCUN"/>
    <s v="MENDOZA HERNANDEZ JOSE ARTURO"/>
    <n v="2180"/>
    <s v="JTLD"/>
    <s v="Depósito de efectivo"/>
    <x v="117"/>
    <x v="1"/>
    <s v="MOD. 10"/>
    <x v="1"/>
    <n v="164765"/>
    <s v="MEHA671215HJCNRR08"/>
    <s v="ENVIADO"/>
    <m/>
    <m/>
    <m/>
    <m/>
  </r>
  <r>
    <n v="4678"/>
    <s v="KANTUNILKIN"/>
    <s v="MAY DZIB LANDY MARIA"/>
    <n v="1350"/>
    <s v="LD"/>
    <s v="SPEI"/>
    <x v="117"/>
    <x v="1"/>
    <s v="MOD. 27"/>
    <x v="2"/>
    <n v="269131"/>
    <s v="MADL820509MQRYZN06"/>
    <s v="ENVIADO"/>
    <m/>
    <m/>
    <m/>
    <m/>
  </r>
  <r>
    <n v="4679"/>
    <s v="CANCUN"/>
    <s v="RUBLEE INSIGNARES CHARLES ALBERT"/>
    <n v="3350"/>
    <s v="DD"/>
    <s v="Depósito de efectivo"/>
    <x v="117"/>
    <x v="1"/>
    <s v="MOD. 5"/>
    <x v="4"/>
    <n v="171315"/>
    <s v="RUIC961226HNEBNH00"/>
    <s v="ENVIADO"/>
    <m/>
    <m/>
    <m/>
    <m/>
  </r>
  <r>
    <n v="4680"/>
    <s v="CANCUN"/>
    <s v="MONTES DE OCA MEDINA JUAN MANUEL"/>
    <n v="5333"/>
    <s v="JTDD"/>
    <s v="SPEI"/>
    <x v="117"/>
    <x v="1"/>
    <s v="MOD. 5"/>
    <x v="0"/>
    <n v="203150"/>
    <s v="MOMJ931123HMCNDN09"/>
    <s v="ENVIADO"/>
    <m/>
    <m/>
    <m/>
    <m/>
  </r>
  <r>
    <n v="4681"/>
    <s v="CANCUN"/>
    <s v="ROSADO NOVELO JEANETTE DE LOS ANGELES"/>
    <n v="3350"/>
    <s v="DD"/>
    <s v="SPEI"/>
    <x v="117"/>
    <x v="1"/>
    <s v="MOD. 11"/>
    <x v="4"/>
    <n v="704620"/>
    <s v="RONJ661005MYNSVN08"/>
    <s v="ENVIADO"/>
    <s v="F"/>
    <m/>
    <m/>
    <m/>
  </r>
  <r>
    <n v="4682"/>
    <s v="CANCUN"/>
    <s v="PEREIRA GARCIA DE LA CRUZ JESSICA"/>
    <n v="2180"/>
    <s v="MD"/>
    <s v="SPEI"/>
    <x v="117"/>
    <x v="1"/>
    <s v="MOD. 1"/>
    <x v="3"/>
    <n v="156270"/>
    <s v="PEGJ910408MQRRRS06"/>
    <s v="ENVIADO"/>
    <m/>
    <m/>
    <m/>
    <m/>
  </r>
  <r>
    <n v="4683"/>
    <s v="CANCUN"/>
    <s v="SOSA GARCIA LIZBETH REGINA"/>
    <n v="2280"/>
    <s v="JTLD"/>
    <s v="Depósito de efectivo"/>
    <x v="117"/>
    <x v="1"/>
    <s v="MOD. 7"/>
    <x v="1"/>
    <n v="925667"/>
    <s v="SOGL770303MYNSRZ09"/>
    <s v="ENVIADO"/>
    <m/>
    <m/>
    <m/>
    <m/>
  </r>
  <r>
    <n v="4684"/>
    <s v="CANCUN"/>
    <s v="SOSA GARCIA LIZBETH REGINA"/>
    <n v="5000"/>
    <s v="JTLD"/>
    <s v="Depósito de efectivo"/>
    <x v="117"/>
    <x v="0"/>
    <s v="PAGO TOTAL"/>
    <x v="1"/>
    <n v="925662"/>
    <s v="SOGL770303MYNSRZ09"/>
    <s v="ENVIADO"/>
    <m/>
    <m/>
    <m/>
    <m/>
  </r>
  <r>
    <n v="4685"/>
    <s v="CANCUN"/>
    <s v="ROSADO YAM EFRAIN MARTIN "/>
    <n v="2800"/>
    <s v="DD"/>
    <s v="SPEI"/>
    <x v="117"/>
    <x v="1"/>
    <s v="MOD. 11"/>
    <x v="4"/>
    <n v="644625"/>
    <s v="ROYE631012HYNSMF19"/>
    <s v="ENVIADO"/>
    <m/>
    <m/>
    <m/>
    <m/>
  </r>
  <r>
    <n v="4686"/>
    <s v="CANCUN"/>
    <s v="ZELAYA IBARRA JOSE VIRGILIO"/>
    <n v="1600"/>
    <s v="LD"/>
    <s v="SPEI"/>
    <x v="117"/>
    <x v="1"/>
    <s v="MOD. 12"/>
    <x v="2"/>
    <n v="32027"/>
    <s v="ZEIV030316HQRLBRA4"/>
    <s v="ENVIADO"/>
    <m/>
    <m/>
    <m/>
    <m/>
  </r>
  <r>
    <n v="4687"/>
    <s v="CANCUN"/>
    <s v="IBARRA CANCHE MARCELA "/>
    <n v="2800"/>
    <s v="DD"/>
    <s v="SPEI"/>
    <x v="117"/>
    <x v="1"/>
    <s v="MOD. 2"/>
    <x v="4"/>
    <n v="31719"/>
    <s v="IACM730613MQRBNR18"/>
    <s v="ENVIADO"/>
    <m/>
    <m/>
    <m/>
    <m/>
  </r>
  <r>
    <n v="4688"/>
    <s v="CANCUN"/>
    <s v="OCHOA MONTELONGO KESSIA YEMINA"/>
    <n v="2180"/>
    <s v="MD"/>
    <s v="SPEI"/>
    <x v="118"/>
    <x v="1"/>
    <s v="MOD. 14"/>
    <x v="3"/>
    <n v="1128738"/>
    <s v="OOMK861127MSLCNS03"/>
    <s v="ENVIADO"/>
    <m/>
    <m/>
    <m/>
    <m/>
  </r>
  <r>
    <n v="4689"/>
    <s v="CANCUN"/>
    <s v="ROSADO NOVELO JEANETTE DE LOS ANGELES"/>
    <n v="3350"/>
    <s v="DD"/>
    <s v="SPEI"/>
    <x v="118"/>
    <x v="1"/>
    <s v="MOD. 12"/>
    <x v="4"/>
    <n v="704620"/>
    <s v="RONJ661005MYNSVN08"/>
    <s v="ENVIADO"/>
    <s v="F"/>
    <m/>
    <m/>
    <m/>
  </r>
  <r>
    <n v="4690"/>
    <s v="CANCUN"/>
    <s v="GARCIA TREVIÑO ADRIANA DEL CARMEN"/>
    <n v="3350"/>
    <s v="DD"/>
    <s v="SPEI"/>
    <x v="118"/>
    <x v="1"/>
    <s v="MOD.8"/>
    <x v="4"/>
    <n v="1184433"/>
    <s v=""/>
    <s v="ENVIADO"/>
    <s v="F"/>
    <m/>
    <m/>
    <m/>
  </r>
  <r>
    <n v="4691"/>
    <s v="CANCUN"/>
    <s v="CASTRO RIVADENEYRA HECTOR"/>
    <n v="350"/>
    <s v="JTDD"/>
    <s v="SPEI"/>
    <x v="118"/>
    <x v="10"/>
    <s v="CERTIFICACIÓN CÉDULA"/>
    <x v="0"/>
    <n v="141716"/>
    <s v="CARH740525HPLSVC08"/>
    <s v="ENVIADO"/>
    <s v="F"/>
    <m/>
    <m/>
    <m/>
  </r>
  <r>
    <n v="4692"/>
    <s v="CANCUN"/>
    <s v="LARA DELGADO JERRY VENTURA"/>
    <n v="1600"/>
    <s v="LD"/>
    <s v="SPEI"/>
    <x v="118"/>
    <x v="1"/>
    <s v="MOD. 11"/>
    <x v="2"/>
    <n v="1158208"/>
    <s v="LADJ990603HQRRLR02"/>
    <s v="ENVIADO"/>
    <m/>
    <m/>
    <m/>
    <m/>
  </r>
  <r>
    <n v="4693"/>
    <s v="TOLUCA"/>
    <s v="ARGUMEDO GUERRA BLANCA DANNALY"/>
    <n v="3350"/>
    <s v="DD"/>
    <s v="SPEI"/>
    <x v="118"/>
    <x v="1"/>
    <s v="MOD. 11"/>
    <x v="4"/>
    <n v="1230362"/>
    <s v="AUGB811128MBCRRL02"/>
    <s v="ENVIADO"/>
    <s v="F"/>
    <m/>
    <m/>
    <m/>
  </r>
  <r>
    <n v="4694"/>
    <s v="CIUDAD DEL C"/>
    <s v="CICLER ZAVALA ERIC UVENCE MARTIN"/>
    <n v="1400"/>
    <s v="DD"/>
    <s v="SPEI"/>
    <x v="118"/>
    <x v="10"/>
    <s v="CERTIFICACIÓN DOCUMENTOS"/>
    <x v="4"/>
    <n v="1403781"/>
    <s v="CIZE680827HCCCVR09"/>
    <m/>
    <m/>
    <m/>
    <m/>
    <m/>
  </r>
  <r>
    <n v="4695"/>
    <s v="CANCUN"/>
    <s v="CRUZ MORENO CARLOS ALBERTO "/>
    <n v="5333"/>
    <s v="JTDD"/>
    <s v="SPEI"/>
    <x v="118"/>
    <x v="1"/>
    <s v="MOD. 5"/>
    <x v="0"/>
    <n v="1490881"/>
    <s v="CUMC760224HDFRRR08"/>
    <s v="ENVIADO"/>
    <s v="F"/>
    <m/>
    <m/>
    <m/>
  </r>
  <r>
    <n v="4696"/>
    <s v="CANCUN"/>
    <s v="RAMIREZ ARAGON MIGUEL ANGEL"/>
    <n v="2800"/>
    <s v="DD"/>
    <s v="SPEI"/>
    <x v="118"/>
    <x v="1"/>
    <s v="MOD. 22"/>
    <x v="4"/>
    <n v="1424399"/>
    <s v="RAAM941103HVZMRG02"/>
    <s v="ENVIADO"/>
    <s v="F"/>
    <m/>
    <m/>
    <m/>
  </r>
  <r>
    <n v="4697"/>
    <s v="CANCUN"/>
    <s v="VILLANUEVA TUN ARACELI GUADALUPE"/>
    <n v="6000"/>
    <s v="DD"/>
    <s v="Abono por cobranza"/>
    <x v="118"/>
    <x v="3"/>
    <s v="1ER. ABONO"/>
    <x v="4"/>
    <n v="187477"/>
    <s v="VITA851202MQRLNR05"/>
    <s v="ENVIADO"/>
    <m/>
    <m/>
    <m/>
    <m/>
  </r>
  <r>
    <n v="4698"/>
    <s v="CANCUN"/>
    <s v="ORTIZ OCAMPO XOCHIQUETZAL"/>
    <n v="1800"/>
    <s v="MD"/>
    <s v="SPEI"/>
    <x v="118"/>
    <x v="1"/>
    <s v="MOD. 2"/>
    <x v="3"/>
    <n v="2282240"/>
    <s v="OIOX890708MMSRCC08"/>
    <s v="ENVIADO"/>
    <m/>
    <m/>
    <m/>
    <m/>
  </r>
  <r>
    <n v="4699"/>
    <s v="TOLUCA"/>
    <s v="MEDINA VILLARREAL BLANCA ANNEL "/>
    <n v="3350"/>
    <s v="DD"/>
    <s v="SPEI"/>
    <x v="119"/>
    <x v="1"/>
    <s v="MOD. 7"/>
    <x v="4"/>
    <n v="796850"/>
    <s v="MEVB800304MCLDLL00"/>
    <s v="ENVIADO"/>
    <m/>
    <m/>
    <m/>
    <m/>
  </r>
  <r>
    <n v="4700"/>
    <s v="TOLUCA"/>
    <s v="BOLIO CERDAN ARTURO"/>
    <n v="3350"/>
    <s v="DD"/>
    <s v="SPEI"/>
    <x v="119"/>
    <x v="1"/>
    <s v="MOD 12"/>
    <x v="4"/>
    <n v="716149"/>
    <s v="BOCA680311HDFLRR07"/>
    <s v="ENVIADO"/>
    <m/>
    <m/>
    <m/>
    <m/>
  </r>
  <r>
    <n v="4701"/>
    <s v="CANCUN"/>
    <s v="SANCHEZ CATZIM GLENDY MARGARITA"/>
    <n v="2180"/>
    <s v="MD"/>
    <s v="SPEI"/>
    <x v="119"/>
    <x v="1"/>
    <s v="MOD. 1"/>
    <x v="3"/>
    <n v="513464"/>
    <s v="SACG950925MQRNTL00"/>
    <s v="ENVIADO"/>
    <m/>
    <m/>
    <m/>
    <m/>
  </r>
  <r>
    <n v="4702"/>
    <s v="CANCUN"/>
    <s v="GARCES GARCIA RODRIGO"/>
    <n v="5335"/>
    <s v="JTDD"/>
    <s v="SPEI"/>
    <x v="119"/>
    <x v="1"/>
    <s v="MOD. 5"/>
    <x v="0"/>
    <n v="389851"/>
    <s v="GAGR820713HDFRRD06"/>
    <s v="ENVIADO"/>
    <m/>
    <m/>
    <m/>
    <m/>
  </r>
  <r>
    <n v="4703"/>
    <s v="CANCUN"/>
    <s v="VELARDE GOMEZ JORGE"/>
    <n v="2120"/>
    <s v="MDP"/>
    <s v="Depósito de efectivo"/>
    <x v="119"/>
    <x v="1"/>
    <s v="MOD. 3 ABONO"/>
    <x v="15"/>
    <n v="213806"/>
    <s v="VEGJ530126HVZLMR08"/>
    <s v="ENVIADO"/>
    <m/>
    <m/>
    <m/>
    <m/>
  </r>
  <r>
    <n v="4704"/>
    <s v="CIUDAD DEL C"/>
    <s v="PECH JIMENEZ SERGIO ALFONSO"/>
    <n v="500"/>
    <s v="DD"/>
    <s v="Depósito de efectivo"/>
    <x v="119"/>
    <x v="1"/>
    <s v="MOD. 23 ABONO"/>
    <x v="4"/>
    <n v="211388"/>
    <s v="PEJS780105HCCCMR03"/>
    <s v="ENVIADO"/>
    <m/>
    <m/>
    <m/>
    <m/>
  </r>
  <r>
    <n v="4705"/>
    <s v="CIUDAD DEL C"/>
    <s v="PECH JIMENEZ SERGIO ALFONSO"/>
    <n v="5600"/>
    <s v="DD"/>
    <s v="Depósito de efectivo"/>
    <x v="119"/>
    <x v="1"/>
    <s v="MOD. 21  Y MOD. 22"/>
    <x v="4"/>
    <n v="211173"/>
    <s v="PEJS780105HCCCMR03"/>
    <s v="ENVIADO"/>
    <m/>
    <m/>
    <m/>
    <m/>
  </r>
  <r>
    <n v="4706"/>
    <s v="CIUDAD DEL C"/>
    <s v="CASTRO ESPINOSA VIANEY"/>
    <n v="2500"/>
    <s v="MD"/>
    <s v="SPEI"/>
    <x v="120"/>
    <x v="3"/>
    <s v="5TO. ABONO"/>
    <x v="3"/>
    <n v="355251"/>
    <s v="CAEV711220MTCSSN07"/>
    <s v="ENVIADO"/>
    <m/>
    <m/>
    <m/>
    <m/>
  </r>
  <r>
    <n v="4707"/>
    <s v="CIUDAD DEL C"/>
    <s v="LUNA GUZMAN MERCY OSSANA"/>
    <n v="380"/>
    <s v="MD"/>
    <s v="SPEI"/>
    <x v="120"/>
    <x v="10"/>
    <s v="PAGO DE PAQUETERÍA"/>
    <x v="3"/>
    <n v="770567"/>
    <s v="LUGM780803MCCNZR07"/>
    <s v="ENVIADO"/>
    <m/>
    <m/>
    <m/>
    <m/>
  </r>
  <r>
    <n v="4708"/>
    <s v="CANCUN"/>
    <s v="AVILA SANDOVAL ROXANA "/>
    <n v="2800"/>
    <s v="DD"/>
    <s v="SPEI"/>
    <x v="120"/>
    <x v="1"/>
    <s v="MOD. 9"/>
    <x v="4"/>
    <n v="828453"/>
    <s v="AISR891008MCCVNX01"/>
    <s v="ENVIADO"/>
    <m/>
    <m/>
    <m/>
    <m/>
  </r>
  <r>
    <n v="4709"/>
    <s v="CANCUN"/>
    <s v="GONZALEZ BALBOA ABRAHAM"/>
    <n v="1350"/>
    <s v="LD"/>
    <s v="SPEI"/>
    <x v="120"/>
    <x v="1"/>
    <s v="MOD. 1"/>
    <x v="2"/>
    <n v="347653"/>
    <s v="GOBA880316HCSNLB02"/>
    <s v="ENVIADO"/>
    <m/>
    <m/>
    <m/>
    <m/>
  </r>
  <r>
    <n v="4710"/>
    <s v="CANCUN"/>
    <s v="DURAN ZUÑIGA EDUARDO"/>
    <n v="2800"/>
    <s v="DD"/>
    <s v="SPEI"/>
    <x v="120"/>
    <x v="1"/>
    <s v="MOD. 9"/>
    <x v="4"/>
    <n v="230240"/>
    <s v="DUZE780819HDFRXD00"/>
    <s v="ENVIADO"/>
    <s v="F"/>
    <m/>
    <m/>
    <m/>
  </r>
  <r>
    <n v="4711"/>
    <s v="PUERTO M"/>
    <s v="OSORIO LEO HECTOR BALTAZAR"/>
    <n v="1250"/>
    <s v="LD"/>
    <s v="SPEI"/>
    <x v="120"/>
    <x v="1"/>
    <s v="MOD. 34"/>
    <x v="2"/>
    <n v="230240"/>
    <s v="OOLH711231HQRSXC00"/>
    <s v="ENVIADO"/>
    <m/>
    <m/>
    <m/>
    <m/>
  </r>
  <r>
    <n v="4712"/>
    <s v="CANCUN"/>
    <s v="VELARDE GOMEZ JORGE"/>
    <n v="120"/>
    <s v="MDP"/>
    <s v="Depósito de efectivo"/>
    <x v="120"/>
    <x v="1"/>
    <s v="MOD. 3 SALDO"/>
    <x v="15"/>
    <n v="226898"/>
    <s v="VEGJ530126HVZLMR08"/>
    <s v="ENVIADO"/>
    <m/>
    <m/>
    <m/>
    <m/>
  </r>
  <r>
    <n v="4713"/>
    <s v="CANCUN"/>
    <s v="HUERTA GUZMAN YAHAIRA YAITZIRI"/>
    <n v="3000"/>
    <s v="DD"/>
    <s v="SPEI"/>
    <x v="121"/>
    <x v="1"/>
    <s v="MOD. 5 Y ABONO MOD.6  $666"/>
    <x v="4"/>
    <n v="1013753"/>
    <s v="HUGY840518MDFRZH03"/>
    <s v="ENVIADO"/>
    <s v="F"/>
    <m/>
    <m/>
    <m/>
  </r>
  <r>
    <n v="4714"/>
    <s v="CANCUN"/>
    <s v="BUSTAMANTE SANCHEZ SINAI ALEJANDRA"/>
    <n v="2500"/>
    <s v="JTDD"/>
    <s v="SPEI"/>
    <x v="121"/>
    <x v="0"/>
    <s v="2DO. ABONO"/>
    <x v="0"/>
    <n v="154346"/>
    <s v="BUSS861112MMCSNN07"/>
    <s v="ENVIADO"/>
    <m/>
    <m/>
    <m/>
    <m/>
  </r>
  <r>
    <n v="4715"/>
    <s v="CANCUN"/>
    <s v="GUILLEN LOPEZ YONNI JOSUE"/>
    <n v="3350"/>
    <s v="DD"/>
    <s v="Abono por cobranza efectivo"/>
    <x v="121"/>
    <x v="1"/>
    <s v="MOD. 1 DE 20"/>
    <x v="4"/>
    <n v="626371"/>
    <s v="GULY811203HCSLPN06"/>
    <s v="ENVIADO"/>
    <m/>
    <m/>
    <m/>
    <m/>
  </r>
  <r>
    <n v="4716"/>
    <s v="CIUDAD DEL C"/>
    <s v="PEREZ TEJERO ADDY ZOILA"/>
    <n v="2180"/>
    <s v="MD"/>
    <s v="Abono por cobranza"/>
    <x v="121"/>
    <x v="1"/>
    <s v="MOD.16"/>
    <x v="3"/>
    <n v="38806"/>
    <s v="PETA660820MCCRJD07"/>
    <s v="ENVIADO"/>
    <m/>
    <m/>
    <m/>
    <m/>
  </r>
  <r>
    <n v="4717"/>
    <s v="CIUDAD DEL C"/>
    <s v="PEREZ TEJERO ADDY ZOILA"/>
    <n v="2180"/>
    <s v="MD"/>
    <s v="Abono por cobranza"/>
    <x v="121"/>
    <x v="1"/>
    <s v="MOD. 17"/>
    <x v="3"/>
    <n v="38811"/>
    <s v="PETA660820MCCRJD07"/>
    <s v="ENVIADO"/>
    <m/>
    <m/>
    <m/>
    <m/>
  </r>
  <r>
    <n v="4718"/>
    <s v="CIUDAD DEL C"/>
    <s v="PEREZ TEJERO ADDY ZOILA"/>
    <n v="2180"/>
    <s v="MD"/>
    <s v="Abono por cobranza efectivo"/>
    <x v="121"/>
    <x v="1"/>
    <s v="MOD. 18"/>
    <x v="3"/>
    <n v="38821"/>
    <s v="PETA660820MCCRJD07"/>
    <s v="ENVIADO"/>
    <m/>
    <m/>
    <m/>
    <m/>
  </r>
  <r>
    <n v="4719"/>
    <s v="CIUDAD DEL C"/>
    <s v="PEREZ TEJERO ADDY ZOILA"/>
    <n v="2180"/>
    <s v="MD"/>
    <s v="Abono por cobranza  EFECTIVO Sucursal: 144"/>
    <x v="121"/>
    <x v="1"/>
    <s v="MOD. 19"/>
    <x v="3"/>
    <n v="38816"/>
    <s v="PETA660820MCCRJD07"/>
    <s v="ENVIADO"/>
    <m/>
    <m/>
    <m/>
    <m/>
  </r>
  <r>
    <n v="4720"/>
    <s v="CANCUN"/>
    <s v="BLANCO GARAVITO OMAR ALEJANDRO "/>
    <n v="25000"/>
    <s v="JTDD"/>
    <s v="Depósito de efectivo"/>
    <x v="114"/>
    <x v="3"/>
    <s v="PAGO TOTAL"/>
    <x v="0"/>
    <n v="73251"/>
    <s v="BAGO770807HSRLRM01 "/>
    <s v="ENVIADO"/>
    <m/>
    <m/>
    <m/>
    <m/>
  </r>
  <r>
    <n v="4721"/>
    <s v="CANCUN"/>
    <s v="ALCALA LOPEZ NATIVIDAD"/>
    <n v="9400"/>
    <s v="DD"/>
    <s v="Abono por cobranza"/>
    <x v="121"/>
    <x v="1"/>
    <s v="MOD. 10, 11, 12 Y 13"/>
    <x v="4"/>
    <n v="250732"/>
    <s v="AALN760217MOCLPT06"/>
    <s v="ENVIADO"/>
    <m/>
    <m/>
    <m/>
    <m/>
  </r>
  <r>
    <n v="4722"/>
    <s v="CANCUN"/>
    <s v="LOPEZ ALCALA KEVIN"/>
    <n v="5200"/>
    <s v="LD"/>
    <s v="Abono por cobranza"/>
    <x v="121"/>
    <x v="1"/>
    <s v="MOD. 10, 11, 12 Y 13"/>
    <x v="2"/>
    <n v="250671"/>
    <s v="LOAK960213HOCPLV01"/>
    <s v="ENVIADO"/>
    <m/>
    <m/>
    <m/>
    <m/>
  </r>
  <r>
    <n v="4723"/>
    <s v="CIUDAD DEL C"/>
    <s v="PEREZ TEJERO ADDY ZOILA"/>
    <n v="2180"/>
    <s v="MD"/>
    <s v="Abono por cobranza efectivo"/>
    <x v="121"/>
    <x v="1"/>
    <s v="MOD. 20"/>
    <x v="3"/>
    <n v="38826"/>
    <s v="PETA660820MCCRJD07"/>
    <s v="ENVIADO"/>
    <m/>
    <m/>
    <m/>
    <m/>
  </r>
  <r>
    <n v="4724"/>
    <s v="CANCUN"/>
    <s v="GONZALEZ GLENNIE MARIA FERNANDA "/>
    <n v="1400"/>
    <s v="LD"/>
    <s v="SPEI"/>
    <x v="121"/>
    <x v="1"/>
    <s v="MOD. 12"/>
    <x v="2"/>
    <n v="684085"/>
    <s v="GOGF741017MVZNLR02"/>
    <s v="ENVIADO"/>
    <s v="F"/>
    <m/>
    <m/>
    <m/>
  </r>
  <r>
    <n v="4725"/>
    <s v="CANCUN"/>
    <s v="CHAIN GONZALEZ MARIA"/>
    <n v="1400"/>
    <s v="LD"/>
    <s v="SPEI"/>
    <x v="121"/>
    <x v="1"/>
    <s v="MOD. 12"/>
    <x v="2"/>
    <n v="680901"/>
    <s v="CAGM010321MVZHNRA6"/>
    <s v="ENVIADO"/>
    <m/>
    <m/>
    <m/>
    <m/>
  </r>
  <r>
    <n v="4726"/>
    <s v="CANCUN"/>
    <s v="LOPEZ TORRES JOSE DE JESUS"/>
    <n v="3350"/>
    <s v="DD"/>
    <s v="SPEI"/>
    <x v="121"/>
    <x v="1"/>
    <s v="MOD. 1"/>
    <x v="4"/>
    <n v="29024"/>
    <s v=""/>
    <s v="ENVIADO"/>
    <m/>
    <m/>
    <m/>
    <m/>
  </r>
  <r>
    <n v="4727"/>
    <s v="CANCUN"/>
    <s v="MORENO RAMIREZ FRIDA MARIA"/>
    <n v="1300"/>
    <s v="LD"/>
    <s v="SPEI_x000a_"/>
    <x v="122"/>
    <x v="1"/>
    <s v="MOD.1"/>
    <x v="2"/>
    <s v="150136_x000a_"/>
    <s v="MORF960825MDFRMR00"/>
    <s v="ENVIADO"/>
    <m/>
    <m/>
    <m/>
    <m/>
  </r>
  <r>
    <n v="4728"/>
    <s v="CANCUN"/>
    <s v="YAM CAHUIL MERCEDES MARIVI"/>
    <n v="1800"/>
    <s v="MD"/>
    <s v="SPEI_x000a_"/>
    <x v="122"/>
    <x v="1"/>
    <s v="MOD. 6"/>
    <x v="3"/>
    <s v="61592_x000a_"/>
    <s v="YACM970924MQRMHR01"/>
    <s v="ENVIADO"/>
    <m/>
    <m/>
    <m/>
    <m/>
  </r>
  <r>
    <n v="4729"/>
    <s v="CANCUN"/>
    <s v="HUESCA MARZUCA JUAN CARLOS"/>
    <n v="3350"/>
    <s v="DD"/>
    <s v="SPEI_x000a_"/>
    <x v="122"/>
    <x v="1"/>
    <s v="MOD. 16"/>
    <x v="4"/>
    <s v="59239_x000a_"/>
    <s v="HUMJ760710HQRSRN08"/>
    <s v="ENVIADO"/>
    <m/>
    <m/>
    <m/>
    <m/>
  </r>
  <r>
    <n v="4730"/>
    <s v="PUERTO M"/>
    <s v="VILLAMIL GOMEZ EDUARDO"/>
    <n v="2000"/>
    <s v="LD"/>
    <s v="Depósito de efectivo_x000a_"/>
    <x v="122"/>
    <x v="1"/>
    <s v="MOD. 29 Y ABONO MOD. 30"/>
    <x v="2"/>
    <s v=" 00276282  "/>
    <s v="VIGE780529HQRLMD09"/>
    <s v="ENVIADO"/>
    <m/>
    <m/>
    <m/>
    <m/>
  </r>
  <r>
    <n v="4731"/>
    <s v="CANCUN"/>
    <s v="Galindo Becerril Ignacio"/>
    <n v="2000"/>
    <s v="MD"/>
    <s v="SPEI_x000a_"/>
    <x v="122"/>
    <x v="3"/>
    <s v="2 DE 11"/>
    <x v="3"/>
    <s v=" 01593607_x000a_"/>
    <s v="GABI780402HDFLCG04"/>
    <s v="ENVIADO"/>
    <m/>
    <m/>
    <m/>
    <m/>
  </r>
  <r>
    <n v="4732"/>
    <s v="CANCUN"/>
    <s v="DE LA CRUZ GONZALEZ ROSENDA MARIA"/>
    <n v="2180"/>
    <s v="MDP"/>
    <s v="SPEI_x000a_"/>
    <x v="122"/>
    <x v="1"/>
    <s v="MOD. 2"/>
    <x v="15"/>
    <s v=" 01796357_x000a_"/>
    <s v="CUGR820227MCCRNS07"/>
    <s v="ENVIADO"/>
    <m/>
    <m/>
    <m/>
    <m/>
  </r>
  <r>
    <n v="4733"/>
    <s v="CANCUN"/>
    <s v="REYES TREJO LUIS ALONSO "/>
    <n v="4000"/>
    <s v="JTLD"/>
    <s v="SPEI_x000a_"/>
    <x v="123"/>
    <x v="3"/>
    <s v="1ER. ABONO"/>
    <x v="1"/>
    <s v=" 00284155_x000a_"/>
    <s v="RETL840311HDFYRS06"/>
    <s v="ENVIADO"/>
    <m/>
    <m/>
    <m/>
    <m/>
  </r>
  <r>
    <n v="4734"/>
    <s v="CANCUN"/>
    <s v="GOMEZ MARQUEZ VANIA"/>
    <n v="2180"/>
    <s v="MD"/>
    <s v="SPEI_x000a_"/>
    <x v="123"/>
    <x v="1"/>
    <s v="MOD. 16"/>
    <x v="3"/>
    <s v=" 00917334_x000a_"/>
    <s v=""/>
    <s v="ENVIADO"/>
    <m/>
    <m/>
    <m/>
    <m/>
  </r>
  <r>
    <n v="4735"/>
    <s v="CIUDAD DEL C"/>
    <s v="MUGARTEGUI NEVERO MIGUEL ANGEL"/>
    <n v="23500"/>
    <s v="DD"/>
    <s v="DEPOSITO EN EFECTIVO _x000a_"/>
    <x v="124"/>
    <x v="3"/>
    <s v="PAGO TOTAL"/>
    <x v="4"/>
    <s v=" 196770_x000a_"/>
    <s v="MUNM750703HCCGVG04"/>
    <s v="ENVIADO"/>
    <s v="F"/>
    <m/>
    <m/>
    <m/>
  </r>
  <r>
    <n v="4736"/>
    <s v="CIUDAD DEL C"/>
    <s v="DIAZ VEGA MARLY ELIZABETH"/>
    <n v="23500"/>
    <s v="DD"/>
    <s v="DEPOSITO EN EFECTIVO_x000a_"/>
    <x v="124"/>
    <x v="3"/>
    <s v="PAGO TOTAL"/>
    <x v="4"/>
    <s v=" 196775_x0009_"/>
    <s v="DIVM760820MTCZGR08"/>
    <s v="ENVIADO"/>
    <s v="F"/>
    <m/>
    <m/>
    <m/>
  </r>
  <r>
    <n v="4737"/>
    <s v="CANCUN"/>
    <s v="LOPEZ BACAB MARIA EVANGELINA"/>
    <n v="5000"/>
    <s v="JTLD"/>
    <s v="_x0009_Depósito de efectivo_x000a_"/>
    <x v="124"/>
    <x v="0"/>
    <s v="PAGO TOTAL"/>
    <x v="1"/>
    <s v=" 00005083 _x0009_"/>
    <s v="LOBE830902MVZPCV03"/>
    <s v="ENVIADO"/>
    <m/>
    <m/>
    <m/>
    <m/>
  </r>
  <r>
    <n v="4738"/>
    <s v="CANCUN"/>
    <s v="CORREA SANCHEZ EDUARDO REY"/>
    <n v="3350"/>
    <s v="JTDD"/>
    <s v="SPEI_x000a_"/>
    <x v="124"/>
    <x v="1"/>
    <s v="MOD. 1"/>
    <x v="0"/>
    <s v=" 00901090_x000a_"/>
    <s v="COSE820318HMNRND03"/>
    <s v="ENVIADO"/>
    <s v="F"/>
    <m/>
    <m/>
    <m/>
  </r>
  <r>
    <n v="4739"/>
    <s v="CIUDAD DEL C"/>
    <s v="PEREZ JAVIER SABRINA DEL CARMEN"/>
    <n v="2800"/>
    <s v="DD"/>
    <s v="SPEI_x000a_"/>
    <x v="125"/>
    <x v="1"/>
    <s v="MOD. 23"/>
    <x v="4"/>
    <s v=" 265132_x000a_"/>
    <s v="PEJS910415MCCRVB04"/>
    <s v="ENVIADO"/>
    <m/>
    <m/>
    <m/>
    <m/>
  </r>
  <r>
    <n v="4740"/>
    <s v="CANCUN"/>
    <s v="MONTALVO CORTES CRUZ LUCERO"/>
    <n v="5000"/>
    <s v="JTLD"/>
    <s v="DEPOSITO EN EFECTIVO_x000a_"/>
    <x v="125"/>
    <x v="0"/>
    <s v="PAGO TOTAL"/>
    <x v="1"/>
    <s v=" 95654   "/>
    <s v="MOCC740823MOCNRR08"/>
    <s v="ENVIADO"/>
    <m/>
    <m/>
    <m/>
    <m/>
  </r>
  <r>
    <n v="4741"/>
    <s v="KANTUNILKIN"/>
    <s v="ORTIZ GARCIA JOSE JUAN"/>
    <n v="1350"/>
    <s v="LD"/>
    <s v="SPEI_x000a_"/>
    <x v="125"/>
    <x v="1"/>
    <s v="MOD. 26"/>
    <x v="2"/>
    <s v=" 292439_x000a_"/>
    <s v="OIGJ811219HTCRRN04"/>
    <s v="ENVIADO"/>
    <m/>
    <m/>
    <m/>
    <m/>
  </r>
  <r>
    <n v="4742"/>
    <s v="CIUDAD DEL C"/>
    <s v="PEREZ JAVIER SABRINA DEL CARMEN"/>
    <n v="2800"/>
    <s v="DD"/>
    <s v="SPEI_x000a_"/>
    <x v="125"/>
    <x v="1"/>
    <s v="MOD. 24"/>
    <x v="4"/>
    <s v=" 266618_x000a_"/>
    <s v="PEJS910415MCCRVB04"/>
    <s v="ENVIADO"/>
    <m/>
    <m/>
    <m/>
    <m/>
  </r>
  <r>
    <n v="4743"/>
    <s v="CANCUN"/>
    <s v="TREVIÑO DIAZ ROBERTO"/>
    <n v="1350"/>
    <s v="LD"/>
    <s v="SPEI_x000a_"/>
    <x v="126"/>
    <x v="1"/>
    <s v="MOD. 1"/>
    <x v="2"/>
    <n v="541115"/>
    <s v="TEDR720718HNLRZB01"/>
    <s v="ENVIADO"/>
    <s v="F"/>
    <m/>
    <m/>
    <m/>
  </r>
  <r>
    <n v="4744"/>
    <s v="CIUDAD DEL C"/>
    <s v="VASQUEZ MARTINEZ ANA KARINA"/>
    <n v="10000"/>
    <s v="MD"/>
    <s v="SPEI_x000a_"/>
    <x v="126"/>
    <x v="3"/>
    <s v="ÚLTIMO PAGO"/>
    <x v="3"/>
    <n v="481247"/>
    <s v="VAMA931216MVZSRN07"/>
    <s v="ENVIADO"/>
    <m/>
    <m/>
    <m/>
    <m/>
  </r>
  <r>
    <n v="4745"/>
    <s v="CIUDAD DEL C"/>
    <s v="PEREZ JAVIER SABRINA DEL CARMEN"/>
    <n v="15000"/>
    <s v="DD"/>
    <s v="SPEI_x000a_"/>
    <x v="126"/>
    <x v="3"/>
    <s v="1ER. ABONO"/>
    <x v="4"/>
    <s v=" 266618_x000a_"/>
    <s v="PEJS910415MCCRVB04"/>
    <s v="ENVIADO"/>
    <m/>
    <m/>
    <m/>
    <m/>
  </r>
  <r>
    <n v="4746"/>
    <s v="CANCUN"/>
    <s v="LIRA SOLIS ARMANDO"/>
    <n v="1600.65"/>
    <s v="LD"/>
    <s v="CLIP_x000a_"/>
    <x v="126"/>
    <x v="1"/>
    <s v="MOD. 12"/>
    <x v="2"/>
    <s v=" 266618_x000a_"/>
    <s v="LISA921027HSPRLR02"/>
    <s v="ENVIADO"/>
    <m/>
    <m/>
    <m/>
    <m/>
  </r>
  <r>
    <n v="4747"/>
    <s v="KANTUNILKIN"/>
    <s v="POOL CAIUCH DAVID JEYSSER"/>
    <n v="1200"/>
    <s v="LD"/>
    <s v="BANCO AZTECA"/>
    <x v="127"/>
    <x v="1"/>
    <s v="MOD. 20 SALDO"/>
    <x v="2"/>
    <s v=" 266618_x000a_"/>
    <s v="POCD820928HQRLCV09"/>
    <s v="ENVIADO"/>
    <m/>
    <m/>
    <m/>
    <m/>
  </r>
  <r>
    <n v="4748"/>
    <s v="KANTUNILKIN"/>
    <s v="POOL CAIUCH DAVID JEYSSER"/>
    <n v="1200"/>
    <s v="LD"/>
    <s v="SPEI_x000a_"/>
    <x v="128"/>
    <x v="1"/>
    <s v="MOD. 21 ABONO"/>
    <x v="2"/>
    <n v="138545"/>
    <s v="POCD820928HQRLCV09"/>
    <s v="ENVIADO"/>
    <m/>
    <m/>
    <m/>
    <m/>
  </r>
  <r>
    <n v="4749"/>
    <s v="CANCUN"/>
    <s v="BUSTAMANTE SANCHEZ SINAI ALEJANDRA"/>
    <n v="10000"/>
    <s v="JTDD"/>
    <s v="SPEI_x000a_"/>
    <x v="128"/>
    <x v="3"/>
    <s v="1ER. ABONO"/>
    <x v="0"/>
    <s v=" 266618_x000a_"/>
    <s v="BUSS861112MMCSNN07"/>
    <s v="ENVIADO"/>
    <m/>
    <m/>
    <m/>
    <m/>
  </r>
  <r>
    <n v="4750"/>
    <s v="CANCUN"/>
    <s v="SAÑUDO RODRIGUEZ LAURA LUZ"/>
    <n v="5000"/>
    <s v="JTLD"/>
    <s v="Depósito de efectivo_x000a_"/>
    <x v="126"/>
    <x v="0"/>
    <s v="PAGO TOTAL"/>
    <x v="1"/>
    <s v=" 138545_x000a_"/>
    <s v="SARL650130MSRXDR02"/>
    <s v="ENVIADO"/>
    <m/>
    <m/>
    <m/>
    <m/>
  </r>
  <r>
    <n v="4751"/>
    <s v="PUERTO M"/>
    <s v="CETINA CARRILLO JULIO MANUEL"/>
    <n v="1000"/>
    <s v="LD"/>
    <s v="SPEI_x000a_"/>
    <x v="126"/>
    <x v="2"/>
    <s v=" REINSCRIPCIÓN 5o.C"/>
    <x v="2"/>
    <s v=" 1169260_x000a_"/>
    <s v="CECJ840615HQRTRL06"/>
    <s v="ENVIADO"/>
    <m/>
    <m/>
    <m/>
    <m/>
  </r>
  <r>
    <n v="4752"/>
    <s v="CANCUN"/>
    <s v="BUSTAMANTE SANCHEZ SINAI ALEJANDRA"/>
    <n v="3000"/>
    <s v="JTDD"/>
    <s v="SPEI_x000a_"/>
    <x v="129"/>
    <x v="0"/>
    <s v="PAGO TOTAL"/>
    <x v="0"/>
    <s v=" 00697286"/>
    <s v="BUSS861112MMCSNN07"/>
    <s v="ENVIADO"/>
    <m/>
    <m/>
    <m/>
    <m/>
  </r>
  <r>
    <n v="4753"/>
    <s v="CIUDAD DEL C"/>
    <s v="HERNANDEZ REYES ELIZABETH"/>
    <n v="8000"/>
    <s v="MD"/>
    <s v="SPEI_x000a_"/>
    <x v="128"/>
    <x v="3"/>
    <s v="PAGO TOTAL"/>
    <x v="3"/>
    <s v=" 00995671_x000a_"/>
    <s v="HERE730121MVZRYL02"/>
    <s v="ENVIADO"/>
    <m/>
    <m/>
    <m/>
    <m/>
  </r>
  <r>
    <n v="4754"/>
    <s v="CANCUN"/>
    <s v="LAY ARELLANO ISRAEL TONATIUH"/>
    <n v="3350"/>
    <s v="DD"/>
    <s v="SPEI_x000a_"/>
    <x v="130"/>
    <x v="1"/>
    <s v="MOD. 1 DE 20"/>
    <x v="4"/>
    <s v=" 00891368_x000a_"/>
    <s v="LAAI750417HJCYRS07"/>
    <s v="ENVIADO"/>
    <s v="F"/>
    <m/>
    <m/>
    <m/>
  </r>
  <r>
    <n v="4755"/>
    <s v="CANCUN"/>
    <s v="HOIL ESCAMILLA FERNANDO JAVIER"/>
    <n v="4900"/>
    <s v="JTLD"/>
    <s v="Abono por cobranza_x000a_"/>
    <x v="130"/>
    <x v="3"/>
    <s v="2DO.. ABONO"/>
    <x v="1"/>
    <s v=" 01899733_x000a_"/>
    <s v="HOEF740213HQRLSR03"/>
    <s v="ENVIADO"/>
    <m/>
    <m/>
    <m/>
    <m/>
  </r>
  <r>
    <n v="4756"/>
    <s v="CANCUN"/>
    <s v="GARCIA MAYA MILCA NOEMI"/>
    <n v="3600"/>
    <s v="MD"/>
    <s v="SPEI_x000a_"/>
    <x v="130"/>
    <x v="1"/>
    <s v="MOD. 21 Y 22 DE 24"/>
    <x v="3"/>
    <s v=" 242685_x000a_"/>
    <s v="GAMM791005MTCRYL07"/>
    <s v="ENVIADO"/>
    <m/>
    <m/>
    <m/>
    <m/>
  </r>
  <r>
    <n v="4757"/>
    <s v="CANCUN"/>
    <s v="DIAZ GONZALEZ SUSANA"/>
    <n v="3350"/>
    <s v="JTDD"/>
    <s v="Depósito de efectivo_x000a_"/>
    <x v="130"/>
    <x v="1"/>
    <s v="MOD. 1 DE 4"/>
    <x v="0"/>
    <s v=" 394860"/>
    <s v="DIGS770724MMCZNS06"/>
    <s v="ENVIADO"/>
    <s v="F"/>
    <s v="EN CATÁLOGO"/>
    <m/>
    <m/>
  </r>
  <r>
    <n v="4758"/>
    <s v="CANCUN"/>
    <s v="ROMERO RUIZ CARLOS"/>
    <n v="3350"/>
    <s v="JTDD"/>
    <s v="Depósito de efectivo_x000a_"/>
    <x v="130"/>
    <x v="1"/>
    <s v="MOD. 1 DE 4"/>
    <x v="0"/>
    <s v=" 518167_x000a_"/>
    <s v="RORC750108HMCMZR07"/>
    <s v="ENVIADO"/>
    <s v="F"/>
    <m/>
    <m/>
    <m/>
  </r>
  <r>
    <n v="4759"/>
    <s v="CANCUN"/>
    <s v="GUILLEN LOPEZ YONNI JOSUE"/>
    <n v="3350"/>
    <s v="DIAP"/>
    <s v="Abono por cobranza_x000a_"/>
    <x v="130"/>
    <x v="1"/>
    <s v="MOD. 2 DE 20"/>
    <x v="14"/>
    <s v=" 136964"/>
    <s v="GULY811203HCSLPN06"/>
    <s v="ENVIADO"/>
    <m/>
    <m/>
    <m/>
    <m/>
  </r>
  <r>
    <n v="4760"/>
    <s v="CIUDAD DEL C"/>
    <s v="KIDNIE RAMOS ROBERTO DE JESUS"/>
    <n v="1780"/>
    <s v="DD"/>
    <s v="SPEI_x000a_"/>
    <x v="131"/>
    <x v="10"/>
    <s v="CERTIFICACIÓN Y PAQUETERÍA"/>
    <x v="4"/>
    <s v=" 136482"/>
    <s v="KIRR871015HCCDMB08"/>
    <s v="ENVIADO"/>
    <m/>
    <m/>
    <m/>
    <m/>
  </r>
  <r>
    <n v="4761"/>
    <s v="CANCUN"/>
    <s v="ADRIAN BAUTISTA  SPENCER"/>
    <n v="14000"/>
    <s v="JTLD"/>
    <s v="SPEI_x000a_"/>
    <x v="131"/>
    <x v="3"/>
    <s v="1ER. ABONO"/>
    <x v="1"/>
    <s v=" 135992"/>
    <s v="AIBS850416HMCDTP03"/>
    <s v="ENVIADO"/>
    <m/>
    <m/>
    <m/>
    <m/>
  </r>
  <r>
    <n v="4762"/>
    <s v="CANCUN"/>
    <s v="AVILES GONZÁLEZ ANAHI"/>
    <n v="9000"/>
    <s v="MD"/>
    <s v="SPEI_x000a_"/>
    <x v="132"/>
    <x v="1"/>
    <s v="MOD. 9, 10, 11, 12, 13"/>
    <x v="3"/>
    <s v=" 319767_x000a_"/>
    <s v=""/>
    <s v="ENVIADO"/>
    <m/>
    <m/>
    <m/>
    <m/>
  </r>
  <r>
    <n v="4763"/>
    <s v="PUERTO M"/>
    <s v="VELAZQUEZ DEL VALLE JAZMIN"/>
    <n v="1250"/>
    <s v="LD"/>
    <s v="SPEI_x000a_"/>
    <x v="132"/>
    <x v="1"/>
    <s v="MOD. 33 DE 36"/>
    <x v="2"/>
    <s v=" 270630_x000a_"/>
    <s v="VEVJ981103MMCLLZ00"/>
    <s v="ENVIADO"/>
    <m/>
    <m/>
    <m/>
    <m/>
  </r>
  <r>
    <n v="4764"/>
    <s v="CANCUN"/>
    <s v="GONZALEZ LOPEZ MIGUEL JESUS"/>
    <n v="3350"/>
    <s v="DD"/>
    <s v="SPEI_x000a_"/>
    <x v="132"/>
    <x v="1"/>
    <s v="MOD. 14"/>
    <x v="4"/>
    <s v=" 453419_x000a_"/>
    <s v="GOLM800129HQRNPG07"/>
    <s v="ENVIADO"/>
    <m/>
    <m/>
    <m/>
    <m/>
  </r>
  <r>
    <n v="4765"/>
    <s v="PUERTO M"/>
    <s v="ANTELE HERNÁNDEZ JEHU"/>
    <n v="1250"/>
    <s v="LD"/>
    <s v="SPEI_x000a_"/>
    <x v="132"/>
    <x v="1"/>
    <s v="MOD. 35"/>
    <x v="2"/>
    <s v=" 422660_x000a_"/>
    <s v="AEHJ961123HQRNRH00"/>
    <s v="ENVIADO"/>
    <m/>
    <m/>
    <m/>
    <m/>
  </r>
  <r>
    <n v="4766"/>
    <s v="CANCUN"/>
    <s v="MORENO RAMIREZ FRIDA MARIA"/>
    <n v="1300"/>
    <s v="LD"/>
    <s v="SPEI_x000a_"/>
    <x v="132"/>
    <x v="1"/>
    <s v="MOD. 2 "/>
    <x v="2"/>
    <n v="1113409"/>
    <s v="MORF960825MDFRMR00"/>
    <s v="ENVIADO"/>
    <m/>
    <m/>
    <m/>
    <m/>
  </r>
  <r>
    <n v="4767"/>
    <s v="CIUDAD DEL C"/>
    <s v="CANUL TORRES REBECA"/>
    <n v="2500"/>
    <s v="MD"/>
    <s v="SPEI_x000a_"/>
    <x v="132"/>
    <x v="1"/>
    <s v="MOD. 21"/>
    <x v="3"/>
    <s v=" 00978466_x000a_"/>
    <s v="CATR660730MCCNRB03"/>
    <s v="ENVIADO"/>
    <m/>
    <m/>
    <m/>
    <m/>
  </r>
  <r>
    <n v="4768"/>
    <s v="PUERTO M"/>
    <s v="CETINA CARRILLO JULIO MANUEL"/>
    <n v="1250"/>
    <s v="LD"/>
    <s v="SPEI_x000a_"/>
    <x v="133"/>
    <x v="1"/>
    <s v="MOD. 34 DE 36"/>
    <x v="2"/>
    <s v=" 01113409_x000a_"/>
    <s v="CECJ840615HQRTRL06"/>
    <s v="ENVIADO"/>
    <m/>
    <m/>
    <m/>
    <m/>
  </r>
  <r>
    <n v="4769"/>
    <s v="PUERTO M"/>
    <s v="CHAVEZ SEGURA FATIMA GUADALUPE"/>
    <n v="1500"/>
    <s v="LD"/>
    <s v="SPEI_x000a_"/>
    <x v="133"/>
    <x v="1"/>
    <s v="SALDO $250 Y MOD. 31"/>
    <x v="2"/>
    <s v=" 01247236_x000a_"/>
    <s v="CASF840629MQRHGT02"/>
    <s v="ENVIADO"/>
    <m/>
    <m/>
    <m/>
    <m/>
  </r>
  <r>
    <n v="4770"/>
    <s v="CANCUN"/>
    <s v="SOSA GARCIA LIZBETH REGINA"/>
    <n v="2180"/>
    <s v="JTLD"/>
    <s v="SPEI_x000a_"/>
    <x v="133"/>
    <x v="1"/>
    <s v="MOD.8"/>
    <x v="1"/>
    <s v=" 609274_x000a_"/>
    <s v="SOGL770303MYNSRZ09"/>
    <s v="ENVIADO"/>
    <m/>
    <m/>
    <m/>
    <m/>
  </r>
  <r>
    <n v="4771"/>
    <s v="KANTUNILKIN"/>
    <s v="POOL CAIUCH DAVID JEYSSER"/>
    <n v="250"/>
    <s v="LD"/>
    <s v="SPEI_x000a_"/>
    <x v="133"/>
    <x v="1"/>
    <s v="SALDO MOD. 21"/>
    <x v="2"/>
    <s v=" 514275_x000a_"/>
    <s v="POCD820928HQRLCV09"/>
    <s v="ENVIADO"/>
    <m/>
    <m/>
    <m/>
    <m/>
  </r>
  <r>
    <n v="4772"/>
    <s v="CANCUN"/>
    <s v="HERNANDEZ SORIANO JUAN DE DIOS"/>
    <n v="1350"/>
    <s v="LD"/>
    <s v="SPEI_x000a_"/>
    <x v="133"/>
    <x v="1"/>
    <s v="MOD 1"/>
    <x v="2"/>
    <s v=" 02188812_x000a_"/>
    <s v="HESJ780125HZSRRN06"/>
    <s v="ENVIADO"/>
    <m/>
    <m/>
    <m/>
    <m/>
  </r>
  <r>
    <n v="4773"/>
    <s v="CHETUMAL"/>
    <s v="RAYGOZA ALCOCER MARIA CANDELARIA"/>
    <n v="5000"/>
    <s v="DD"/>
    <s v="SPEI_x000a_"/>
    <x v="133"/>
    <x v="3"/>
    <s v="4to. ABONO "/>
    <x v="4"/>
    <s v=" 02312202_x000a_"/>
    <s v="RAAC730314MCCYLN00"/>
    <s v="ENVIADO"/>
    <m/>
    <m/>
    <m/>
    <m/>
  </r>
  <r>
    <n v="4774"/>
    <s v="CANCUN"/>
    <s v="ROJAS SORIA ERIKA"/>
    <n v="2800"/>
    <s v="DIAP"/>
    <s v="SPEI_x000a_"/>
    <x v="133"/>
    <x v="1"/>
    <s v="MÓDULO 3"/>
    <x v="14"/>
    <s v=" 02442613_x000a_"/>
    <s v="ROSE820911MVZJRR04"/>
    <s v="ENVIADO"/>
    <s v="F"/>
    <m/>
    <m/>
    <m/>
  </r>
  <r>
    <n v="4775"/>
    <s v="CANCUN"/>
    <s v="BRAGA COB DECIDERIO"/>
    <n v="5000"/>
    <s v="JTLD"/>
    <s v="DEPOSITO EN EFECTIVO_x000a_"/>
    <x v="133"/>
    <x v="0"/>
    <s v="EQUIVALENCIA"/>
    <x v="1"/>
    <s v=" 00886575  "/>
    <s v="BACD601213HYNRBC01"/>
    <s v="ENVIADO"/>
    <m/>
    <m/>
    <m/>
    <m/>
  </r>
  <r>
    <n v="4776"/>
    <s v="CANCUN"/>
    <s v="HUERTA GUZMAN YAHAIRA YAITZIRI"/>
    <n v="2234"/>
    <s v="DD"/>
    <s v="SPEI"/>
    <x v="133"/>
    <x v="1"/>
    <s v="MÓDULO 6 DE 20"/>
    <x v="4"/>
    <s v=" 02184109_x000a_"/>
    <s v="HUGY840518MDFRZH03"/>
    <s v="ENVIADO"/>
    <s v="F"/>
    <m/>
    <m/>
    <m/>
  </r>
  <r>
    <n v="4777"/>
    <s v="CANCUN"/>
    <s v="OZUNA LEYVA YULMA"/>
    <n v="7000"/>
    <s v="MD"/>
    <s v="DEPOSITO EN EFECTIVO_x000a_"/>
    <x v="134"/>
    <x v="3"/>
    <s v="ABONO"/>
    <x v="3"/>
    <s v=" 00507653  "/>
    <s v="OULY780523MVZZYL09"/>
    <s v="ENVIADO"/>
    <m/>
    <m/>
    <m/>
    <m/>
  </r>
  <r>
    <n v="4778"/>
    <s v="PUERTO M"/>
    <s v="MORALES MORALES IRMA "/>
    <n v="1700"/>
    <s v="LD"/>
    <s v="SPEI"/>
    <x v="134"/>
    <x v="1"/>
    <s v="MOD. 34 DE 36"/>
    <x v="2"/>
    <s v=" 00871330_x000a_"/>
    <s v="MOMI791016MCSRRR06"/>
    <s v="ENVIADO"/>
    <m/>
    <m/>
    <m/>
    <m/>
  </r>
  <r>
    <n v="4779"/>
    <s v="CANCUN"/>
    <s v="TEHUTLE RAYA ITZHEL"/>
    <n v="1600"/>
    <s v="LD"/>
    <s v="SPEI"/>
    <x v="134"/>
    <x v="1"/>
    <s v="MOD. 19 DE 36"/>
    <x v="2"/>
    <s v=" 00976156_x000a_"/>
    <s v="TERI990829MDFHYT00"/>
    <s v="ENVIADO"/>
    <m/>
    <m/>
    <m/>
    <m/>
  </r>
  <r>
    <n v="4780"/>
    <s v="CANCUN"/>
    <s v="RODRIGUEZ FIGUEROA HOMERO"/>
    <n v="5335"/>
    <s v="JTDD"/>
    <s v="SPEI"/>
    <x v="134"/>
    <x v="1"/>
    <s v="MOD. 6 DE 6"/>
    <x v="0"/>
    <s v=" 00977488_x000a_"/>
    <s v="ROFH700420HDFDGM02"/>
    <s v="ENVIADO"/>
    <s v="F"/>
    <m/>
    <m/>
    <m/>
  </r>
  <r>
    <n v="4781"/>
    <s v="CANCUN"/>
    <s v="MONTES DE OCA MEDINA JUAN MANUEL"/>
    <n v="5335"/>
    <s v="JTDD"/>
    <s v="SPEI"/>
    <x v="134"/>
    <x v="1"/>
    <s v="MOD. 6 DE 6"/>
    <x v="0"/>
    <s v=" 01105843_x000a_"/>
    <s v="MOMJ931123HMCNDN09"/>
    <s v="ENVIADO"/>
    <m/>
    <m/>
    <m/>
    <m/>
  </r>
  <r>
    <n v="4782"/>
    <s v="CANCUN"/>
    <s v="BUSTAMANTE SANCHEZ SINAI ALEJANDRA"/>
    <n v="11000"/>
    <s v="JTDD"/>
    <s v="DEPOSITO EN EFECTIVO_x000a_"/>
    <x v="134"/>
    <x v="3"/>
    <s v="ABONO"/>
    <x v="0"/>
    <s v=" 113308      "/>
    <s v="BUSS861112MMCSNN07"/>
    <s v="ENVIADO"/>
    <m/>
    <m/>
    <m/>
    <m/>
  </r>
  <r>
    <n v="4783"/>
    <s v="KANTUNILKIN"/>
    <s v="OXTE CAUICH BELCY ASAREEL"/>
    <n v="675"/>
    <s v="LD"/>
    <s v="SPEI"/>
    <x v="134"/>
    <x v="1"/>
    <s v="MOD 28"/>
    <x v="2"/>
    <s v=" 245697_x000a_"/>
    <s v="OECB800124MQRXCL02"/>
    <s v="ENVIADO"/>
    <m/>
    <m/>
    <m/>
    <m/>
  </r>
  <r>
    <n v="4784"/>
    <s v="CANCUN"/>
    <s v="VERA GARCIA HECTOR"/>
    <n v="3350"/>
    <s v="DD"/>
    <s v="SPEI"/>
    <x v="134"/>
    <x v="1"/>
    <s v="MOD. 4"/>
    <x v="4"/>
    <s v=" 147696_x000a_"/>
    <s v="VEGH731229HTCRRC07"/>
    <s v="ENVIADO"/>
    <m/>
    <m/>
    <m/>
    <m/>
  </r>
  <r>
    <n v="4785"/>
    <s v="CIUDAD DEL C"/>
    <s v="CICLER ZAVALA ERIC UVENCE MARTIN"/>
    <n v="380"/>
    <s v="DD"/>
    <s v="SPEI"/>
    <x v="134"/>
    <x v="10"/>
    <s v="envío"/>
    <x v="4"/>
    <s v=" 67311_x000a_"/>
    <s v="CIZE680827HCCCVR09"/>
    <s v="ENVIADO"/>
    <m/>
    <m/>
    <m/>
    <m/>
  </r>
  <r>
    <n v="4786"/>
    <s v="CIUDAD DEL C"/>
    <s v="RODRIGUEZ DOLORES JOSEFINA"/>
    <n v="15000"/>
    <s v="MD"/>
    <s v="SPEI"/>
    <x v="134"/>
    <x v="3"/>
    <s v="ABONO A TITULACION"/>
    <x v="3"/>
    <s v=" 00095612_x000a_"/>
    <s v="ROXD810410MCCDXL07"/>
    <s v="ENVIADO"/>
    <m/>
    <m/>
    <m/>
    <m/>
  </r>
  <r>
    <n v="4787"/>
    <s v="CANCUN"/>
    <s v="GARCIA CRUZ OSCAR RICARDO"/>
    <n v="2180"/>
    <s v="JTMD"/>
    <s v="DEPOSITO EN EFECTIVO_x000a_"/>
    <x v="135"/>
    <x v="1"/>
    <s v="MODULO 1"/>
    <x v="12"/>
    <s v=" 209587   "/>
    <s v="GACO670410HDFRRS00"/>
    <s v="ENVIADO"/>
    <m/>
    <m/>
    <m/>
    <m/>
  </r>
  <r>
    <n v="4788"/>
    <s v="CANCUN"/>
    <s v="CRUZ HERNANDEZ FAUSTINO "/>
    <n v="3000"/>
    <s v="DD"/>
    <s v="SPEI"/>
    <x v="135"/>
    <x v="1"/>
    <s v="MOD 5"/>
    <x v="4"/>
    <s v=" 790661_x000a_"/>
    <s v="CUHF690713HDFRRS09"/>
    <s v="ENVIADO"/>
    <s v="F"/>
    <m/>
    <m/>
    <m/>
  </r>
  <r>
    <n v="4789"/>
    <s v="CANCUN"/>
    <s v="DOMINGUEZ UC DARWIN DAVID"/>
    <n v="2180"/>
    <s v="MD"/>
    <s v="SPEI"/>
    <x v="135"/>
    <x v="1"/>
    <s v="MOD. 9 "/>
    <x v="3"/>
    <s v=" 772059_x000a_"/>
    <s v="DOUD841229HCCMCR07"/>
    <s v="ENVIADO"/>
    <m/>
    <m/>
    <m/>
    <m/>
  </r>
  <r>
    <n v="4790"/>
    <s v="CANCUN"/>
    <s v="SANTIAGO URGELL JUAN LORENZO "/>
    <n v="5000"/>
    <s v="LD"/>
    <s v="SPEI"/>
    <x v="135"/>
    <x v="3"/>
    <s v="ABONO A TITULACION"/>
    <x v="2"/>
    <s v=" 629080_x000a_"/>
    <s v="SAUJ870910HTCNRN01"/>
    <s v="ENVIADO"/>
    <m/>
    <m/>
    <m/>
    <m/>
  </r>
  <r>
    <n v="4791"/>
    <s v="KANTUNILKIN"/>
    <s v="CHE PECH FRANCISCO JAVIER"/>
    <n v="1350"/>
    <s v="LD"/>
    <s v="SPEI"/>
    <x v="135"/>
    <x v="1"/>
    <s v="MOD.28 "/>
    <x v="2"/>
    <s v=" 622440_x000a_"/>
    <s v="CEPF911107HQRHCR00"/>
    <s v="ENVIADO"/>
    <m/>
    <m/>
    <m/>
    <m/>
  </r>
  <r>
    <n v="4792"/>
    <s v="KANTUNILKIN"/>
    <s v="CAB CANCHE RUSSEL JOSUE"/>
    <n v="1350"/>
    <s v="LD"/>
    <s v="SPEI"/>
    <x v="135"/>
    <x v="1"/>
    <s v="MOD. 27"/>
    <x v="2"/>
    <s v=" 571597_x000a_"/>
    <s v="CACR871220HQRBNS16"/>
    <s v="ENVIADO"/>
    <m/>
    <m/>
    <m/>
    <m/>
  </r>
  <r>
    <n v="4793"/>
    <s v="TOLUCA"/>
    <s v="MARTINEZ MARROQUIN MARIA DEL CARMEN "/>
    <n v="705"/>
    <s v="DD"/>
    <s v="SPEI"/>
    <x v="135"/>
    <x v="10"/>
    <s v="CONSTANCIA"/>
    <x v="4"/>
    <s v=" 465518_x000a_"/>
    <s v="MAMC710607MMCRRR04"/>
    <s v="ENVIADO"/>
    <s v="F"/>
    <m/>
    <m/>
    <m/>
  </r>
  <r>
    <n v="4794"/>
    <s v="CANCUN "/>
    <s v="DE LA ROSA MATA ISSA GUADALUPE"/>
    <n v="2180"/>
    <s v="JTLD"/>
    <s v="SPEI"/>
    <x v="135"/>
    <x v="1"/>
    <s v="MOD. 6"/>
    <x v="1"/>
    <s v=" 296262_x000a_"/>
    <s v="ROMI900521MVZSTS01"/>
    <s v="ENVIADO"/>
    <m/>
    <m/>
    <m/>
    <m/>
  </r>
  <r>
    <n v="4795"/>
    <s v="CIUDAD DEL C"/>
    <s v="REYES CHAN GLENDI"/>
    <n v="2000"/>
    <s v="MD"/>
    <s v="SPEI"/>
    <x v="135"/>
    <x v="1"/>
    <s v="MOD. 20"/>
    <x v="3"/>
    <s v=" 190699_x000a_"/>
    <s v="RECG920830MCCYHL08"/>
    <s v="ENVIADO"/>
    <m/>
    <m/>
    <m/>
    <m/>
  </r>
  <r>
    <n v="4796"/>
    <s v="KANTUNILKIN"/>
    <s v="MAY DZIB LANDY MARIA"/>
    <n v="1350"/>
    <s v="LD"/>
    <s v="SPEI"/>
    <x v="135"/>
    <x v="1"/>
    <s v="MOD. 28"/>
    <x v="2"/>
    <s v=" 173702_x000a_"/>
    <s v="MADL820509MQRYZN06"/>
    <s v="ENVIADO"/>
    <m/>
    <m/>
    <m/>
    <m/>
  </r>
  <r>
    <n v="4797"/>
    <s v="CANCUN"/>
    <s v="GARCIA TREVIÑO ADRIANA DEL CARMEN"/>
    <n v="3350"/>
    <s v="DD"/>
    <s v="SPEI"/>
    <x v="136"/>
    <x v="1"/>
    <s v="MOD. 9"/>
    <x v="4"/>
    <s v=" 1108955_x000a_"/>
    <s v=""/>
    <s v="ENVIADO"/>
    <s v="F"/>
    <m/>
    <m/>
    <m/>
  </r>
  <r>
    <n v="4798"/>
    <s v="CANCUN"/>
    <s v="MENDOZA CARREÑO VERONICA EDITH"/>
    <n v="2180"/>
    <s v="MD"/>
    <s v="SPEI"/>
    <x v="136"/>
    <x v="1"/>
    <s v="MOD 3"/>
    <x v="3"/>
    <s v=" 1102450_x000a_"/>
    <s v="MECV700422MDFNRR06"/>
    <s v="ENVIADO"/>
    <m/>
    <m/>
    <m/>
    <m/>
  </r>
  <r>
    <n v="4799"/>
    <s v="CANCUN"/>
    <s v="ROSADO NOVELO JEANETTE DE LOS ANGELES"/>
    <n v="3350"/>
    <s v="DD"/>
    <s v="SPEI"/>
    <x v="136"/>
    <x v="1"/>
    <s v="MOD. 13"/>
    <x v="4"/>
    <s v=" 961439_x000a_"/>
    <s v="RONJ661005MYNSVN08"/>
    <s v="ENVIADO"/>
    <s v="F"/>
    <m/>
    <m/>
    <m/>
  </r>
  <r>
    <n v="4800"/>
    <s v="CANCUN"/>
    <s v="LIRA SOLIS ARMANDO"/>
    <n v="1600"/>
    <s v="LD"/>
    <s v="DEPOSITO EN EFECTIVO_x000a_"/>
    <x v="136"/>
    <x v="1"/>
    <s v="MOD. 13"/>
    <x v="2"/>
    <s v=" 591094 "/>
    <s v="LISA921027HSPRLR02"/>
    <s v="ENVIADO"/>
    <m/>
    <m/>
    <m/>
    <m/>
  </r>
  <r>
    <n v="4801"/>
    <s v="CANCUN"/>
    <s v="PEREZ ECHEVERRIA ALFONSO ANTONIO"/>
    <n v="1800"/>
    <s v="MD"/>
    <s v="SPEI"/>
    <x v="136"/>
    <x v="1"/>
    <s v="MOD. 3"/>
    <x v="3"/>
    <s v=" 358464_x000a_"/>
    <s v="PEEA680613HYNRCL09"/>
    <s v="ENVIADO"/>
    <m/>
    <m/>
    <m/>
    <m/>
  </r>
  <r>
    <n v="4802"/>
    <s v="CANCUN"/>
    <s v="GONZALEZ BALBOA ABRAHAM"/>
    <n v="1350"/>
    <s v="LD"/>
    <s v="SPEI"/>
    <x v="136"/>
    <x v="1"/>
    <s v="MOD. 2"/>
    <x v="2"/>
    <s v=" 316054_x000a_"/>
    <s v="GOBA880316HCSNLB02"/>
    <s v="ENVIADO"/>
    <m/>
    <m/>
    <m/>
    <m/>
  </r>
  <r>
    <n v="4803"/>
    <s v="CANCUN"/>
    <s v="PEREIRA GARCIA DE LA CRUZ JESSICA"/>
    <n v="2000"/>
    <s v="MD"/>
    <s v="SPEI"/>
    <x v="136"/>
    <x v="1"/>
    <s v="MOD 2"/>
    <x v="3"/>
    <s v=" 246784_x000a_"/>
    <s v="PEGJ910408MQRRRS06"/>
    <s v="ENVIADO"/>
    <m/>
    <m/>
    <m/>
    <m/>
  </r>
  <r>
    <n v="4804"/>
    <s v="TOLUCA"/>
    <s v="ARGUMEDO GUERRA BLANCA DANNALY"/>
    <n v="3350"/>
    <s v="DD"/>
    <s v="SPEI"/>
    <x v="136"/>
    <x v="1"/>
    <s v="MOD. 12"/>
    <x v="4"/>
    <s v=" 237415_x000a_"/>
    <s v="AUGB811128MBCRRL02"/>
    <s v="ENVIADO"/>
    <s v="F"/>
    <m/>
    <m/>
    <m/>
  </r>
  <r>
    <n v="4805"/>
    <s v="TOLUCA"/>
    <s v="TORRES ABRAHAM JULIO EULALIO "/>
    <n v="25000"/>
    <s v="JTDD"/>
    <s v="SPEI"/>
    <x v="136"/>
    <x v="3"/>
    <s v="TITULACION "/>
    <x v="0"/>
    <s v=" 1247346_x000a_"/>
    <s v="TOAJ790819HMCRBL07"/>
    <s v="ENVIADO"/>
    <m/>
    <m/>
    <m/>
    <m/>
  </r>
  <r>
    <n v="4806"/>
    <s v="CANCUN"/>
    <s v="ACOSTA CORRAL LUIS CARLOS"/>
    <n v="2180"/>
    <s v="JTLD"/>
    <s v="SPEI"/>
    <x v="136"/>
    <x v="1"/>
    <s v="MOD. 3 Y ABONO 4"/>
    <x v="1"/>
    <s v=" 137546_x000a_"/>
    <s v="AOCL700927HCHCRS07"/>
    <s v="ENVIADO"/>
    <m/>
    <m/>
    <m/>
    <m/>
  </r>
  <r>
    <n v="4807"/>
    <s v="TOLUCA"/>
    <s v="BLANCO LIZAMA LANDY BEATRIZ"/>
    <n v="3350"/>
    <s v="DD"/>
    <s v="SPEI"/>
    <x v="136"/>
    <x v="1"/>
    <s v="MOD. 12"/>
    <x v="4"/>
    <s v=" 67610_x000a_"/>
    <s v="BALL690923MYNLZN07"/>
    <s v="ENVIADO"/>
    <m/>
    <m/>
    <m/>
    <m/>
  </r>
  <r>
    <n v="4808"/>
    <s v="CANCUN"/>
    <s v="CRUZ MORENO CARLOS ALBERTO "/>
    <n v="5335"/>
    <s v="JTDD"/>
    <s v="SPEI"/>
    <x v="137"/>
    <x v="3"/>
    <s v="ABONO A TITULACION"/>
    <x v="0"/>
    <s v=" 00510318_x000a_"/>
    <s v="CUMC760224HDFRRR08"/>
    <s v="ENVIADO"/>
    <s v="F"/>
    <m/>
    <m/>
    <m/>
  </r>
  <r>
    <n v="4809"/>
    <s v="CANCUN"/>
    <s v="RODRIGUEZ AYALA JOSE LUIS"/>
    <n v="2180"/>
    <s v="MDP"/>
    <s v="SPEI"/>
    <x v="137"/>
    <x v="1"/>
    <s v="MOD. 3"/>
    <x v="15"/>
    <n v="125806"/>
    <s v="ROAL560923HDFDYS03"/>
    <s v="ENVIADO"/>
    <m/>
    <m/>
    <m/>
    <m/>
  </r>
  <r>
    <n v="4810"/>
    <s v="CANCUN"/>
    <s v="MAY SANTOS MARTIN ALFONSO "/>
    <n v="7000"/>
    <s v="JTLD"/>
    <s v="DEPOSITO EN EFECTIVO_x000a_"/>
    <x v="137"/>
    <x v="3"/>
    <s v="ABONO A TITULACION"/>
    <x v="1"/>
    <s v=" 566248 "/>
    <s v="MASM740328HYNYNR05"/>
    <s v="ENVIADO"/>
    <m/>
    <m/>
    <m/>
    <m/>
  </r>
  <r>
    <n v="4811"/>
    <s v="CANCUN"/>
    <s v="VILLANUEVA TUN ARACELI GUADALUPE"/>
    <n v="6000"/>
    <s v="DD"/>
    <s v="DEPOSITO EN EFECTIVO_x000a_"/>
    <x v="137"/>
    <x v="3"/>
    <s v="ABONO A TITULACION"/>
    <x v="4"/>
    <s v="  00568134 "/>
    <s v="VITA851202MQRLNR05"/>
    <s v="ENVIADO"/>
    <m/>
    <m/>
    <m/>
    <m/>
  </r>
  <r>
    <n v="4812"/>
    <s v="CANCUN"/>
    <s v="DOMINGUEZ SERRET ARACELI"/>
    <n v="2800"/>
    <s v="MD"/>
    <s v="DEPOSITO EN EFECTIVO_x000a_"/>
    <x v="137"/>
    <x v="1"/>
    <s v="MOD. 12"/>
    <x v="3"/>
    <s v=" 00569404   "/>
    <s v="DOSA710403MDFMRR02"/>
    <s v="ENVIADO"/>
    <m/>
    <m/>
    <m/>
    <m/>
  </r>
  <r>
    <n v="4813"/>
    <s v="CANCUN"/>
    <s v="ROSADO YAM EFRAIN MARTIN "/>
    <n v="2800"/>
    <s v="DD"/>
    <s v="SPEI"/>
    <x v="137"/>
    <x v="1"/>
    <s v="MOD. 12"/>
    <x v="4"/>
    <s v=" 262244_x000a_"/>
    <s v="ROYE631012HYNSMF19"/>
    <s v="ENVIADO"/>
    <m/>
    <m/>
    <m/>
    <m/>
  </r>
  <r>
    <n v="4814"/>
    <s v="CANCUN"/>
    <s v="HOIL ESCAMILLA FERNANDO JAVIER"/>
    <n v="5000"/>
    <s v="JTLD"/>
    <s v="DEPOSITO EN EFECTIVO_x000a_"/>
    <x v="137"/>
    <x v="3"/>
    <s v="ABONO A TITULACION"/>
    <x v="1"/>
    <s v="  561884 "/>
    <s v="HOEF740213HQRLSR03"/>
    <s v="ENVIADO"/>
    <m/>
    <m/>
    <m/>
    <m/>
  </r>
  <r>
    <n v="4815"/>
    <s v="CANCUN"/>
    <s v="HOIL ESCAMILLA FERNANDO JAVIER"/>
    <n v="5000"/>
    <s v="JTLD"/>
    <s v="DEPOSITO EN EFECTIVO_x000a_"/>
    <x v="137"/>
    <x v="3"/>
    <s v="ABONO A TITULACION"/>
    <x v="1"/>
    <s v="  561927 "/>
    <s v="HOEF740213HQRLSR03"/>
    <s v="ENVIADO"/>
    <m/>
    <m/>
    <m/>
    <m/>
  </r>
  <r>
    <n v="4816"/>
    <s v="CANCUN"/>
    <s v="CUEN RODRIGUEZ ANIBAL GUILLERMO"/>
    <n v="5335"/>
    <s v="JTDD"/>
    <s v="SPEI"/>
    <x v="137"/>
    <x v="3"/>
    <s v="MOD. 6"/>
    <x v="0"/>
    <s v=" 187687_x000a_"/>
    <s v="CURA570915HSLNDN03"/>
    <s v="ENVIADO"/>
    <m/>
    <m/>
    <m/>
    <m/>
  </r>
  <r>
    <n v="4817"/>
    <s v="CANCUN"/>
    <s v="OCHOA MONTELONGO KESSIA YEMINA"/>
    <n v="2180"/>
    <s v="MD"/>
    <s v="SPEI"/>
    <x v="137"/>
    <x v="1"/>
    <s v="MOD. 15"/>
    <x v="3"/>
    <s v=" 150124_x000a_"/>
    <s v="OOMK861127MSLCNS03"/>
    <s v="ENVIADO"/>
    <m/>
    <m/>
    <m/>
    <m/>
  </r>
  <r>
    <n v="4818"/>
    <s v="CANCUN"/>
    <s v="DURAN ZUÑIGA EDUARDO"/>
    <n v="2801.12"/>
    <s v="DD"/>
    <s v="SPEI"/>
    <x v="138"/>
    <x v="1"/>
    <s v="MOD. 10"/>
    <x v="4"/>
    <s v=" 127414_x000a_"/>
    <s v="DUZE780819HDFRXD00"/>
    <s v="ENVIADO"/>
    <s v="F"/>
    <m/>
    <m/>
    <m/>
  </r>
  <r>
    <n v="4819"/>
    <s v="CANCUN"/>
    <s v="ZELAYA IBARRA JOSE VIRGILIO"/>
    <n v="1600"/>
    <s v="LD"/>
    <s v="SPEI"/>
    <x v="137"/>
    <x v="1"/>
    <s v="MOD. 13"/>
    <x v="2"/>
    <s v=" 103435_x000a_"/>
    <s v="ZEIV030316HQRLBRA4"/>
    <s v="ENVIADO"/>
    <m/>
    <m/>
    <m/>
    <m/>
  </r>
  <r>
    <n v="4820"/>
    <s v="CANCUN"/>
    <s v="IBARRA CANCHE MARCELA "/>
    <n v="2800"/>
    <s v="DD"/>
    <s v="SPEI"/>
    <x v="137"/>
    <x v="1"/>
    <s v="MOD. 3 de 24"/>
    <x v="4"/>
    <s v=" 101994_x000a_"/>
    <s v="IACM730613MQRBNR18"/>
    <s v="ENVIADO"/>
    <m/>
    <m/>
    <m/>
    <m/>
  </r>
  <r>
    <n v="4821"/>
    <s v="CANCUN"/>
    <s v="RUBLEE INSIGNARES CHARLES ALBERT"/>
    <n v="3350"/>
    <s v="DD"/>
    <s v="DEPOSITO EN EFECTIVO_x000a_"/>
    <x v="137"/>
    <x v="1"/>
    <s v="MOD. 6"/>
    <x v="4"/>
    <s v="  572189 "/>
    <s v="RUIC961226HNEBNH00"/>
    <s v="ENVIADO"/>
    <m/>
    <m/>
    <m/>
    <m/>
  </r>
  <r>
    <n v="4822"/>
    <s v="PUERTO M"/>
    <s v="VILLAMIL GOMEZ EDUARDO"/>
    <n v="2200"/>
    <s v="LD"/>
    <s v="DEPOSITO EN EFECTIVO_x000a_"/>
    <x v="137"/>
    <x v="1"/>
    <s v="saldo M 30 y abono 31 "/>
    <x v="2"/>
    <s v=" 00572657  "/>
    <s v="VIGE780529HQRLMD09"/>
    <s v="ENVIADO"/>
    <m/>
    <m/>
    <m/>
    <m/>
  </r>
  <r>
    <n v="4823"/>
    <s v="CANCUN"/>
    <s v="MENDOZA HERNANDEZ JOSE ARTURO"/>
    <n v="2180"/>
    <s v="JTLD"/>
    <s v="DEPOSITO EN EFECTIVO_x000a_"/>
    <x v="135"/>
    <x v="1"/>
    <s v="MOD 11"/>
    <x v="1"/>
    <s v=" 00574693 "/>
    <s v="MEHA671215HJCNRR08"/>
    <s v="ENVIADO"/>
    <m/>
    <m/>
    <m/>
    <m/>
  </r>
  <r>
    <n v="4824"/>
    <s v="CANCUN"/>
    <s v="MOO TEPAL JORGE DARIO "/>
    <n v="5000"/>
    <s v="MD"/>
    <s v="DEPOSITO EN EFECTIVO_x000a_"/>
    <x v="137"/>
    <x v="3"/>
    <s v="ABONO A TITULACION"/>
    <x v="3"/>
    <s v=" 00575035 "/>
    <s v="MOTJ590305HYNXPR02"/>
    <s v="ENVIADO"/>
    <m/>
    <m/>
    <m/>
    <m/>
  </r>
  <r>
    <n v="4825"/>
    <s v="PUERTO M"/>
    <s v="VELAZQUEZ DEL VALLE JAZMIN"/>
    <n v="1250"/>
    <s v="LD"/>
    <s v="SPEI"/>
    <x v="137"/>
    <x v="1"/>
    <s v="MOD 34 DE 36"/>
    <x v="2"/>
    <s v=" 00623076_x000a_"/>
    <s v="VEVJ981103MMCLLZ00"/>
    <s v="ENVIADO"/>
    <m/>
    <m/>
    <m/>
    <m/>
  </r>
  <r>
    <n v="4826"/>
    <s v="CANCUN"/>
    <s v="ORTIZ OCAMPO XOCHIQUETZAL"/>
    <n v="1800"/>
    <s v="MD"/>
    <s v="SPEI"/>
    <x v="137"/>
    <x v="1"/>
    <s v="MOD. 3"/>
    <x v="3"/>
    <s v=" 00661778_x000a_"/>
    <s v="OIOX890708MMSRCC08"/>
    <s v="ENVIADO"/>
    <m/>
    <m/>
    <m/>
    <m/>
  </r>
  <r>
    <n v="4827"/>
    <s v="CANCUN"/>
    <s v="BALDERAS FLORES ALEJANDRA"/>
    <n v="3900"/>
    <s v="DIAP"/>
    <s v="SPEI"/>
    <x v="137"/>
    <x v="1"/>
    <s v="MOD. 5"/>
    <x v="14"/>
    <s v=" 00679658_x000a_"/>
    <s v="BAFA910604MASLLL09"/>
    <s v="ENVIADO"/>
    <s v="F"/>
    <m/>
    <m/>
    <m/>
  </r>
  <r>
    <n v="4828"/>
    <s v="CANCUN"/>
    <s v="LETRAS DIAZ ALMA ITZEL "/>
    <n v="2180"/>
    <s v="MD"/>
    <s v="SPEI"/>
    <x v="137"/>
    <x v="1"/>
    <s v="MOD. 3"/>
    <x v="3"/>
    <s v=" 00723424_x000a_"/>
    <s v="LEDA950305MPLTZL06"/>
    <s v="ENVIADO"/>
    <s v="F"/>
    <m/>
    <m/>
    <m/>
  </r>
  <r>
    <n v="4829"/>
    <s v="CANCUN"/>
    <s v="ESQUIDE MACIAS ALFONSO"/>
    <n v="2180"/>
    <s v="MD"/>
    <s v="SPEI"/>
    <x v="137"/>
    <x v="1"/>
    <s v="MOD. 3"/>
    <x v="3"/>
    <s v=" 00729703_x000a_"/>
    <s v="EUMA870225HPLSCL09"/>
    <s v="ENVIADO"/>
    <s v="F"/>
    <m/>
    <m/>
    <m/>
  </r>
  <r>
    <n v="4830"/>
    <s v="CANCUN"/>
    <s v="REYES TREJO LUIS ALONSO "/>
    <n v="5000"/>
    <s v="JTLD"/>
    <s v="SPEI"/>
    <x v="137"/>
    <x v="3"/>
    <s v="ABONO A TITULACION"/>
    <x v="1"/>
    <s v=" 00752929_x000a_"/>
    <s v="RETL840311HDFYRS06"/>
    <s v="ENVIADO"/>
    <m/>
    <m/>
    <m/>
    <m/>
  </r>
  <r>
    <n v="4831"/>
    <s v="CANCUN"/>
    <s v="GONZALEZ GLENNIE MARIA FERNANDA "/>
    <n v="1400"/>
    <s v="LD"/>
    <s v="SPEI"/>
    <x v="138"/>
    <x v="1"/>
    <s v="MOD. 13"/>
    <x v="2"/>
    <s v=" 00683843_x000a_"/>
    <s v="GOGF741017MVZNLR02"/>
    <s v="ENVIADO"/>
    <s v="F"/>
    <m/>
    <m/>
    <m/>
  </r>
  <r>
    <n v="4832"/>
    <s v="CANCUN"/>
    <s v="CHAIN GONZALEZ MARIA"/>
    <n v="1400"/>
    <s v="LD"/>
    <s v="SPEI"/>
    <x v="138"/>
    <x v="1"/>
    <s v="MOD. 13"/>
    <x v="2"/>
    <s v=" 00686705_x000a_"/>
    <s v="CAGM010321MVZHNRA6"/>
    <s v="ENVIADO"/>
    <s v="F"/>
    <m/>
    <m/>
    <m/>
  </r>
  <r>
    <n v="4833"/>
    <s v="KANTUNILKIN"/>
    <s v="POOL CAIUCH DAVID JEYSSER"/>
    <n v="6000"/>
    <s v="LD"/>
    <s v="SPEI"/>
    <x v="138"/>
    <x v="1"/>
    <s v="21 A 25 Y 600 del 26"/>
    <x v="2"/>
    <s v=" 00702507_x000a_"/>
    <s v="POCD820928HQRLCV09"/>
    <s v="ENVIADO"/>
    <m/>
    <m/>
    <m/>
    <m/>
  </r>
  <r>
    <n v="4834"/>
    <s v="CIUDAD DEL C"/>
    <s v="CASTRO ESPINOSA VIANEY"/>
    <n v="7500"/>
    <s v="MD"/>
    <s v="SPEI"/>
    <x v="138"/>
    <x v="3"/>
    <s v="ABONO A TITULACION"/>
    <x v="3"/>
    <s v=" 00028915_x000a_"/>
    <s v="CAEV711220MTCSSN07"/>
    <s v="ENVIADO"/>
    <m/>
    <m/>
    <m/>
    <m/>
  </r>
  <r>
    <n v="4835"/>
    <s v="CANCUN"/>
    <s v="DIAZ OROPEZA PABLO"/>
    <n v="3350"/>
    <s v="DIAP"/>
    <s v="TARJETA DE DEBITO_x000a_"/>
    <x v="138"/>
    <x v="1"/>
    <s v="MOD. 5"/>
    <x v="14"/>
    <s v="   22  "/>
    <s v="DIOP570627HGRZRB09"/>
    <s v="ENVIADO"/>
    <m/>
    <m/>
    <m/>
    <m/>
  </r>
  <r>
    <n v="4836"/>
    <s v="CANCUN"/>
    <s v="PACHECO AKE MIRELLA YNES"/>
    <n v="1350"/>
    <s v="LD"/>
    <s v="SPEI"/>
    <x v="138"/>
    <x v="1"/>
    <s v="MOD . 3"/>
    <x v="2"/>
    <s v=" 31949_x000a_"/>
    <s v="PAAM720306MYNCKR08"/>
    <s v="ENVIADO"/>
    <m/>
    <m/>
    <m/>
    <m/>
  </r>
  <r>
    <n v="4837"/>
    <s v="CANCUN"/>
    <s v="ORTIZ OCAMPO XOCHIQUETZAL"/>
    <n v="650"/>
    <s v="MD"/>
    <s v="SPEI"/>
    <x v="138"/>
    <x v="10"/>
    <s v="CONSTANCIA"/>
    <x v="3"/>
    <s v=" 514803_x000a_"/>
    <s v="OIOX890708MMSRCC08"/>
    <s v="ENVIADO"/>
    <m/>
    <m/>
    <m/>
    <m/>
  </r>
  <r>
    <n v="4838"/>
    <s v="CANCUN"/>
    <s v="HERNANDEZ BROCA SARA"/>
    <n v="2180"/>
    <s v="JTLD"/>
    <s v="SPEI"/>
    <x v="138"/>
    <x v="1"/>
    <s v="MOD. 8"/>
    <x v="1"/>
    <s v=" 479798_x000a_"/>
    <s v="HEBS771012MTCRRR02"/>
    <s v="ENVIADO"/>
    <m/>
    <m/>
    <m/>
    <m/>
  </r>
  <r>
    <n v="4839"/>
    <s v="CANCUN"/>
    <s v="ALDANA QUIJANO FELIPE DE JESUS "/>
    <n v="1000"/>
    <s v="MD"/>
    <s v="DEPOSITO EN EFECTIVO_x000a_"/>
    <x v="138"/>
    <x v="1"/>
    <s v="ABONO A MOD. 1 Y ESPOSA"/>
    <x v="18"/>
    <s v="  545919 "/>
    <s v="AAQF800229HQRLJL01"/>
    <s v="ENVIADO"/>
    <m/>
    <m/>
    <m/>
    <m/>
  </r>
  <r>
    <n v="4840"/>
    <s v="CANCUN"/>
    <s v="SANCHEZ DE LA CRUZ ALICIA "/>
    <n v="3350"/>
    <s v="DD"/>
    <s v="SPEI"/>
    <x v="138"/>
    <x v="1"/>
    <s v="MOD. 7"/>
    <x v="4"/>
    <s v=" 232764_x000a_"/>
    <s v="SACA780407MCCNRL05"/>
    <s v="ENVIADO"/>
    <s v="F"/>
    <m/>
    <m/>
    <m/>
  </r>
  <r>
    <n v="4841"/>
    <s v="PUERTO M"/>
    <s v="OSORIO LEO HECTOR BALTAZAR"/>
    <n v="1250.5"/>
    <s v="LD"/>
    <s v="SPEI"/>
    <x v="138"/>
    <x v="1"/>
    <s v="MOD. 35"/>
    <x v="2"/>
    <s v=" 223421_x000a_"/>
    <s v="OOLH711231HQRSXC00"/>
    <s v="ENVIADO"/>
    <m/>
    <m/>
    <m/>
    <m/>
  </r>
  <r>
    <n v="4842"/>
    <s v="CANCUN"/>
    <s v="RIVERA BONILLA MARIA DE LOURDES"/>
    <n v="2180"/>
    <s v="JTLD"/>
    <s v="Abono por cobranza_x000a_"/>
    <x v="138"/>
    <x v="1"/>
    <s v="MOD. 8"/>
    <x v="1"/>
    <s v=" 543576   "/>
    <s v="RIBL750227MPLVNR01"/>
    <s v="ENVIADO"/>
    <m/>
    <m/>
    <m/>
    <m/>
  </r>
  <r>
    <n v="4843"/>
    <s v="CANCUN"/>
    <s v="DOMINGUEZ ROGEL ROMUALDO CARLOS"/>
    <n v="2285"/>
    <s v="JTDD"/>
    <s v="SPEI"/>
    <x v="138"/>
    <x v="1"/>
    <s v="MOD. 6"/>
    <x v="0"/>
    <s v=" 216736_x000a_"/>
    <s v="DORR560207HMCMGM08"/>
    <s v="ENVIADO"/>
    <s v="F"/>
    <m/>
    <m/>
    <m/>
  </r>
  <r>
    <n v="4844"/>
    <s v="CIUDAD DEL C"/>
    <s v="CASTRO ESPINOSA VIANEY"/>
    <n v="7500"/>
    <s v="MD"/>
    <s v="SPEI"/>
    <x v="138"/>
    <x v="3"/>
    <s v="ABONO A TITULACION"/>
    <x v="3"/>
    <s v=" 28915_x000a_"/>
    <s v="CAEV711220MTCSSN07"/>
    <s v="ENVIADO"/>
    <m/>
    <m/>
    <m/>
    <m/>
  </r>
  <r>
    <n v="4845"/>
    <s v="CANCUN"/>
    <s v="AYALA MORENO RAUL"/>
    <n v="5335"/>
    <s v="JTDD"/>
    <s v="SPEI"/>
    <x v="135"/>
    <x v="3"/>
    <s v="ABONO 6"/>
    <x v="4"/>
    <s v=" 00968782_x000a_"/>
    <s v="AAMR660625HDFYRL08  "/>
    <s v="ENVIADO"/>
    <m/>
    <m/>
    <m/>
    <m/>
  </r>
  <r>
    <n v="4846"/>
    <s v="CANCUN"/>
    <s v="TINOCO COSIO CLAUDIA GUADALUPE"/>
    <n v="3350"/>
    <s v="DD"/>
    <s v="SPEI"/>
    <x v="135"/>
    <x v="1"/>
    <s v="ABONO A COLEGIATON"/>
    <x v="4"/>
    <s v=" 00988620_x000a_"/>
    <s v="TICC871222MQRNSL00"/>
    <s v="ENVIADO"/>
    <m/>
    <m/>
    <m/>
    <m/>
  </r>
  <r>
    <n v="4847"/>
    <s v="CANCUN"/>
    <s v="MORALES VILLAGRAN LAURA ELISA"/>
    <n v="9000"/>
    <s v="JTDD"/>
    <s v="SPEI"/>
    <x v="135"/>
    <x v="0"/>
    <s v="EQUIVALENCIA"/>
    <x v="0"/>
    <s v=" 00851460_x000a_"/>
    <s v="MOVL690208MPLRLR05"/>
    <s v="ENVIADO"/>
    <m/>
    <m/>
    <m/>
    <m/>
  </r>
  <r>
    <n v="4848"/>
    <s v="CANCUN"/>
    <s v="VILLANUEVA TUN ARACELI GUADALUPE"/>
    <n v="3350"/>
    <s v="DIAP"/>
    <s v="SPEI"/>
    <x v="139"/>
    <x v="1"/>
    <s v="MOD. 8"/>
    <x v="14"/>
    <s v=" 137954_x000a_"/>
    <s v="VITA851202MQRLNR05"/>
    <s v="ENVIADO"/>
    <m/>
    <m/>
    <m/>
    <m/>
  </r>
  <r>
    <n v="4849"/>
    <s v="CANCUN"/>
    <s v="LOPEZ TORRES JOSE DE JESUS"/>
    <n v="3350"/>
    <s v="DD"/>
    <s v="SPEI"/>
    <x v="136"/>
    <x v="1"/>
    <s v="MOD. 2"/>
    <x v="4"/>
    <s v=" 01464903_x000a_"/>
    <s v=""/>
    <s v="ENVIADO"/>
    <m/>
    <m/>
    <m/>
    <m/>
  </r>
  <r>
    <n v="4850"/>
    <s v="CANCUN"/>
    <s v="SANCHEZ CATZIM GLENDY MARGARITA"/>
    <n v="2000"/>
    <s v="MD"/>
    <s v="SPEI"/>
    <x v="136"/>
    <x v="1"/>
    <s v="MOD. 2"/>
    <x v="3"/>
    <s v=" 01402423_x000a_"/>
    <s v="SACG950925MQRNTL00"/>
    <s v="ENVIADO"/>
    <m/>
    <m/>
    <m/>
    <m/>
  </r>
  <r>
    <n v="4851"/>
    <s v="CANCUN "/>
    <s v="SANCHEZ RODRIGUEZ JOSE RAFAEL"/>
    <n v="6000"/>
    <s v="JTLD"/>
    <s v="DEPOSITO EN EFECTIVO_x000a_"/>
    <x v="136"/>
    <x v="0"/>
    <s v="EQUIVALENCIA"/>
    <x v="1"/>
    <s v=" 00889606  "/>
    <s v="SARR600502HYNNDF02"/>
    <s v="ENVIADO"/>
    <m/>
    <m/>
    <m/>
    <m/>
  </r>
  <r>
    <n v="4852"/>
    <s v="CHETUMAL"/>
    <s v="CRUZ GARCIA VIVIANA"/>
    <n v="1000"/>
    <s v="LD"/>
    <s v="SPEI"/>
    <x v="139"/>
    <x v="3"/>
    <s v="ABONO A TITULACION"/>
    <x v="2"/>
    <s v=" 278498_x000a_"/>
    <s v="CUGV851202MQRRRV01"/>
    <s v="ENVIADO"/>
    <m/>
    <m/>
    <m/>
    <m/>
  </r>
  <r>
    <n v="4853"/>
    <s v="CANCUN"/>
    <s v="HOIL ESCAMILLA FERNANDO JAVIER"/>
    <n v="2460"/>
    <s v="JTLD"/>
    <s v="DEPOSITO EN EFECTIVO_x000a_"/>
    <x v="139"/>
    <x v="3"/>
    <s v="ABONO A TITULACION"/>
    <x v="1"/>
    <s v=" 615027   "/>
    <s v="HOEF740213HQRLSR03"/>
    <s v="ENVIADO"/>
    <m/>
    <m/>
    <m/>
    <m/>
  </r>
  <r>
    <n v="4854"/>
    <s v="CANCUN"/>
    <s v="ROSADO YAM EFRAIN MARTIN "/>
    <n v="5000"/>
    <s v="MD"/>
    <s v="SPEI"/>
    <x v="139"/>
    <x v="3"/>
    <s v="ABONO A TITULACION"/>
    <x v="18"/>
    <s v=" 77294_x000a_"/>
    <s v="ROYE631012HYNSMF19"/>
    <s v="ENVIADO"/>
    <m/>
    <m/>
    <m/>
    <m/>
  </r>
  <r>
    <n v="4855"/>
    <s v="CANCUN"/>
    <s v="ROSADO YAM EFRAIN MARTIN "/>
    <n v="10000"/>
    <s v="MD"/>
    <s v="SPEI"/>
    <x v="139"/>
    <x v="3"/>
    <s v="ABONO A TITULACION"/>
    <x v="18"/>
    <s v=" 74932_x000a_"/>
    <s v="ROYE631012HYNSMF19"/>
    <s v="ENVIADO"/>
    <m/>
    <m/>
    <m/>
    <m/>
  </r>
  <r>
    <n v="4856"/>
    <s v="CANCUN"/>
    <s v="POR IDENTIFICAR"/>
    <n v="5667"/>
    <n v="0"/>
    <s v="DEPOSITO EN EFECTIVO_x000a_"/>
    <x v="139"/>
    <x v="3"/>
    <s v="ABONO A TITULACION"/>
    <x v="4"/>
    <n v="620273"/>
    <s v=""/>
    <m/>
    <m/>
    <m/>
    <m/>
    <m/>
  </r>
  <r>
    <n v="4857"/>
    <s v="CANCUN"/>
    <s v="RAMIREZ ARAGON MIGUEL ANGEL"/>
    <n v="2800"/>
    <s v="DD"/>
    <s v="DEPOSITO EN EFECTIVO_x000a_"/>
    <x v="139"/>
    <x v="1"/>
    <s v="MOD 23"/>
    <x v="4"/>
    <s v=" 00750423 "/>
    <s v="RAAM941103HVZMRG02"/>
    <s v="ENVIADO"/>
    <s v="F"/>
    <m/>
    <m/>
    <m/>
  </r>
  <r>
    <n v="4858"/>
    <s v="CANCUN"/>
    <s v="CANO GOMEZ HECTOR DOMINGO"/>
    <n v="4350"/>
    <s v="JTMD"/>
    <s v="DEPOSITO EN EFECTIVO_x000a_"/>
    <x v="139"/>
    <x v="3"/>
    <s v="EQUIVALENCIA"/>
    <x v="19"/>
    <s v=" 00437934 "/>
    <s v="CAGH860506HHGNMC04"/>
    <s v="ENVIADO"/>
    <m/>
    <m/>
    <m/>
    <m/>
  </r>
  <r>
    <n v="4859"/>
    <s v="KANTUNILKIN"/>
    <s v="HOY HAU LUIS ALBERTO"/>
    <n v="1350"/>
    <s v="LD"/>
    <s v="SPEI"/>
    <x v="140"/>
    <x v="1"/>
    <s v="MOD. 27"/>
    <x v="2"/>
    <s v=" 00072748_x000a_"/>
    <s v="HOHL900225HQRYXS08"/>
    <m/>
    <m/>
    <m/>
    <m/>
    <m/>
  </r>
  <r>
    <n v="4860"/>
    <s v="CHETUMAL"/>
    <s v="BASTARRACHEA DE LEON RANDY SALVADOR"/>
    <n v="5000"/>
    <s v="DD"/>
    <s v="DEPOSITO EN EFECTIVO_x000a_"/>
    <x v="140"/>
    <x v="3"/>
    <s v="TITULACION"/>
    <x v="4"/>
    <s v=" 00138370  "/>
    <s v="BALR750424HQRSNN04"/>
    <m/>
    <m/>
    <m/>
    <m/>
    <m/>
  </r>
  <r>
    <n v="4861"/>
    <s v="TOLUCA"/>
    <s v="MARTINEZ MARROQUIN MARIA DEL CARMEN "/>
    <n v="3350"/>
    <s v="DD"/>
    <s v="SPEI"/>
    <x v="140"/>
    <x v="1"/>
    <s v="MOD. 13"/>
    <x v="4"/>
    <s v=" 00166965_x000a_"/>
    <s v="MAMC710607MMCRRR04"/>
    <m/>
    <s v="F"/>
    <m/>
    <m/>
    <m/>
  </r>
  <r>
    <n v="4862"/>
    <s v="CANCUN"/>
    <s v="GONZALEZ MERCER OMAR"/>
    <n v="5000"/>
    <s v="JTLD"/>
    <s v="SPEI"/>
    <x v="140"/>
    <x v="0"/>
    <s v="EQUIVALENCIA"/>
    <x v="1"/>
    <s v=" 00563577_x000a_"/>
    <s v="GOMO831021HSRNRM08"/>
    <m/>
    <m/>
    <m/>
    <m/>
    <m/>
  </r>
  <r>
    <n v="4863"/>
    <s v="CHETUMAL"/>
    <s v="RAYGOZA ALCOCER MARIA CANDELARIA"/>
    <n v="5000"/>
    <s v="DD"/>
    <s v="SPEI"/>
    <x v="141"/>
    <x v="3"/>
    <s v="ABONO A TITULACION"/>
    <x v="4"/>
    <s v=" 558879_x000a_"/>
    <s v="RAAC730314MCCYLN00"/>
    <m/>
    <s v="F"/>
    <m/>
    <m/>
    <m/>
  </r>
  <r>
    <n v="4864"/>
    <s v="CANCUN"/>
    <s v="ARELLANO GARCIA MANUEL DE JESUS"/>
    <n v="2130"/>
    <s v="JTLD"/>
    <s v="SPEI"/>
    <x v="142"/>
    <x v="1"/>
    <s v="SALDO MOD. 3 Y ABONO DEL M 4"/>
    <x v="1"/>
    <s v=" 330029_x000a_"/>
    <s v="AEGM580603HDGRRN05"/>
    <m/>
    <m/>
    <m/>
    <m/>
    <m/>
  </r>
  <r>
    <n v="4865"/>
    <s v="CANCUN"/>
    <s v="RIVERA BONILLA MARIA DE LOURDES"/>
    <n v="18000"/>
    <s v="JTLD"/>
    <s v="DEPOSITO EN EFECTIVO_x000a_"/>
    <x v="142"/>
    <x v="3"/>
    <s v="PAGO DE TITULACION "/>
    <x v="20"/>
    <s v=" 862714  "/>
    <s v="RIBL750227MPLVNR01"/>
    <m/>
    <m/>
    <m/>
    <m/>
    <m/>
  </r>
  <r>
    <n v="4866"/>
    <s v="POR IDENTIFICAR"/>
    <s v="POR IDENTIFICAR "/>
    <n v="2800.01"/>
    <s v="POR IDENTIFICAR"/>
    <s v="DEPOSITO EN EFECTIVO_x000a_"/>
    <x v="142"/>
    <x v="1"/>
    <m/>
    <x v="21"/>
    <s v="  548439 "/>
    <s v=""/>
    <m/>
    <m/>
    <m/>
    <m/>
    <m/>
  </r>
  <r>
    <n v="4867"/>
    <s v="CANCUN"/>
    <s v="BUSTAMANTE SANCHEZ SINAI ALEJANDRA"/>
    <n v="4000"/>
    <s v="JTDD"/>
    <s v="SPEI"/>
    <x v="143"/>
    <x v="3"/>
    <s v="ABONO A TITULACION"/>
    <x v="0"/>
    <s v=" 00071791_x000a_"/>
    <s v="BUSS861112MMCSNN07"/>
    <m/>
    <m/>
    <m/>
    <m/>
    <m/>
  </r>
  <r>
    <n v="4868"/>
    <s v="CANCUN"/>
    <s v="DE LA CRUZ GONZALEZ ROSENDA MARIA"/>
    <n v="2180"/>
    <s v="MDP"/>
    <s v="SPEI"/>
    <x v="143"/>
    <x v="1"/>
    <s v="PAGO 3 "/>
    <x v="15"/>
    <s v=" 00103175_x000a_"/>
    <s v="CUGR820227MCCRNS07"/>
    <s v="ENVIADO"/>
    <m/>
    <m/>
    <m/>
    <m/>
  </r>
  <r>
    <n v="4869"/>
    <s v="CANCUN"/>
    <s v="TREVIÑO DIAZ ROBERTO"/>
    <n v="1350"/>
    <s v="LD"/>
    <s v="SPEI"/>
    <x v="143"/>
    <x v="1"/>
    <s v="PAGO 2 "/>
    <x v="2"/>
    <s v=" 00551100 "/>
    <s v="TEDR720718HNLRZB01"/>
    <m/>
    <s v="F"/>
    <m/>
    <m/>
    <m/>
  </r>
  <r>
    <n v="4870"/>
    <s v="CANCUN"/>
    <s v="SOSA GARCIA LIZBETH REGINA"/>
    <n v="18000"/>
    <s v="JTLD"/>
    <s v="SPEI"/>
    <x v="142"/>
    <x v="3"/>
    <s v="ABONO A TITULACIÓN "/>
    <x v="1"/>
    <s v=" 965021_x000a_"/>
    <s v="SOGL770303MYNSRZ09"/>
    <m/>
    <m/>
    <m/>
    <m/>
    <m/>
  </r>
  <r>
    <n v="4871"/>
    <s v="CANCUN"/>
    <s v="AYALA MORENO RAUL"/>
    <n v="5880"/>
    <s v="JTDD"/>
    <s v="SPEI"/>
    <x v="116"/>
    <x v="3"/>
    <s v="MOD. 5"/>
    <x v="22"/>
    <s v=" 8805581 _x000a_"/>
    <s v="AAMR660625HDFYRL08  "/>
    <s v="ENVIADO"/>
    <m/>
    <m/>
    <m/>
    <m/>
  </r>
  <r>
    <n v="4872"/>
    <s v="TOLUCA"/>
    <s v="MARTINEZ MARROQUIN MARIA DEL CARMEN "/>
    <n v="3350"/>
    <s v="DD"/>
    <s v="SPEI"/>
    <x v="144"/>
    <x v="1"/>
    <s v="COLEGIATURA 14"/>
    <x v="4"/>
    <s v=" 491063_x000a_"/>
    <s v="MAMC710607MMCRRR04"/>
    <s v="ENVIADO"/>
    <s v="F"/>
    <m/>
    <m/>
    <m/>
  </r>
  <r>
    <n v="4873"/>
    <s v="CHETUMAL"/>
    <s v="CRUZ GARCIA VIVIANA"/>
    <n v="750"/>
    <s v="LD"/>
    <s v="SPEI"/>
    <x v="144"/>
    <x v="3"/>
    <s v="ABONO A TITULACION "/>
    <x v="23"/>
    <s v=" 297787_x000a_"/>
    <s v="CUGV851202MQRRRV01"/>
    <s v="ENVIADO"/>
    <m/>
    <m/>
    <m/>
    <m/>
  </r>
  <r>
    <n v="4874"/>
    <s v="CANCUN"/>
    <s v="REYES TREJO LUIS ALONSO "/>
    <n v="4000"/>
    <s v="JTLD"/>
    <s v="SPEI"/>
    <x v="142"/>
    <x v="3"/>
    <s v="ABONO A TITULACION"/>
    <x v="1"/>
    <s v=" 887810_x000a_"/>
    <s v="RETL840311HDFYRS06"/>
    <s v="ENVIADO"/>
    <m/>
    <m/>
    <m/>
    <m/>
  </r>
  <r>
    <n v="4875"/>
    <s v="CANCUN"/>
    <s v="GUILLEN LOPEZ YONNI JOSUE"/>
    <n v="3350"/>
    <s v="DIAP"/>
    <s v="DEPOSITO EN EFECTIVO_x000a_"/>
    <x v="142"/>
    <x v="1"/>
    <s v="MOD 3 DE 20"/>
    <x v="14"/>
    <s v=" 639790  "/>
    <s v="GULY811203HCSLPN06"/>
    <s v="ENVIADO"/>
    <m/>
    <m/>
    <m/>
    <m/>
  </r>
  <r>
    <n v="4876"/>
    <s v="CANCUN"/>
    <s v="GUILLEN LOPEZ YONNI JOSUE"/>
    <n v="3350"/>
    <s v="DD"/>
    <s v="DEPOSITO EN EFECTIVO_x000a_"/>
    <x v="142"/>
    <x v="1"/>
    <s v="MOD. 2 DE 20 "/>
    <x v="4"/>
    <s v=" 639181  "/>
    <s v="GULY811203HCSLPN06"/>
    <s v="ENVIADO"/>
    <m/>
    <m/>
    <m/>
    <m/>
  </r>
  <r>
    <n v="4877"/>
    <s v="CANCUN"/>
    <s v="GARCES GARCIA RODRIGO"/>
    <n v="5335"/>
    <s v="JTDD"/>
    <s v="SPEI"/>
    <x v="119"/>
    <x v="1"/>
    <s v="MOD. 6"/>
    <x v="0"/>
    <n v="902220"/>
    <s v="GAGR820713HDFRRD06"/>
    <s v="ENVIADO"/>
    <m/>
    <m/>
    <m/>
    <m/>
  </r>
  <r>
    <n v="4878"/>
    <s v="CANCUN"/>
    <s v="PALACIOS RAMIREZ EUSEBIO"/>
    <n v="5333"/>
    <s v="JTDD"/>
    <s v="SPEI"/>
    <x v="91"/>
    <x v="1"/>
    <s v="TITULACION"/>
    <x v="0"/>
    <n v="3263138"/>
    <s v="PARE790130HMCLMS06"/>
    <s v="ENVIADO"/>
    <m/>
    <m/>
    <m/>
    <m/>
  </r>
  <r>
    <n v="4879"/>
    <s v="CANCUN"/>
    <s v="PALACIOS RAMIREZ EUSEBIO"/>
    <n v="5333"/>
    <s v="JTDD"/>
    <s v="SPEI"/>
    <x v="91"/>
    <x v="1"/>
    <s v="TITULACION"/>
    <x v="0"/>
    <m/>
    <s v="PARE790130HMCLMS06"/>
    <s v="ENVIADO"/>
    <m/>
    <m/>
    <m/>
    <m/>
  </r>
  <r>
    <n v="4880"/>
    <s v="CANCUN"/>
    <s v="BAEZA RODRIGUEZ ANDRES"/>
    <n v="1600"/>
    <s v="LD"/>
    <s v="DEPOSITO EN EFECTIVO_x000a_"/>
    <x v="144"/>
    <x v="1"/>
    <s v="MOD. 1"/>
    <x v="2"/>
    <s v="  11  "/>
    <s v="BARA961008HQRZDN02"/>
    <s v="ENVIADO"/>
    <m/>
    <m/>
    <m/>
    <m/>
  </r>
  <r>
    <n v="4881"/>
    <s v="CANCUN"/>
    <s v="SANCHEZ LOZA JOSE RUBEN"/>
    <n v="1600"/>
    <s v="LD"/>
    <s v="DEPOSITO EN EFECTIVO_x000a_"/>
    <x v="144"/>
    <x v="1"/>
    <s v="MOD 1 "/>
    <x v="2"/>
    <s v="   112 "/>
    <s v="SALR971024HJCNZB04"/>
    <s v="ENVIADO"/>
    <m/>
    <m/>
    <m/>
    <m/>
  </r>
  <r>
    <n v="4882"/>
    <s v="CANCUN"/>
    <s v="GARCIA ORTEGA GRISELDA"/>
    <n v="2180"/>
    <s v="MD"/>
    <s v="SPEI"/>
    <x v="144"/>
    <x v="1"/>
    <s v="mod. 11"/>
    <x v="3"/>
    <s v=" 01059897_x000a_"/>
    <s v="GAOG820303MVZRRR02"/>
    <s v="ENVIADO"/>
    <m/>
    <m/>
    <m/>
    <m/>
  </r>
  <r>
    <n v="4883"/>
    <s v="CANCUN"/>
    <s v="GALINDO BECERRIL IGNACIO"/>
    <n v="2000"/>
    <s v="MD"/>
    <s v="SPEI"/>
    <x v="145"/>
    <x v="1"/>
    <s v="ABONO A COLEGIATURAS"/>
    <x v="3"/>
    <s v=" 266234_x000a_"/>
    <s v="GABI780402HDFLCG04"/>
    <s v="ENVIADO"/>
    <m/>
    <m/>
    <m/>
    <m/>
  </r>
  <r>
    <n v="4884"/>
    <s v="CANCUN"/>
    <s v="GARCIA MAYA MILCA NOEMI"/>
    <n v="3600"/>
    <s v="MD"/>
    <s v="SPEI"/>
    <x v="145"/>
    <x v="1"/>
    <s v="MOD. 23 Y 24"/>
    <x v="3"/>
    <s v=" 203911_x000a_"/>
    <s v="GAMM791005MTCRYL07"/>
    <s v="ENVIADO POR WHATS APP"/>
    <s v=" "/>
    <m/>
    <m/>
    <m/>
  </r>
  <r>
    <n v="4885"/>
    <s v="CANCUN"/>
    <s v="GOMEZ MARQUEZ VANIA"/>
    <n v="2180"/>
    <s v="MD"/>
    <s v="SPEI"/>
    <x v="145"/>
    <x v="1"/>
    <s v="MOD.17"/>
    <x v="3"/>
    <s v=" 76023_x000a_"/>
    <s v="GOMV760827MMCMRN05"/>
    <s v="ENVIADO"/>
    <s v="F"/>
    <m/>
    <m/>
    <m/>
  </r>
  <r>
    <n v="4886"/>
    <s v="PUERTO M"/>
    <s v="SANDOVAL REYES SELENA ENCARNACION"/>
    <n v="1250"/>
    <s v="LD"/>
    <s v="SPEI"/>
    <x v="145"/>
    <x v="1"/>
    <s v="MOD. 33"/>
    <x v="2"/>
    <s v=" 748728_x000a_"/>
    <s v="SARS950816MTCNYL06"/>
    <s v="ENVIADO"/>
    <m/>
    <m/>
    <m/>
    <m/>
  </r>
  <r>
    <n v="4887"/>
    <s v="CANCUN"/>
    <s v="LOPEZ SACHIÑAS HECTOR"/>
    <n v="2180"/>
    <s v="JTMDP"/>
    <s v="DEPOSITO EN EFECTIVO_x000a_"/>
    <x v="145"/>
    <x v="1"/>
    <s v="MOD 1 DE 6"/>
    <x v="24"/>
    <s v="  353208 "/>
    <s v="LOSH841208HOCPCC01"/>
    <s v="ENVIADO"/>
    <m/>
    <m/>
    <m/>
    <m/>
  </r>
  <r>
    <n v="4888"/>
    <s v="TOLUCA"/>
    <s v="BOLIO CERDAN ARTURO"/>
    <n v="3350"/>
    <s v="DD"/>
    <s v="SPEI"/>
    <x v="145"/>
    <x v="1"/>
    <s v="MOD.13"/>
    <x v="4"/>
    <s v=" 816172_x000a_"/>
    <s v="BOCA680311HDFLRR07"/>
    <s v="ENVIADO"/>
    <s v="F"/>
    <m/>
    <m/>
    <m/>
  </r>
  <r>
    <n v="4889"/>
    <s v="CANCUN"/>
    <s v="RAMOS MEZA MAYRA ALEJANDRA"/>
    <n v="2180"/>
    <s v="MD"/>
    <s v="SPEI"/>
    <x v="145"/>
    <x v="1"/>
    <s v="MOD. 13"/>
    <x v="3"/>
    <s v=" 474246_x000a_"/>
    <s v="RAMM930219MYNMZY08"/>
    <s v="ENVIADO"/>
    <m/>
    <m/>
    <m/>
    <m/>
  </r>
  <r>
    <n v="4890"/>
    <s v="CANCUN"/>
    <s v="IBARRA CANCHE MARCELA "/>
    <n v="405"/>
    <s v="DD"/>
    <s v="SPEI"/>
    <x v="145"/>
    <x v="14"/>
    <m/>
    <x v="4"/>
    <s v=" 621940_x000a_"/>
    <s v="IACM730613MQRBNR18"/>
    <s v="ENVIADO"/>
    <m/>
    <m/>
    <m/>
    <m/>
  </r>
  <r>
    <n v="4891"/>
    <s v="CANCUN"/>
    <s v="YAM CAHUIL MERCEDES MARIVI"/>
    <n v="1800"/>
    <s v="MD"/>
    <s v="SPEI"/>
    <x v="145"/>
    <x v="1"/>
    <s v="MOD.7"/>
    <x v="3"/>
    <s v=" 534265_x000a_"/>
    <s v="YACM970924MQRMHR01"/>
    <s v="ENVIADO"/>
    <m/>
    <m/>
    <m/>
    <m/>
  </r>
  <r>
    <n v="4892"/>
    <s v="CANCUN"/>
    <s v="MARTINEZ CORREA XOCHITLH"/>
    <n v="3350"/>
    <s v="JTDD"/>
    <s v="SPEI"/>
    <x v="146"/>
    <x v="1"/>
    <s v="MOD. 01"/>
    <x v="0"/>
    <s v=" 307650_x000a_"/>
    <s v="MACX731004MMCRRC07"/>
    <s v="ENVIADO"/>
    <m/>
    <m/>
    <m/>
    <m/>
  </r>
  <r>
    <n v="4893"/>
    <s v="CANCUN"/>
    <s v="AVILA SANDOVAL ROXANA "/>
    <n v="2800"/>
    <s v="DD"/>
    <s v="SPEI"/>
    <x v="147"/>
    <x v="1"/>
    <s v="MOD. 10"/>
    <x v="4"/>
    <s v=" 00072759_x000a_"/>
    <s v="AISR891008MCCVNX01"/>
    <s v="ENVIADO"/>
    <m/>
    <m/>
    <m/>
    <m/>
  </r>
  <r>
    <n v="4894"/>
    <s v="CANCUN"/>
    <s v="AVILA SANDOVAL ROXANA "/>
    <n v="2500"/>
    <s v="DD"/>
    <s v="SPEI"/>
    <x v="147"/>
    <x v="8"/>
    <s v="ABONO A REINSCRIPCION"/>
    <x v="4"/>
    <s v=" 00073773_x000a_"/>
    <s v="AISR891008MCCVNX01"/>
    <s v="ENVIADO"/>
    <m/>
    <m/>
    <m/>
    <m/>
  </r>
  <r>
    <n v="4895"/>
    <s v="CANCUN"/>
    <s v="MARTINEZ ALCOCER MARTHA PATRICIA"/>
    <n v="1455"/>
    <s v="JTLD"/>
    <s v="SPEI"/>
    <x v="147"/>
    <x v="1"/>
    <s v="9 DE 12"/>
    <x v="1"/>
    <s v=" 00525418_x000a_"/>
    <s v="MAAM840531MCCRLR06"/>
    <s v="ENVIADO"/>
    <m/>
    <m/>
    <m/>
    <m/>
  </r>
  <r>
    <n v="4896"/>
    <s v="CANCUN"/>
    <s v="ALDANA QUIJANO FELIPE DE JESUS"/>
    <n v="2900"/>
    <s v="MD"/>
    <s v="DEPOSITO EN EFECTIVO_x000a_"/>
    <x v="147"/>
    <x v="1"/>
    <s v="MOD. 1 "/>
    <x v="3"/>
    <s v=" 00757016  "/>
    <s v="AAQF800229HQRLJL01"/>
    <s v="ENVIADO"/>
    <m/>
    <m/>
    <m/>
    <m/>
  </r>
  <r>
    <n v="4897"/>
    <s v="CANCUN"/>
    <s v="ALDANA QUIJANO FELIPE DE JESUS"/>
    <n v="460"/>
    <s v="MD"/>
    <s v="DEPOSITO EN EFECTIVO_x000a_"/>
    <x v="147"/>
    <x v="1"/>
    <s v="SALDO MOD. 1 "/>
    <x v="3"/>
    <s v=" 00757193  "/>
    <s v="AAQF800229HQRLJL01"/>
    <s v="ENVIADO"/>
    <m/>
    <m/>
    <m/>
    <m/>
  </r>
  <r>
    <n v="4898"/>
    <s v="CANCUN"/>
    <s v="EUAN PECH JUAN DE LA CRUZ"/>
    <n v="14000"/>
    <s v="JTLD"/>
    <s v="SPEI"/>
    <x v="147"/>
    <x v="3"/>
    <s v="TITULACION"/>
    <x v="1"/>
    <s v=" 00849753_x000a_"/>
    <s v="EUPJ771124HYNNCN01"/>
    <s v="ENVIADO"/>
    <m/>
    <m/>
    <m/>
    <m/>
  </r>
  <r>
    <n v="4899"/>
    <s v="CANCUN"/>
    <s v="HUESCA MARZUCA JUAN CARLOS"/>
    <n v="3350"/>
    <s v="DD"/>
    <s v="SPEI"/>
    <x v="146"/>
    <x v="1"/>
    <s v="MOD. 17"/>
    <x v="4"/>
    <s v=" 01081980_x000a_"/>
    <s v="HUMJ760710HQRSRN08"/>
    <s v="ENVIADO"/>
    <m/>
    <m/>
    <m/>
    <m/>
  </r>
  <r>
    <n v="4900"/>
    <s v="CANCUN"/>
    <s v="PEREZ ECHEVERRIA ALFONSO ANTONIO"/>
    <n v="650"/>
    <s v="MD"/>
    <s v="SPEI"/>
    <x v="148"/>
    <x v="13"/>
    <s v="CONSTANCIA"/>
    <x v="3"/>
    <s v=" 500862_x000a_"/>
    <s v="PEEA680613HYNRCL09"/>
    <s v="PENDIENTE"/>
    <m/>
    <m/>
    <m/>
    <m/>
  </r>
  <r>
    <n v="4901"/>
    <s v="PUERTO M"/>
    <s v="BAUTISTA DE DIOS YESICA"/>
    <n v="1500"/>
    <s v="LD"/>
    <s v="SPEI"/>
    <x v="148"/>
    <x v="1"/>
    <s v="MOD. 33 DE 36"/>
    <x v="2"/>
    <s v=" 1355975_x000a_"/>
    <s v="BADY970407MTCTSS04"/>
    <s v="ENVIADO"/>
    <m/>
    <m/>
    <m/>
    <m/>
  </r>
  <r>
    <n v="4902"/>
    <s v="CANCUN"/>
    <s v="HUESCA MARZUCA JUAN CARLOS"/>
    <n v="3350"/>
    <s v="DD"/>
    <s v="SPEI"/>
    <x v="105"/>
    <x v="1"/>
    <s v="MOD.15"/>
    <x v="4"/>
    <s v=" 67465_x000a_"/>
    <s v="HUMJ760710HQRSRN08"/>
    <s v="ENVIADO"/>
    <m/>
    <m/>
    <m/>
    <m/>
  </r>
  <r>
    <n v="4903"/>
    <s v="CANCUN"/>
    <s v="HERNANDEZ CASTILLO HECTOR"/>
    <n v="25000"/>
    <s v="JTDD"/>
    <s v="Depósito S.B.C._x000a_"/>
    <x v="148"/>
    <x v="3"/>
    <s v="TITULACION"/>
    <x v="0"/>
    <s v=" 00025765 Concepto del Pago: Titulacion DD "/>
    <s v="HECH740407HMNRSC02"/>
    <s v="ENVIADO"/>
    <s v="F"/>
    <m/>
    <m/>
    <m/>
  </r>
  <r>
    <n v="4904"/>
    <s v="CANCUN"/>
    <s v="LARA DELGADO JERRY VENTURA"/>
    <n v="1600"/>
    <s v="LD"/>
    <s v="SPEI"/>
    <x v="149"/>
    <x v="1"/>
    <s v="MOD. 12"/>
    <x v="2"/>
    <s v=" 00178527_x000a_"/>
    <s v="LADJ990603HQRRLR02"/>
    <s v="ENVIADO"/>
    <m/>
    <m/>
    <m/>
    <m/>
  </r>
  <r>
    <n v="4905"/>
    <s v="CANCUN"/>
    <s v="CORREA SANCHEZ EDUARDO REY"/>
    <n v="3350"/>
    <s v="JTDD"/>
    <s v="SPEI"/>
    <x v="149"/>
    <x v="1"/>
    <s v="MOD. 2"/>
    <x v="0"/>
    <s v=" 00346315_x000a_"/>
    <s v="COSE820318HMNRND03"/>
    <s v="ENVIADO"/>
    <s v="F"/>
    <m/>
    <m/>
    <m/>
  </r>
  <r>
    <n v="4906"/>
    <s v="CANCUN"/>
    <s v="REYES TREJO LUIS ALONSO "/>
    <n v="5000"/>
    <s v="JTLD"/>
    <s v="SPEI"/>
    <x v="149"/>
    <x v="3"/>
    <s v="ABONO A TITULACION"/>
    <x v="1"/>
    <s v=" 00398678_x000a_"/>
    <s v="RETL840311HDFYRS06"/>
    <s v="ENVIADO"/>
    <m/>
    <m/>
    <m/>
    <m/>
  </r>
  <r>
    <n v="4907"/>
    <s v="CANCUN"/>
    <s v="ROMERO RESENDIZ GABRIELA"/>
    <n v="2180"/>
    <s v="JTLD"/>
    <s v="DEPOSITO EN EFECTIVO_x000a_"/>
    <x v="150"/>
    <x v="1"/>
    <s v="MOD. 01"/>
    <x v="1"/>
    <s v=" 0123456  "/>
    <s v="RORG691127MGRMSB01"/>
    <s v="ENVIADO"/>
    <m/>
    <m/>
    <m/>
    <m/>
  </r>
  <r>
    <n v="4908"/>
    <s v="CANCUN"/>
    <s v="ROMERO RESENDIZ GABRIELA"/>
    <n v="350"/>
    <s v="JTLD"/>
    <s v="DEPOSITO EN EFECTIVO_x000a_"/>
    <x v="150"/>
    <x v="12"/>
    <s v="CERTIFICACION DE NOTARIO"/>
    <x v="1"/>
    <s v=" 00757193  "/>
    <s v="RORG691127MGRMSB01"/>
    <s v="ENVIADO"/>
    <m/>
    <m/>
    <m/>
    <m/>
  </r>
  <r>
    <n v="4909"/>
    <s v="KANTUNILKIN"/>
    <s v="KUMUL PECH BERNALDO AGUILLER"/>
    <n v="1350"/>
    <s v="LD"/>
    <s v="SPEI"/>
    <x v="150"/>
    <x v="1"/>
    <s v="MOD. 27"/>
    <x v="2"/>
    <s v=" 00302602_x000a_"/>
    <s v="KUPB730511HQRMCR06"/>
    <s v="ENVIADO"/>
    <m/>
    <m/>
    <m/>
    <m/>
  </r>
  <r>
    <n v="4910"/>
    <s v="CANCUN"/>
    <s v="RAMOS MEZA MAYRA ALEJANDRA"/>
    <n v="2180"/>
    <s v="MD"/>
    <s v="SPEI"/>
    <x v="150"/>
    <x v="1"/>
    <s v="MOD. 14"/>
    <x v="3"/>
    <s v=" 00376552_x000a_"/>
    <s v="RAMM930219MYNMZY08"/>
    <s v="ENVIADO"/>
    <m/>
    <m/>
    <m/>
    <m/>
  </r>
  <r>
    <n v="4911"/>
    <s v="CANCUN"/>
    <s v="REYES TREJO LUIS ALONSO "/>
    <n v="2180"/>
    <s v="MDP"/>
    <s v="SPEI"/>
    <x v="150"/>
    <x v="1"/>
    <s v="MOD. 01"/>
    <x v="15"/>
    <s v=" 00845018_x000a_"/>
    <s v="RETL840311HDFYRS06"/>
    <s v="ENVIADO"/>
    <m/>
    <m/>
    <m/>
    <m/>
  </r>
  <r>
    <n v="4912"/>
    <s v="CANCUN"/>
    <s v="POR IDENTIFICAR"/>
    <n v="2900"/>
    <s v="JTLD"/>
    <s v="DEPOSITO EN EFECTIVO_x000a_"/>
    <x v="150"/>
    <x v="1"/>
    <m/>
    <x v="1"/>
    <s v=" 00851935"/>
    <s v="RETL840311HDFYRS06"/>
    <m/>
    <m/>
    <m/>
    <m/>
    <m/>
  </r>
  <r>
    <n v="4913"/>
    <s v="CANCUN"/>
    <s v="CANTU GARZA CANTALICIA"/>
    <n v="1600"/>
    <s v="LD"/>
    <s v="SPEI"/>
    <x v="150"/>
    <x v="1"/>
    <s v="MOD. 01"/>
    <x v="2"/>
    <s v=" 00948879_x000a_"/>
    <s v="CAGC870715MNENRN06"/>
    <s v="ENVIADO"/>
    <m/>
    <m/>
    <m/>
    <m/>
  </r>
  <r>
    <n v="4914"/>
    <s v="KANTUNILKIN"/>
    <s v="ORTIZ GARCIA JOSE JUAN"/>
    <n v="2700"/>
    <s v="LD"/>
    <s v="SPEI"/>
    <x v="151"/>
    <x v="1"/>
    <s v="MOD. 27 Y 28"/>
    <x v="2"/>
    <s v=" 00269314_x000a_"/>
    <s v="OIGJ811219HTCRRN04"/>
    <s v="ENVIADO"/>
    <m/>
    <m/>
    <m/>
    <m/>
  </r>
  <r>
    <n v="4915"/>
    <s v="CANCUN"/>
    <s v="RODRIGUEZ VIVEROS OLIVIA"/>
    <n v="2180"/>
    <s v="MD"/>
    <s v="SPEI"/>
    <x v="152"/>
    <x v="1"/>
    <s v="MOD. 01"/>
    <x v="3"/>
    <s v=" 00251696_x000a_"/>
    <s v="ROVO620206MVZDVL06"/>
    <s v="ENVIADO"/>
    <m/>
    <m/>
    <m/>
    <m/>
  </r>
  <r>
    <n v="4916"/>
    <s v=""/>
    <s v="POR IDENTIFICAR"/>
    <n v="3000"/>
    <s v=""/>
    <s v="DEPOSITO EN EFECTIVO_x000a_"/>
    <x v="152"/>
    <x v="2"/>
    <m/>
    <x v="25"/>
    <n v="757295"/>
    <s v=""/>
    <m/>
    <m/>
    <m/>
    <m/>
    <m/>
  </r>
  <r>
    <n v="4917"/>
    <s v="CIUDAD DEL C"/>
    <s v="PECH JUAREZ MILTON ALEJANDRO "/>
    <n v="9180"/>
    <s v="MD"/>
    <s v="SPEI"/>
    <x v="153"/>
    <x v="3"/>
    <s v="TITULACION"/>
    <x v="3"/>
    <s v=" 478315_x000a_"/>
    <s v="PEJM860625HCCCRL02"/>
    <m/>
    <m/>
    <m/>
    <m/>
    <m/>
  </r>
  <r>
    <n v="4918"/>
    <s v="CANCUN"/>
    <s v="AVILES GONZALEZ ANAHI"/>
    <n v="1800"/>
    <s v="MD"/>
    <s v="SPEI"/>
    <x v="153"/>
    <x v="1"/>
    <s v="MOD. 14"/>
    <x v="3"/>
    <s v=" 280277_x000a_"/>
    <s v="AIGA970403MQRVNN06"/>
    <m/>
    <m/>
    <m/>
    <m/>
    <m/>
  </r>
  <r>
    <n v="4919"/>
    <s v=""/>
    <s v="POR IDENTIFICAR"/>
    <n v="2180.61"/>
    <s v=""/>
    <s v="SPEI"/>
    <x v="153"/>
    <x v="1"/>
    <m/>
    <x v="25"/>
    <s v=" 20768_x000a_"/>
    <s v=""/>
    <m/>
    <m/>
    <m/>
    <m/>
    <m/>
  </r>
  <r>
    <n v="4920"/>
    <s v="CANCUN"/>
    <s v="GONZALEZ LOPEZ MIGUEL JESUS"/>
    <n v="3350"/>
    <s v="DD"/>
    <s v="SPEI"/>
    <x v="153"/>
    <x v="1"/>
    <s v="MOD. 15"/>
    <x v="4"/>
    <s v=" 778847_x000a_"/>
    <s v="GOLM800129HQRNPG07"/>
    <m/>
    <m/>
    <m/>
    <m/>
    <m/>
  </r>
  <r>
    <n v="4921"/>
    <s v=""/>
    <s v="POR IDENTIFICAR"/>
    <n v="5667"/>
    <s v=""/>
    <s v="DEPOSITO EN EFECTIVO_x000a_"/>
    <x v="153"/>
    <x v="12"/>
    <m/>
    <x v="25"/>
    <s v=" 09876   "/>
    <s v=""/>
    <m/>
    <m/>
    <m/>
    <m/>
    <m/>
  </r>
  <r>
    <n v="4922"/>
    <s v="CANCUN"/>
    <s v="LAY ARELLANO ISRAEL TONATIUH"/>
    <n v="3350"/>
    <s v="DD"/>
    <s v="SPEI"/>
    <x v="153"/>
    <x v="1"/>
    <s v="MOD.2 DE 20"/>
    <x v="4"/>
    <s v=" 554398_x000a_"/>
    <s v="LAAI750417HJCYRS07"/>
    <s v="ENVIADO"/>
    <s v="F"/>
    <m/>
    <m/>
    <m/>
  </r>
  <r>
    <n v="4923"/>
    <s v="CANCUN"/>
    <s v="PEREZ ECHEVERRIA ALFONSO ANTONIO"/>
    <n v="1800"/>
    <s v="MD"/>
    <s v="SPEI"/>
    <x v="118"/>
    <x v="1"/>
    <s v="MOD. 2"/>
    <x v="3"/>
    <s v=" 02385446_x000a_"/>
    <s v="PEEA680613HYNRCL09"/>
    <m/>
    <m/>
    <m/>
    <m/>
    <m/>
  </r>
  <r>
    <n v="4924"/>
    <s v="CANCUN"/>
    <s v="POOL CRUZ LANDY ESTHER"/>
    <n v="1600"/>
    <s v="LD"/>
    <s v="SPEI"/>
    <x v="154"/>
    <x v="1"/>
    <s v="MOD. 01"/>
    <x v="2"/>
    <s v=" 00763539_x000a_"/>
    <s v="POCL991024MQRLRN00"/>
    <s v="ENVIADO"/>
    <m/>
    <m/>
    <m/>
    <m/>
  </r>
  <r>
    <n v="4925"/>
    <s v="CANCUN"/>
    <s v="VILLANUEVA TUN ARACELI GUADALUPE"/>
    <n v="5666"/>
    <s v="DD"/>
    <s v="DEPOSITO EN EFECTIVO_x000a_"/>
    <x v="154"/>
    <x v="3"/>
    <s v="TITULACION"/>
    <x v="4"/>
    <s v="   "/>
    <s v=""/>
    <s v="ENVIADO"/>
    <m/>
    <m/>
    <m/>
    <m/>
  </r>
  <r>
    <n v="4926"/>
    <s v="CIUDAD DEL C"/>
    <s v="CANUL TORRES REBECA"/>
    <n v="2500"/>
    <s v="MD"/>
    <s v="SPEI"/>
    <x v="154"/>
    <x v="1"/>
    <s v="MOD. 22"/>
    <x v="3"/>
    <s v=" 01068570_x000a_"/>
    <s v="CATR660730MCCNRB03"/>
    <s v="ENVIADO"/>
    <m/>
    <m/>
    <m/>
    <m/>
  </r>
  <r>
    <n v="4927"/>
    <s v="PUERTO M"/>
    <s v="CHAVEZ SEGURA FATIMA GUADALUPE"/>
    <n v="200"/>
    <s v="LD"/>
    <s v="SPEI"/>
    <x v="154"/>
    <x v="12"/>
    <s v="EXAMEN "/>
    <x v="2"/>
    <s v=" 01125727_x000a_"/>
    <s v="CASF840629MQRHGT02"/>
    <s v="ENVIADO"/>
    <m/>
    <m/>
    <m/>
    <m/>
  </r>
  <r>
    <n v="4928"/>
    <s v="CANCUN"/>
    <s v="ROSADO YAM EFRAIN MARTIN"/>
    <n v="2800"/>
    <s v="DD"/>
    <s v="SPEI"/>
    <x v="154"/>
    <x v="1"/>
    <s v="MOD. 13"/>
    <x v="4"/>
    <s v=" 321829_x000a_"/>
    <s v="ROYE631012HYNSMF19"/>
    <s v="ENVIADO"/>
    <m/>
    <m/>
    <m/>
    <m/>
  </r>
  <r>
    <n v="4929"/>
    <s v="KANTUNILKIN"/>
    <s v="KOYOC KUMUL MAYRA LETICIA"/>
    <n v="1350"/>
    <s v="LD"/>
    <s v="SPEI"/>
    <x v="154"/>
    <x v="1"/>
    <s v="MOD.27"/>
    <x v="2"/>
    <s v=" 176862_x000a_"/>
    <s v="KOKM890428MQRYMY09"/>
    <s v="ENVIADO"/>
    <m/>
    <m/>
    <m/>
    <m/>
  </r>
  <r>
    <n v="4930"/>
    <s v="CANCUN"/>
    <s v="RAMOS MEZA MAYRA ALEJANDRA"/>
    <n v="2180"/>
    <s v="MD"/>
    <s v="SPEI"/>
    <x v="154"/>
    <x v="1"/>
    <s v="MOD. 15"/>
    <x v="3"/>
    <s v=" 130525_x000a_"/>
    <s v="RAMM930219MYNMZY08"/>
    <s v="ENVIADO"/>
    <m/>
    <m/>
    <m/>
    <m/>
  </r>
  <r>
    <n v="4931"/>
    <s v="PUERTO M"/>
    <s v="ANTELE HERNÁNDEZ JEHU"/>
    <n v="1250"/>
    <s v="LD"/>
    <s v="SPEI"/>
    <x v="154"/>
    <x v="1"/>
    <s v="MOD. 36"/>
    <x v="2"/>
    <s v=" 83268_x000a_"/>
    <s v="AEHJ961123HQRNRH00"/>
    <s v="ENVIADO"/>
    <m/>
    <m/>
    <m/>
    <m/>
  </r>
  <r>
    <n v="4932"/>
    <s v="CANCUN"/>
    <s v="PACHECO AKE MIRELLA YNES"/>
    <n v="1350"/>
    <s v="LD"/>
    <s v="SPEI"/>
    <x v="155"/>
    <x v="1"/>
    <s v="MOD. 4"/>
    <x v="2"/>
    <s v=" 1042212_x000a_"/>
    <s v="PAAM720306MYNCKR08"/>
    <m/>
    <m/>
    <m/>
    <m/>
    <m/>
  </r>
  <r>
    <n v="4933"/>
    <s v="CANCUN"/>
    <s v="LOPEZ SACHIÑAS HECTOR"/>
    <n v="2180"/>
    <s v="JTMDP"/>
    <s v="DEPOSITO EN EFECTIVO_x000a_"/>
    <x v="155"/>
    <x v="1"/>
    <s v="MOD 2 DE 6 "/>
    <x v="24"/>
    <s v="464740_x000a_"/>
    <s v="LOSH841208HOCPCC01"/>
    <m/>
    <m/>
    <m/>
    <m/>
    <m/>
  </r>
  <r>
    <n v="4934"/>
    <s v="CANCUN"/>
    <s v="ORTIZ OCAMPO XOCHIQUETZAL"/>
    <n v="1800"/>
    <s v="MD"/>
    <s v="SPEI"/>
    <x v="156"/>
    <x v="1"/>
    <s v="MOD. 4"/>
    <x v="3"/>
    <s v=" 01891592_x000a_"/>
    <s v="OIOX890708MMSRCC08"/>
    <s v="ENVIADO"/>
    <m/>
    <m/>
    <m/>
    <m/>
  </r>
  <r>
    <n v="4935"/>
    <s v="CANCUN"/>
    <s v="ALAMILLA AMOROS DIANA ALCIRA"/>
    <n v="8000"/>
    <s v="MD"/>
    <s v="SPEI"/>
    <x v="156"/>
    <x v="3"/>
    <s v="2 DO ABONO"/>
    <x v="3"/>
    <s v=" 02044397_x000a_"/>
    <s v="AAAD690316MQRLMN02"/>
    <s v="ENVIADO"/>
    <m/>
    <m/>
    <m/>
    <m/>
  </r>
  <r>
    <n v="4936"/>
    <s v="CANCUN"/>
    <s v="DOMINGUEZ UC DARWIN DAVID"/>
    <n v="2180"/>
    <s v="MD"/>
    <s v="SPEI"/>
    <x v="156"/>
    <x v="1"/>
    <s v="MOD. 10"/>
    <x v="3"/>
    <s v=" 02050657_x000a_"/>
    <s v="DOUD841229HCCMCR07"/>
    <s v="ENVIADO"/>
    <m/>
    <m/>
    <m/>
    <m/>
  </r>
  <r>
    <n v="4937"/>
    <s v="CANCUN"/>
    <s v="IBARRA CANCHE MARCELA "/>
    <n v="2800"/>
    <s v="DD"/>
    <s v="SPEI"/>
    <x v="156"/>
    <x v="1"/>
    <s v="MOD. 4 DE 24"/>
    <x v="4"/>
    <s v=" 02121986_x000a_"/>
    <s v="IACM730613MQRBNR18"/>
    <s v="ENVIADO"/>
    <m/>
    <m/>
    <m/>
    <m/>
  </r>
  <r>
    <n v="4938"/>
    <s v="CANCUN"/>
    <s v="ZELAYA IBARRA JOSE VIRGILIO"/>
    <n v="1600"/>
    <s v="LD"/>
    <s v="SPEI"/>
    <x v="156"/>
    <x v="1"/>
    <s v="MOD. 14"/>
    <x v="2"/>
    <s v=" 02123894_x000a_"/>
    <s v="ZEIV030316HQRLBRA4"/>
    <s v="ENVIADO"/>
    <m/>
    <m/>
    <m/>
    <m/>
  </r>
  <r>
    <n v="4939"/>
    <s v="CANCUN"/>
    <s v="MENDOZA CARREÑO VERONICA EDITH"/>
    <n v="2180"/>
    <s v="MD"/>
    <s v="SPEI"/>
    <x v="156"/>
    <x v="1"/>
    <s v="MOD. 4"/>
    <x v="3"/>
    <s v=" 02136208_x000a_"/>
    <s v="MECV700422MDFNRR06"/>
    <s v="ENVIADO"/>
    <m/>
    <m/>
    <m/>
    <m/>
  </r>
  <r>
    <n v="4940"/>
    <s v="CHETUMAL"/>
    <s v="MOO TEPAL JORGE DARIO "/>
    <n v="5000"/>
    <s v="MD"/>
    <s v="SPEI"/>
    <x v="156"/>
    <x v="3"/>
    <s v="TITULACION"/>
    <x v="3"/>
    <s v=" 00101521_x000a_"/>
    <s v="MOTJ590305HYNXPR02"/>
    <s v="ENVIADO"/>
    <m/>
    <m/>
    <m/>
    <m/>
  </r>
  <r>
    <n v="4941"/>
    <s v="TOLUCA"/>
    <s v="DE LA ROSA MATA ISSA GUADALUPE"/>
    <n v="2180"/>
    <s v="JTLD"/>
    <s v="SPEI"/>
    <x v="156"/>
    <x v="1"/>
    <s v="MOD. 7"/>
    <x v="1"/>
    <s v=" 1684265_x000a_"/>
    <s v="ROMI900521MVZSTS01"/>
    <s v="ENVIADO"/>
    <m/>
    <m/>
    <m/>
    <m/>
  </r>
  <r>
    <n v="4942"/>
    <s v="TOLUCA"/>
    <s v="DIAZ GONZALEZ SUSANA"/>
    <n v="3350"/>
    <s v="JTDD"/>
    <s v="DEPOSITO EN EFECTIVO_x000a_"/>
    <x v="156"/>
    <x v="1"/>
    <s v="MOD. 2 DE 4"/>
    <x v="0"/>
    <n v="509416"/>
    <s v="DIGS770724MMCZNS06"/>
    <s v="ENVIADO"/>
    <s v="F"/>
    <m/>
    <m/>
    <m/>
  </r>
  <r>
    <n v="4943"/>
    <s v="TOLUCA"/>
    <s v="ROMERO RUIZ CARLOS"/>
    <n v="3350"/>
    <s v="JTDD"/>
    <s v="DEPOSITO EN EFECTIVO_x000a_"/>
    <x v="156"/>
    <x v="1"/>
    <s v="MOD. 2 DE 4"/>
    <x v="0"/>
    <s v="4321   "/>
    <s v="RORC750108HMCMZR07"/>
    <s v="ENVIADO"/>
    <s v="F"/>
    <m/>
    <m/>
    <m/>
  </r>
  <r>
    <n v="4944"/>
    <s v="KANTUNILKIN"/>
    <s v="CHE PECH FRANCISCO JAVIER"/>
    <n v="1350"/>
    <s v="LD"/>
    <s v="SPEI"/>
    <x v="156"/>
    <x v="1"/>
    <s v="MOD. 29"/>
    <x v="2"/>
    <s v=" 1787895_x000a_"/>
    <s v="CEPF911107HQRHCR00"/>
    <s v="ENVIADO"/>
    <m/>
    <m/>
    <m/>
    <m/>
  </r>
  <r>
    <n v="4945"/>
    <s v="CANCUN"/>
    <s v="DIAZ OROPEZA PABLO"/>
    <n v="3350"/>
    <s v="DIAP"/>
    <s v="Abono por cobranza tarjeta _x000a_"/>
    <x v="156"/>
    <x v="1"/>
    <s v="MOD. 6"/>
    <x v="14"/>
    <s v=" 363051"/>
    <s v="DIOP570627HGRZRB09"/>
    <s v="ENVIADO"/>
    <m/>
    <m/>
    <m/>
    <m/>
  </r>
  <r>
    <n v="4946"/>
    <s v="TOLUCA"/>
    <s v="BOLIO CERDAN ARTURO"/>
    <n v="3350"/>
    <s v="DD"/>
    <s v="SPEI"/>
    <x v="156"/>
    <x v="1"/>
    <s v="MOD.14"/>
    <x v="4"/>
    <s v=" 1806459_x000a_"/>
    <s v="BOCA680311HDFLRR07"/>
    <s v="ENVIADO"/>
    <s v="F"/>
    <m/>
    <m/>
    <m/>
  </r>
  <r>
    <n v="4947"/>
    <s v="CANCUN"/>
    <s v="BLANCO LIZAMA LANDY BEATRIZ"/>
    <n v="3350"/>
    <s v="DD"/>
    <s v="SPEI"/>
    <x v="156"/>
    <x v="1"/>
    <s v="MOD. 13"/>
    <x v="4"/>
    <s v=" 627420_x000a_"/>
    <s v="BALL690923MYNLZN07"/>
    <s v="ENVIADO"/>
    <m/>
    <m/>
    <m/>
    <m/>
  </r>
  <r>
    <n v="4948"/>
    <s v="CANCUN"/>
    <s v="ROJAS SORIA ERIKA"/>
    <n v="2800"/>
    <s v="DIAP"/>
    <s v="SPEI"/>
    <x v="156"/>
    <x v="1"/>
    <s v="MODULO 4"/>
    <x v="14"/>
    <s v=" 479943_x000a_"/>
    <s v="ROSE820911MVZJRR04"/>
    <s v="ENVIADO"/>
    <s v="F"/>
    <m/>
    <m/>
    <m/>
  </r>
  <r>
    <n v="4949"/>
    <s v="CANCUN "/>
    <s v="CRUZ HERNANDEZ FAUSTINO "/>
    <n v="3000"/>
    <s v="DD"/>
    <s v="SPEI"/>
    <x v="156"/>
    <x v="1"/>
    <s v="MOD. 6"/>
    <x v="4"/>
    <s v=" 1518859_x000a_"/>
    <s v="CUHF690713HDFRRS09"/>
    <s v="ENVIADO"/>
    <s v="F"/>
    <m/>
    <m/>
    <m/>
  </r>
  <r>
    <n v="4950"/>
    <s v="CHETUMAL"/>
    <s v="BASTARRACHEA DE LEON RANDY SALVADOR"/>
    <n v="5000"/>
    <s v="DD"/>
    <s v="TARJETA_x000a_"/>
    <x v="157"/>
    <x v="3"/>
    <s v="TITULACION"/>
    <x v="4"/>
    <s v="CLIP"/>
    <s v="BALR750424HQRSNN04"/>
    <s v="ENVIADO "/>
    <m/>
    <m/>
    <m/>
    <m/>
  </r>
  <r>
    <n v="4951"/>
    <s v="CANCUN"/>
    <s v="DOMINGUEZ SERRET ARACELI"/>
    <n v="2800"/>
    <s v="MD"/>
    <s v="DEPOSITO EN EFECTIVO_x000a_"/>
    <x v="156"/>
    <x v="1"/>
    <s v="MOD. 13"/>
    <x v="3"/>
    <s v=" 320253  "/>
    <s v="DOSA710403MDFMRR02"/>
    <s v="ENVIADO"/>
    <m/>
    <m/>
    <m/>
    <m/>
  </r>
  <r>
    <n v="4952"/>
    <s v="CANCUN"/>
    <s v="PALOMO BONILLA CARLOS EDUARDO"/>
    <n v="1600"/>
    <s v="LD"/>
    <s v="SPEI"/>
    <x v="156"/>
    <x v="1"/>
    <s v="MOD. 11"/>
    <x v="2"/>
    <s v=" 855371_x000a_"/>
    <s v="PABC921206HYNLNR06"/>
    <s v="ENVIADO"/>
    <m/>
    <m/>
    <m/>
    <m/>
  </r>
  <r>
    <n v="4953"/>
    <s v="PUERTO M"/>
    <s v="MORALES MORALES IRMA "/>
    <n v="1700"/>
    <s v="LD"/>
    <s v="SPEI"/>
    <x v="156"/>
    <x v="1"/>
    <s v="MOD 35 DE 36"/>
    <x v="2"/>
    <s v=" 795498_x000a_"/>
    <s v="MOMI791016MCSRRR06"/>
    <s v="ENVIADO"/>
    <m/>
    <m/>
    <m/>
    <m/>
  </r>
  <r>
    <n v="4954"/>
    <s v="TOLUCA"/>
    <s v="ARGUMEDO GUERRA BLANCA DANNALY"/>
    <n v="3350"/>
    <s v="DD"/>
    <s v="SPEI"/>
    <x v="156"/>
    <x v="1"/>
    <s v="MOD.13"/>
    <x v="4"/>
    <s v=" 1276922_x000a_"/>
    <s v="AUGB811128MBCRRL02"/>
    <s v="ENVIADO"/>
    <s v="F"/>
    <m/>
    <m/>
    <m/>
  </r>
  <r>
    <n v="4955"/>
    <s v="CANCUN"/>
    <s v="GONZALEZ BALBOA ABRAHAM"/>
    <n v="1350"/>
    <s v="LD"/>
    <s v="SPEI"/>
    <x v="157"/>
    <x v="1"/>
    <s v="MOD. 3"/>
    <x v="2"/>
    <s v=" 9016_x000a_"/>
    <s v="GOBA880316HCSNLB02"/>
    <s v="ENVIADO"/>
    <m/>
    <m/>
    <m/>
    <m/>
  </r>
  <r>
    <n v="4956"/>
    <s v="CANCUN"/>
    <s v="GONZALEZ ZARATE LUIS HERIBERTO"/>
    <n v="6000"/>
    <s v="DD"/>
    <s v="SPEI"/>
    <x v="157"/>
    <x v="3"/>
    <s v="2DO ABONO"/>
    <x v="4"/>
    <s v=" 309425_x000a_"/>
    <s v="GOZL800926HOCNRS04"/>
    <s v="ENVIADO"/>
    <s v="F"/>
    <m/>
    <m/>
    <m/>
  </r>
  <r>
    <n v="4957"/>
    <s v="CANCUN"/>
    <s v="GARCIA TREVIÑO ADRIANA DEL CARMEN"/>
    <n v="3350"/>
    <s v="DD"/>
    <s v="SPEI"/>
    <x v="157"/>
    <x v="1"/>
    <s v="MOD. 10"/>
    <x v="4"/>
    <s v=" 244654_x000a_"/>
    <s v="GATA670516MNLRRD04"/>
    <s v="ENVIADO"/>
    <s v="F"/>
    <m/>
    <m/>
    <m/>
  </r>
  <r>
    <n v="4958"/>
    <s v="CANCUN"/>
    <s v="VARIOS POR CLIP (YA REALIZADOS)"/>
    <n v="6252.51"/>
    <s v=""/>
    <s v="SPEI"/>
    <x v="157"/>
    <x v="3"/>
    <s v="RANDY / Y OTRO "/>
    <x v="26"/>
    <s v=" 232484_x000a_"/>
    <s v=""/>
    <m/>
    <m/>
    <m/>
    <m/>
    <m/>
  </r>
  <r>
    <n v="4959"/>
    <s v="CANCUN"/>
    <s v="SANCHEZ DE LA CRUZ ALICIA "/>
    <n v="3350"/>
    <s v="DD"/>
    <s v="SPEI"/>
    <x v="157"/>
    <x v="1"/>
    <s v="MOD. 8"/>
    <x v="4"/>
    <s v=" 176593_x000a_"/>
    <s v="SACA780407MCCNRL05"/>
    <s v="ENVIADO"/>
    <s v="F"/>
    <m/>
    <m/>
    <m/>
  </r>
  <r>
    <n v="4960"/>
    <s v="PUERTO M"/>
    <s v="CETINA CARRILLO JULIO MANUEL"/>
    <n v="1250"/>
    <s v="LD"/>
    <s v="SPEI"/>
    <x v="157"/>
    <x v="1"/>
    <s v="MOD. 35 DE 36"/>
    <x v="2"/>
    <s v=" 156181_x000a_"/>
    <s v="CECJ840615HQRTRL06"/>
    <s v="ENVIADO"/>
    <m/>
    <m/>
    <m/>
    <m/>
  </r>
  <r>
    <n v="4961"/>
    <s v="PUERTO M"/>
    <s v="VILLAMIL GOMEZ EDUARDO"/>
    <n v="2200"/>
    <s v="LD"/>
    <s v="Depósito de efectivo_x000a_"/>
    <x v="157"/>
    <x v="1"/>
    <s v="SALDO M 31 ABONO 32"/>
    <x v="2"/>
    <s v=" 998296"/>
    <s v="VIGE780529HQRLMD09"/>
    <s v="ENVIADO"/>
    <m/>
    <m/>
    <m/>
    <m/>
  </r>
  <r>
    <n v="4962"/>
    <s v="CANCUN"/>
    <s v="RODRIGUEZ AYALA JOSE LUIS"/>
    <n v="2180"/>
    <s v="MDP"/>
    <s v="SPEI"/>
    <x v="157"/>
    <x v="1"/>
    <s v="MOD. 4"/>
    <x v="15"/>
    <s v=" 135696_x000a_"/>
    <s v="ROAL560923HDFDYS03"/>
    <s v="ENVIADO"/>
    <m/>
    <m/>
    <m/>
    <m/>
  </r>
  <r>
    <n v="4963"/>
    <s v="CANCUN"/>
    <s v="ACOSTA CORRAL LUIS CARLOS"/>
    <n v="2180"/>
    <s v="JTLD"/>
    <s v="SPEI"/>
    <x v="157"/>
    <x v="1"/>
    <s v="MOD. 4 SALDO Y ABONO MOD. 5"/>
    <x v="1"/>
    <s v=" 128455_x000a_"/>
    <s v="AOCL700927HCHCRS07"/>
    <s v="ENVIADO"/>
    <m/>
    <m/>
    <m/>
    <m/>
  </r>
  <r>
    <n v="4964"/>
    <s v="CANCUN"/>
    <s v="LIRA SOLIS ARMANDO"/>
    <n v="1600"/>
    <s v="LD"/>
    <s v="SPEI"/>
    <x v="157"/>
    <x v="1"/>
    <s v="MOD. 14"/>
    <x v="2"/>
    <s v=" 96731_x000a_"/>
    <s v="LISA921027HSPRLR02"/>
    <s v="ENVIADO"/>
    <m/>
    <m/>
    <m/>
    <m/>
  </r>
  <r>
    <n v="4965"/>
    <s v="CANCUN"/>
    <s v="RODRIGUEZ VIVEROS OLIVIA"/>
    <n v="2180"/>
    <s v="MD"/>
    <s v="SPEI"/>
    <x v="158"/>
    <x v="1"/>
    <s v="MOD. 2"/>
    <x v="3"/>
    <s v=" 410038_x000a_"/>
    <s v="ROVO620206MVZDVL06"/>
    <s v="ENVIADO"/>
    <m/>
    <m/>
    <m/>
    <m/>
  </r>
  <r>
    <n v="4966"/>
    <s v="CANCUN"/>
    <s v="BASULTO SOLIS ERIKA RAQUEL "/>
    <n v="1100"/>
    <s v="MD"/>
    <s v="DEPOSITO EN EFECTIVO_x000a_"/>
    <x v="158"/>
    <x v="3"/>
    <s v="SALDO"/>
    <x v="3"/>
    <s v=" 17048  "/>
    <s v="BASE740601MYNSLR01"/>
    <s v="ENVIADO"/>
    <m/>
    <m/>
    <m/>
    <m/>
  </r>
  <r>
    <n v="4967"/>
    <s v="CANCUN"/>
    <s v="OCHOA MONTELONGO KESSIA YEMINA"/>
    <n v="2180"/>
    <s v="MD"/>
    <s v="SPEI"/>
    <x v="158"/>
    <x v="1"/>
    <s v="MOD. 16"/>
    <x v="3"/>
    <s v=" 166748_x000a_"/>
    <s v="OOMK861127MSLCNS03"/>
    <s v="ENVIADO"/>
    <m/>
    <m/>
    <m/>
    <m/>
  </r>
  <r>
    <n v="4968"/>
    <s v="CANCUN"/>
    <s v="RAMIREZ ARAGON MIGUEL ANGEL"/>
    <n v="2800"/>
    <s v="DD"/>
    <s v="SPEI"/>
    <x v="158"/>
    <x v="1"/>
    <s v="MOD. 24"/>
    <x v="4"/>
    <s v=" 145171_x000a_"/>
    <s v="RAAM941103HVZMRG02"/>
    <s v="ENVIADO"/>
    <s v="F"/>
    <m/>
    <m/>
    <m/>
  </r>
  <r>
    <n v="4969"/>
    <s v="CANCUN"/>
    <s v="VERA GARCIA HECTOR"/>
    <n v="3350"/>
    <s v="DD"/>
    <s v="SPEI"/>
    <x v="157"/>
    <x v="1"/>
    <s v="MOD. 5"/>
    <x v="4"/>
    <s v=" 00734221_x000a_"/>
    <s v="VEGH731229HTCRRC07"/>
    <s v="ENVIADO"/>
    <m/>
    <m/>
    <m/>
    <m/>
  </r>
  <r>
    <n v="4970"/>
    <s v="CANCUN"/>
    <s v="REYES TREJO LUIS ALONSO"/>
    <n v="2180"/>
    <s v="MDP"/>
    <s v="SPEI"/>
    <x v="157"/>
    <x v="1"/>
    <s v="MOD. 2"/>
    <x v="15"/>
    <s v=" 00959550_x000a_"/>
    <s v="RETL840311HDFYRS06"/>
    <s v="ENVIADO"/>
    <m/>
    <m/>
    <m/>
    <m/>
  </r>
  <r>
    <n v="4971"/>
    <s v="CANCUN"/>
    <s v="BALDERAS FLORES ALEJANDRA"/>
    <n v="3900"/>
    <s v="DIAP"/>
    <s v="SPEI"/>
    <x v="157"/>
    <x v="1"/>
    <s v="MOD. 6"/>
    <x v="14"/>
    <s v=" 00487912_x000a_"/>
    <s v="BAFA910604MASLLL09"/>
    <s v="ENVIADO"/>
    <s v="F"/>
    <m/>
    <m/>
    <m/>
  </r>
  <r>
    <n v="4972"/>
    <s v="CANCUN"/>
    <s v="RAMOS MEZA MAYRA ALEJANDRA"/>
    <n v="2180"/>
    <s v="MD"/>
    <s v="SPEI"/>
    <x v="157"/>
    <x v="1"/>
    <s v="MOD. 16"/>
    <x v="3"/>
    <s v=" 00521356_x000a_"/>
    <s v="RAMM930219MYNMZY08"/>
    <s v="ENVIADO"/>
    <m/>
    <m/>
    <m/>
    <m/>
  </r>
  <r>
    <n v="4973"/>
    <s v="CANCUN"/>
    <s v="PEREZ ECHEVERRIA ALFONSO ANTONIO"/>
    <n v="1800"/>
    <s v="MD"/>
    <s v="SPEI"/>
    <x v="157"/>
    <x v="1"/>
    <s v="MOD. 4"/>
    <x v="3"/>
    <s v=" 00448183_x000a_"/>
    <s v="PEEA680613HYNRCL09"/>
    <s v="ENVIADO"/>
    <m/>
    <m/>
    <m/>
    <m/>
  </r>
  <r>
    <n v="4974"/>
    <s v="CANCUN"/>
    <s v="VELARDE GOMEZ JORGE"/>
    <n v="2180"/>
    <s v="MDP"/>
    <s v="SPEI"/>
    <x v="157"/>
    <x v="1"/>
    <s v="MOD. 4"/>
    <x v="15"/>
    <s v=" 00391170_x000a_"/>
    <s v="VEGJ530126HVZLMR08"/>
    <s v="ENVIADO"/>
    <m/>
    <m/>
    <m/>
    <m/>
  </r>
  <r>
    <n v="4975"/>
    <s v="CANCUN"/>
    <s v="RUBLEE INSIGNARES CHARLES ALBERT"/>
    <n v="3350"/>
    <s v="DD"/>
    <s v="DEPOSITO EN EFECTIVO_x000a_"/>
    <x v="157"/>
    <x v="1"/>
    <s v="MOD. 7"/>
    <x v="4"/>
    <s v=" 13765  "/>
    <s v="RUIC961226HNEBNH00"/>
    <s v="ENVIADO"/>
    <m/>
    <m/>
    <m/>
    <m/>
  </r>
  <r>
    <n v="4976"/>
    <s v="CANCUN"/>
    <s v="MENDOZA HERNANDEZ JOSE ARTURO"/>
    <n v="2180"/>
    <s v="MD"/>
    <s v="DEPOSITO EN EFECTIVO_x000a_"/>
    <x v="158"/>
    <x v="1"/>
    <s v="MOD. 12"/>
    <x v="3"/>
    <s v=" 20033   "/>
    <s v="MEHA671215HJCNRR08"/>
    <s v="ENVIADO"/>
    <m/>
    <m/>
    <m/>
    <m/>
  </r>
  <r>
    <n v="4977"/>
    <s v="CANCUN"/>
    <s v="ROSADO NOVELO JEANETTE DE LOS ANGELES"/>
    <n v="3350"/>
    <s v="DD"/>
    <s v="SPEI"/>
    <x v="158"/>
    <x v="1"/>
    <s v="MOD. 14"/>
    <x v="4"/>
    <s v=" 587505_x000a_"/>
    <s v="RONJ661005MYNSVN08"/>
    <s v="ENVIADO"/>
    <s v="F"/>
    <m/>
    <m/>
    <m/>
  </r>
  <r>
    <n v="4978"/>
    <s v="CANCUN"/>
    <s v="ALAMILLA AMOROS DIANA ALCIRA"/>
    <n v="11940"/>
    <s v="MD"/>
    <s v="SPEI"/>
    <x v="158"/>
    <x v="3"/>
    <s v="3 ER ABONO"/>
    <x v="3"/>
    <s v=" 485843_x000a_"/>
    <s v="AAAD690316MQRLMN02"/>
    <s v="ENVIADO"/>
    <m/>
    <m/>
    <m/>
    <m/>
  </r>
  <r>
    <n v="4979"/>
    <s v="KANTUNILKIN"/>
    <s v="CAB CANCHE RUSSEL JOSUE"/>
    <n v="1350"/>
    <s v="LD"/>
    <s v="SPEI"/>
    <x v="158"/>
    <x v="1"/>
    <s v="MOD. 28"/>
    <x v="2"/>
    <s v=" 646181_x000a_"/>
    <s v="CACR871220HQRBNS16"/>
    <s v="ENVIADO"/>
    <m/>
    <m/>
    <m/>
    <m/>
  </r>
  <r>
    <n v="4980"/>
    <s v="CANCUN"/>
    <s v="SANCHEZ CATZIM GLENDY MARGARITA"/>
    <n v="2000"/>
    <s v="MD"/>
    <s v="SPEI"/>
    <x v="158"/>
    <x v="1"/>
    <s v="MOD. 3"/>
    <x v="3"/>
    <s v=" 641300_x000a_"/>
    <s v="SACG950925MQRNTL00"/>
    <s v="ENVIADO"/>
    <m/>
    <m/>
    <m/>
    <m/>
  </r>
  <r>
    <n v="4981"/>
    <s v="CANCUN"/>
    <s v="PEREIRA GARCIA DE LA CRUZ JESSICA"/>
    <n v="2000"/>
    <s v="MD"/>
    <s v="SPEI"/>
    <x v="158"/>
    <x v="1"/>
    <s v="MOD. 3"/>
    <x v="3"/>
    <s v=" 640084_x000a_"/>
    <s v="PEGJ910408MQRRRS06"/>
    <s v="ENVIADO"/>
    <m/>
    <m/>
    <m/>
    <m/>
  </r>
  <r>
    <n v="4982"/>
    <s v="CANCUN"/>
    <s v="CANO GOMEZ HECTOR DOMINGO"/>
    <n v="4350"/>
    <s v="JTDD"/>
    <s v="DEPOSITO EN EFECTIVO_x000a_"/>
    <x v="158"/>
    <x v="3"/>
    <s v="EQUIVALENCIA"/>
    <x v="0"/>
    <s v=" 539684   "/>
    <s v="CAGH860506HHGNMC04"/>
    <s v="ENVIADO"/>
    <m/>
    <m/>
    <m/>
    <m/>
  </r>
  <r>
    <n v="4983"/>
    <s v="CANCUN"/>
    <s v="TORREZ CALATAYUD JUAN"/>
    <n v="3350"/>
    <s v="DD"/>
    <s v="DEPOSITO EN EFECTIVO_x000a_"/>
    <x v="158"/>
    <x v="1"/>
    <s v="MOD. 13"/>
    <x v="4"/>
    <s v=" 25031  "/>
    <s v="TOCJ661023HBCRLN09"/>
    <s v="ENVIADO"/>
    <m/>
    <m/>
    <m/>
    <m/>
  </r>
  <r>
    <n v="4984"/>
    <s v="CANCUN"/>
    <s v="GARCIA ORTEGA GRISELDA"/>
    <n v="2180"/>
    <s v="MD"/>
    <s v="SPEI"/>
    <x v="159"/>
    <x v="1"/>
    <s v="MOD. 12"/>
    <x v="3"/>
    <s v=" 562580_x000a_"/>
    <s v="GAOG820303MVZRRR02"/>
    <s v="ENVIADO"/>
    <m/>
    <m/>
    <m/>
    <m/>
  </r>
  <r>
    <n v="4985"/>
    <s v="CANCUN"/>
    <s v="DURAN ZUÑIGA EDUARDO"/>
    <n v="2923.2"/>
    <s v="DD"/>
    <s v="SPEI"/>
    <x v="159"/>
    <x v="1"/>
    <s v="MOD. 11"/>
    <x v="4"/>
    <s v=" 327999_x000a_"/>
    <s v="DUZE780819HDFRXD00"/>
    <s v="ENVIADO"/>
    <s v="F"/>
    <m/>
    <m/>
    <m/>
  </r>
  <r>
    <n v="4986"/>
    <s v="CANCUN"/>
    <s v="VILLANUEVA TUN ARACELI GUADALUPE"/>
    <n v="3350"/>
    <s v="DIAP"/>
    <s v="SPEI"/>
    <x v="160"/>
    <x v="1"/>
    <s v="MOD. 9"/>
    <x v="14"/>
    <s v=" 495237_x000a_"/>
    <s v="VITA851202MQRLNR05"/>
    <s v="ENVIADO"/>
    <m/>
    <m/>
    <m/>
    <m/>
  </r>
  <r>
    <n v="4987"/>
    <s v="CANCUN"/>
    <s v="HERNANDEZ SORIANO JUAN DE DIOS"/>
    <n v="1350"/>
    <s v="LD"/>
    <s v="SPEI"/>
    <x v="160"/>
    <x v="1"/>
    <s v="MOD 2"/>
    <x v="2"/>
    <s v=" 389866_x000a_"/>
    <s v="HESJ780125HZSRRN06"/>
    <s v="ENVIADO"/>
    <m/>
    <m/>
    <m/>
    <m/>
  </r>
  <r>
    <n v="4988"/>
    <s v="CANCUN"/>
    <s v="HUERTA GUZMAN YAHAIRA YAITZIRI"/>
    <n v="2234"/>
    <s v="DD"/>
    <s v="SPEI"/>
    <x v="160"/>
    <x v="1"/>
    <s v="MODULO 7 DE 20"/>
    <x v="4"/>
    <s v=" 383124_x000a_"/>
    <s v="HUGY840518MDFRZH03"/>
    <s v="ENVIADO"/>
    <m/>
    <m/>
    <m/>
    <m/>
  </r>
  <r>
    <n v="4989"/>
    <s v="TOLUCA"/>
    <s v="DE LA ROSA MATA ISSA GUADALUPE"/>
    <n v="10000"/>
    <s v="JTLD"/>
    <s v="SPEI"/>
    <x v="159"/>
    <x v="3"/>
    <s v="ABONO  A TITULACION"/>
    <x v="1"/>
    <s v=" 00728069_x000a_"/>
    <s v="ROMI900521MVZSTS01"/>
    <s v="ENVIADO"/>
    <m/>
    <m/>
    <m/>
    <m/>
  </r>
  <r>
    <n v="4990"/>
    <s v="KANTUNILKIN"/>
    <s v="HOY HAU LUIS ALBERTO"/>
    <n v="1350"/>
    <s v="LD"/>
    <s v="SPEI"/>
    <x v="161"/>
    <x v="1"/>
    <s v="MOD. 28"/>
    <x v="2"/>
    <s v=" 00075110_x000a_"/>
    <s v="HOHL900225HQRYXS08"/>
    <s v="ENVIADO"/>
    <m/>
    <m/>
    <m/>
    <m/>
  </r>
  <r>
    <n v="4991"/>
    <s v="CIUDAD DEL C"/>
    <s v="GONZALEZ NOTARIO  ADRIANA DE LA CRUZ"/>
    <n v="25000"/>
    <s v="MD"/>
    <s v="DEPOSITO EN EFECTIVO_x000a_"/>
    <x v="161"/>
    <x v="3"/>
    <s v="TITULACION"/>
    <x v="3"/>
    <s v=" 354285   "/>
    <s v="GONA670503MCCNTD06"/>
    <s v="ENVIADO"/>
    <m/>
    <m/>
    <m/>
    <m/>
  </r>
  <r>
    <n v="4992"/>
    <s v="CANCUN"/>
    <s v="HERNANDEZ JARQUIN ALBERTO GUADALUPE"/>
    <n v="18350"/>
    <s v="JTDD"/>
    <s v="SPEI"/>
    <x v="161"/>
    <x v="3"/>
    <s v="TITULACION"/>
    <x v="0"/>
    <s v=" 00408465_x000a_"/>
    <s v="HEJA701212HDFRRL00"/>
    <s v="ENVIADO"/>
    <m/>
    <m/>
    <m/>
    <m/>
  </r>
  <r>
    <n v="4993"/>
    <s v="CANCUN"/>
    <s v="GONZALEZ GLENNIE MARIA FERNANDA "/>
    <n v="1400"/>
    <s v="LD"/>
    <s v="SPEI"/>
    <x v="161"/>
    <x v="1"/>
    <s v="MOD. 14"/>
    <x v="2"/>
    <s v=" 00862219_x000a_"/>
    <s v="GOGF741017MVZNLR02"/>
    <s v="ENVIADO"/>
    <s v="F"/>
    <m/>
    <m/>
    <m/>
  </r>
  <r>
    <n v="4994"/>
    <s v="CANCUN"/>
    <s v="CHAIN GONZALEZ MARIA"/>
    <n v="1400"/>
    <s v="LD"/>
    <s v="SPEI"/>
    <x v="161"/>
    <x v="1"/>
    <s v="MOD. 14"/>
    <x v="2"/>
    <s v=" 00863852_x000a_"/>
    <s v="GOGF741017MVZNLR02"/>
    <s v="ENVIADO"/>
    <s v="F"/>
    <m/>
    <m/>
    <m/>
  </r>
  <r>
    <n v="4995"/>
    <s v="CANCUN"/>
    <s v="ARELLANO GARCIA MANUEL DE JESUS"/>
    <n v="2280"/>
    <s v="JTLD"/>
    <s v="SPEI"/>
    <x v="161"/>
    <x v="1"/>
    <s v="MOD 5"/>
    <x v="1"/>
    <s v=" 00888389_x000a_"/>
    <s v="AEGM580603HDGRRN05"/>
    <s v="ENVIADO"/>
    <m/>
    <m/>
    <m/>
    <m/>
  </r>
  <r>
    <n v="4996"/>
    <s v="CIUDAD DEL C"/>
    <s v="REYES CHAN GLENDI"/>
    <n v="20000"/>
    <s v="MD"/>
    <s v="SPEI"/>
    <x v="161"/>
    <x v="3"/>
    <s v="TITULACION"/>
    <x v="3"/>
    <s v=" 01384502_x000a_"/>
    <s v="RECG920830MCCYHL08"/>
    <s v="ENVIADO"/>
    <m/>
    <m/>
    <m/>
    <m/>
  </r>
  <r>
    <n v="4997"/>
    <s v="CANCUN"/>
    <s v="SALAZAR BASTO SAMUEL"/>
    <n v="4360"/>
    <s v="MD"/>
    <s v="SPEI"/>
    <x v="161"/>
    <x v="1"/>
    <s v="MOD. 6 Y 7"/>
    <x v="3"/>
    <s v=" 01554454_x000a_"/>
    <s v="SABS730516HQRLSM01"/>
    <s v="ENVIADO"/>
    <m/>
    <m/>
    <m/>
    <m/>
  </r>
  <r>
    <n v="4998"/>
    <s v="CANCUN"/>
    <s v="LOPEZ TORRES JOSE DE JESUS "/>
    <n v="3350"/>
    <s v="DD"/>
    <s v="SPEI"/>
    <x v="162"/>
    <x v="1"/>
    <s v="MOD. 3"/>
    <x v="4"/>
    <s v=" 00042020_x000a_"/>
    <s v="LOTJ710629HSPPRS00"/>
    <s v="ENVIADO"/>
    <m/>
    <m/>
    <m/>
    <m/>
  </r>
  <r>
    <n v="4999"/>
    <s v="CANCUN"/>
    <s v="GOMEZ MARQUEZ VANIA"/>
    <n v="2180"/>
    <s v="MD"/>
    <s v="SPEI"/>
    <x v="162"/>
    <x v="1"/>
    <s v="MOD. 18"/>
    <x v="3"/>
    <s v=" 00178302_x000a_"/>
    <s v="GOMV760827MMCMRN05"/>
    <s v="ENVIADO"/>
    <s v="F"/>
    <m/>
    <m/>
    <m/>
  </r>
  <r>
    <n v="5000"/>
    <s v="CANCUN"/>
    <s v="ESQUIDE MACIAS ALFONSO"/>
    <n v="2180"/>
    <s v="MD"/>
    <s v="SPEI"/>
    <x v="162"/>
    <x v="1"/>
    <s v="MOD. 4"/>
    <x v="3"/>
    <s v=" 00281188_x000a_"/>
    <s v="EUMA870225HPLSCL09"/>
    <s v="ENVIADO"/>
    <s v="F"/>
    <m/>
    <m/>
    <m/>
  </r>
  <r>
    <n v="5001"/>
    <s v="CANCUN"/>
    <s v="LETRAS DIAZ ALMA ITZEL "/>
    <n v="2180"/>
    <s v="MD"/>
    <s v="SPEI"/>
    <x v="162"/>
    <x v="1"/>
    <s v="MOD. 4"/>
    <x v="3"/>
    <s v=" 00296432_x000a_"/>
    <s v="LEDA950305MPLTZL06"/>
    <s v="ENVIADO"/>
    <s v="F"/>
    <m/>
    <m/>
    <m/>
  </r>
  <r>
    <n v="5002"/>
    <s v="CANCUN"/>
    <s v="TEHUTLE RAYA ITZHEL"/>
    <n v="1600"/>
    <s v="LD"/>
    <s v="SPEI"/>
    <x v="162"/>
    <x v="1"/>
    <s v="MOD. 20 DE 36"/>
    <x v="2"/>
    <s v=" 00807273_x000a_"/>
    <s v="TERI990829MDFHYT00"/>
    <s v="ENVIADO"/>
    <m/>
    <m/>
    <m/>
    <m/>
  </r>
  <r>
    <n v="5003"/>
    <s v="CANCUN"/>
    <s v="SANTIAGO URGELL JUAN LORENZO "/>
    <n v="7000"/>
    <s v="LD"/>
    <s v="SPEI"/>
    <x v="162"/>
    <x v="3"/>
    <s v="ABONO A TITULACION"/>
    <x v="2"/>
    <s v=" 00855079_x000a_"/>
    <s v="SAUJ870910HTCNRN01"/>
    <s v="ENVIADO"/>
    <m/>
    <m/>
    <m/>
    <m/>
  </r>
  <r>
    <n v="5004"/>
    <s v="CHETUMAL"/>
    <s v="BASTARRACHEA DE LEON RANDY SALVADOR"/>
    <n v="4000"/>
    <s v="DD"/>
    <s v="DEPOSITO EN EFECTIVO_x000a_"/>
    <x v="163"/>
    <x v="3"/>
    <s v="TITULACION"/>
    <x v="4"/>
    <s v=" 114589 "/>
    <s v="BALR750424HQRSNN04"/>
    <s v="ENVIADO"/>
    <m/>
    <m/>
    <m/>
    <m/>
  </r>
  <r>
    <n v="5005"/>
    <s v="CANCUN"/>
    <s v="AVILA SANDOVAL ROXANA "/>
    <n v="2800"/>
    <s v="DD"/>
    <s v="SPEI"/>
    <x v="163"/>
    <x v="1"/>
    <s v="MOD. 11"/>
    <x v="4"/>
    <s v=" 01256284_x000a_"/>
    <s v="AISR891008MCCVNX01"/>
    <s v="ENVIADO"/>
    <m/>
    <m/>
    <m/>
    <m/>
  </r>
  <r>
    <n v="5006"/>
    <s v="KANTUNILKIN"/>
    <s v="OXTE CAUICH BELCY ASAREEL"/>
    <n v="675"/>
    <s v="LD"/>
    <s v="SPEI"/>
    <x v="164"/>
    <x v="1"/>
    <s v="MOD. 29"/>
    <x v="2"/>
    <s v=" 721246_x000a_"/>
    <s v="OECB800124MQRXCL02"/>
    <s v="ENVIADO"/>
    <m/>
    <m/>
    <m/>
    <m/>
  </r>
  <r>
    <n v="5007"/>
    <s v="CANCUN"/>
    <s v="VELARDE GOMEZ JORGE"/>
    <n v="2180"/>
    <s v="MDP"/>
    <s v="SPEI"/>
    <x v="164"/>
    <x v="1"/>
    <s v="MOD. 5"/>
    <x v="15"/>
    <s v=" 59817_x000a_"/>
    <s v="VEGJ530126HVZLMR08"/>
    <m/>
    <m/>
    <m/>
    <m/>
    <m/>
  </r>
  <r>
    <n v="5008"/>
    <s v="PUERTO M"/>
    <s v="CETINA CARRILLO JULIO MANUEL"/>
    <n v="35000"/>
    <s v="LD"/>
    <s v="SPEI"/>
    <x v="112"/>
    <x v="1"/>
    <s v="1 al 28"/>
    <x v="2"/>
    <n v="1"/>
    <s v="CECJ840615HQRTRL06"/>
    <m/>
    <m/>
    <m/>
    <m/>
    <m/>
  </r>
  <r>
    <n v="5009"/>
    <s v="PUERTO M"/>
    <s v="CETINA CARRILLO JULIO MANUEL"/>
    <n v="750"/>
    <s v="LD"/>
    <s v="SPEI"/>
    <x v="112"/>
    <x v="2"/>
    <s v="3ER CUATRIMESTRE"/>
    <x v="2"/>
    <n v="2"/>
    <s v="CECJ840615HQRTRL06"/>
    <m/>
    <m/>
    <m/>
    <m/>
    <m/>
  </r>
  <r>
    <n v="5010"/>
    <s v="PUERTO M"/>
    <s v="CETINA CARRILLO JULIO MANUEL"/>
    <m/>
    <s v="LD"/>
    <s v="SPEI"/>
    <x v="165"/>
    <x v="1"/>
    <s v="pendiente mod. 36"/>
    <x v="2"/>
    <m/>
    <s v="CECJ840615HQRTRL06"/>
    <m/>
    <m/>
    <m/>
    <m/>
    <m/>
  </r>
  <r>
    <n v="5011"/>
    <s v="PUERTO M"/>
    <s v="CETINA CARRILLO JULIO MANUEL"/>
    <m/>
    <s v="LD"/>
    <s v="SPEI"/>
    <x v="165"/>
    <x v="2"/>
    <s v="PENDI. REIN 7 C"/>
    <x v="2"/>
    <m/>
    <s v="CECJ840615HQRTRL06"/>
    <m/>
    <m/>
    <m/>
    <m/>
    <m/>
  </r>
  <r>
    <n v="5012"/>
    <s v="PUERTO M"/>
    <s v="CETINA CARRILLO JULIO MANUEL"/>
    <m/>
    <s v="LD"/>
    <s v="SPEI"/>
    <x v="165"/>
    <x v="2"/>
    <s v="PEND. REIN 9 C"/>
    <x v="2"/>
    <m/>
    <s v="CECJ840615HQRTRL06"/>
    <m/>
    <m/>
    <m/>
    <m/>
    <m/>
  </r>
  <r>
    <n v="5013"/>
    <s v="CANCUN"/>
    <s v="GUILLEN LOPEZ YONNI JOSUE"/>
    <n v="3350"/>
    <s v="DIAP"/>
    <s v="DEPOSITO EN EFECTIVO_x000a_"/>
    <x v="166"/>
    <x v="1"/>
    <s v="MOD. 4 DE 20"/>
    <x v="14"/>
    <s v=" 00637744 "/>
    <s v="GULY811203HCSLPN06"/>
    <s v="ENVIADO"/>
    <m/>
    <m/>
    <m/>
    <m/>
  </r>
  <r>
    <n v="5014"/>
    <s v="CANCUN"/>
    <s v="GUILLEN LOPEZ YONNI JOSUE"/>
    <n v="3350"/>
    <s v="DD"/>
    <s v="DEPOSITO EN EFECTIVO_x000a_"/>
    <x v="166"/>
    <x v="1"/>
    <s v="MOD 3 DE 20"/>
    <x v="4"/>
    <s v="  00637760 "/>
    <s v="GULY811203HCSLPN06"/>
    <s v="ENVIADO"/>
    <m/>
    <m/>
    <m/>
    <m/>
  </r>
  <r>
    <n v="5015"/>
    <s v="CHETUMAL"/>
    <s v="BRICEÑO CHABLE YARA FARIDE"/>
    <n v="5000"/>
    <s v="DD"/>
    <s v="DEPOSITO EN EFECTIVO"/>
    <x v="166"/>
    <x v="3"/>
    <s v="ABONO A TITULACIÓN"/>
    <x v="4"/>
    <s v="  951019 "/>
    <s v="BICY730222MYNRHR01"/>
    <m/>
    <m/>
    <m/>
    <m/>
    <m/>
  </r>
  <r>
    <n v="5016"/>
    <s v="PUERTO M"/>
    <s v="ALCOCER GARCIA JUDITH JAQUELINE"/>
    <n v="3750"/>
    <s v="LD"/>
    <s v="SPEI"/>
    <x v="164"/>
    <x v="1"/>
    <s v="MOD. 33 A 36"/>
    <x v="2"/>
    <s v=" 02530123_x000a_"/>
    <s v="AOGJ940816MQRLRD05"/>
    <s v="ENVIADO"/>
    <m/>
    <m/>
    <m/>
    <m/>
  </r>
  <r>
    <n v="5017"/>
    <s v="PUERTO M"/>
    <s v="ALCOCER GARCIA JUDITH JAQUELINE"/>
    <n v="750"/>
    <s v="LD"/>
    <s v="SPEI"/>
    <x v="164"/>
    <x v="2"/>
    <s v="REINSCRIPCION 9o."/>
    <x v="2"/>
    <s v=" 02532773_x000a_"/>
    <s v="AOGJ940816MQRLRD05"/>
    <s v="ENVIADO"/>
    <m/>
    <m/>
    <m/>
    <m/>
  </r>
  <r>
    <n v="5018"/>
    <s v="CANCUN"/>
    <s v="DURAN ZUÑIGA EDUARDO"/>
    <n v="8400"/>
    <s v="DD"/>
    <s v="SPEI"/>
    <x v="164"/>
    <x v="1"/>
    <s v="MOD. 12, 13 Y 14"/>
    <x v="4"/>
    <s v=" 02993544_x000a_"/>
    <s v="DUZE780819HDFRXD00"/>
    <s v="ENVIADO"/>
    <m/>
    <m/>
    <m/>
    <m/>
  </r>
  <r>
    <n v="5019"/>
    <s v="PUERTO M"/>
    <s v="VELAZQUEZ DEL VALLE JAZMIN"/>
    <n v="1250"/>
    <s v="LD"/>
    <s v="SPEI"/>
    <x v="164"/>
    <x v="1"/>
    <s v="MOD. 35"/>
    <x v="2"/>
    <s v=" 03087882_x000a_"/>
    <s v="VEVJ981103MMCLLZ00"/>
    <s v="ENVIADO"/>
    <m/>
    <m/>
    <s v="FALTA 1 EN LA AUDITORÍA"/>
    <m/>
  </r>
  <r>
    <n v="5020"/>
    <s v="PUERTO M"/>
    <s v="VELAZQUEZ DEL VALLE JAZMIN"/>
    <n v="750"/>
    <s v="LD"/>
    <s v="SPEI"/>
    <x v="164"/>
    <x v="2"/>
    <s v="REINSCR. 5o. CUATR"/>
    <x v="2"/>
    <s v=" 03125052_x000a_"/>
    <s v="VEVJ981103MMCLLZ00"/>
    <s v="ENVIADO"/>
    <m/>
    <m/>
    <m/>
    <m/>
  </r>
  <r>
    <n v="5021"/>
    <s v="PUERTO M"/>
    <s v="VELAZQUEZ DEL VALLE JAZMIN"/>
    <n v="750"/>
    <s v="LD"/>
    <s v="SPEI"/>
    <x v="164"/>
    <x v="2"/>
    <s v="REINSCR. 7o. CUATR"/>
    <x v="2"/>
    <s v=" 03125727_x000a_"/>
    <s v="VEVJ981103MMCLLZ00"/>
    <s v="ENVIADO"/>
    <m/>
    <m/>
    <m/>
    <m/>
  </r>
  <r>
    <n v="5022"/>
    <s v="PUERTO M"/>
    <s v="VELAZQUEZ DEL VALLE JAZMIN"/>
    <n v="750"/>
    <s v="LD"/>
    <s v="SPEI"/>
    <x v="164"/>
    <x v="2"/>
    <s v="REINSCR. 9o. Cuatri"/>
    <x v="2"/>
    <s v=" 03126236_x000a_"/>
    <s v="VEVJ981103MMCLLZ00"/>
    <s v="ENVIADO"/>
    <m/>
    <m/>
    <m/>
    <m/>
  </r>
  <r>
    <n v="5023"/>
    <s v="PUERTO M"/>
    <s v="OSORIO LEO HECTOR BALTAZAR"/>
    <n v="3001.21"/>
    <s v="LD"/>
    <s v="SPEI"/>
    <x v="167"/>
    <x v="2"/>
    <s v="REINSCR.° Y MOD 36"/>
    <x v="2"/>
    <s v=" 00351449_x000a_"/>
    <s v="OOLH711231HQRSXC00"/>
    <s v="ENVIADO"/>
    <m/>
    <m/>
    <m/>
    <m/>
  </r>
  <r>
    <n v="5024"/>
    <s v="CANCUN"/>
    <s v="CORREA SANCHEZ EDUARDO REY"/>
    <n v="3350"/>
    <s v="JTDD"/>
    <s v="SPEI"/>
    <x v="167"/>
    <x v="1"/>
    <s v="MOD 3"/>
    <x v="0"/>
    <s v=" 00510038_x000a_"/>
    <s v="COSE820318HMNRND03"/>
    <s v="ENVIADO"/>
    <s v="F"/>
    <m/>
    <m/>
    <m/>
  </r>
  <r>
    <n v="5025"/>
    <s v="CANCUN"/>
    <s v="LARA DELGADO JERRY VENTURA"/>
    <n v="1600"/>
    <s v="LD"/>
    <s v="SPEI"/>
    <x v="168"/>
    <x v="1"/>
    <s v="MOD 13 "/>
    <x v="2"/>
    <s v=" 00772294_x000a_"/>
    <s v="LADJ990603HQRRLR02"/>
    <s v="ENVIADO"/>
    <m/>
    <m/>
    <m/>
    <m/>
  </r>
  <r>
    <n v="5026"/>
    <s v="CANCUN"/>
    <s v="GALINDO BECERRIL IGNACIO"/>
    <n v="2000"/>
    <s v="MD"/>
    <s v="SPEI"/>
    <x v="168"/>
    <x v="1"/>
    <s v="MOD 17"/>
    <x v="3"/>
    <s v=" 686231_x000a_"/>
    <s v="GABI780402HDFLCG04"/>
    <s v="ENVIADO"/>
    <m/>
    <m/>
    <m/>
    <m/>
  </r>
  <r>
    <n v="5027"/>
    <s v="CANCUN"/>
    <s v="MARTINEZ BARRIOS NANCY ROBERTA "/>
    <n v="2180"/>
    <s v="JTMD"/>
    <s v="SPEI"/>
    <x v="168"/>
    <x v="15"/>
    <s v="ABONO A EQUIVALENCIA"/>
    <x v="12"/>
    <s v=" 566739_x000a_"/>
    <s v="MABN890408MQRRRN04"/>
    <s v="ENVIADO"/>
    <m/>
    <m/>
    <m/>
    <m/>
  </r>
  <r>
    <n v="5028"/>
    <s v="CHETUMAL"/>
    <s v="RAYGOZA ALCOCER MARIA CANDELARIA"/>
    <n v="5000"/>
    <s v="DD"/>
    <s v="SPEI"/>
    <x v="169"/>
    <x v="3"/>
    <s v="ABONO A TITULACION"/>
    <x v="4"/>
    <s v=" 00760423_x000a_"/>
    <s v="RAAC730314MCCYLN00"/>
    <s v="ENVIADO"/>
    <m/>
    <m/>
    <m/>
    <m/>
  </r>
  <r>
    <n v="5029"/>
    <s v="CANCUN"/>
    <s v="MARTINEZ CORREA XOCHITLH"/>
    <n v="3350"/>
    <s v="JTDD"/>
    <s v="SPEI"/>
    <x v="165"/>
    <x v="1"/>
    <s v="MOD. 2"/>
    <x v="0"/>
    <s v=" 74467_x000a_"/>
    <s v="MACX731004MMCRRC07"/>
    <s v="ENVIADO"/>
    <m/>
    <m/>
    <m/>
    <m/>
  </r>
  <r>
    <n v="5030"/>
    <s v="CANCÚN"/>
    <s v="TECOTL GUTIERREZ LORENA "/>
    <n v="5000"/>
    <s v="JTDD"/>
    <s v="SPEI"/>
    <x v="165"/>
    <x v="3"/>
    <s v="ABONO A TITULACION"/>
    <x v="0"/>
    <s v=" 1407263_x000a_"/>
    <s v="TEGL820923MPLCTR09"/>
    <s v="ENVIADO"/>
    <m/>
    <m/>
    <m/>
    <m/>
  </r>
  <r>
    <n v="5031"/>
    <s v="CANCUN"/>
    <s v="HUESCA MARZUCA JUAN CARLOS"/>
    <n v="3350"/>
    <s v="DD"/>
    <s v="SPEI"/>
    <x v="165"/>
    <x v="1"/>
    <s v="MOD 18"/>
    <x v="4"/>
    <s v=" 97205_x000a_"/>
    <s v="HUMJ760710HQRSRN08"/>
    <s v="ENVIADO"/>
    <m/>
    <m/>
    <m/>
    <m/>
  </r>
  <r>
    <n v="5032"/>
    <s v="CANCUN"/>
    <s v="LOPEZ BACAB MARIA EVANGELINA"/>
    <n v="13000"/>
    <s v="JTLD"/>
    <s v="SPEI"/>
    <x v="170"/>
    <x v="3"/>
    <s v="TITULACION"/>
    <x v="1"/>
    <s v=" 571304_x000a_"/>
    <s v="LOBE830902MVZPCV03"/>
    <s v="ENVIADO"/>
    <m/>
    <m/>
    <m/>
    <m/>
  </r>
  <r>
    <n v="5033"/>
    <s v="CANCUN"/>
    <s v="SANCHEZ LOZA JOSE RUBEN"/>
    <n v="1600"/>
    <s v="LD"/>
    <s v="SPEI"/>
    <x v="170"/>
    <x v="1"/>
    <s v="MOD 2"/>
    <x v="2"/>
    <s v=" 418441_x000a_"/>
    <s v="SALR971024HJCNZB04"/>
    <s v="ENVIADO"/>
    <m/>
    <m/>
    <m/>
    <m/>
  </r>
  <r>
    <n v="5034"/>
    <s v="CANCUN"/>
    <s v="BAEZA RODRIGUEZ ANDRES"/>
    <n v="1600"/>
    <s v="LD"/>
    <s v="SPEI"/>
    <x v="170"/>
    <x v="1"/>
    <s v="MOD 2"/>
    <x v="2"/>
    <s v=" 415183_x000a_"/>
    <s v="BARA961008HQRZDN02"/>
    <s v="ENVIADO"/>
    <m/>
    <m/>
    <m/>
    <m/>
  </r>
  <r>
    <n v="5035"/>
    <s v="CANCUN"/>
    <s v="VILLANUEVA TUN ARACELI GUADALUPE"/>
    <n v="2275"/>
    <s v="MDP"/>
    <s v="DEPOSITO EN EFECTIVO_x000a_"/>
    <x v="171"/>
    <x v="1"/>
    <s v="MOD 1  de 16"/>
    <x v="15"/>
    <s v="  265756_x000a_"/>
    <s v="VITA851202MQRLNR05"/>
    <s v="ENVIADO"/>
    <m/>
    <m/>
    <m/>
    <m/>
  </r>
  <r>
    <n v="5036"/>
    <s v="KANTUKILKIN"/>
    <s v="ORTIZ GARCIA JOSE JUAN"/>
    <n v="1350"/>
    <s v="LD"/>
    <s v="SPEI"/>
    <x v="171"/>
    <x v="1"/>
    <s v="MOD. 29"/>
    <x v="2"/>
    <s v=" 252170_x000a_"/>
    <s v="OIGJ811219HTCRRN04"/>
    <s v="ENVIADO"/>
    <m/>
    <s v="CORRECCIÓN 2/5/22"/>
    <m/>
    <m/>
  </r>
  <r>
    <n v="5037"/>
    <s v="CANCUN"/>
    <s v="CARDENAS CONTRERAS RENE LAZARO"/>
    <n v="3497"/>
    <s v="DIAP"/>
    <s v="SPEI"/>
    <x v="172"/>
    <x v="1"/>
    <s v="MOD 1 DE 20"/>
    <x v="14"/>
    <s v=" 317716_x000a_"/>
    <s v="CACR860113HMCRNN01"/>
    <s v="ENVIADO"/>
    <m/>
    <m/>
    <m/>
    <m/>
  </r>
  <r>
    <n v="5038"/>
    <s v="TOLUCA"/>
    <s v="DE LA ROSA MATA ISSA GUADALUPE"/>
    <n v="2180"/>
    <s v="JTLD"/>
    <s v="SPEI"/>
    <x v="173"/>
    <x v="1"/>
    <s v="MOD 8"/>
    <x v="1"/>
    <s v=" 543997_x000a_"/>
    <s v="ROMI900521MVZSTS01"/>
    <s v="ENVIADO"/>
    <m/>
    <m/>
    <m/>
    <m/>
  </r>
  <r>
    <n v="5039"/>
    <s v="TOLUCA"/>
    <s v="DE LA ROSA MATA ISSA GUADALUPE"/>
    <n v="8000"/>
    <s v="JTLD"/>
    <s v="SPEI"/>
    <x v="173"/>
    <x v="15"/>
    <s v="EQUIVALENCIA Y ABONO A TITULACIÓN"/>
    <x v="1"/>
    <s v=" 529530_x000a_"/>
    <s v="ROMI900521MVZSTS01"/>
    <s v="ENVIADO"/>
    <m/>
    <m/>
    <m/>
    <m/>
  </r>
  <r>
    <n v="5040"/>
    <s v="PUERTO M"/>
    <s v="ANTELE HERNANDEZ JEHU"/>
    <n v="1250"/>
    <s v="LD"/>
    <s v="SPEI"/>
    <x v="173"/>
    <x v="3"/>
    <s v="ABONO "/>
    <x v="2"/>
    <s v=" 501940_x000a_"/>
    <s v="AEHJ961123HQRNRH00"/>
    <s v="ENVIADO"/>
    <m/>
    <m/>
    <m/>
    <m/>
  </r>
  <r>
    <n v="5041"/>
    <s v="CHETUMAL"/>
    <s v="PEREZ LOEZA EDGARDO NICOLAS "/>
    <n v="23000"/>
    <s v="MD"/>
    <s v="DEPOSITO EN EFECTIVO_x000a_"/>
    <x v="173"/>
    <x v="3"/>
    <s v="TITULACION MD"/>
    <x v="3"/>
    <s v="  874594_x000a_"/>
    <s v="PELE761206HQRRZD08"/>
    <s v="ENVIADO"/>
    <m/>
    <m/>
    <m/>
    <m/>
  </r>
  <r>
    <n v="5042"/>
    <s v="CANCUN"/>
    <s v="NAVA NEGRON MARIA DE LOS ANGELES"/>
    <n v="405"/>
    <s v="JTLD"/>
    <s v="SPEI"/>
    <x v="172"/>
    <x v="16"/>
    <s v="CONSTANCIA"/>
    <x v="1"/>
    <s v=" 00640619_x000a_"/>
    <s v="NANA941125MQRVGN14"/>
    <s v="ENVIADO"/>
    <m/>
    <m/>
    <m/>
    <m/>
  </r>
  <r>
    <n v="5043"/>
    <s v="CANCUN"/>
    <s v="GARAY MARTINEZ SONIA"/>
    <n v="3497"/>
    <s v="JTDD"/>
    <s v="SPEI"/>
    <x v="172"/>
    <x v="1"/>
    <s v="MOD 1 DE 4"/>
    <x v="0"/>
    <s v=" 00893974_x000a_"/>
    <s v="GAMS750515MMCRRN09"/>
    <s v="ENVIADO"/>
    <m/>
    <m/>
    <m/>
    <m/>
  </r>
  <r>
    <n v="5044"/>
    <s v="CANCUN"/>
    <s v="DIAZ GARCIA DANIEL"/>
    <n v="2800"/>
    <s v="DIAP"/>
    <s v="SPEI"/>
    <x v="173"/>
    <x v="1"/>
    <s v="MOD 1 DE 24"/>
    <x v="14"/>
    <s v=" 00746136_x000a_"/>
    <s v="DIGD740815HDFZRN08"/>
    <s v="ENVIADO"/>
    <m/>
    <m/>
    <m/>
    <m/>
  </r>
  <r>
    <n v="5045"/>
    <s v="CANCUN"/>
    <s v="NAVA NEGRON MARIA DE LOS ANGELES"/>
    <n v="15000"/>
    <s v="JTLD"/>
    <s v="SPEI"/>
    <x v="174"/>
    <x v="15"/>
    <s v="EQUIVALENCIA Y ABONO A TITULACIÓN"/>
    <x v="1"/>
    <s v=" 289020_x000a_"/>
    <s v="NANA941125MQRVGN14"/>
    <s v="ENVIADO"/>
    <m/>
    <m/>
    <m/>
    <m/>
  </r>
  <r>
    <n v="5046"/>
    <s v="CANCUN"/>
    <s v="MARTINEZ AYALA MA CRISTINA"/>
    <n v="2800"/>
    <s v="DIAP"/>
    <s v="SPEI"/>
    <x v="174"/>
    <x v="1"/>
    <s v="MOD 1 D E  4"/>
    <x v="14"/>
    <s v=" 235062_x000a_"/>
    <s v="MAAC650331MNLRYR06"/>
    <s v="ENVIADO"/>
    <m/>
    <m/>
    <m/>
    <m/>
  </r>
  <r>
    <n v="5047"/>
    <s v="KANTUNILKIN"/>
    <s v="MAY DZIB LANDY MARIA"/>
    <n v="1350"/>
    <s v="LD"/>
    <s v="SPEI"/>
    <x v="174"/>
    <x v="1"/>
    <s v="MOD. 29"/>
    <x v="2"/>
    <s v=" 97435_x000a_"/>
    <s v="MADL820509MQRYZN06"/>
    <s v="ENVIADO"/>
    <m/>
    <m/>
    <m/>
    <m/>
  </r>
  <r>
    <n v="5048"/>
    <s v="CANCUN"/>
    <s v="TEHUTLE RAYA ITZHEL"/>
    <n v="1600"/>
    <s v="LD"/>
    <s v="SPEI"/>
    <x v="174"/>
    <x v="1"/>
    <s v="MOD. 21 DE 36"/>
    <x v="2"/>
    <s v=" 1392964_x000a_"/>
    <s v="TERI990829MDFHYT00"/>
    <s v="ENVIADO"/>
    <m/>
    <m/>
    <m/>
    <m/>
  </r>
  <r>
    <n v="5049"/>
    <s v="KANTUNILKIN"/>
    <s v="KOYOC KUMUL MAYRA LETICIA"/>
    <n v="1350"/>
    <s v="LD"/>
    <s v="SPEI"/>
    <x v="174"/>
    <x v="1"/>
    <s v="mod.29"/>
    <x v="2"/>
    <s v=" 1333837_x000a_"/>
    <s v="KOKM890428MQRYMY09"/>
    <s v="ENVIADO"/>
    <m/>
    <m/>
    <m/>
    <m/>
  </r>
  <r>
    <n v="5050"/>
    <s v="CHETUMAL"/>
    <s v="BRICEÑO CHABLE YARA FARIDE"/>
    <n v="5000"/>
    <s v="DD"/>
    <s v="DEPOSITO EN EFECTIVO"/>
    <x v="174"/>
    <x v="3"/>
    <s v="ABONO A TITULACION"/>
    <x v="4"/>
    <n v="955913"/>
    <s v="BICY730222MYNRHR01"/>
    <m/>
    <s v="F"/>
    <m/>
    <m/>
    <m/>
  </r>
  <r>
    <n v="5051"/>
    <s v="PUERTO M"/>
    <s v="MORALES MORALES IRMA "/>
    <n v="2450"/>
    <s v="LD"/>
    <s v="SPEI"/>
    <x v="174"/>
    <x v="2"/>
    <s v="REINSCRIPCION 5,  7 Y 9"/>
    <x v="2"/>
    <s v=" 1898925_x000a_"/>
    <s v="MOMI791016MCSRRR06"/>
    <m/>
    <m/>
    <m/>
    <m/>
    <m/>
  </r>
  <r>
    <n v="5052"/>
    <s v="CANCUN"/>
    <s v="GUTIERREZ VAZQUEZ ANGEL"/>
    <n v="1600"/>
    <s v="LD"/>
    <s v="SPEI"/>
    <x v="174"/>
    <x v="1"/>
    <s v="MOD 1 DE 36"/>
    <x v="2"/>
    <s v=" 349306_x000a_"/>
    <s v="GUVA820215HCCTZN03"/>
    <m/>
    <m/>
    <m/>
    <m/>
    <m/>
  </r>
  <r>
    <n v="5053"/>
    <s v="CANCUN"/>
    <s v="BALDERAS FLORES ALEJANDRA"/>
    <n v="600"/>
    <s v="DIAP"/>
    <s v="SPEI"/>
    <x v="174"/>
    <x v="1"/>
    <s v="MOD. 7"/>
    <x v="14"/>
    <s v=" 1872683_x000a_"/>
    <s v="BAFA910604MASLLL09"/>
    <m/>
    <m/>
    <m/>
    <m/>
    <m/>
  </r>
  <r>
    <n v="5054"/>
    <s v="CANCUN"/>
    <s v="GONZALEZ ZARATE LUIS HERIBERTO"/>
    <n v="5667"/>
    <s v="DD"/>
    <s v="SPEI"/>
    <x v="174"/>
    <x v="3"/>
    <s v="ABONO A TITULACION"/>
    <x v="4"/>
    <s v=" 1838304_x000a_"/>
    <s v="GOZL800926HOCNRS04"/>
    <m/>
    <s v="F"/>
    <m/>
    <m/>
    <m/>
  </r>
  <r>
    <n v="5055"/>
    <s v="CANCUN"/>
    <s v="LAY ARELLANO ISRAEL TONATIUH"/>
    <n v="3350"/>
    <s v="DD"/>
    <s v="SPEI"/>
    <x v="174"/>
    <x v="1"/>
    <s v="MOD. 3 DE 20"/>
    <x v="4"/>
    <s v=" 1803666_x000a_"/>
    <s v="LAAI750417HJCYRS07"/>
    <m/>
    <s v="F"/>
    <d v="2022-05-08T00:00:00"/>
    <m/>
    <m/>
  </r>
  <r>
    <n v="5056"/>
    <s v="CANCUN"/>
    <s v="CHAVEZ AGUAYO MARCO ANTONIO"/>
    <n v="13400"/>
    <s v="DD"/>
    <s v="SPEI"/>
    <x v="174"/>
    <x v="1"/>
    <s v="MOD. 9 AL 12"/>
    <x v="4"/>
    <s v=" 1738687_x000a_"/>
    <s v="CAAM800127HJCHGR04"/>
    <s v="ENVIADO"/>
    <s v="F"/>
    <m/>
    <m/>
    <m/>
  </r>
  <r>
    <n v="5057"/>
    <s v="CANCUN"/>
    <s v="CHAVEZ AGUAYO MARCO ANTONIO"/>
    <n v="650"/>
    <s v="DD"/>
    <s v="SPEI"/>
    <x v="174"/>
    <x v="17"/>
    <s v="CONSTANCIA"/>
    <x v="4"/>
    <s v=" 1736427_x000a_"/>
    <s v="CAAM800127HJCHGR04"/>
    <m/>
    <m/>
    <m/>
    <m/>
    <m/>
  </r>
  <r>
    <n v="5058"/>
    <s v="CANCUN"/>
    <s v="BLANCO LIZAMA LANDY BEATRIZ"/>
    <n v="3350"/>
    <s v="DD"/>
    <s v="DEPOSITO EN EFECTIVO_x000a_"/>
    <x v="174"/>
    <x v="1"/>
    <m/>
    <x v="4"/>
    <s v=" 352346_x000a_"/>
    <m/>
    <m/>
    <m/>
    <m/>
    <m/>
    <m/>
  </r>
  <r>
    <n v="5059"/>
    <s v="CANCÚN"/>
    <s v="SANCHEZ DE LA CRUZ ALICIA "/>
    <n v="3350"/>
    <s v="DD"/>
    <s v="SPEI"/>
    <x v="174"/>
    <x v="1"/>
    <s v="MOD. 9"/>
    <x v="4"/>
    <s v=" 956448_x000a_"/>
    <s v="SACA780407MCCNRL05"/>
    <m/>
    <m/>
    <m/>
    <m/>
    <m/>
  </r>
  <r>
    <n v="5060"/>
    <s v="CANCUN "/>
    <s v="CRUZ HERNANDEZ FAUSTINO "/>
    <n v="3000"/>
    <s v="DD"/>
    <s v="SPEI"/>
    <x v="115"/>
    <x v="1"/>
    <s v="MOD. 8 "/>
    <x v="4"/>
    <s v="162481_x000a_"/>
    <s v="CUHF690713HDFRRS09"/>
    <m/>
    <m/>
    <m/>
    <m/>
    <m/>
  </r>
  <r>
    <n v="5061"/>
    <s v="CANCUN"/>
    <s v="VILLANUEVA TUN ARACELI GUADALUPE"/>
    <n v="3350"/>
    <s v="DIAP"/>
    <s v="SPEI"/>
    <x v="174"/>
    <x v="1"/>
    <s v="MOD. 10  DE20"/>
    <x v="15"/>
    <s v=" 2220602_x000a_"/>
    <s v="VITA851202MQRLNR05"/>
    <m/>
    <m/>
    <m/>
    <m/>
    <m/>
  </r>
  <r>
    <n v="5062"/>
    <s v="PUERTO M"/>
    <s v="VILLAMIL GOMEZ EDUARDO"/>
    <n v="2000"/>
    <s v="LD"/>
    <s v="DEPOSITO EN EFECTIVO_x000a_"/>
    <x v="174"/>
    <x v="1"/>
    <s v="33 y abono 34"/>
    <x v="2"/>
    <s v=" 364138_x000a_"/>
    <s v="VIGE780529HQRLMD09"/>
    <m/>
    <m/>
    <m/>
    <m/>
    <m/>
  </r>
  <r>
    <n v="5063"/>
    <s v="CANCUN "/>
    <s v="CRUZ HERNANDEZ FAUSTINO "/>
    <n v="3000"/>
    <s v="DD"/>
    <s v="SPEI"/>
    <x v="174"/>
    <x v="1"/>
    <s v="MOD. 5"/>
    <x v="4"/>
    <s v=" 2032844_x000a_"/>
    <s v="CUHF690713HDFRRS09"/>
    <m/>
    <s v="F"/>
    <m/>
    <m/>
    <m/>
  </r>
  <r>
    <n v="5064"/>
    <s v="KANTUNILKIN"/>
    <s v="CAB CANCHE RUSSEL JOSUE"/>
    <n v="1350"/>
    <s v="LD"/>
    <s v="SPEI"/>
    <x v="118"/>
    <x v="1"/>
    <s v="MOD. 29"/>
    <x v="2"/>
    <s v="285929_x000a_"/>
    <s v="CACR871220HQRBNS16"/>
    <s v="ENVIADO"/>
    <m/>
    <s v="ERROR SIN CAPTURA"/>
    <m/>
    <m/>
  </r>
  <r>
    <n v="5065"/>
    <s v="KANTUNILKIN"/>
    <s v="HOY HAU LUIS ALBERTO"/>
    <n v="1350"/>
    <s v="LD"/>
    <s v="SPEI"/>
    <x v="115"/>
    <x v="1"/>
    <s v="MOD. 29  "/>
    <x v="2"/>
    <s v="6412922_x000a_"/>
    <s v="HOHL900225HQRYXS08"/>
    <m/>
    <m/>
    <s v="ERROR SIN CAPTURA"/>
    <m/>
    <m/>
  </r>
  <r>
    <n v="5066"/>
    <s v="KANTUNILKIN"/>
    <s v="KOYOC KUMUL MAYRA LETICIA"/>
    <n v="1350"/>
    <s v="LD"/>
    <s v="SPEI"/>
    <x v="174"/>
    <x v="1"/>
    <s v="mod.27"/>
    <x v="2"/>
    <n v="10949"/>
    <s v="KOKM890428MQRYMY09"/>
    <m/>
    <m/>
    <s v="ERROR SIN CAPTURA"/>
    <m/>
    <m/>
  </r>
  <r>
    <n v="5067"/>
    <s v="KANTUNILKIN"/>
    <s v="TZIU QUETZAL CARLOS FERNANDO"/>
    <n v="1350"/>
    <s v="LD"/>
    <s v="Depósito AZTECA"/>
    <x v="117"/>
    <x v="1"/>
    <s v="MOD 27"/>
    <x v="2"/>
    <n v="7902"/>
    <s v="TIQC880818HQRZTR09"/>
    <m/>
    <m/>
    <s v="ERROR SIN CAPTURA"/>
    <m/>
    <m/>
  </r>
  <r>
    <n v="5068"/>
    <s v="KANTUNILKIN"/>
    <s v="TZIU QUETZAL CARLOS FERNANDO"/>
    <n v="1350"/>
    <s v="LD"/>
    <s v="Depósito AZTECA"/>
    <x v="140"/>
    <x v="1"/>
    <s v="MOD 28"/>
    <x v="2"/>
    <n v="3077"/>
    <s v="TIQC880818HQRZTR09"/>
    <m/>
    <m/>
    <s v="ERROR SIN CAPTURA"/>
    <m/>
    <m/>
  </r>
  <r>
    <n v="5069"/>
    <s v="CANCUN"/>
    <s v="MOO TEPAL JORGE DARIO "/>
    <n v="5000"/>
    <s v="MD"/>
    <s v="DEPOSITO EN EFECTIVO_x000a_"/>
    <x v="174"/>
    <x v="3"/>
    <s v="ABONO A TITULACION"/>
    <x v="3"/>
    <s v=" 00369184 "/>
    <s v="MOTJ590305HYNXPR02"/>
    <m/>
    <m/>
    <m/>
    <m/>
    <m/>
  </r>
  <r>
    <n v="5070"/>
    <s v="CANCUN"/>
    <s v="SANTIAGO URGELL JUAN LORENZO "/>
    <n v="4000"/>
    <s v="LD"/>
    <s v="SPEI"/>
    <x v="174"/>
    <x v="3"/>
    <s v="ABONO A TITULACION"/>
    <x v="2"/>
    <s v=" 02264909_x000a_"/>
    <s v="SAUJ870910HTCNRN01"/>
    <m/>
    <m/>
    <m/>
    <m/>
    <m/>
  </r>
  <r>
    <n v="5071"/>
    <s v="TOLUCA"/>
    <s v="MENA MORENO ERICK "/>
    <n v="4000"/>
    <s v="JTDD"/>
    <s v="SPEI"/>
    <x v="174"/>
    <x v="15"/>
    <s v="ABONO 1"/>
    <x v="0"/>
    <s v=" 02266836_x000a_"/>
    <s v="MEME821217HDFNRR01"/>
    <m/>
    <s v="F"/>
    <m/>
    <m/>
    <m/>
  </r>
  <r>
    <n v="5072"/>
    <s v="TOLUCA"/>
    <s v="MENA MORENO ERICK "/>
    <n v="4000"/>
    <s v="JTDD"/>
    <s v="SPEI"/>
    <x v="174"/>
    <x v="15"/>
    <s v="ABONO 2"/>
    <x v="0"/>
    <s v=" 02268472_x000a_"/>
    <s v="MEME821217HDFNRR01"/>
    <m/>
    <s v="F"/>
    <m/>
    <m/>
    <m/>
  </r>
  <r>
    <n v="5073"/>
    <s v="PUERTO M"/>
    <s v="CETINA CARRILLO JULIO MANUEL"/>
    <n v="1250"/>
    <s v="LD"/>
    <s v="SPEI"/>
    <x v="174"/>
    <x v="1"/>
    <s v="MOD. 36"/>
    <x v="2"/>
    <s v=" 02305486_x000a_"/>
    <s v="CECJ840615HQRTRL06"/>
    <m/>
    <m/>
    <m/>
    <m/>
    <m/>
  </r>
  <r>
    <n v="5074"/>
    <s v="CIUDAD DEL C"/>
    <s v="CANUL TORRES REBECA"/>
    <n v="2500"/>
    <s v="MD"/>
    <s v="SPEI"/>
    <x v="174"/>
    <x v="3"/>
    <s v="ABONO A TITULACION"/>
    <x v="3"/>
    <s v=" 02359393_x000a_"/>
    <s v="CATR660730MCCNRB03"/>
    <m/>
    <m/>
    <m/>
    <m/>
    <m/>
  </r>
  <r>
    <n v="5075"/>
    <s v="CANCUN"/>
    <s v="PALOMO BONILLA CARLOS EDUARDO"/>
    <n v="1600"/>
    <s v="LD"/>
    <s v="SPEI"/>
    <x v="175"/>
    <x v="1"/>
    <s v="mod. 14"/>
    <x v="2"/>
    <s v=" 451276_x000a_"/>
    <s v="PABC921206HYNLNR06"/>
    <m/>
    <m/>
    <m/>
    <m/>
    <m/>
  </r>
  <r>
    <n v="5076"/>
    <s v="CANCUN"/>
    <s v="VERA GARCIA HECTOR"/>
    <n v="3350"/>
    <s v="DD"/>
    <s v="SPEI"/>
    <x v="175"/>
    <x v="1"/>
    <s v="MOD.6"/>
    <x v="4"/>
    <s v=" 429680_x000a_"/>
    <s v="VEGH731229HTCRRC07"/>
    <m/>
    <m/>
    <m/>
    <m/>
    <m/>
  </r>
  <r>
    <n v="5077"/>
    <s v="CANCUN"/>
    <s v="VELARDE GOMEZ JORGE"/>
    <n v="2180"/>
    <s v="MDP"/>
    <s v="SPEI"/>
    <x v="175"/>
    <x v="1"/>
    <s v="MOD.6 DE 20"/>
    <x v="15"/>
    <s v=" 190657_x000a_"/>
    <s v="VEGJ530126HVZLMR08"/>
    <m/>
    <m/>
    <m/>
    <m/>
    <m/>
  </r>
  <r>
    <n v="5078"/>
    <s v="CANCUN"/>
    <s v="IBARRA CANCHE MARCELA "/>
    <n v="2800"/>
    <s v="DD"/>
    <s v="SPEI"/>
    <x v="175"/>
    <x v="1"/>
    <s v="MOD.5 DE 24"/>
    <x v="4"/>
    <s v=" 176281_x000a_"/>
    <s v="IACM730613MQRBNR18"/>
    <m/>
    <m/>
    <m/>
    <m/>
    <m/>
  </r>
  <r>
    <n v="5079"/>
    <s v="CANCUN"/>
    <s v="ZELAYA IBARRA JOSE VIRGILIO"/>
    <n v="1600"/>
    <s v="LD"/>
    <s v="SPEI"/>
    <x v="175"/>
    <x v="1"/>
    <s v="MOD.15 "/>
    <x v="2"/>
    <s v=" 171786_x000a_"/>
    <s v="ZEIV030316HQRLBRA4"/>
    <m/>
    <m/>
    <m/>
    <m/>
    <m/>
  </r>
  <r>
    <n v="5080"/>
    <s v="CANCUN"/>
    <s v="DOMINGUEZ SERRET ARACELI"/>
    <n v="4300"/>
    <s v="DD"/>
    <s v="Depósito de efectivo_x000a_"/>
    <x v="175"/>
    <x v="1"/>
    <s v="MOD. 14 Y AB A REINSC"/>
    <x v="4"/>
    <s v=" 00330865"/>
    <s v="DOSA710403MDFMRR02"/>
    <m/>
    <m/>
    <m/>
    <m/>
    <m/>
  </r>
  <r>
    <n v="5081"/>
    <s v="CANCUN"/>
    <s v="LOPEZ SACHIÑAS HECTOR"/>
    <n v="2180"/>
    <s v="JTMDP"/>
    <s v="SPEI"/>
    <x v="176"/>
    <x v="1"/>
    <s v="MOD 3 DE 6"/>
    <x v="24"/>
    <s v=" 00126028_x000a_"/>
    <s v="LOSH841208HOCPCC01"/>
    <m/>
    <m/>
    <m/>
    <m/>
    <m/>
  </r>
  <r>
    <n v="5082"/>
    <s v="CANCUN"/>
    <s v="LOPEZ TORRES JOSE DE JESUS "/>
    <n v="3350"/>
    <s v="DD"/>
    <s v="SPEI"/>
    <x v="176"/>
    <x v="1"/>
    <s v="MOD. 4 DE 20 "/>
    <x v="4"/>
    <s v=" 00293346_x000a_"/>
    <s v="LOTJ710629HSPPRS00"/>
    <m/>
    <m/>
    <m/>
    <m/>
    <m/>
  </r>
  <r>
    <n v="5083"/>
    <s v="CANCUN"/>
    <s v="ACOSTA CORRAL LUIS CARLOS"/>
    <n v="2180"/>
    <s v="JTLD"/>
    <s v="SPEI"/>
    <x v="176"/>
    <x v="1"/>
    <s v="MOD. 5 SALDO Y ABONO 6"/>
    <x v="1"/>
    <s v=" 00301446_x000a_"/>
    <s v="AOCL700927HCHCRS07"/>
    <m/>
    <m/>
    <m/>
    <m/>
    <m/>
  </r>
  <r>
    <n v="5084"/>
    <s v="KANTUNILKIN"/>
    <s v="ORTIZ GARCIA JOSE JUAN"/>
    <n v="1350"/>
    <s v="LD"/>
    <s v="SPEI"/>
    <x v="176"/>
    <x v="1"/>
    <s v="MOD. 30"/>
    <x v="2"/>
    <s v=" 00410069_x000a_"/>
    <s v="OIGJ811219HTCRRN04"/>
    <m/>
    <m/>
    <m/>
    <m/>
    <m/>
  </r>
  <r>
    <n v="5085"/>
    <s v="CANCUN"/>
    <s v="PEREZ ECHEVERRIA ALFONSO ANTONIO"/>
    <n v="1800"/>
    <s v="MD"/>
    <s v="SPEI"/>
    <x v="176"/>
    <x v="1"/>
    <s v="MOD. 5"/>
    <x v="3"/>
    <s v=" 00421969_x000a_"/>
    <s v="PEEA680613HYNRCL09"/>
    <m/>
    <m/>
    <s v="CHECRINICIO EN VENTAS "/>
    <m/>
    <m/>
  </r>
  <r>
    <n v="5086"/>
    <s v="CANCUN"/>
    <s v="SANDOVAL MARTINEZ MONICA JAZMIN"/>
    <n v="2800"/>
    <s v="DD"/>
    <s v="SPEI"/>
    <x v="176"/>
    <x v="1"/>
    <s v="11 DE 24"/>
    <x v="4"/>
    <s v=" 00515730_x000a_"/>
    <s v="SAMM870221MSLNRN01"/>
    <m/>
    <m/>
    <m/>
    <m/>
    <m/>
  </r>
  <r>
    <n v="5087"/>
    <s v="TOLUCA"/>
    <s v="DIAZ GONZALEZ SUSANA"/>
    <n v="3350"/>
    <s v="JTDD"/>
    <s v="SPEI"/>
    <x v="176"/>
    <x v="1"/>
    <s v="MOD 3DE 4"/>
    <x v="0"/>
    <s v=" 00697261_x000a_"/>
    <s v="DIGS770724MMCZNS06"/>
    <m/>
    <s v="F"/>
    <m/>
    <m/>
    <m/>
  </r>
  <r>
    <n v="5088"/>
    <s v="CANCUN"/>
    <s v="DE LA CRUZ GONZALEZ ROSENDA MARIA"/>
    <n v="2180"/>
    <s v="MDP"/>
    <s v="SPEI"/>
    <x v="176"/>
    <x v="1"/>
    <s v="MOD. 4 DE20 "/>
    <x v="15"/>
    <s v=" 00700517_x000a_"/>
    <s v="SAUJ870910HTCNRN01"/>
    <m/>
    <m/>
    <m/>
    <m/>
    <m/>
  </r>
  <r>
    <n v="5089"/>
    <s v="TOLUCA"/>
    <s v="ROMERO RUIZ CARLOS"/>
    <n v="3350"/>
    <s v="JTDD"/>
    <s v="SPEI"/>
    <x v="176"/>
    <x v="1"/>
    <s v="MOD. 3 D E 4 "/>
    <x v="0"/>
    <s v=" 00706780_x000a_"/>
    <s v="RORC750108HMCMZR07"/>
    <m/>
    <s v="F"/>
    <m/>
    <m/>
    <m/>
  </r>
  <r>
    <n v="5090"/>
    <s v="CANCUN"/>
    <s v="RODRIGUEZ AYALA JOSE LUIS"/>
    <n v="2180"/>
    <s v="MDP"/>
    <s v="SPEI"/>
    <x v="176"/>
    <x v="1"/>
    <s v="mod. 5 de 20 "/>
    <x v="15"/>
    <s v=" 00730912_x000a_"/>
    <s v="ROAL560923HDFDYS03"/>
    <m/>
    <m/>
    <m/>
    <m/>
    <m/>
  </r>
  <r>
    <n v="5091"/>
    <s v="CANCUN"/>
    <s v="MORENO RAMIREZ FRIDA MARIA"/>
    <n v="2600"/>
    <s v="LD"/>
    <s v="SPEI"/>
    <x v="176"/>
    <x v="1"/>
    <s v="MOD. 3 Y MOD 4"/>
    <x v="2"/>
    <s v=" 00904151_x000a_"/>
    <s v="MORF960825MDFRMR00"/>
    <m/>
    <m/>
    <m/>
    <m/>
    <m/>
  </r>
  <r>
    <n v="5092"/>
    <s v="CANCUN"/>
    <s v="CHAIN GONZALEZ MARIA"/>
    <n v="1400"/>
    <s v="LD"/>
    <s v="SPEI"/>
    <x v="177"/>
    <x v="1"/>
    <s v="MOD. 15"/>
    <x v="2"/>
    <s v=" 00321122_x000a_"/>
    <s v="CAGM010321MVZHNRA6"/>
    <m/>
    <m/>
    <m/>
    <m/>
    <m/>
  </r>
  <r>
    <n v="5093"/>
    <s v="CANCUN"/>
    <s v="GONZALEZ GLENNIE MARIA FERNANDA "/>
    <n v="1400"/>
    <s v="LD"/>
    <s v="SPEI"/>
    <x v="177"/>
    <x v="1"/>
    <s v="MOD. 15"/>
    <x v="2"/>
    <s v=" 00325291_x000a_"/>
    <s v="GOGF741017MVZNLR02"/>
    <m/>
    <s v="F"/>
    <s v="NO EXISTE FEBRERO "/>
    <m/>
    <m/>
  </r>
  <r>
    <n v="5094"/>
    <s v="CANCUN"/>
    <s v="ESQUIDE MACIAS ALFONSO"/>
    <n v="2180"/>
    <s v="MD"/>
    <s v="SPEI"/>
    <x v="177"/>
    <x v="1"/>
    <s v="MOD. 5"/>
    <x v="3"/>
    <s v=" 00326870_x000a_"/>
    <s v="EUMA870225HPLSCL09"/>
    <m/>
    <m/>
    <m/>
    <m/>
    <m/>
  </r>
  <r>
    <n v="5095"/>
    <s v="CANCUN"/>
    <s v="LETRAS DIAZ ALMA ITZEL "/>
    <n v="2180"/>
    <s v="MD"/>
    <s v="SPEI"/>
    <x v="177"/>
    <x v="1"/>
    <s v="mod. 5 de 20 "/>
    <x v="3"/>
    <s v=" 00331318_x000a_"/>
    <s v="LEDA950305MPLTZL06"/>
    <m/>
    <m/>
    <m/>
    <m/>
    <m/>
  </r>
  <r>
    <n v="5096"/>
    <s v="CANCÚN"/>
    <s v="RUBLEE INSIGNARES CHARLES ALBERT"/>
    <n v="3350"/>
    <s v="DD"/>
    <s v="DEPOSITO EN EFECTIVO_x000a_"/>
    <x v="177"/>
    <x v="1"/>
    <s v="MOD 8 DE 20"/>
    <x v="4"/>
    <s v=" 00404634_x000a_"/>
    <s v="RUIC961226HNEBNH00"/>
    <m/>
    <m/>
    <m/>
    <m/>
    <m/>
  </r>
  <r>
    <n v="5097"/>
    <s v="CANCUN"/>
    <s v="AVILES GONZALEZ ANAHI"/>
    <n v="1800"/>
    <s v="MD"/>
    <s v="SPEI"/>
    <x v="177"/>
    <x v="1"/>
    <s v="MOD. 15"/>
    <x v="3"/>
    <s v=" 00593210_x000a_"/>
    <s v="AIGA970403MQRVNN06"/>
    <m/>
    <m/>
    <m/>
    <m/>
    <m/>
  </r>
  <r>
    <n v="5098"/>
    <s v="CANCUN"/>
    <s v="DURAN ZUÑIGA EDUARDO"/>
    <n v="2800"/>
    <s v="DD"/>
    <s v="SPEI"/>
    <x v="177"/>
    <x v="1"/>
    <s v="MOD. 15"/>
    <x v="4"/>
    <s v=" 00726091_x000a_"/>
    <s v="DUZE780819HDFRXD00"/>
    <m/>
    <m/>
    <m/>
    <m/>
    <m/>
  </r>
  <r>
    <n v="5099"/>
    <s v="CANCUN"/>
    <s v="ROSADO YAM EFRAIN MARTIN"/>
    <n v="2800"/>
    <s v="DD"/>
    <s v="SPEI"/>
    <x v="177"/>
    <x v="1"/>
    <s v="MOD. 14"/>
    <x v="4"/>
    <s v=" 00731658_x000a_"/>
    <s v="ROYE631012HYNSMF19"/>
    <m/>
    <m/>
    <m/>
    <m/>
    <m/>
  </r>
  <r>
    <n v="5100"/>
    <s v="CANCUN"/>
    <s v="LIRA SOLIS ARMANDO"/>
    <n v="1600"/>
    <s v="LD"/>
    <s v="SPEI"/>
    <x v="177"/>
    <x v="1"/>
    <s v="MOD. 15"/>
    <x v="2"/>
    <s v=" 00775212_x000a_"/>
    <s v="LISA921027HSPRLR02"/>
    <m/>
    <m/>
    <m/>
    <m/>
    <m/>
  </r>
  <r>
    <n v="5101"/>
    <s v="CANCUN"/>
    <s v="GONZALEZ LOPEZ MIGUEL JESUS"/>
    <n v="3000"/>
    <s v="DD"/>
    <s v="SPEI"/>
    <x v="177"/>
    <x v="2"/>
    <s v="REINCRIPCIÓN ÚNICA"/>
    <x v="4"/>
    <s v=" 00793682_x000a_"/>
    <s v="GOLM800129HQRNPG07"/>
    <m/>
    <m/>
    <m/>
    <m/>
    <m/>
  </r>
  <r>
    <n v="5102"/>
    <s v="CANCUN"/>
    <s v="ORTIZ OCAMPO XOCHIQUETZAL"/>
    <n v="1800"/>
    <s v="MD"/>
    <s v="SPEI"/>
    <x v="177"/>
    <x v="1"/>
    <s v="MOD. 5"/>
    <x v="3"/>
    <s v=" 00861621_x000a_"/>
    <s v="OIOX890708MMSRCC08"/>
    <m/>
    <m/>
    <m/>
    <m/>
    <m/>
  </r>
  <r>
    <n v="5103"/>
    <s v="CANCUN"/>
    <s v="TAMAYO CACHON BRANDON STEVEN"/>
    <n v="1600"/>
    <s v="LD"/>
    <s v="Abono por cobranza_x000a_"/>
    <x v="178"/>
    <x v="1"/>
    <s v="MOD.I"/>
    <x v="2"/>
    <s v=" 00002694    "/>
    <s v="TACB970622HQRMCR07"/>
    <m/>
    <m/>
    <m/>
    <m/>
    <m/>
  </r>
  <r>
    <n v="5104"/>
    <s v="CANCUN"/>
    <s v="PACHECO AKE MIRELLA YNES"/>
    <n v="1350"/>
    <s v="LD"/>
    <s v="SPEI"/>
    <x v="178"/>
    <x v="1"/>
    <s v="MOD. 5"/>
    <x v="2"/>
    <s v=" 00089232_x000a_"/>
    <s v="PAAM720306MYNCKR08"/>
    <m/>
    <m/>
    <m/>
    <m/>
    <m/>
  </r>
  <r>
    <n v="5105"/>
    <s v="CANCUN"/>
    <s v="MARTINEZ CORREA XOCHITLH"/>
    <n v="3350"/>
    <s v="JTDD"/>
    <s v="SPEI"/>
    <x v="178"/>
    <x v="1"/>
    <s v="MOD. 3 DE 20"/>
    <x v="0"/>
    <s v=" 00117058_x000a_"/>
    <s v="MACX731004MMCRRC07"/>
    <m/>
    <m/>
    <m/>
    <m/>
    <m/>
  </r>
  <r>
    <n v="5106"/>
    <s v="KANTUNILKIN"/>
    <s v="CHE PECH FRANCISCO JAVIER"/>
    <n v="1350"/>
    <s v="LD"/>
    <s v="SPEI"/>
    <x v="178"/>
    <x v="1"/>
    <s v="MOD. 30"/>
    <x v="2"/>
    <s v=" 00141320_x000a_"/>
    <s v="CEPF911107HQRHCR00"/>
    <m/>
    <m/>
    <m/>
    <m/>
    <m/>
  </r>
  <r>
    <n v="5107"/>
    <s v="CANCUN"/>
    <s v="GONZALEZ BALBOA ABRAHAM"/>
    <n v="1350"/>
    <s v="LD"/>
    <s v="SPEI"/>
    <x v="178"/>
    <x v="1"/>
    <s v="MOD. 4"/>
    <x v="2"/>
    <s v=" 00363120_x000a_"/>
    <s v="GOBA880316HCSNLB02"/>
    <m/>
    <m/>
    <m/>
    <m/>
    <m/>
  </r>
  <r>
    <n v="5108"/>
    <s v="CANCUN"/>
    <s v="DIAZ OROPEZA PABLO"/>
    <n v="3350"/>
    <s v="DIAP"/>
    <s v="Abono por cobranza_x000a_"/>
    <x v="178"/>
    <x v="1"/>
    <s v="MOD. 7"/>
    <x v="14"/>
    <s v=" 00372252  "/>
    <s v="DIOP570627HGRZRB09"/>
    <m/>
    <m/>
    <m/>
    <m/>
    <m/>
  </r>
  <r>
    <n v="5109"/>
    <s v="CANCUN"/>
    <s v="DIAZ GARCIA DANIEL"/>
    <n v="2800"/>
    <s v="DIAP"/>
    <s v="SPEI"/>
    <x v="175"/>
    <x v="1"/>
    <s v="MOD.2 DE 24"/>
    <x v="14"/>
    <s v=" 00330865_x000a_"/>
    <s v="PABC921206HYNLNR06"/>
    <m/>
    <m/>
    <m/>
    <m/>
    <m/>
  </r>
  <r>
    <n v="5110"/>
    <s v="CANCUN"/>
    <s v="PEREIRA GARCIA DE LA CRUZ JESSICA"/>
    <n v="2000"/>
    <s v="MD"/>
    <s v="SPEI"/>
    <x v="175"/>
    <x v="1"/>
    <s v="MOD.  4 DE 20 ABONO PARCIAL "/>
    <x v="3"/>
    <s v=" 01078541_x000a_"/>
    <s v="DIGD740815HDFZRN08"/>
    <m/>
    <m/>
    <m/>
    <m/>
    <m/>
  </r>
  <r>
    <n v="5111"/>
    <s v="CIUDAD DEL C"/>
    <s v="PEREZ JAVIER SABRINA DEL CARMEN"/>
    <n v="7000"/>
    <s v="DD"/>
    <s v="SPEI"/>
    <x v="175"/>
    <x v="3"/>
    <s v="ABONO  A TITULACION"/>
    <x v="4"/>
    <s v=" 00831642_x000a_"/>
    <s v="PEGJ910408MQRRRS06"/>
    <m/>
    <m/>
    <m/>
    <m/>
    <m/>
  </r>
  <r>
    <n v="5112"/>
    <s v="CANCUN"/>
    <s v="SANCHEZ CATZIM GLENDY MARGARITA"/>
    <n v="2000"/>
    <s v="MD"/>
    <s v="SPEI"/>
    <x v="175"/>
    <x v="1"/>
    <s v="MOD. 4 DE20 ABONO PARCIAL"/>
    <x v="3"/>
    <s v=" 00945330_x000a_"/>
    <s v="PEJS910415MCCRVB04"/>
    <m/>
    <m/>
    <m/>
    <m/>
    <m/>
  </r>
  <r>
    <n v="5113"/>
    <s v="KANTUNILKIN"/>
    <s v="POOL CAIUCH DAVID JEYSSER"/>
    <n v="1200"/>
    <s v="LD"/>
    <s v="BANCO AZTECA"/>
    <x v="179"/>
    <x v="1"/>
    <s v="MOD. 26  SALDO200"/>
    <x v="2"/>
    <n v="660441"/>
    <s v="POCD820928HQRLCV09"/>
    <m/>
    <m/>
    <m/>
    <m/>
    <m/>
  </r>
  <r>
    <n v="5114"/>
    <s v="CANCUN"/>
    <s v="GUZMAN CERVANTES GERARDO"/>
    <n v="2180"/>
    <s v="MDP"/>
    <s v="Depósito de efectivo"/>
    <x v="180"/>
    <x v="1"/>
    <s v="MOD 2 DE 16"/>
    <x v="15"/>
    <n v="423134"/>
    <s v="GUCG651128HDFZRR06"/>
    <m/>
    <m/>
    <m/>
    <m/>
    <m/>
  </r>
  <r>
    <n v="5115"/>
    <s v="CANCUN"/>
    <s v="QUIÑONES BARRON JANNIA ANABAENA"/>
    <n v="2180"/>
    <s v="MDP"/>
    <s v="Depósito de efectivo"/>
    <x v="180"/>
    <x v="1"/>
    <s v="MOD 2 DE 16"/>
    <x v="15"/>
    <n v="423134"/>
    <s v="QUBJ891204MTSXRN06"/>
    <m/>
    <m/>
    <m/>
    <m/>
    <m/>
  </r>
  <r>
    <n v="5116"/>
    <s v="TOLUCA"/>
    <s v="BUSTAMANTE SANCHEZ SINAI ALEJANDRA"/>
    <n v="3350"/>
    <s v="JTDD"/>
    <s v="SPEI"/>
    <x v="5"/>
    <x v="1"/>
    <s v="MOD. 3"/>
    <x v="0"/>
    <n v="3777"/>
    <s v="BUSS861112MMCSNN07"/>
    <m/>
    <m/>
    <m/>
    <m/>
    <m/>
  </r>
  <r>
    <n v="5117"/>
    <s v="CANCUN"/>
    <s v="GARCIA ORTEGA GRISELDA"/>
    <n v="2180"/>
    <s v="MD"/>
    <s v="SPEI"/>
    <x v="125"/>
    <x v="1"/>
    <s v="MOD. 10"/>
    <x v="18"/>
    <n v="5890"/>
    <s v="GAOG820303MVZRRR02"/>
    <m/>
    <m/>
    <s v="ATRASADO"/>
    <m/>
    <m/>
  </r>
  <r>
    <n v="5118"/>
    <s v="CANCUN"/>
    <s v="BRAGA COB DECIDERIO"/>
    <n v="5000"/>
    <s v="JTLD"/>
    <s v="DEPOSITO EN EFECTIVO_x000a_"/>
    <x v="169"/>
    <x v="3"/>
    <s v="ABONO"/>
    <x v="1"/>
    <n v="6053076"/>
    <s v="BACD601213HYNRBC01"/>
    <m/>
    <m/>
    <m/>
    <m/>
    <m/>
  </r>
  <r>
    <n v="5119"/>
    <s v="CANCUN"/>
    <s v="LUNA RAMOS ANGEL GUILLERMO"/>
    <n v="2180"/>
    <s v="MD"/>
    <s v="SPEI"/>
    <x v="181"/>
    <x v="1"/>
    <s v="MOD. 14 DE 20"/>
    <x v="18"/>
    <s v=" 213603_x000a_"/>
    <s v="LURA870316HQRNMN02"/>
    <m/>
    <m/>
    <m/>
    <m/>
    <m/>
  </r>
  <r>
    <n v="5120"/>
    <s v="PUERTO M"/>
    <s v="ANTELE HERNANDEZ JEHU"/>
    <n v="14750"/>
    <s v="LD"/>
    <s v="SPEI"/>
    <x v="181"/>
    <x v="1"/>
    <s v="saldo titulación"/>
    <x v="2"/>
    <s v=" 216957_x000a_"/>
    <s v="AEHJ961123HQRNRH00"/>
    <m/>
    <m/>
    <m/>
    <m/>
    <m/>
  </r>
  <r>
    <n v="5121"/>
    <s v="CANCUN"/>
    <s v="AGUILAR ESTRADA JULIAN"/>
    <n v="3350"/>
    <s v="DIAP"/>
    <s v="SPEI"/>
    <x v="182"/>
    <x v="1"/>
    <s v="MOD. I DE 20 "/>
    <x v="14"/>
    <s v=" 156630_x000a_"/>
    <s v="AUEJ720619HVZGSL08"/>
    <m/>
    <m/>
    <m/>
    <m/>
    <m/>
  </r>
  <r>
    <n v="5122"/>
    <s v="TOLUCA"/>
    <s v="ARGUMEDO GUERRA BLANCA DANNALY"/>
    <n v="3000"/>
    <s v="DD"/>
    <s v="SPEI"/>
    <x v="183"/>
    <x v="2"/>
    <s v="REINSCRIPCIÓN ÚNICA"/>
    <x v="4"/>
    <s v=" 1588459_x000a_"/>
    <s v="AUGB811128MBCRRL02"/>
    <m/>
    <m/>
    <m/>
    <m/>
    <m/>
  </r>
  <r>
    <n v="5123"/>
    <s v="TOLUCA"/>
    <s v="ARGUMEDO GUERRA BLANCA DANNALY"/>
    <n v="3350"/>
    <s v="DD"/>
    <s v="SPEI"/>
    <x v="183"/>
    <x v="1"/>
    <s v="MOD. 14 DE 20"/>
    <x v="4"/>
    <s v=" 1586365_x000a_"/>
    <s v="AUGB811128MBCRRL02"/>
    <m/>
    <m/>
    <m/>
    <m/>
    <m/>
  </r>
  <r>
    <n v="5124"/>
    <s v="TOLUCA"/>
    <s v="BOLIO CERDAN ARTURO"/>
    <n v="3000"/>
    <s v="DD"/>
    <s v="SPEI"/>
    <x v="183"/>
    <x v="2"/>
    <s v="REINSCRIPCIÓN ÚNICA"/>
    <x v="4"/>
    <s v=" 1564660_x000a_"/>
    <s v="BOCA680311HDFLRR07"/>
    <m/>
    <m/>
    <m/>
    <m/>
    <m/>
  </r>
  <r>
    <n v="5125"/>
    <s v="TOLUCA"/>
    <s v="BOLIO CERDAN ARTURO"/>
    <n v="3350"/>
    <s v="DD"/>
    <s v="SPEI"/>
    <x v="183"/>
    <x v="1"/>
    <s v="MOD. 14"/>
    <x v="4"/>
    <s v=" 1551219_x000a_"/>
    <s v="BOCA680311HDFLRR07"/>
    <m/>
    <s v="F"/>
    <m/>
    <m/>
    <m/>
  </r>
  <r>
    <n v="5126"/>
    <s v="CANCUN"/>
    <s v="MENDOZA CARREÑO VERONICA EDITH"/>
    <n v="2180"/>
    <s v="MD"/>
    <s v="SPEI"/>
    <x v="183"/>
    <x v="1"/>
    <s v="mod. 5 de 20 "/>
    <x v="18"/>
    <s v=" 639849_x000a_"/>
    <s v="MECV700422MDFNRR06"/>
    <m/>
    <m/>
    <m/>
    <m/>
    <m/>
  </r>
  <r>
    <n v="5127"/>
    <s v="CANCUN"/>
    <s v="CANO GOMEZ HECTOR DOMINGO"/>
    <n v="4350"/>
    <s v="JTMD"/>
    <s v="DEPOSITO EN EFECTIVO_x000a_"/>
    <x v="183"/>
    <x v="1"/>
    <s v="ABONO "/>
    <x v="27"/>
    <s v=" 459048_x000a_"/>
    <s v=""/>
    <m/>
    <m/>
    <m/>
    <m/>
    <m/>
  </r>
  <r>
    <n v="5128"/>
    <s v="CANCUN"/>
    <s v="DOMINGUEZ UC DARWIN DAVID"/>
    <n v="2180"/>
    <s v="MD"/>
    <s v="SPEI"/>
    <x v="183"/>
    <x v="1"/>
    <s v="MOD. 12"/>
    <x v="18"/>
    <s v=" 1229488_x000a_"/>
    <s v="DOUD841229HCCMCR07"/>
    <m/>
    <m/>
    <m/>
    <m/>
    <m/>
  </r>
  <r>
    <n v="5129"/>
    <s v="CANCUN"/>
    <s v="DOMINGUEZ UC DARWIN DAVID"/>
    <n v="2180"/>
    <s v="MD"/>
    <s v="SPEI"/>
    <x v="115"/>
    <x v="1"/>
    <s v="MOD. 11"/>
    <x v="18"/>
    <s v="75183_x000a_"/>
    <s v="DOUD841229HCCMCR07"/>
    <m/>
    <s v="NO SE ELABORÓ"/>
    <m/>
    <m/>
    <m/>
  </r>
  <r>
    <n v="5130"/>
    <s v="KANTUNILKIN"/>
    <s v="HOY HAU LUIS ALBERTO"/>
    <n v="1350"/>
    <s v="LD"/>
    <s v="SPEI"/>
    <x v="184"/>
    <x v="1"/>
    <s v="MOD. 30"/>
    <x v="2"/>
    <s v=" 00692216_x000a_"/>
    <s v="HOHL900225HQRYXS08"/>
    <m/>
    <m/>
    <m/>
    <m/>
    <m/>
  </r>
  <r>
    <n v="5131"/>
    <s v="CANCUN"/>
    <s v="VALDES GARCIA ROBERTO"/>
    <n v="2180"/>
    <s v="JTMD"/>
    <s v="DEPOSITO EN EFECTIVO_x000a_"/>
    <x v="184"/>
    <x v="1"/>
    <s v="MOD 1 DE 6"/>
    <x v="12"/>
    <s v=" 00851414 "/>
    <s v="VAGR710527HMCLRB07"/>
    <m/>
    <m/>
    <m/>
    <m/>
    <m/>
  </r>
  <r>
    <n v="5132"/>
    <s v="CANCUN"/>
    <s v="GUILLEN LOPEZ YONNI JOSUE"/>
    <n v="3350"/>
    <s v="DIAP"/>
    <s v="Abono por cobranza_x000a_"/>
    <x v="185"/>
    <x v="1"/>
    <s v="mod. 5 de 20 "/>
    <x v="14"/>
    <s v=" 5996"/>
    <s v="GULY811203HCSLPN06"/>
    <m/>
    <m/>
    <m/>
    <m/>
    <m/>
  </r>
  <r>
    <n v="5133"/>
    <s v="CANCUN"/>
    <s v="GUILLEN LOPEZ YONNI JOSUE"/>
    <n v="3350"/>
    <s v="DD"/>
    <s v="Abono por cobranza_x000a_"/>
    <x v="181"/>
    <x v="1"/>
    <s v="MOD. 4 DE 20"/>
    <x v="4"/>
    <s v=" 5930"/>
    <s v="GULY811203HCSLPN06"/>
    <m/>
    <m/>
    <m/>
    <m/>
    <m/>
  </r>
  <r>
    <n v="5134"/>
    <s v="CANCUN"/>
    <s v="MARTINEZ BARRIOS NANCY ROBERTA "/>
    <n v="26820"/>
    <s v="JTMD"/>
    <s v="SPEI"/>
    <x v="186"/>
    <x v="3"/>
    <s v="LIQUIDACIÓN "/>
    <x v="4"/>
    <s v=" 540851_x000a_"/>
    <s v="IACM730613MQRBNR18"/>
    <m/>
    <m/>
    <m/>
    <m/>
    <m/>
  </r>
  <r>
    <n v="5135"/>
    <s v="PUERTO M"/>
    <s v="MORALES MORALES IRMA "/>
    <n v="1500"/>
    <s v="LD"/>
    <s v="SPEI"/>
    <x v="186"/>
    <x v="1"/>
    <s v="MOD. 36 "/>
    <x v="2"/>
    <s v=" 478392_x000a_"/>
    <s v="MOMI791016MCSRRR06"/>
    <m/>
    <m/>
    <m/>
    <m/>
    <m/>
  </r>
  <r>
    <n v="5136"/>
    <s v="CANCUN"/>
    <s v="MORALES VILLAGRAN LAURA ELISA"/>
    <n v="8000"/>
    <s v="JTDD"/>
    <s v="SPEI"/>
    <x v="186"/>
    <x v="18"/>
    <s v="ABONO A TITULACIÓN "/>
    <x v="0"/>
    <s v=" 468353_x000a_"/>
    <s v="MOVL690208MPLRLR05"/>
    <m/>
    <s v="F"/>
    <m/>
    <m/>
    <m/>
  </r>
  <r>
    <n v="5137"/>
    <s v="CANCUN"/>
    <s v="HERNANDEZ CASTILLO HECTOR"/>
    <n v="700"/>
    <s v="JTDD"/>
    <s v="SPEI"/>
    <x v="186"/>
    <x v="1"/>
    <s v="CERTIFICACIÓN "/>
    <x v="0"/>
    <s v=" 450028_x000a_"/>
    <s v="HECH740407HMNRSC02"/>
    <m/>
    <m/>
    <m/>
    <m/>
    <m/>
  </r>
  <r>
    <n v="5138"/>
    <s v="KANTUNILKIN"/>
    <s v="MAY DZIB LANDY MARIA"/>
    <n v="2000"/>
    <s v="LD"/>
    <s v="SPEI"/>
    <x v="186"/>
    <x v="1"/>
    <s v="MOD. 30/ ABONO A REINSCRIPCION"/>
    <x v="2"/>
    <s v=" 369819_x000a_"/>
    <s v="MADL820509MQRYZN06"/>
    <m/>
    <m/>
    <m/>
    <m/>
    <m/>
  </r>
  <r>
    <n v="5139"/>
    <s v="TOLUCA"/>
    <s v="MARTINEZ MARROQUIN MARIA DEL CARMEN "/>
    <n v="3350"/>
    <s v="DD"/>
    <s v="SPEI"/>
    <x v="186"/>
    <x v="1"/>
    <s v="MOD. 15 DE 20"/>
    <x v="4"/>
    <s v=" 124084_x000a_"/>
    <s v="MAMC710607MMCRRR04"/>
    <m/>
    <m/>
    <m/>
    <m/>
    <m/>
  </r>
  <r>
    <n v="5140"/>
    <s v="TOLUCA"/>
    <s v="MARTINEZ MARROQUIN MARIA DEL CARMEN "/>
    <n v="3000"/>
    <s v="DD"/>
    <s v="SPEI"/>
    <x v="186"/>
    <x v="19"/>
    <s v="REINSCRIPCIÓN ÚNICA"/>
    <x v="4"/>
    <s v=" 123084_x000a_"/>
    <s v="MAMC710607MMCRRR04"/>
    <m/>
    <m/>
    <m/>
    <m/>
    <m/>
  </r>
  <r>
    <n v="5141"/>
    <s v="PUERTO M"/>
    <s v="RODRIGUEZ AVALOS EDUARDO ALONSO"/>
    <n v="7250"/>
    <s v="LD"/>
    <s v="SPEI"/>
    <x v="186"/>
    <x v="1"/>
    <s v="LIQUIDACIÓN "/>
    <x v="2"/>
    <s v=" 1328594_x000a_"/>
    <s v="ROAE860131HTCDVD01"/>
    <m/>
    <m/>
    <m/>
    <m/>
    <m/>
  </r>
  <r>
    <n v="5142"/>
    <s v="CIUDAD DEL C"/>
    <s v="PEREZ JAVIER SABRINA DEL CARMEN"/>
    <n v="7000"/>
    <s v="DD"/>
    <s v="SPEI"/>
    <x v="186"/>
    <x v="3"/>
    <s v="LIQUIDACIÓN "/>
    <x v="4"/>
    <s v=" 1238264_x000a_"/>
    <s v="PEJS910415MCCRVB04"/>
    <m/>
    <m/>
    <m/>
    <m/>
    <m/>
  </r>
  <r>
    <n v="5143"/>
    <s v="CANCUN"/>
    <s v="TORREZ CALATAYUD JUAN"/>
    <n v="3350"/>
    <s v="DD"/>
    <s v="DEPOSITO EN EFECTIVO_x000a_"/>
    <x v="186"/>
    <x v="1"/>
    <s v="MOD. 14"/>
    <x v="4"/>
    <s v=" 529058_x000a_"/>
    <s v="TOCJ661023HBCRLN09"/>
    <m/>
    <m/>
    <m/>
    <m/>
    <m/>
  </r>
  <r>
    <n v="5144"/>
    <s v="CANCUN"/>
    <s v="HUERTA GUZMAN YAHAIRA YAITZIRI"/>
    <n v="340"/>
    <s v="DD"/>
    <s v="SPEI"/>
    <x v="186"/>
    <x v="20"/>
    <s v="CREDENCIAL Y EXAMEN "/>
    <x v="4"/>
    <s v=" 829817_x000a_"/>
    <s v="HUGY840518MDFRZH03"/>
    <m/>
    <m/>
    <m/>
    <m/>
    <m/>
  </r>
  <r>
    <n v="5145"/>
    <s v="PUERTO M"/>
    <s v="CHAVEZ SEGURA FATIMA GUADALUPE"/>
    <n v="1250"/>
    <s v="LD"/>
    <s v="SPEI"/>
    <x v="16"/>
    <x v="1"/>
    <s v="MOD. 24"/>
    <x v="6"/>
    <n v="100695"/>
    <s v="CASF840629MQRHGT02"/>
    <m/>
    <m/>
    <m/>
    <m/>
    <m/>
  </r>
  <r>
    <n v="5146"/>
    <s v="PUERTO M"/>
    <s v="CHAVEZ SEGURA FATIMA GUADALUPE"/>
    <n v="30250"/>
    <s v="LD"/>
    <s v="SPEI"/>
    <x v="16"/>
    <x v="1"/>
    <s v="mod. 1 al 23"/>
    <x v="6"/>
    <n v="10"/>
    <s v="CASF840629MQRHGT02"/>
    <m/>
    <m/>
    <m/>
    <m/>
    <m/>
  </r>
  <r>
    <n v="5147"/>
    <s v="PUERTO M"/>
    <s v="LORIA INTERIAN GUADALUPE DE JESUS"/>
    <n v="5000"/>
    <s v="LD"/>
    <s v="SPEI"/>
    <x v="187"/>
    <x v="1"/>
    <s v="MOD. 33 AL 36"/>
    <x v="2"/>
    <s v=" 772848_x000a_"/>
    <s v="LOIG850720HYNRND05"/>
    <m/>
    <m/>
    <m/>
    <m/>
    <m/>
  </r>
  <r>
    <n v="5148"/>
    <s v="CANCUN"/>
    <s v="VILLAMIL GOMEZ EDUARDO"/>
    <n v="550"/>
    <s v="LD"/>
    <s v="DEPOSITO EN EFECTIVO_x000a_"/>
    <x v="187"/>
    <x v="1"/>
    <s v="ABONO A MODULOS"/>
    <x v="2"/>
    <s v=" 545897  "/>
    <s v="VIGE780529HQRLMD09"/>
    <m/>
    <m/>
    <m/>
    <m/>
    <m/>
  </r>
  <r>
    <n v="5149"/>
    <s v="CANCUN"/>
    <s v="VILLAMIL GOMEZ EDUARDO"/>
    <n v="4500"/>
    <s v="LD"/>
    <s v="DEPOSITO EN EFECTIVO_x000a_"/>
    <x v="187"/>
    <x v="1"/>
    <s v="ABONO A MODULOS"/>
    <x v="2"/>
    <s v=" 545860  "/>
    <s v="VIGE780529HQRLMD09"/>
    <m/>
    <m/>
    <m/>
    <m/>
    <m/>
  </r>
  <r>
    <n v="5150"/>
    <s v="CANCUN"/>
    <s v="MORENO RAMIREZ FRIDA MARIA"/>
    <n v="400"/>
    <s v="LD"/>
    <s v="SPEI"/>
    <x v="187"/>
    <x v="21"/>
    <s v="2 MATERIAS"/>
    <x v="2"/>
    <s v=" 1172023_x000a_"/>
    <s v="MORF960825MDFRMR00"/>
    <m/>
    <m/>
    <m/>
    <m/>
    <m/>
  </r>
  <r>
    <n v="5151"/>
    <s v="CANCUN"/>
    <s v="RAMOS MEZA MAYRA ALEJANDRA"/>
    <n v="2180"/>
    <s v="MD"/>
    <s v="SPEI"/>
    <x v="187"/>
    <x v="1"/>
    <s v="MOD 17 DE 20 "/>
    <x v="18"/>
    <s v=" 1138943_x000a_"/>
    <s v="RAMM930219MYNMZY08"/>
    <m/>
    <m/>
    <m/>
    <m/>
    <m/>
  </r>
  <r>
    <n v="5152"/>
    <s v="CANCUN"/>
    <s v="ZAPATERO GONZALEZ GUILLERMO"/>
    <n v="2180"/>
    <s v="JTLD"/>
    <s v="SPEI"/>
    <x v="187"/>
    <x v="1"/>
    <s v="MOD- 1 DE 8"/>
    <x v="1"/>
    <s v=" 1960629_x000a_"/>
    <s v="ZAGG930625HGTPNL07"/>
    <m/>
    <m/>
    <m/>
    <m/>
    <m/>
  </r>
  <r>
    <n v="5153"/>
    <s v="CANCUN"/>
    <s v="ROSADO NOVELO JEANETTE DE LOS ANGELES"/>
    <n v="3350"/>
    <s v="DD"/>
    <s v="SPEI"/>
    <x v="187"/>
    <x v="1"/>
    <s v="MOD. 14 CORRECTO , "/>
    <x v="4"/>
    <s v=" 387016_x000a_"/>
    <s v="RONJ661005MYNSVN08"/>
    <m/>
    <s v="F"/>
    <s v="ERROR EN FEBRERO "/>
    <m/>
    <m/>
  </r>
  <r>
    <n v="5154"/>
    <s v="CANCUN"/>
    <s v="ARELLANO GARCIA MANUEL DE JESUS"/>
    <n v="1000"/>
    <s v="JTLD"/>
    <s v="SPEI"/>
    <x v="187"/>
    <x v="1"/>
    <s v="ABONO A MÓD. 6"/>
    <x v="1"/>
    <s v=" 350769_x000a_"/>
    <s v="AEGM580603HDGRRN05"/>
    <m/>
    <m/>
    <m/>
    <m/>
    <m/>
  </r>
  <r>
    <n v="5155"/>
    <s v="KANTUNILKIN"/>
    <s v="CAB CANCHE RUSSEL JOSUE"/>
    <n v="1350"/>
    <s v="LD"/>
    <s v="SPEI"/>
    <x v="187"/>
    <x v="1"/>
    <s v="MOD. 30"/>
    <x v="2"/>
    <s v=" 296258_x000a_"/>
    <s v="CACR871220HQRBNS16"/>
    <m/>
    <m/>
    <m/>
    <m/>
    <m/>
  </r>
  <r>
    <n v="5156"/>
    <s v="CANCUN"/>
    <s v="CANTU GARZA CANTALICIA"/>
    <n v="1600"/>
    <s v="LD"/>
    <s v="SPEI"/>
    <x v="187"/>
    <x v="1"/>
    <s v="MOD. 2 DE 36"/>
    <x v="2"/>
    <s v=" 1631731_x000a_"/>
    <s v="CAGC870715MNENRN06"/>
    <m/>
    <m/>
    <m/>
    <m/>
    <m/>
  </r>
  <r>
    <n v="5157"/>
    <s v="TOLUCA"/>
    <s v="MEDINA VILLARREAL BLANCA ANNEL "/>
    <n v="3350"/>
    <s v="DD"/>
    <s v="SPEI"/>
    <x v="187"/>
    <x v="19"/>
    <s v="MOD. 8"/>
    <x v="4"/>
    <s v=" 898244_x000a_"/>
    <s v="MEVB800304MCLDLL00"/>
    <m/>
    <m/>
    <m/>
    <m/>
    <m/>
  </r>
  <r>
    <n v="5158"/>
    <s v="PUERTO M"/>
    <s v="OSORIO LEO HECTOR BALTAZAR"/>
    <n v="5002.01"/>
    <s v="LD"/>
    <s v="SPEI"/>
    <x v="187"/>
    <x v="3"/>
    <s v="ABONO ATITULACION"/>
    <x v="2"/>
    <s v=" 132622_x000a_"/>
    <s v="OOLH711231HQRSXC00"/>
    <m/>
    <m/>
    <m/>
    <m/>
    <m/>
  </r>
  <r>
    <n v="5159"/>
    <s v="KANTUNILKIN"/>
    <s v="POOL CAIUCH DAVID JEYSSER"/>
    <n v="1350"/>
    <s v="LD"/>
    <s v="SPEI"/>
    <x v="187"/>
    <x v="1"/>
    <s v="mod. 27 DE 36 "/>
    <x v="2"/>
    <s v=" 02205926_x000a_"/>
    <s v="POCD820928HQRLCV09"/>
    <m/>
    <m/>
    <m/>
    <m/>
    <m/>
  </r>
  <r>
    <n v="5160"/>
    <s v="CANCUN"/>
    <s v="YAM CAHUIL MERCEDES MARIVI"/>
    <n v="1800"/>
    <s v="MD"/>
    <s v="SPEI"/>
    <x v="187"/>
    <x v="1"/>
    <s v="MOD. 8"/>
    <x v="18"/>
    <s v="3413063_x000a_"/>
    <s v="YACM970924MQRMHR01"/>
    <m/>
    <m/>
    <m/>
    <m/>
    <m/>
  </r>
  <r>
    <n v="5161"/>
    <s v="CANCUN"/>
    <s v="SANCHEZ LOZA JOSE RUBEN"/>
    <n v="600"/>
    <s v="LD"/>
    <s v="SPEI"/>
    <x v="187"/>
    <x v="21"/>
    <s v="EVALUACIÓN ESPECIAL "/>
    <x v="2"/>
    <s v=" 02432785_x000a_"/>
    <s v="SALR971024HJCNZB04"/>
    <m/>
    <m/>
    <m/>
    <m/>
    <m/>
  </r>
  <r>
    <n v="5162"/>
    <s v="CANCUN"/>
    <s v="BAEZA RODRIGUEZ ANDRES"/>
    <n v="600"/>
    <s v="LD"/>
    <s v="SPEI"/>
    <x v="187"/>
    <x v="21"/>
    <s v="EVALUACIÓN ESPECIAL "/>
    <x v="2"/>
    <s v=" 02434304_x000a_"/>
    <s v="BARA961008HQRZDN02"/>
    <m/>
    <m/>
    <m/>
    <m/>
    <m/>
  </r>
  <r>
    <n v="5163"/>
    <s v="CANCUN"/>
    <s v="ALDANA QUIJANO FELIPE DE JESUS"/>
    <n v="4400"/>
    <s v="MD"/>
    <s v="DEPOSITO EN EFECTIVO_x000a_"/>
    <x v="187"/>
    <x v="1"/>
    <s v="MOD 2  Y LIC KAREN "/>
    <x v="18"/>
    <s v=" 00566468  "/>
    <s v="AAQF800229HQRLJL01"/>
    <m/>
    <m/>
    <m/>
    <m/>
    <m/>
  </r>
  <r>
    <n v="5164"/>
    <s v="CANCUN"/>
    <s v="YAM CAHUIL MERCEDES MARIVI"/>
    <n v="1800"/>
    <s v="MD"/>
    <s v="SPEI"/>
    <x v="187"/>
    <x v="1"/>
    <s v="MOD. 9"/>
    <x v="18"/>
    <s v=" 02408294_x000a_"/>
    <s v="YACM970924MQRMHR01"/>
    <m/>
    <m/>
    <m/>
    <m/>
    <m/>
  </r>
  <r>
    <n v="5165"/>
    <s v="CANCUN"/>
    <s v="POOL CRUZ LANDY ESTHER"/>
    <n v="200"/>
    <s v="LD"/>
    <s v="SPEI"/>
    <x v="188"/>
    <x v="21"/>
    <s v="EVALUACIÓN ESPECIAL "/>
    <x v="2"/>
    <s v=" 00007558_x000a_"/>
    <s v="POCL991024MQRLRN00"/>
    <m/>
    <m/>
    <m/>
    <m/>
    <m/>
  </r>
  <r>
    <n v="5166"/>
    <s v="KANTUNILKIN"/>
    <s v="KUMUL PECH BERNALDO AGUILLER"/>
    <n v="1350"/>
    <s v="LD"/>
    <s v="SPEI"/>
    <x v="135"/>
    <x v="1"/>
    <s v="MOD. 28 DE 36"/>
    <x v="2"/>
    <s v=" 00505883_x000a_"/>
    <s v="KUPB730511HQRMCR06"/>
    <m/>
    <m/>
    <m/>
    <m/>
    <m/>
  </r>
  <r>
    <n v="5167"/>
    <s v="CANCUN"/>
    <s v="VILLANUEVA TUN ARACELI GUADALUPE"/>
    <n v="2275"/>
    <s v="MDP"/>
    <s v="DEPOSITO EN EFECTIVO_x000a_"/>
    <x v="188"/>
    <x v="1"/>
    <s v="MOD. 2 DE 16 "/>
    <x v="15"/>
    <s v=" 00581091 "/>
    <s v="VITA851202MQRLNR05"/>
    <m/>
    <m/>
    <m/>
    <m/>
    <m/>
  </r>
  <r>
    <n v="5168"/>
    <s v="KANTUNILKIN"/>
    <s v="OXTE CAUICH BELCY ASAREEL"/>
    <n v="675"/>
    <s v="LD"/>
    <s v="SPEI"/>
    <x v="188"/>
    <x v="1"/>
    <s v="MOD. 30 "/>
    <x v="2"/>
    <s v=" 00641901_x000a_"/>
    <s v="OECB800124MQRXCL02"/>
    <m/>
    <m/>
    <m/>
    <m/>
    <m/>
  </r>
  <r>
    <n v="5169"/>
    <s v="CANCUN"/>
    <s v="OCHOA VERA PATRICIA ROMANA"/>
    <n v="3350"/>
    <s v="DIAP"/>
    <s v="DEPOSITO EN EFECTIVO_x000a_"/>
    <x v="189"/>
    <x v="1"/>
    <s v="MOD. 1 DE 20"/>
    <x v="14"/>
    <s v="592180 "/>
    <s v="VEOP581026MCSRCT04"/>
    <m/>
    <m/>
    <m/>
    <m/>
    <m/>
  </r>
  <r>
    <n v="5170"/>
    <s v="KANTUNILKIN"/>
    <s v="KUMUL PECH BERNALDO AGUILLER"/>
    <n v="1350"/>
    <s v="LD"/>
    <s v="SPEI"/>
    <x v="188"/>
    <x v="1"/>
    <s v="MOD. 29"/>
    <x v="2"/>
    <m/>
    <s v="KUPB730511HQRMCR06"/>
    <m/>
    <m/>
    <s v="NO SE HIZO"/>
    <m/>
    <m/>
  </r>
  <r>
    <n v="5171"/>
    <s v="CANCUN"/>
    <s v="NUÑEZ GARCIA ARMANDO"/>
    <n v="2180"/>
    <s v="LD"/>
    <s v="DEPOSITO EN EFECTIVO_x000a_"/>
    <x v="189"/>
    <x v="1"/>
    <s v="MOD 1 DE 16"/>
    <x v="2"/>
    <s v="599020 "/>
    <s v="NUGA631227HGTXRR09"/>
    <m/>
    <m/>
    <m/>
    <m/>
    <m/>
  </r>
  <r>
    <n v="5172"/>
    <s v="CANCUN"/>
    <s v="ARELLANO GARCIA MANUEL DE JESUS"/>
    <n v="1180"/>
    <s v="JTLD"/>
    <s v="DEPOSITO EN EFECTIVO_x000a_"/>
    <x v="181"/>
    <x v="1"/>
    <s v="SALDO mod. 6"/>
    <x v="1"/>
    <s v=" 00769956_x000a_"/>
    <s v="AEGM580603HDGRRN05"/>
    <m/>
    <m/>
    <m/>
    <m/>
    <m/>
  </r>
  <r>
    <n v="5173"/>
    <s v="CANCUN"/>
    <s v="MARTINEZ CORREA XOCHITLH"/>
    <n v="8000"/>
    <s v="JTDD"/>
    <s v="SPEI"/>
    <x v="190"/>
    <x v="1"/>
    <s v="mod. 4 de 20 "/>
    <x v="0"/>
    <s v=" 577210_x000a_"/>
    <s v="MACX731004MMCRRC07"/>
    <m/>
    <m/>
    <m/>
    <m/>
    <m/>
  </r>
  <r>
    <n v="5174"/>
    <s v="KANTUNILKIN"/>
    <s v="MAY DZIB LANDY MARIA"/>
    <n v="1350"/>
    <s v="LD"/>
    <s v="SPEI"/>
    <x v="190"/>
    <x v="1"/>
    <s v="mod 31"/>
    <x v="2"/>
    <s v=" 531192_x000a_"/>
    <s v="MADL820509MQRYZN06"/>
    <m/>
    <m/>
    <m/>
    <m/>
    <m/>
  </r>
  <r>
    <n v="5175"/>
    <s v="CHETUMAL"/>
    <s v="BRICEÑO CHABLE YARA FARIDE_x000a_"/>
    <n v="4300"/>
    <s v="DD"/>
    <s v="SPEI"/>
    <x v="189"/>
    <x v="1"/>
    <s v="ABONO A TITULACIÓN "/>
    <x v="4"/>
    <n v="771212"/>
    <s v="BICY730222MYNRHR01"/>
    <m/>
    <m/>
    <m/>
    <m/>
    <m/>
  </r>
  <r>
    <n v="5176"/>
    <s v="CANCUN"/>
    <s v="GARCIA ORTEGA GRISELDA"/>
    <n v="2180"/>
    <s v="MD"/>
    <s v="SPEI"/>
    <x v="189"/>
    <x v="1"/>
    <s v="MOD. 13"/>
    <x v="18"/>
    <s v=" 00703463_x000a_"/>
    <s v="GAOG820303MVZRRR02"/>
    <m/>
    <m/>
    <m/>
    <m/>
    <m/>
  </r>
  <r>
    <n v="5177"/>
    <s v="CANCUN"/>
    <s v="NUÑEZ GARCIA ARMANDO"/>
    <n v="2180"/>
    <s v="LD"/>
    <s v="DEPOSITO EN EFECTIVO_x000a_"/>
    <x v="189"/>
    <x v="1"/>
    <s v="mod 1 DE 36"/>
    <x v="2"/>
    <s v="599020 "/>
    <s v="NUGA631227HGTXRR09"/>
    <m/>
    <m/>
    <m/>
    <m/>
    <m/>
  </r>
  <r>
    <n v="5178"/>
    <m/>
    <m/>
    <m/>
    <m/>
    <m/>
    <x v="191"/>
    <x v="12"/>
    <m/>
    <x v="13"/>
    <m/>
    <m/>
    <m/>
    <m/>
    <m/>
    <m/>
    <m/>
  </r>
  <r>
    <n v="5179"/>
    <m/>
    <m/>
    <m/>
    <m/>
    <m/>
    <x v="191"/>
    <x v="12"/>
    <m/>
    <x v="13"/>
    <m/>
    <m/>
    <m/>
    <m/>
    <m/>
    <m/>
    <m/>
  </r>
  <r>
    <n v="5180"/>
    <m/>
    <m/>
    <m/>
    <m/>
    <m/>
    <x v="191"/>
    <x v="12"/>
    <m/>
    <x v="13"/>
    <m/>
    <m/>
    <m/>
    <m/>
    <m/>
    <m/>
    <m/>
  </r>
  <r>
    <n v="5181"/>
    <m/>
    <m/>
    <m/>
    <m/>
    <m/>
    <x v="191"/>
    <x v="12"/>
    <m/>
    <x v="13"/>
    <m/>
    <m/>
    <m/>
    <m/>
    <m/>
    <m/>
    <m/>
  </r>
  <r>
    <n v="5182"/>
    <m/>
    <m/>
    <m/>
    <m/>
    <m/>
    <x v="191"/>
    <x v="12"/>
    <m/>
    <x v="13"/>
    <m/>
    <m/>
    <m/>
    <m/>
    <m/>
    <m/>
    <m/>
  </r>
  <r>
    <n v="5183"/>
    <m/>
    <m/>
    <m/>
    <m/>
    <m/>
    <x v="191"/>
    <x v="12"/>
    <m/>
    <x v="13"/>
    <m/>
    <m/>
    <m/>
    <m/>
    <m/>
    <m/>
    <m/>
  </r>
  <r>
    <n v="5184"/>
    <m/>
    <m/>
    <m/>
    <m/>
    <m/>
    <x v="191"/>
    <x v="12"/>
    <m/>
    <x v="13"/>
    <m/>
    <m/>
    <m/>
    <m/>
    <m/>
    <m/>
    <m/>
  </r>
  <r>
    <n v="5185"/>
    <m/>
    <m/>
    <m/>
    <m/>
    <m/>
    <x v="191"/>
    <x v="12"/>
    <m/>
    <x v="13"/>
    <m/>
    <m/>
    <m/>
    <m/>
    <m/>
    <m/>
    <m/>
  </r>
  <r>
    <n v="5186"/>
    <m/>
    <m/>
    <m/>
    <m/>
    <m/>
    <x v="191"/>
    <x v="12"/>
    <m/>
    <x v="13"/>
    <m/>
    <m/>
    <m/>
    <m/>
    <m/>
    <m/>
    <m/>
  </r>
  <r>
    <n v="5187"/>
    <m/>
    <m/>
    <m/>
    <m/>
    <m/>
    <x v="191"/>
    <x v="12"/>
    <m/>
    <x v="13"/>
    <m/>
    <m/>
    <m/>
    <m/>
    <m/>
    <m/>
    <m/>
  </r>
  <r>
    <n v="5188"/>
    <m/>
    <m/>
    <m/>
    <m/>
    <m/>
    <x v="191"/>
    <x v="12"/>
    <m/>
    <x v="13"/>
    <m/>
    <m/>
    <m/>
    <m/>
    <m/>
    <m/>
    <m/>
  </r>
  <r>
    <n v="5189"/>
    <m/>
    <m/>
    <m/>
    <m/>
    <m/>
    <x v="191"/>
    <x v="12"/>
    <m/>
    <x v="13"/>
    <m/>
    <m/>
    <m/>
    <m/>
    <m/>
    <m/>
    <m/>
  </r>
  <r>
    <n v="5190"/>
    <m/>
    <m/>
    <m/>
    <m/>
    <m/>
    <x v="191"/>
    <x v="12"/>
    <m/>
    <x v="13"/>
    <m/>
    <m/>
    <m/>
    <m/>
    <m/>
    <m/>
    <m/>
  </r>
  <r>
    <n v="5191"/>
    <m/>
    <m/>
    <m/>
    <m/>
    <m/>
    <x v="191"/>
    <x v="12"/>
    <m/>
    <x v="13"/>
    <m/>
    <m/>
    <m/>
    <m/>
    <m/>
    <m/>
    <m/>
  </r>
  <r>
    <n v="5192"/>
    <m/>
    <m/>
    <m/>
    <m/>
    <m/>
    <x v="191"/>
    <x v="12"/>
    <m/>
    <x v="13"/>
    <m/>
    <m/>
    <m/>
    <m/>
    <m/>
    <m/>
    <m/>
  </r>
  <r>
    <n v="5193"/>
    <m/>
    <m/>
    <m/>
    <m/>
    <m/>
    <x v="191"/>
    <x v="12"/>
    <m/>
    <x v="13"/>
    <m/>
    <m/>
    <m/>
    <m/>
    <m/>
    <m/>
    <m/>
  </r>
  <r>
    <n v="5194"/>
    <m/>
    <m/>
    <m/>
    <m/>
    <m/>
    <x v="191"/>
    <x v="12"/>
    <m/>
    <x v="13"/>
    <m/>
    <m/>
    <m/>
    <m/>
    <m/>
    <m/>
    <m/>
  </r>
  <r>
    <n v="5195"/>
    <m/>
    <m/>
    <m/>
    <m/>
    <m/>
    <x v="191"/>
    <x v="12"/>
    <m/>
    <x v="13"/>
    <m/>
    <m/>
    <m/>
    <m/>
    <m/>
    <m/>
    <m/>
  </r>
  <r>
    <n v="5196"/>
    <m/>
    <m/>
    <m/>
    <m/>
    <m/>
    <x v="191"/>
    <x v="12"/>
    <m/>
    <x v="13"/>
    <m/>
    <m/>
    <m/>
    <m/>
    <m/>
    <m/>
    <m/>
  </r>
  <r>
    <n v="5197"/>
    <m/>
    <m/>
    <m/>
    <m/>
    <m/>
    <x v="191"/>
    <x v="12"/>
    <m/>
    <x v="13"/>
    <m/>
    <m/>
    <m/>
    <m/>
    <m/>
    <m/>
    <m/>
  </r>
  <r>
    <n v="5198"/>
    <m/>
    <m/>
    <m/>
    <m/>
    <m/>
    <x v="191"/>
    <x v="12"/>
    <m/>
    <x v="13"/>
    <m/>
    <m/>
    <m/>
    <m/>
    <m/>
    <m/>
    <m/>
  </r>
  <r>
    <n v="5199"/>
    <m/>
    <m/>
    <m/>
    <m/>
    <m/>
    <x v="191"/>
    <x v="12"/>
    <m/>
    <x v="13"/>
    <m/>
    <m/>
    <m/>
    <m/>
    <m/>
    <m/>
    <m/>
  </r>
  <r>
    <n v="5200"/>
    <m/>
    <m/>
    <m/>
    <m/>
    <m/>
    <x v="191"/>
    <x v="12"/>
    <m/>
    <x v="13"/>
    <m/>
    <m/>
    <m/>
    <m/>
    <m/>
    <m/>
    <m/>
  </r>
  <r>
    <n v="5201"/>
    <m/>
    <m/>
    <m/>
    <m/>
    <m/>
    <x v="191"/>
    <x v="12"/>
    <m/>
    <x v="13"/>
    <m/>
    <m/>
    <m/>
    <m/>
    <m/>
    <m/>
    <m/>
  </r>
  <r>
    <n v="5202"/>
    <m/>
    <m/>
    <m/>
    <m/>
    <m/>
    <x v="191"/>
    <x v="12"/>
    <m/>
    <x v="13"/>
    <m/>
    <m/>
    <m/>
    <m/>
    <m/>
    <m/>
    <m/>
  </r>
  <r>
    <n v="5203"/>
    <m/>
    <m/>
    <m/>
    <m/>
    <m/>
    <x v="191"/>
    <x v="12"/>
    <m/>
    <x v="13"/>
    <m/>
    <m/>
    <m/>
    <m/>
    <m/>
    <m/>
    <m/>
  </r>
  <r>
    <n v="5204"/>
    <m/>
    <m/>
    <m/>
    <m/>
    <m/>
    <x v="191"/>
    <x v="12"/>
    <m/>
    <x v="13"/>
    <m/>
    <m/>
    <m/>
    <m/>
    <m/>
    <m/>
    <m/>
  </r>
  <r>
    <n v="5205"/>
    <m/>
    <m/>
    <m/>
    <m/>
    <m/>
    <x v="191"/>
    <x v="12"/>
    <m/>
    <x v="13"/>
    <m/>
    <m/>
    <m/>
    <m/>
    <m/>
    <m/>
    <m/>
  </r>
  <r>
    <n v="5206"/>
    <m/>
    <m/>
    <m/>
    <m/>
    <m/>
    <x v="191"/>
    <x v="12"/>
    <m/>
    <x v="13"/>
    <m/>
    <m/>
    <m/>
    <m/>
    <m/>
    <m/>
    <m/>
  </r>
  <r>
    <n v="5207"/>
    <m/>
    <m/>
    <m/>
    <m/>
    <m/>
    <x v="191"/>
    <x v="12"/>
    <m/>
    <x v="13"/>
    <m/>
    <m/>
    <m/>
    <m/>
    <m/>
    <m/>
    <m/>
  </r>
  <r>
    <n v="5208"/>
    <m/>
    <m/>
    <m/>
    <m/>
    <m/>
    <x v="191"/>
    <x v="12"/>
    <m/>
    <x v="13"/>
    <m/>
    <m/>
    <m/>
    <m/>
    <m/>
    <m/>
    <m/>
  </r>
  <r>
    <n v="5209"/>
    <m/>
    <m/>
    <m/>
    <m/>
    <m/>
    <x v="191"/>
    <x v="12"/>
    <m/>
    <x v="13"/>
    <m/>
    <m/>
    <m/>
    <m/>
    <m/>
    <m/>
    <m/>
  </r>
  <r>
    <n v="5210"/>
    <m/>
    <m/>
    <m/>
    <m/>
    <m/>
    <x v="191"/>
    <x v="12"/>
    <m/>
    <x v="13"/>
    <m/>
    <m/>
    <m/>
    <m/>
    <m/>
    <m/>
    <m/>
  </r>
  <r>
    <n v="5211"/>
    <m/>
    <m/>
    <m/>
    <m/>
    <m/>
    <x v="191"/>
    <x v="12"/>
    <m/>
    <x v="13"/>
    <m/>
    <m/>
    <m/>
    <m/>
    <m/>
    <m/>
    <m/>
  </r>
  <r>
    <n v="5212"/>
    <m/>
    <m/>
    <m/>
    <m/>
    <m/>
    <x v="191"/>
    <x v="12"/>
    <m/>
    <x v="13"/>
    <m/>
    <m/>
    <m/>
    <m/>
    <m/>
    <m/>
    <m/>
  </r>
  <r>
    <n v="5213"/>
    <m/>
    <m/>
    <m/>
    <m/>
    <m/>
    <x v="191"/>
    <x v="12"/>
    <m/>
    <x v="13"/>
    <m/>
    <m/>
    <m/>
    <m/>
    <m/>
    <m/>
    <m/>
  </r>
  <r>
    <n v="5214"/>
    <m/>
    <m/>
    <m/>
    <m/>
    <m/>
    <x v="191"/>
    <x v="12"/>
    <m/>
    <x v="13"/>
    <m/>
    <m/>
    <m/>
    <m/>
    <m/>
    <m/>
    <m/>
  </r>
  <r>
    <n v="5215"/>
    <m/>
    <m/>
    <m/>
    <m/>
    <m/>
    <x v="191"/>
    <x v="12"/>
    <m/>
    <x v="13"/>
    <m/>
    <m/>
    <m/>
    <m/>
    <m/>
    <m/>
    <m/>
  </r>
  <r>
    <n v="5216"/>
    <m/>
    <m/>
    <m/>
    <m/>
    <m/>
    <x v="191"/>
    <x v="12"/>
    <m/>
    <x v="13"/>
    <m/>
    <m/>
    <m/>
    <m/>
    <m/>
    <m/>
    <m/>
  </r>
  <r>
    <n v="5217"/>
    <m/>
    <m/>
    <m/>
    <m/>
    <m/>
    <x v="191"/>
    <x v="12"/>
    <m/>
    <x v="13"/>
    <m/>
    <m/>
    <m/>
    <m/>
    <m/>
    <m/>
    <m/>
  </r>
  <r>
    <n v="5218"/>
    <m/>
    <m/>
    <m/>
    <m/>
    <m/>
    <x v="191"/>
    <x v="12"/>
    <m/>
    <x v="13"/>
    <m/>
    <m/>
    <m/>
    <m/>
    <m/>
    <m/>
    <m/>
  </r>
  <r>
    <n v="5219"/>
    <m/>
    <m/>
    <m/>
    <m/>
    <m/>
    <x v="191"/>
    <x v="12"/>
    <m/>
    <x v="13"/>
    <m/>
    <m/>
    <m/>
    <m/>
    <m/>
    <m/>
    <m/>
  </r>
  <r>
    <n v="5220"/>
    <m/>
    <m/>
    <m/>
    <m/>
    <m/>
    <x v="191"/>
    <x v="12"/>
    <m/>
    <x v="13"/>
    <m/>
    <m/>
    <m/>
    <m/>
    <m/>
    <m/>
    <m/>
  </r>
  <r>
    <n v="5221"/>
    <m/>
    <m/>
    <m/>
    <m/>
    <m/>
    <x v="191"/>
    <x v="12"/>
    <m/>
    <x v="13"/>
    <m/>
    <m/>
    <m/>
    <m/>
    <m/>
    <m/>
    <m/>
  </r>
  <r>
    <n v="5222"/>
    <m/>
    <m/>
    <m/>
    <m/>
    <m/>
    <x v="191"/>
    <x v="12"/>
    <m/>
    <x v="13"/>
    <m/>
    <m/>
    <m/>
    <m/>
    <m/>
    <m/>
    <m/>
  </r>
  <r>
    <n v="5223"/>
    <m/>
    <m/>
    <m/>
    <m/>
    <m/>
    <x v="191"/>
    <x v="12"/>
    <m/>
    <x v="13"/>
    <m/>
    <m/>
    <m/>
    <m/>
    <m/>
    <m/>
    <m/>
  </r>
  <r>
    <n v="5224"/>
    <m/>
    <m/>
    <m/>
    <m/>
    <m/>
    <x v="191"/>
    <x v="12"/>
    <m/>
    <x v="13"/>
    <m/>
    <m/>
    <m/>
    <m/>
    <m/>
    <m/>
    <m/>
  </r>
  <r>
    <n v="5225"/>
    <m/>
    <m/>
    <m/>
    <m/>
    <m/>
    <x v="191"/>
    <x v="12"/>
    <m/>
    <x v="13"/>
    <m/>
    <m/>
    <m/>
    <m/>
    <m/>
    <m/>
    <m/>
  </r>
  <r>
    <n v="5226"/>
    <m/>
    <m/>
    <m/>
    <m/>
    <m/>
    <x v="191"/>
    <x v="12"/>
    <m/>
    <x v="13"/>
    <m/>
    <m/>
    <m/>
    <m/>
    <m/>
    <m/>
    <m/>
  </r>
  <r>
    <n v="5227"/>
    <m/>
    <m/>
    <m/>
    <m/>
    <m/>
    <x v="191"/>
    <x v="12"/>
    <m/>
    <x v="13"/>
    <m/>
    <m/>
    <m/>
    <m/>
    <m/>
    <m/>
    <m/>
  </r>
  <r>
    <n v="5228"/>
    <m/>
    <m/>
    <m/>
    <m/>
    <m/>
    <x v="191"/>
    <x v="12"/>
    <m/>
    <x v="13"/>
    <m/>
    <m/>
    <m/>
    <m/>
    <m/>
    <m/>
    <m/>
  </r>
  <r>
    <n v="5229"/>
    <m/>
    <m/>
    <m/>
    <m/>
    <m/>
    <x v="191"/>
    <x v="12"/>
    <m/>
    <x v="13"/>
    <m/>
    <m/>
    <m/>
    <m/>
    <m/>
    <m/>
    <m/>
  </r>
  <r>
    <n v="5230"/>
    <m/>
    <m/>
    <m/>
    <m/>
    <m/>
    <x v="191"/>
    <x v="12"/>
    <m/>
    <x v="13"/>
    <m/>
    <m/>
    <m/>
    <m/>
    <m/>
    <m/>
    <m/>
  </r>
  <r>
    <n v="5231"/>
    <m/>
    <m/>
    <m/>
    <m/>
    <m/>
    <x v="191"/>
    <x v="12"/>
    <m/>
    <x v="13"/>
    <m/>
    <m/>
    <m/>
    <m/>
    <m/>
    <m/>
    <m/>
  </r>
  <r>
    <n v="5232"/>
    <m/>
    <m/>
    <m/>
    <m/>
    <m/>
    <x v="191"/>
    <x v="12"/>
    <m/>
    <x v="13"/>
    <m/>
    <m/>
    <m/>
    <m/>
    <m/>
    <m/>
    <m/>
  </r>
  <r>
    <n v="5233"/>
    <m/>
    <m/>
    <m/>
    <m/>
    <m/>
    <x v="191"/>
    <x v="12"/>
    <m/>
    <x v="13"/>
    <m/>
    <m/>
    <m/>
    <m/>
    <m/>
    <m/>
    <m/>
  </r>
  <r>
    <n v="5234"/>
    <m/>
    <m/>
    <m/>
    <m/>
    <m/>
    <x v="191"/>
    <x v="12"/>
    <m/>
    <x v="13"/>
    <m/>
    <m/>
    <m/>
    <m/>
    <m/>
    <m/>
    <m/>
  </r>
  <r>
    <n v="5235"/>
    <m/>
    <m/>
    <m/>
    <m/>
    <m/>
    <x v="191"/>
    <x v="12"/>
    <m/>
    <x v="13"/>
    <m/>
    <m/>
    <m/>
    <m/>
    <m/>
    <m/>
    <m/>
  </r>
  <r>
    <n v="5236"/>
    <m/>
    <m/>
    <m/>
    <m/>
    <m/>
    <x v="191"/>
    <x v="12"/>
    <m/>
    <x v="13"/>
    <m/>
    <m/>
    <m/>
    <m/>
    <m/>
    <m/>
    <m/>
  </r>
  <r>
    <n v="5237"/>
    <m/>
    <m/>
    <m/>
    <m/>
    <m/>
    <x v="191"/>
    <x v="12"/>
    <m/>
    <x v="13"/>
    <m/>
    <m/>
    <m/>
    <m/>
    <m/>
    <m/>
    <m/>
  </r>
  <r>
    <n v="5238"/>
    <m/>
    <m/>
    <m/>
    <m/>
    <m/>
    <x v="191"/>
    <x v="12"/>
    <m/>
    <x v="13"/>
    <m/>
    <m/>
    <m/>
    <m/>
    <m/>
    <m/>
    <m/>
  </r>
  <r>
    <n v="5239"/>
    <m/>
    <m/>
    <m/>
    <m/>
    <m/>
    <x v="191"/>
    <x v="12"/>
    <m/>
    <x v="13"/>
    <m/>
    <m/>
    <m/>
    <m/>
    <m/>
    <m/>
    <m/>
  </r>
  <r>
    <n v="5240"/>
    <m/>
    <m/>
    <m/>
    <m/>
    <m/>
    <x v="191"/>
    <x v="12"/>
    <m/>
    <x v="13"/>
    <m/>
    <m/>
    <m/>
    <m/>
    <m/>
    <m/>
    <m/>
  </r>
  <r>
    <n v="5241"/>
    <m/>
    <m/>
    <m/>
    <m/>
    <m/>
    <x v="191"/>
    <x v="12"/>
    <m/>
    <x v="13"/>
    <m/>
    <m/>
    <m/>
    <m/>
    <m/>
    <m/>
    <m/>
  </r>
  <r>
    <n v="5242"/>
    <m/>
    <m/>
    <m/>
    <m/>
    <m/>
    <x v="191"/>
    <x v="12"/>
    <m/>
    <x v="13"/>
    <m/>
    <m/>
    <m/>
    <m/>
    <m/>
    <m/>
    <m/>
  </r>
  <r>
    <n v="5243"/>
    <m/>
    <m/>
    <m/>
    <m/>
    <m/>
    <x v="191"/>
    <x v="12"/>
    <m/>
    <x v="13"/>
    <m/>
    <m/>
    <m/>
    <m/>
    <m/>
    <m/>
    <m/>
  </r>
  <r>
    <n v="5244"/>
    <m/>
    <m/>
    <m/>
    <m/>
    <m/>
    <x v="191"/>
    <x v="12"/>
    <m/>
    <x v="13"/>
    <m/>
    <m/>
    <m/>
    <m/>
    <m/>
    <m/>
    <m/>
  </r>
  <r>
    <n v="5245"/>
    <m/>
    <m/>
    <m/>
    <m/>
    <m/>
    <x v="191"/>
    <x v="12"/>
    <m/>
    <x v="13"/>
    <m/>
    <m/>
    <m/>
    <m/>
    <m/>
    <m/>
    <m/>
  </r>
  <r>
    <n v="5246"/>
    <m/>
    <m/>
    <m/>
    <m/>
    <m/>
    <x v="191"/>
    <x v="12"/>
    <m/>
    <x v="13"/>
    <m/>
    <m/>
    <m/>
    <m/>
    <m/>
    <m/>
    <m/>
  </r>
  <r>
    <n v="5247"/>
    <m/>
    <m/>
    <m/>
    <m/>
    <m/>
    <x v="191"/>
    <x v="12"/>
    <m/>
    <x v="13"/>
    <m/>
    <m/>
    <m/>
    <m/>
    <m/>
    <m/>
    <m/>
  </r>
  <r>
    <n v="5248"/>
    <m/>
    <m/>
    <m/>
    <m/>
    <m/>
    <x v="191"/>
    <x v="12"/>
    <m/>
    <x v="13"/>
    <m/>
    <m/>
    <m/>
    <m/>
    <m/>
    <m/>
    <m/>
  </r>
  <r>
    <n v="5249"/>
    <m/>
    <m/>
    <m/>
    <m/>
    <m/>
    <x v="191"/>
    <x v="12"/>
    <m/>
    <x v="13"/>
    <m/>
    <m/>
    <m/>
    <m/>
    <m/>
    <m/>
    <m/>
  </r>
  <r>
    <n v="5250"/>
    <m/>
    <m/>
    <m/>
    <m/>
    <m/>
    <x v="191"/>
    <x v="12"/>
    <m/>
    <x v="13"/>
    <m/>
    <m/>
    <m/>
    <m/>
    <m/>
    <m/>
    <m/>
  </r>
  <r>
    <n v="5251"/>
    <m/>
    <m/>
    <m/>
    <m/>
    <m/>
    <x v="191"/>
    <x v="12"/>
    <m/>
    <x v="13"/>
    <m/>
    <m/>
    <m/>
    <m/>
    <m/>
    <m/>
    <m/>
  </r>
  <r>
    <n v="5252"/>
    <m/>
    <m/>
    <m/>
    <m/>
    <m/>
    <x v="191"/>
    <x v="12"/>
    <m/>
    <x v="13"/>
    <m/>
    <m/>
    <m/>
    <m/>
    <m/>
    <m/>
    <m/>
  </r>
  <r>
    <n v="5253"/>
    <m/>
    <m/>
    <m/>
    <m/>
    <m/>
    <x v="191"/>
    <x v="12"/>
    <m/>
    <x v="13"/>
    <m/>
    <m/>
    <m/>
    <m/>
    <m/>
    <m/>
    <m/>
  </r>
  <r>
    <n v="5254"/>
    <m/>
    <m/>
    <m/>
    <m/>
    <m/>
    <x v="191"/>
    <x v="12"/>
    <m/>
    <x v="13"/>
    <m/>
    <m/>
    <m/>
    <m/>
    <m/>
    <m/>
    <m/>
  </r>
  <r>
    <n v="5255"/>
    <m/>
    <m/>
    <m/>
    <m/>
    <m/>
    <x v="191"/>
    <x v="12"/>
    <m/>
    <x v="13"/>
    <m/>
    <m/>
    <m/>
    <m/>
    <m/>
    <m/>
    <m/>
  </r>
  <r>
    <n v="5256"/>
    <m/>
    <m/>
    <m/>
    <m/>
    <m/>
    <x v="191"/>
    <x v="12"/>
    <m/>
    <x v="13"/>
    <m/>
    <m/>
    <m/>
    <m/>
    <m/>
    <m/>
    <m/>
  </r>
  <r>
    <n v="5257"/>
    <m/>
    <m/>
    <m/>
    <m/>
    <m/>
    <x v="191"/>
    <x v="12"/>
    <m/>
    <x v="13"/>
    <m/>
    <m/>
    <m/>
    <m/>
    <m/>
    <m/>
    <m/>
  </r>
  <r>
    <n v="5258"/>
    <m/>
    <m/>
    <m/>
    <m/>
    <m/>
    <x v="191"/>
    <x v="12"/>
    <m/>
    <x v="13"/>
    <m/>
    <m/>
    <m/>
    <m/>
    <m/>
    <m/>
    <m/>
  </r>
  <r>
    <n v="5259"/>
    <m/>
    <m/>
    <m/>
    <m/>
    <m/>
    <x v="191"/>
    <x v="12"/>
    <m/>
    <x v="13"/>
    <m/>
    <m/>
    <m/>
    <m/>
    <m/>
    <m/>
    <m/>
  </r>
  <r>
    <n v="5260"/>
    <m/>
    <m/>
    <m/>
    <m/>
    <m/>
    <x v="191"/>
    <x v="12"/>
    <m/>
    <x v="13"/>
    <m/>
    <m/>
    <m/>
    <m/>
    <m/>
    <m/>
    <m/>
  </r>
  <r>
    <n v="5261"/>
    <m/>
    <m/>
    <m/>
    <m/>
    <m/>
    <x v="191"/>
    <x v="12"/>
    <m/>
    <x v="13"/>
    <m/>
    <m/>
    <m/>
    <m/>
    <m/>
    <m/>
    <m/>
  </r>
  <r>
    <n v="5262"/>
    <m/>
    <m/>
    <m/>
    <m/>
    <m/>
    <x v="191"/>
    <x v="12"/>
    <m/>
    <x v="13"/>
    <m/>
    <m/>
    <m/>
    <m/>
    <m/>
    <m/>
    <m/>
  </r>
  <r>
    <n v="5263"/>
    <m/>
    <m/>
    <m/>
    <m/>
    <m/>
    <x v="191"/>
    <x v="12"/>
    <m/>
    <x v="13"/>
    <m/>
    <m/>
    <m/>
    <m/>
    <m/>
    <m/>
    <m/>
  </r>
  <r>
    <n v="5264"/>
    <m/>
    <m/>
    <m/>
    <m/>
    <m/>
    <x v="191"/>
    <x v="12"/>
    <m/>
    <x v="13"/>
    <m/>
    <m/>
    <m/>
    <m/>
    <m/>
    <m/>
    <m/>
  </r>
  <r>
    <n v="5265"/>
    <m/>
    <m/>
    <m/>
    <m/>
    <m/>
    <x v="191"/>
    <x v="12"/>
    <m/>
    <x v="13"/>
    <m/>
    <m/>
    <m/>
    <m/>
    <m/>
    <m/>
    <m/>
  </r>
  <r>
    <n v="5266"/>
    <m/>
    <m/>
    <m/>
    <m/>
    <m/>
    <x v="191"/>
    <x v="12"/>
    <m/>
    <x v="13"/>
    <m/>
    <m/>
    <m/>
    <m/>
    <m/>
    <m/>
    <m/>
  </r>
  <r>
    <n v="5267"/>
    <m/>
    <m/>
    <m/>
    <m/>
    <m/>
    <x v="191"/>
    <x v="12"/>
    <m/>
    <x v="13"/>
    <m/>
    <m/>
    <m/>
    <m/>
    <m/>
    <m/>
    <m/>
  </r>
  <r>
    <n v="5268"/>
    <m/>
    <m/>
    <m/>
    <m/>
    <m/>
    <x v="191"/>
    <x v="12"/>
    <m/>
    <x v="13"/>
    <m/>
    <m/>
    <m/>
    <m/>
    <m/>
    <m/>
    <m/>
  </r>
  <r>
    <n v="5269"/>
    <m/>
    <m/>
    <m/>
    <m/>
    <m/>
    <x v="191"/>
    <x v="12"/>
    <m/>
    <x v="13"/>
    <m/>
    <m/>
    <m/>
    <m/>
    <m/>
    <m/>
    <m/>
  </r>
  <r>
    <n v="5270"/>
    <m/>
    <m/>
    <m/>
    <m/>
    <m/>
    <x v="191"/>
    <x v="12"/>
    <m/>
    <x v="13"/>
    <m/>
    <m/>
    <m/>
    <m/>
    <m/>
    <m/>
    <m/>
  </r>
  <r>
    <n v="5271"/>
    <m/>
    <m/>
    <m/>
    <m/>
    <m/>
    <x v="191"/>
    <x v="12"/>
    <m/>
    <x v="13"/>
    <m/>
    <m/>
    <m/>
    <m/>
    <m/>
    <m/>
    <m/>
  </r>
  <r>
    <n v="5272"/>
    <m/>
    <m/>
    <m/>
    <m/>
    <m/>
    <x v="191"/>
    <x v="12"/>
    <m/>
    <x v="13"/>
    <m/>
    <m/>
    <m/>
    <m/>
    <m/>
    <m/>
    <m/>
  </r>
  <r>
    <n v="5273"/>
    <m/>
    <m/>
    <m/>
    <m/>
    <m/>
    <x v="191"/>
    <x v="12"/>
    <m/>
    <x v="13"/>
    <m/>
    <m/>
    <m/>
    <m/>
    <m/>
    <m/>
    <m/>
  </r>
  <r>
    <n v="5274"/>
    <m/>
    <m/>
    <m/>
    <m/>
    <m/>
    <x v="191"/>
    <x v="12"/>
    <m/>
    <x v="13"/>
    <m/>
    <m/>
    <m/>
    <m/>
    <m/>
    <m/>
    <m/>
  </r>
  <r>
    <n v="5275"/>
    <m/>
    <m/>
    <m/>
    <m/>
    <m/>
    <x v="191"/>
    <x v="12"/>
    <m/>
    <x v="13"/>
    <m/>
    <m/>
    <m/>
    <m/>
    <m/>
    <m/>
    <m/>
  </r>
  <r>
    <n v="5276"/>
    <m/>
    <m/>
    <m/>
    <m/>
    <m/>
    <x v="191"/>
    <x v="12"/>
    <m/>
    <x v="13"/>
    <m/>
    <m/>
    <m/>
    <m/>
    <m/>
    <m/>
    <m/>
  </r>
  <r>
    <n v="5277"/>
    <m/>
    <m/>
    <m/>
    <m/>
    <m/>
    <x v="191"/>
    <x v="12"/>
    <m/>
    <x v="13"/>
    <m/>
    <m/>
    <m/>
    <m/>
    <m/>
    <m/>
    <m/>
  </r>
  <r>
    <n v="5278"/>
    <m/>
    <m/>
    <m/>
    <m/>
    <m/>
    <x v="191"/>
    <x v="12"/>
    <m/>
    <x v="13"/>
    <m/>
    <m/>
    <m/>
    <m/>
    <m/>
    <m/>
    <m/>
  </r>
  <r>
    <n v="5279"/>
    <m/>
    <m/>
    <m/>
    <m/>
    <m/>
    <x v="191"/>
    <x v="12"/>
    <m/>
    <x v="13"/>
    <m/>
    <m/>
    <m/>
    <m/>
    <m/>
    <m/>
    <m/>
  </r>
  <r>
    <n v="5280"/>
    <m/>
    <m/>
    <m/>
    <m/>
    <m/>
    <x v="191"/>
    <x v="12"/>
    <m/>
    <x v="13"/>
    <m/>
    <m/>
    <m/>
    <m/>
    <m/>
    <m/>
    <m/>
  </r>
  <r>
    <n v="5281"/>
    <m/>
    <m/>
    <m/>
    <m/>
    <m/>
    <x v="191"/>
    <x v="12"/>
    <m/>
    <x v="13"/>
    <m/>
    <m/>
    <m/>
    <m/>
    <m/>
    <m/>
    <m/>
  </r>
  <r>
    <n v="5282"/>
    <m/>
    <m/>
    <m/>
    <m/>
    <m/>
    <x v="191"/>
    <x v="12"/>
    <m/>
    <x v="13"/>
    <m/>
    <m/>
    <m/>
    <m/>
    <m/>
    <m/>
    <m/>
  </r>
  <r>
    <n v="5283"/>
    <m/>
    <m/>
    <m/>
    <m/>
    <m/>
    <x v="191"/>
    <x v="12"/>
    <m/>
    <x v="13"/>
    <m/>
    <m/>
    <m/>
    <m/>
    <m/>
    <m/>
    <m/>
  </r>
  <r>
    <n v="5284"/>
    <m/>
    <m/>
    <m/>
    <m/>
    <m/>
    <x v="191"/>
    <x v="12"/>
    <m/>
    <x v="13"/>
    <m/>
    <m/>
    <m/>
    <m/>
    <m/>
    <m/>
    <m/>
  </r>
  <r>
    <n v="5285"/>
    <m/>
    <m/>
    <m/>
    <m/>
    <m/>
    <x v="191"/>
    <x v="12"/>
    <m/>
    <x v="13"/>
    <m/>
    <m/>
    <m/>
    <m/>
    <m/>
    <m/>
    <m/>
  </r>
  <r>
    <n v="5286"/>
    <m/>
    <m/>
    <m/>
    <m/>
    <m/>
    <x v="191"/>
    <x v="12"/>
    <m/>
    <x v="13"/>
    <m/>
    <m/>
    <m/>
    <m/>
    <m/>
    <m/>
    <m/>
  </r>
  <r>
    <n v="5287"/>
    <m/>
    <m/>
    <m/>
    <m/>
    <m/>
    <x v="191"/>
    <x v="12"/>
    <m/>
    <x v="13"/>
    <m/>
    <m/>
    <m/>
    <m/>
    <m/>
    <m/>
    <m/>
  </r>
  <r>
    <n v="5288"/>
    <m/>
    <m/>
    <m/>
    <m/>
    <m/>
    <x v="191"/>
    <x v="12"/>
    <m/>
    <x v="13"/>
    <m/>
    <m/>
    <m/>
    <m/>
    <m/>
    <m/>
    <m/>
  </r>
  <r>
    <n v="5289"/>
    <m/>
    <m/>
    <m/>
    <m/>
    <m/>
    <x v="191"/>
    <x v="12"/>
    <m/>
    <x v="13"/>
    <m/>
    <m/>
    <m/>
    <m/>
    <m/>
    <m/>
    <m/>
  </r>
  <r>
    <n v="5290"/>
    <m/>
    <m/>
    <m/>
    <m/>
    <m/>
    <x v="191"/>
    <x v="12"/>
    <m/>
    <x v="13"/>
    <m/>
    <m/>
    <m/>
    <m/>
    <m/>
    <m/>
    <m/>
  </r>
  <r>
    <n v="5291"/>
    <m/>
    <m/>
    <m/>
    <m/>
    <m/>
    <x v="191"/>
    <x v="12"/>
    <m/>
    <x v="13"/>
    <m/>
    <m/>
    <m/>
    <m/>
    <m/>
    <m/>
    <m/>
  </r>
  <r>
    <n v="5292"/>
    <m/>
    <m/>
    <m/>
    <m/>
    <m/>
    <x v="191"/>
    <x v="12"/>
    <m/>
    <x v="13"/>
    <m/>
    <m/>
    <m/>
    <m/>
    <m/>
    <m/>
    <m/>
  </r>
  <r>
    <n v="5293"/>
    <m/>
    <m/>
    <m/>
    <m/>
    <m/>
    <x v="191"/>
    <x v="12"/>
    <m/>
    <x v="13"/>
    <m/>
    <m/>
    <m/>
    <m/>
    <m/>
    <m/>
    <m/>
  </r>
  <r>
    <n v="5294"/>
    <m/>
    <m/>
    <m/>
    <m/>
    <m/>
    <x v="191"/>
    <x v="12"/>
    <m/>
    <x v="13"/>
    <m/>
    <m/>
    <m/>
    <m/>
    <m/>
    <m/>
    <m/>
  </r>
  <r>
    <n v="5295"/>
    <m/>
    <m/>
    <m/>
    <m/>
    <m/>
    <x v="191"/>
    <x v="12"/>
    <m/>
    <x v="13"/>
    <m/>
    <m/>
    <m/>
    <m/>
    <m/>
    <m/>
    <m/>
  </r>
  <r>
    <n v="5296"/>
    <m/>
    <m/>
    <m/>
    <m/>
    <m/>
    <x v="191"/>
    <x v="12"/>
    <m/>
    <x v="13"/>
    <m/>
    <m/>
    <m/>
    <m/>
    <m/>
    <m/>
    <m/>
  </r>
  <r>
    <n v="5297"/>
    <m/>
    <m/>
    <m/>
    <m/>
    <m/>
    <x v="191"/>
    <x v="12"/>
    <m/>
    <x v="13"/>
    <m/>
    <m/>
    <m/>
    <m/>
    <m/>
    <m/>
    <m/>
  </r>
  <r>
    <n v="5298"/>
    <m/>
    <m/>
    <m/>
    <m/>
    <m/>
    <x v="191"/>
    <x v="12"/>
    <m/>
    <x v="13"/>
    <m/>
    <m/>
    <m/>
    <m/>
    <m/>
    <m/>
    <m/>
  </r>
  <r>
    <n v="5299"/>
    <m/>
    <m/>
    <m/>
    <m/>
    <m/>
    <x v="191"/>
    <x v="12"/>
    <m/>
    <x v="13"/>
    <m/>
    <m/>
    <m/>
    <m/>
    <m/>
    <m/>
    <m/>
  </r>
  <r>
    <n v="5300"/>
    <m/>
    <m/>
    <m/>
    <m/>
    <m/>
    <x v="191"/>
    <x v="12"/>
    <m/>
    <x v="13"/>
    <m/>
    <m/>
    <m/>
    <m/>
    <m/>
    <m/>
    <m/>
  </r>
  <r>
    <n v="5301"/>
    <m/>
    <m/>
    <m/>
    <m/>
    <m/>
    <x v="191"/>
    <x v="12"/>
    <m/>
    <x v="13"/>
    <m/>
    <m/>
    <m/>
    <m/>
    <m/>
    <m/>
    <m/>
  </r>
  <r>
    <n v="5302"/>
    <m/>
    <m/>
    <m/>
    <m/>
    <m/>
    <x v="191"/>
    <x v="12"/>
    <m/>
    <x v="13"/>
    <m/>
    <m/>
    <m/>
    <m/>
    <m/>
    <m/>
    <m/>
  </r>
  <r>
    <n v="5303"/>
    <m/>
    <m/>
    <m/>
    <m/>
    <m/>
    <x v="191"/>
    <x v="12"/>
    <m/>
    <x v="13"/>
    <m/>
    <m/>
    <m/>
    <m/>
    <m/>
    <m/>
    <m/>
  </r>
  <r>
    <n v="5304"/>
    <m/>
    <m/>
    <m/>
    <m/>
    <m/>
    <x v="191"/>
    <x v="12"/>
    <m/>
    <x v="13"/>
    <m/>
    <m/>
    <m/>
    <m/>
    <m/>
    <m/>
    <m/>
  </r>
  <r>
    <n v="5305"/>
    <m/>
    <m/>
    <m/>
    <m/>
    <m/>
    <x v="191"/>
    <x v="12"/>
    <m/>
    <x v="13"/>
    <m/>
    <m/>
    <m/>
    <m/>
    <m/>
    <m/>
    <m/>
  </r>
  <r>
    <n v="5306"/>
    <m/>
    <m/>
    <m/>
    <m/>
    <m/>
    <x v="191"/>
    <x v="12"/>
    <m/>
    <x v="13"/>
    <m/>
    <m/>
    <m/>
    <m/>
    <m/>
    <m/>
    <m/>
  </r>
  <r>
    <n v="5307"/>
    <m/>
    <m/>
    <m/>
    <m/>
    <m/>
    <x v="191"/>
    <x v="12"/>
    <m/>
    <x v="13"/>
    <m/>
    <m/>
    <m/>
    <m/>
    <m/>
    <m/>
    <m/>
  </r>
  <r>
    <n v="5308"/>
    <m/>
    <m/>
    <m/>
    <m/>
    <m/>
    <x v="191"/>
    <x v="12"/>
    <m/>
    <x v="13"/>
    <m/>
    <m/>
    <m/>
    <m/>
    <m/>
    <m/>
    <m/>
  </r>
  <r>
    <n v="5309"/>
    <m/>
    <m/>
    <m/>
    <m/>
    <m/>
    <x v="191"/>
    <x v="12"/>
    <m/>
    <x v="13"/>
    <m/>
    <m/>
    <m/>
    <m/>
    <m/>
    <m/>
    <m/>
  </r>
  <r>
    <n v="5310"/>
    <m/>
    <m/>
    <m/>
    <m/>
    <m/>
    <x v="191"/>
    <x v="12"/>
    <m/>
    <x v="13"/>
    <m/>
    <m/>
    <m/>
    <m/>
    <m/>
    <m/>
    <m/>
  </r>
  <r>
    <n v="5311"/>
    <m/>
    <m/>
    <m/>
    <m/>
    <m/>
    <x v="191"/>
    <x v="12"/>
    <m/>
    <x v="13"/>
    <m/>
    <m/>
    <m/>
    <m/>
    <m/>
    <m/>
    <m/>
  </r>
  <r>
    <n v="5312"/>
    <m/>
    <m/>
    <m/>
    <m/>
    <m/>
    <x v="191"/>
    <x v="12"/>
    <m/>
    <x v="13"/>
    <m/>
    <m/>
    <m/>
    <m/>
    <m/>
    <m/>
    <m/>
  </r>
  <r>
    <n v="5313"/>
    <m/>
    <m/>
    <m/>
    <m/>
    <m/>
    <x v="191"/>
    <x v="12"/>
    <m/>
    <x v="13"/>
    <m/>
    <m/>
    <m/>
    <m/>
    <m/>
    <m/>
    <m/>
  </r>
  <r>
    <n v="5314"/>
    <m/>
    <m/>
    <m/>
    <m/>
    <m/>
    <x v="191"/>
    <x v="12"/>
    <m/>
    <x v="13"/>
    <m/>
    <m/>
    <m/>
    <m/>
    <m/>
    <m/>
    <m/>
  </r>
  <r>
    <n v="5315"/>
    <m/>
    <m/>
    <m/>
    <m/>
    <m/>
    <x v="191"/>
    <x v="12"/>
    <m/>
    <x v="13"/>
    <m/>
    <m/>
    <m/>
    <m/>
    <m/>
    <m/>
    <m/>
  </r>
  <r>
    <n v="5316"/>
    <m/>
    <m/>
    <m/>
    <m/>
    <m/>
    <x v="191"/>
    <x v="12"/>
    <m/>
    <x v="1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77753-2CE9-44C9-A7C8-7F8F6551D679}" name="TablaDiná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1">
  <location ref="C30:Z60" firstHeaderRow="1" firstDataRow="2" firstDataCol="1"/>
  <pivotFields count="17">
    <pivotField showAll="0"/>
    <pivotField showAll="0"/>
    <pivotField showAll="0"/>
    <pivotField dataField="1" showAll="0"/>
    <pivotField showAll="0"/>
    <pivotField showAll="0"/>
    <pivotField numFmtId="14" showAll="0">
      <items count="194">
        <item x="129"/>
        <item x="15"/>
        <item x="23"/>
        <item x="9"/>
        <item x="10"/>
        <item x="11"/>
        <item x="12"/>
        <item x="13"/>
        <item x="14"/>
        <item x="16"/>
        <item x="19"/>
        <item x="18"/>
        <item x="21"/>
        <item x="20"/>
        <item x="17"/>
        <item x="22"/>
        <item x="26"/>
        <item x="24"/>
        <item x="27"/>
        <item x="25"/>
        <item x="30"/>
        <item x="28"/>
        <item x="31"/>
        <item x="32"/>
        <item x="29"/>
        <item x="33"/>
        <item x="34"/>
        <item x="35"/>
        <item x="50"/>
        <item x="36"/>
        <item x="37"/>
        <item x="38"/>
        <item x="39"/>
        <item x="42"/>
        <item x="41"/>
        <item x="40"/>
        <item x="43"/>
        <item x="45"/>
        <item x="46"/>
        <item x="44"/>
        <item x="47"/>
        <item x="48"/>
        <item x="49"/>
        <item x="53"/>
        <item x="52"/>
        <item x="51"/>
        <item x="56"/>
        <item x="55"/>
        <item x="54"/>
        <item x="57"/>
        <item x="58"/>
        <item x="59"/>
        <item x="60"/>
        <item x="61"/>
        <item x="62"/>
        <item x="64"/>
        <item x="63"/>
        <item x="66"/>
        <item x="65"/>
        <item x="68"/>
        <item x="67"/>
        <item x="70"/>
        <item x="69"/>
        <item x="71"/>
        <item x="73"/>
        <item x="72"/>
        <item x="75"/>
        <item x="74"/>
        <item x="77"/>
        <item x="78"/>
        <item x="76"/>
        <item x="79"/>
        <item x="82"/>
        <item x="81"/>
        <item x="80"/>
        <item x="5"/>
        <item x="85"/>
        <item x="84"/>
        <item x="83"/>
        <item x="86"/>
        <item x="4"/>
        <item x="87"/>
        <item x="3"/>
        <item x="90"/>
        <item x="2"/>
        <item x="0"/>
        <item x="1"/>
        <item x="8"/>
        <item x="6"/>
        <item x="7"/>
        <item x="92"/>
        <item x="93"/>
        <item x="88"/>
        <item x="94"/>
        <item x="95"/>
        <item x="96"/>
        <item x="97"/>
        <item x="91"/>
        <item x="98"/>
        <item x="89"/>
        <item x="101"/>
        <item x="99"/>
        <item x="100"/>
        <item x="103"/>
        <item x="102"/>
        <item x="104"/>
        <item x="105"/>
        <item x="179"/>
        <item x="106"/>
        <item x="107"/>
        <item x="108"/>
        <item x="109"/>
        <item x="111"/>
        <item x="110"/>
        <item x="112"/>
        <item x="114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80"/>
        <item x="131"/>
        <item x="132"/>
        <item x="133"/>
        <item x="134"/>
        <item x="135"/>
        <item x="138"/>
        <item x="137"/>
        <item x="136"/>
        <item x="139"/>
        <item x="140"/>
        <item x="141"/>
        <item x="143"/>
        <item x="142"/>
        <item x="144"/>
        <item x="145"/>
        <item x="147"/>
        <item x="146"/>
        <item x="148"/>
        <item x="149"/>
        <item x="151"/>
        <item x="150"/>
        <item x="152"/>
        <item x="153"/>
        <item x="155"/>
        <item x="154"/>
        <item x="156"/>
        <item x="157"/>
        <item x="158"/>
        <item x="160"/>
        <item x="159"/>
        <item x="161"/>
        <item x="162"/>
        <item x="163"/>
        <item x="164"/>
        <item x="166"/>
        <item x="167"/>
        <item x="168"/>
        <item x="169"/>
        <item x="165"/>
        <item x="171"/>
        <item x="170"/>
        <item x="172"/>
        <item x="173"/>
        <item m="1" x="192"/>
        <item x="185"/>
        <item x="174"/>
        <item x="178"/>
        <item x="177"/>
        <item x="176"/>
        <item x="175"/>
        <item x="183"/>
        <item x="182"/>
        <item x="181"/>
        <item x="184"/>
        <item x="186"/>
        <item x="187"/>
        <item x="188"/>
        <item x="189"/>
        <item x="190"/>
        <item x="191"/>
        <item t="default"/>
      </items>
    </pivotField>
    <pivotField axis="axisCol" showAll="0">
      <items count="27">
        <item x="9"/>
        <item x="11"/>
        <item x="6"/>
        <item x="1"/>
        <item m="1" x="24"/>
        <item x="13"/>
        <item x="14"/>
        <item x="7"/>
        <item x="0"/>
        <item x="4"/>
        <item x="5"/>
        <item x="8"/>
        <item m="1" x="23"/>
        <item x="10"/>
        <item m="1" x="25"/>
        <item x="2"/>
        <item x="18"/>
        <item x="3"/>
        <item x="12"/>
        <item m="1" x="22"/>
        <item x="15"/>
        <item x="16"/>
        <item x="17"/>
        <item x="19"/>
        <item x="20"/>
        <item x="21"/>
        <item t="default"/>
      </items>
    </pivotField>
    <pivotField showAll="0"/>
    <pivotField axis="axisRow" showAll="0">
      <items count="30">
        <item m="1" x="28"/>
        <item x="16"/>
        <item x="9"/>
        <item x="5"/>
        <item x="4"/>
        <item x="14"/>
        <item x="22"/>
        <item x="11"/>
        <item x="20"/>
        <item x="7"/>
        <item x="10"/>
        <item x="0"/>
        <item x="1"/>
        <item x="19"/>
        <item x="12"/>
        <item x="6"/>
        <item x="23"/>
        <item x="2"/>
        <item x="8"/>
        <item x="3"/>
        <item x="18"/>
        <item x="15"/>
        <item x="21"/>
        <item x="17"/>
        <item x="13"/>
        <item x="25"/>
        <item x="24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7"/>
  </colFields>
  <col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colItems>
  <dataFields count="1">
    <dataField name="Suma de Monto" fld="3" baseField="9" baseItem="0" numFmtId="168"/>
  </dataFields>
  <formats count="3">
    <format dxfId="2">
      <pivotArea field="9" type="button" dataOnly="0" labelOnly="1" outline="0" axis="axisRow" fieldPosition="0"/>
    </format>
    <format dxfId="1">
      <pivotArea dataOnly="0" labelOnly="1" fieldPosition="0">
        <references count="1">
          <reference field="7" count="0"/>
        </references>
      </pivotArea>
    </format>
    <format dxfId="0">
      <pivotArea dataOnly="0" labelOnly="1" grandCol="1" outline="0" fieldPosition="0"/>
    </format>
  </formats>
  <chartFormats count="2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303AD-3E0E-4946-AE04-8627E509907F}" name="TablaDinámica2" cacheId="0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showHeaders="0" outline="1" outlineData="1" multipleFieldFilters="0" chartFormat="2" rowHeaderCaption="Conceptos">
  <location ref="C4:E27" firstHeaderRow="0" firstDataRow="1" firstDataCol="1"/>
  <pivotFields count="17">
    <pivotField showAll="0"/>
    <pivotField showAll="0"/>
    <pivotField showAll="0"/>
    <pivotField dataField="1" showAll="0"/>
    <pivotField showAll="0"/>
    <pivotField showAll="0"/>
    <pivotField multipleItemSelectionAllowed="1" showAll="0" countSubtotal="1">
      <items count="194">
        <item x="129"/>
        <item x="15"/>
        <item x="23"/>
        <item x="9"/>
        <item x="10"/>
        <item x="11"/>
        <item x="12"/>
        <item x="13"/>
        <item x="14"/>
        <item x="16"/>
        <item x="19"/>
        <item x="18"/>
        <item x="21"/>
        <item x="20"/>
        <item x="17"/>
        <item x="22"/>
        <item x="26"/>
        <item x="24"/>
        <item x="27"/>
        <item x="25"/>
        <item x="30"/>
        <item x="28"/>
        <item x="31"/>
        <item x="32"/>
        <item x="29"/>
        <item x="33"/>
        <item x="34"/>
        <item x="35"/>
        <item x="50"/>
        <item x="36"/>
        <item x="37"/>
        <item x="38"/>
        <item x="39"/>
        <item x="42"/>
        <item x="41"/>
        <item x="40"/>
        <item x="43"/>
        <item x="45"/>
        <item x="46"/>
        <item x="44"/>
        <item x="47"/>
        <item x="48"/>
        <item x="49"/>
        <item x="53"/>
        <item x="52"/>
        <item x="51"/>
        <item x="56"/>
        <item x="55"/>
        <item x="54"/>
        <item x="57"/>
        <item x="58"/>
        <item x="59"/>
        <item x="60"/>
        <item x="61"/>
        <item x="62"/>
        <item x="64"/>
        <item x="63"/>
        <item x="66"/>
        <item x="65"/>
        <item x="68"/>
        <item x="67"/>
        <item x="70"/>
        <item x="69"/>
        <item x="71"/>
        <item x="73"/>
        <item x="72"/>
        <item x="75"/>
        <item x="74"/>
        <item x="77"/>
        <item x="78"/>
        <item x="76"/>
        <item x="79"/>
        <item x="82"/>
        <item x="81"/>
        <item x="80"/>
        <item x="5"/>
        <item x="85"/>
        <item x="84"/>
        <item x="83"/>
        <item x="86"/>
        <item x="4"/>
        <item x="87"/>
        <item x="3"/>
        <item x="90"/>
        <item x="2"/>
        <item x="0"/>
        <item x="1"/>
        <item x="8"/>
        <item x="6"/>
        <item x="7"/>
        <item x="92"/>
        <item x="93"/>
        <item x="88"/>
        <item x="94"/>
        <item x="95"/>
        <item x="96"/>
        <item x="97"/>
        <item x="91"/>
        <item x="98"/>
        <item x="89"/>
        <item x="101"/>
        <item x="99"/>
        <item x="100"/>
        <item x="103"/>
        <item x="102"/>
        <item x="104"/>
        <item x="105"/>
        <item x="179"/>
        <item x="106"/>
        <item x="107"/>
        <item x="108"/>
        <item x="109"/>
        <item x="111"/>
        <item x="110"/>
        <item x="112"/>
        <item x="114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80"/>
        <item x="131"/>
        <item x="132"/>
        <item x="133"/>
        <item x="134"/>
        <item x="135"/>
        <item x="138"/>
        <item x="137"/>
        <item x="136"/>
        <item x="139"/>
        <item x="140"/>
        <item x="141"/>
        <item x="143"/>
        <item x="142"/>
        <item x="144"/>
        <item x="145"/>
        <item x="147"/>
        <item x="146"/>
        <item x="148"/>
        <item x="149"/>
        <item x="151"/>
        <item x="150"/>
        <item x="152"/>
        <item x="153"/>
        <item x="155"/>
        <item x="154"/>
        <item x="156"/>
        <item x="157"/>
        <item x="158"/>
        <item x="160"/>
        <item x="159"/>
        <item x="161"/>
        <item x="162"/>
        <item x="163"/>
        <item x="164"/>
        <item x="166"/>
        <item x="167"/>
        <item x="168"/>
        <item x="169"/>
        <item x="165"/>
        <item x="171"/>
        <item x="170"/>
        <item x="172"/>
        <item x="173"/>
        <item m="1" x="192"/>
        <item x="185"/>
        <item x="174"/>
        <item x="178"/>
        <item x="177"/>
        <item x="176"/>
        <item x="175"/>
        <item x="183"/>
        <item x="182"/>
        <item x="181"/>
        <item x="184"/>
        <item x="186"/>
        <item x="187"/>
        <item x="188"/>
        <item x="189"/>
        <item x="190"/>
        <item x="191"/>
        <item t="count"/>
      </items>
    </pivotField>
    <pivotField name="Conceptos" axis="axisRow" showAll="0">
      <items count="27">
        <item x="9"/>
        <item x="11"/>
        <item x="6"/>
        <item x="1"/>
        <item m="1" x="24"/>
        <item x="13"/>
        <item x="14"/>
        <item x="7"/>
        <item x="0"/>
        <item x="4"/>
        <item x="5"/>
        <item x="8"/>
        <item m="1" x="23"/>
        <item x="10"/>
        <item m="1" x="25"/>
        <item x="2"/>
        <item x="18"/>
        <item x="3"/>
        <item x="12"/>
        <item m="1" x="22"/>
        <item x="15"/>
        <item x="16"/>
        <item x="17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3" baseField="7" baseItem="0" numFmtId="168"/>
    <dataField name="%" fld="3" showDataAs="percentOfTotal" baseField="7" baseItem="0" numFmtId="10"/>
  </dataFields>
  <formats count="2"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4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" format="38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1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1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1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1" format="42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1" format="43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1" format="44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1" format="45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1" format="46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1" format="47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1" format="48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1" format="49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1" format="50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1" format="51">
      <pivotArea type="data" outline="0" fieldPosition="0">
        <references count="2">
          <reference field="4294967294" count="1" selected="0">
            <x v="1"/>
          </reference>
          <reference field="7" count="1" selected="0">
            <x v="5"/>
          </reference>
        </references>
      </pivotArea>
    </chartFormat>
    <chartFormat chart="1" format="52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1" format="53">
      <pivotArea type="data" outline="0" fieldPosition="0">
        <references count="2">
          <reference field="4294967294" count="1" selected="0">
            <x v="1"/>
          </reference>
          <reference field="7" count="1" selected="0">
            <x v="7"/>
          </reference>
        </references>
      </pivotArea>
    </chartFormat>
    <chartFormat chart="1" format="54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1" format="55">
      <pivotArea type="data" outline="0" fieldPosition="0">
        <references count="2">
          <reference field="4294967294" count="1" selected="0">
            <x v="1"/>
          </reference>
          <reference field="7" count="1" selected="0">
            <x v="9"/>
          </reference>
        </references>
      </pivotArea>
    </chartFormat>
    <chartFormat chart="1" format="56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1" format="57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1" format="58">
      <pivotArea type="data" outline="0" fieldPosition="0">
        <references count="2">
          <reference field="4294967294" count="1" selected="0">
            <x v="1"/>
          </reference>
          <reference field="7" count="1" selected="0">
            <x v="13"/>
          </reference>
        </references>
      </pivotArea>
    </chartFormat>
    <chartFormat chart="1" format="59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  <chartFormat chart="1" format="60">
      <pivotArea type="data" outline="0" fieldPosition="0">
        <references count="2">
          <reference field="4294967294" count="1" selected="0">
            <x v="1"/>
          </reference>
          <reference field="7" count="1" selected="0">
            <x v="17"/>
          </reference>
        </references>
      </pivotArea>
    </chartFormat>
    <chartFormat chart="1" format="61">
      <pivotArea type="data" outline="0" fieldPosition="0">
        <references count="2">
          <reference field="4294967294" count="1" selected="0">
            <x v="1"/>
          </reference>
          <reference field="7" count="1" selected="0">
            <x v="18"/>
          </reference>
        </references>
      </pivotArea>
    </chartFormat>
    <chartFormat chart="1" format="62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1" format="63">
      <pivotArea type="data" outline="0" fieldPosition="0">
        <references count="2">
          <reference field="4294967294" count="1" selected="0">
            <x v="1"/>
          </reference>
          <reference field="7" count="1" selected="0">
            <x v="20"/>
          </reference>
        </references>
      </pivotArea>
    </chartFormat>
    <chartFormat chart="1" format="64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1" format="65">
      <pivotArea type="data" outline="0" fieldPosition="0">
        <references count="2">
          <reference field="4294967294" count="1" selected="0">
            <x v="1"/>
          </reference>
          <reference field="7" count="1" selected="0">
            <x v="21"/>
          </reference>
        </references>
      </pivotArea>
    </chartFormat>
    <chartFormat chart="1" format="66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1" format="67">
      <pivotArea type="data" outline="0" fieldPosition="0">
        <references count="2">
          <reference field="4294967294" count="1" selected="0">
            <x v="1"/>
          </reference>
          <reference field="7" count="1" selected="0">
            <x v="22"/>
          </reference>
        </references>
      </pivotArea>
    </chartFormat>
    <chartFormat chart="1" format="72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1" format="73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1" format="74">
      <pivotArea type="data" outline="0" fieldPosition="0">
        <references count="2">
          <reference field="4294967294" count="1" selected="0">
            <x v="1"/>
          </reference>
          <reference field="7" count="1" selected="0">
            <x v="16"/>
          </reference>
        </references>
      </pivotArea>
    </chartFormat>
    <chartFormat chart="1" format="75">
      <pivotArea type="data" outline="0" fieldPosition="0">
        <references count="2">
          <reference field="4294967294" count="1" selected="0">
            <x v="1"/>
          </reference>
          <reference field="7" count="1" selected="0">
            <x v="23"/>
          </reference>
        </references>
      </pivotArea>
    </chartFormat>
    <chartFormat chart="1" format="78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1" format="79">
      <pivotArea type="data" outline="0" fieldPosition="0">
        <references count="2">
          <reference field="4294967294" count="1" selected="0">
            <x v="1"/>
          </reference>
          <reference field="7" count="1" selected="0">
            <x v="24"/>
          </reference>
        </references>
      </pivotArea>
    </chartFormat>
    <chartFormat chart="1" format="80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1" format="81">
      <pivotArea type="data" outline="0" fieldPosition="0">
        <references count="2">
          <reference field="4294967294" count="1" selected="0">
            <x v="1"/>
          </reference>
          <reference field="7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E4C61-5662-4AD3-BB09-963377E11323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">
  <location ref="C63:E256" firstHeaderRow="0" firstDataRow="1" firstDataCol="1"/>
  <pivotFields count="17">
    <pivotField showAll="0"/>
    <pivotField showAll="0"/>
    <pivotField showAll="0"/>
    <pivotField dataField="1" showAll="0"/>
    <pivotField showAll="0"/>
    <pivotField showAll="0"/>
    <pivotField axis="axisRow" numFmtId="14" showAll="0">
      <items count="1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91"/>
        <item x="166"/>
        <item x="167"/>
        <item x="168"/>
        <item x="169"/>
        <item x="170"/>
        <item x="171"/>
        <item x="172"/>
        <item x="173"/>
        <item m="1" x="192"/>
        <item x="174"/>
        <item x="175"/>
        <item x="176"/>
        <item x="177"/>
        <item x="178"/>
        <item x="12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3" baseField="0" baseItem="0" numFmtId="44"/>
    <dataField name="Recibos emitidos" fld="3" subtotal="countNums" baseField="6" baseItem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refreshOnLoad="1" connectionId="1" xr16:uid="{86210F09-3488-45C8-AA6B-0CCE148CE64D}" autoFormatId="16" applyNumberFormats="0" applyBorderFormats="0" applyFontFormats="0" applyPatternFormats="0" applyAlignmentFormats="0" applyWidthHeightFormats="0">
  <queryTableRefresh nextId="29">
    <queryTableFields count="28">
      <queryTableField id="1" name="No." tableColumnId="1"/>
      <queryTableField id="2" name="PROGRAMA" tableColumnId="2"/>
      <queryTableField id="3" name="CURP" tableColumnId="3"/>
      <queryTableField id="4" name="Matrícula Of. SEQ" tableColumnId="4"/>
      <queryTableField id="5" name="NOMBRE" tableColumnId="5"/>
      <queryTableField id="6" name="TELEFONO" tableColumnId="6"/>
      <queryTableField id="7" name="CORREO" tableColumnId="7"/>
      <queryTableField id="8" name="NO DE PAGOS (MESES)" tableColumnId="8"/>
      <queryTableField id="9" name="Meses de Programa" tableColumnId="9"/>
      <queryTableField id="10" name="INSCRIPCIÓN" tableColumnId="10"/>
      <queryTableField id="11" name="Reinscripcion" tableColumnId="11"/>
      <queryTableField id="12" name="Monto de Colegiatura (A PAGAR)" tableColumnId="12"/>
      <queryTableField id="13" name="Grupo de clase" tableColumnId="13"/>
      <queryTableField id="14" name="FECHA DE INICIO (PRIMERA CLASE CALENDARIO)" tableColumnId="14"/>
      <queryTableField id="15" name="Termina Programa" tableColumnId="15"/>
      <queryTableField id="16" name="Fecha Pago 1a Colegiatura" tableColumnId="16"/>
      <queryTableField id="17" name="Termina Pagos" tableColumnId="17"/>
      <queryTableField id="18" name="Sexo" tableColumnId="18"/>
      <queryTableField id="19" name="Grado" tableColumnId="19"/>
      <queryTableField id="20" name="SEDE" tableColumnId="20"/>
      <queryTableField id="21" name="SITUACIÓN" tableColumnId="21"/>
      <queryTableField id="22" name="Precio General" tableColumnId="22"/>
      <queryTableField id="23" name="Porcentaje de la Beca" tableColumnId="23"/>
      <queryTableField id="24" name="Monto del Descuento" tableColumnId="24"/>
      <queryTableField id="25" name="# Reinsc" tableColumnId="25"/>
      <queryTableField id="26" name="Equivalencia" tableColumnId="26"/>
      <queryTableField id="27" name="Titulación" tableColumnId="27"/>
      <queryTableField id="28" name="ESTATUS ACADÉMICO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refreshOnLoad="1" connectionId="3" xr16:uid="{8DA19B65-F0BB-4892-9F94-0F0974C0FE2B}" autoFormatId="16" applyNumberFormats="0" applyBorderFormats="0" applyFontFormats="0" applyPatternFormats="0" applyAlignmentFormats="0" applyWidthHeightFormats="0">
  <queryTableRefresh nextId="6">
    <queryTableFields count="3">
      <queryTableField id="1" name="FECHA" tableColumnId="1"/>
      <queryTableField id="2" name="CONCEPTO" tableColumnId="2"/>
      <queryTableField id="3" name="INGRESOS (en banco)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244C9EE7-FEAF-4599-A508-A37B98358F21}" autoFormatId="16" applyNumberFormats="0" applyBorderFormats="0" applyFontFormats="0" applyPatternFormats="0" applyAlignmentFormats="0" applyWidthHeightFormats="0">
  <queryTableRefresh nextId="4">
    <queryTableFields count="3">
      <queryTableField id="1" name="FECHA" tableColumnId="1"/>
      <queryTableField id="2" name="CONCEPTO" tableColumnId="2"/>
      <queryTableField id="3" name="INGRESOS (en banco)" tableColumnId="3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_NO_PAGOS" displayName="TAB_NO_PAGOS" ref="C32:F44" totalsRowShown="0" headerRowDxfId="299" tableBorderDxfId="298">
  <autoFilter ref="C32:F44" xr:uid="{00000000-0009-0000-0100-000001000000}"/>
  <tableColumns count="4">
    <tableColumn id="1" xr3:uid="{00000000-0010-0000-0200-000001000000}" name="PROGRAMA" dataDxfId="297"/>
    <tableColumn id="2" xr3:uid="{00000000-0010-0000-0200-000002000000}" name="COLEG"/>
    <tableColumn id="3" xr3:uid="{00000000-0010-0000-0200-000003000000}" name="INSCRIP"/>
    <tableColumn id="4" xr3:uid="{00000000-0010-0000-0200-000004000000}" name="Reinscrip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P" displayName="TP" ref="A37:A40" totalsRowShown="0">
  <autoFilter ref="A37:A40" xr:uid="{00000000-0009-0000-0100-000002000000}"/>
  <tableColumns count="1">
    <tableColumn id="1" xr3:uid="{00000000-0010-0000-0300-000001000000}" name="TIPOS DE PAG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NOMEC" displayName="NOMEC" ref="A47:B60" totalsRowShown="0">
  <autoFilter ref="A47:B60" xr:uid="{00000000-0009-0000-0100-000005000000}"/>
  <tableColumns count="2">
    <tableColumn id="1" xr3:uid="{00000000-0010-0000-0400-000001000000}" name="CLABE" dataDxfId="296"/>
    <tableColumn id="2" xr3:uid="{00000000-0010-0000-0400-000002000000}" name="PROGRAMA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4CC1A8-07E0-4242-BB2E-A10967F96A41}" name="Tabla4" displayName="Tabla4" ref="D46:D65" totalsRowShown="0">
  <autoFilter ref="D46:D65" xr:uid="{C74CC1A8-07E0-4242-BB2E-A10967F96A41}"/>
  <tableColumns count="1">
    <tableColumn id="1" xr3:uid="{79EFB136-DBB9-4517-9FD6-01F2226DDB60}" name="CONCEPTOS DE PAG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9F7D1D-1833-4220-A0A1-4E07DC1B68C6}" name="Tabla7" displayName="Tabla7" ref="A14:A18" totalsRowShown="0">
  <autoFilter ref="A14:A18" xr:uid="{B59F7D1D-1833-4220-A0A1-4E07DC1B68C6}"/>
  <tableColumns count="1">
    <tableColumn id="1" xr3:uid="{292E5CA5-F76E-4D2D-B94F-ED01833B6691}" name="FORMA DE PAG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CC99CF-1E58-422D-A2DB-31A88E8E97E0}" name="BASE_A" displayName="BASE_A" ref="A1:AB1233" tableType="queryTable" totalsRowShown="0">
  <autoFilter ref="A1:AB1233" xr:uid="{DFCC99CF-1E58-422D-A2DB-31A88E8E97E0}"/>
  <tableColumns count="28">
    <tableColumn id="1" xr3:uid="{C9A88C48-5F39-4576-81BA-0BA4B5AA9FC6}" uniqueName="1" name="No." queryTableFieldId="1"/>
    <tableColumn id="2" xr3:uid="{04B52966-1BA9-4194-AF8D-F4B688B6495B}" uniqueName="2" name="PROGRAMA" queryTableFieldId="2" dataDxfId="293"/>
    <tableColumn id="3" xr3:uid="{9F9AF4FC-76D2-4640-9F79-52CC0FB80D1E}" uniqueName="3" name="CURP" queryTableFieldId="3" dataDxfId="292"/>
    <tableColumn id="4" xr3:uid="{FCD04A52-DCA9-4C71-BBD8-91B8E0B1E89D}" uniqueName="4" name="Matrícula Of. SEQ" queryTableFieldId="4" dataDxfId="291"/>
    <tableColumn id="5" xr3:uid="{9763FFFB-AF9D-4079-913F-1CD79D600721}" uniqueName="5" name="NOMBRE" queryTableFieldId="5" dataDxfId="290"/>
    <tableColumn id="6" xr3:uid="{7C7FEAC6-C1A2-4E18-B2E7-76033FA90A82}" uniqueName="6" name="TELEFONO" queryTableFieldId="6"/>
    <tableColumn id="7" xr3:uid="{0005BA8F-FCDE-45F3-B1BA-72261275987D}" uniqueName="7" name="CORREO" queryTableFieldId="7" dataDxfId="289"/>
    <tableColumn id="8" xr3:uid="{831F7EBA-D850-4473-B107-0BC0CF0FC77A}" uniqueName="8" name="NO DE PAGOS (MESES)" queryTableFieldId="8"/>
    <tableColumn id="9" xr3:uid="{EB005F87-01D7-47DB-86FC-224C267864EE}" uniqueName="9" name="Meses de Programa" queryTableFieldId="9"/>
    <tableColumn id="10" xr3:uid="{E0D49BD9-E076-4E1E-BBCD-C2CE6E9EAFC6}" uniqueName="10" name="INSCRIPCIÓN" queryTableFieldId="10"/>
    <tableColumn id="11" xr3:uid="{F2505C46-8676-48F8-A6AF-9E2EBBFEB033}" uniqueName="11" name="Reinscripcion" queryTableFieldId="11"/>
    <tableColumn id="12" xr3:uid="{BBF79F90-725C-4F14-B287-2F895DC25F1A}" uniqueName="12" name="Monto de Colegiatura (A PAGAR)" queryTableFieldId="12"/>
    <tableColumn id="13" xr3:uid="{C6CD31B5-531A-4D01-9D31-E5557023D450}" uniqueName="13" name="Grupo de clase" queryTableFieldId="13" dataDxfId="288"/>
    <tableColumn id="14" xr3:uid="{D5E9AD5C-87DF-45E2-A9BA-4602E9DBF3B5}" uniqueName="14" name="FECHA DE INICIO (PRIMERA CLASE CALENDARIO)" queryTableFieldId="14" dataDxfId="287"/>
    <tableColumn id="15" xr3:uid="{0C7DEDC0-9F01-47DD-AEF4-25E3EABBEFF6}" uniqueName="15" name="Termina Programa" queryTableFieldId="15" dataDxfId="286"/>
    <tableColumn id="16" xr3:uid="{218BD8D3-2C1B-42C8-9935-688A291FF9F3}" uniqueName="16" name="Fecha Pago 1a Colegiatura" queryTableFieldId="16" dataDxfId="285"/>
    <tableColumn id="17" xr3:uid="{A2A4ED32-46DF-4144-9B4C-F2C22E7BE462}" uniqueName="17" name="Termina Pagos" queryTableFieldId="17" dataDxfId="284"/>
    <tableColumn id="18" xr3:uid="{73D6D4CC-E1D2-43B8-8D92-9D9FFC5056F8}" uniqueName="18" name="Sexo" queryTableFieldId="18" dataDxfId="283"/>
    <tableColumn id="19" xr3:uid="{562CDED9-F456-44A4-8B04-9A870CAAF4B8}" uniqueName="19" name="Grado" queryTableFieldId="19" dataDxfId="282"/>
    <tableColumn id="20" xr3:uid="{6EE043AC-3C2C-49AA-BE2E-BED6C90F5159}" uniqueName="20" name="SEDE" queryTableFieldId="20" dataDxfId="281"/>
    <tableColumn id="21" xr3:uid="{1AA78553-F3FB-490E-BE0E-17C720375BC5}" uniqueName="21" name="SITUACIÓN" queryTableFieldId="21" dataDxfId="280"/>
    <tableColumn id="22" xr3:uid="{A039FFF0-F696-4894-AD57-EBF283A893BB}" uniqueName="22" name="Precio General" queryTableFieldId="22"/>
    <tableColumn id="23" xr3:uid="{9B00E7E4-2339-41A0-981D-950DDC5E5301}" uniqueName="23" name="Porcentaje de la Beca" queryTableFieldId="23"/>
    <tableColumn id="24" xr3:uid="{9E5B19DC-062A-4C2A-8379-8391285A2B82}" uniqueName="24" name="Monto del Descuento" queryTableFieldId="24"/>
    <tableColumn id="25" xr3:uid="{34659905-D337-4691-87DF-45831C26759C}" uniqueName="25" name="# Reinsc" queryTableFieldId="25"/>
    <tableColumn id="26" xr3:uid="{DF827F63-1551-4696-B7FD-68E2AF994B5D}" uniqueName="26" name="Equivalencia" queryTableFieldId="26"/>
    <tableColumn id="27" xr3:uid="{A444E7C4-CB56-4744-8AB5-D8D7C55C355F}" uniqueName="27" name="Titulación" queryTableFieldId="27"/>
    <tableColumn id="28" xr3:uid="{5B5E0D74-FD86-4A1B-B0AC-DA42DC8BFE18}" uniqueName="28" name="ESTATUS ACADÉMICO" queryTableFieldId="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605026-9EA6-45D4-A583-5199A33E2ECF}" name="Tabla_DIARIO_BANCOS__2" displayName="Tabla_DIARIO_BANCOS__2" ref="W2:Y52" tableType="queryTable" totalsRowShown="0" headerRowCellStyle="Normal 8" dataCellStyle="Normal 8">
  <autoFilter ref="W2:Y52" xr:uid="{47605026-9EA6-45D4-A583-5199A33E2ECF}"/>
  <tableColumns count="3">
    <tableColumn id="1" xr3:uid="{F8D2F384-B650-4657-BBA2-3CB0226742B2}" uniqueName="1" name="FECHA" queryTableFieldId="1" dataDxfId="279" dataCellStyle="Normal 8"/>
    <tableColumn id="2" xr3:uid="{B733F5A7-1A35-4414-8F4E-F5E11C92748C}" uniqueName="2" name="CONCEPTO" queryTableFieldId="2" dataDxfId="278" dataCellStyle="Normal 8"/>
    <tableColumn id="3" xr3:uid="{25F3E954-BE65-4758-903E-849811F61719}" uniqueName="3" name="INGRESOS (en banco)" queryTableFieldId="3" dataDxfId="277" dataCellStyle="Normal 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B0ECF8-BB2B-40BA-8A04-29E2236FBA1B}" name="DIARIO_BANCOS" displayName="DIARIO_BANCOS" ref="C6:E26" tableType="queryTable" totalsRowShown="0" headerRowDxfId="276" headerRowBorderDxfId="275" tableBorderDxfId="274" totalsRowBorderDxfId="273">
  <autoFilter ref="C6:E26" xr:uid="{1FB0ECF8-BB2B-40BA-8A04-29E2236FBA1B}"/>
  <tableColumns count="3">
    <tableColumn id="1" xr3:uid="{68FD61BF-B87C-47F8-BC33-E34042614594}" uniqueName="1" name="FECHA" queryTableFieldId="1" dataDxfId="272"/>
    <tableColumn id="2" xr3:uid="{C2D18413-BF43-49D9-87B1-2B6F2556041A}" uniqueName="2" name="CONCEPTO" queryTableFieldId="2" dataDxfId="271"/>
    <tableColumn id="3" xr3:uid="{0EE145D3-6AD0-4287-BDE8-ECACBBB52F80}" uniqueName="3" name="INGRESOS (en banco)" queryTableFieldId="3" dataDxfId="27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6BEB9BA-025C-4833-AE5D-13B9F980075A}" name="Dat_Pagos" displayName="Dat_Pagos" ref="B4:S5167" totalsRowShown="0" headerRowDxfId="28" dataDxfId="27" headerRowCellStyle="Normal 2">
  <autoFilter ref="B4:S5167" xr:uid="{A6BEB9BA-025C-4833-AE5D-13B9F980075A}"/>
  <sortState xmlns:xlrd2="http://schemas.microsoft.com/office/spreadsheetml/2017/richdata2" ref="B2623:S4660">
    <sortCondition ref="B4:B5039"/>
  </sortState>
  <tableColumns count="18">
    <tableColumn id="1" xr3:uid="{883FD73E-224C-4830-A69B-76B9A095F851}" name="Folio " dataDxfId="26" dataCellStyle="Normal 2"/>
    <tableColumn id="2" xr3:uid="{08A0720F-5FC0-4CB2-8E29-02C80E490D0B}" name="SEDE" dataDxfId="25" dataCellStyle="Normal 2"/>
    <tableColumn id="3" xr3:uid="{BD9FF09A-6E73-4586-99B9-6093AC193B12}" name="NOMBRE" dataDxfId="24" dataCellStyle="Normal 2"/>
    <tableColumn id="4" xr3:uid="{03D489BE-E7ED-4872-AE36-0E458ED7B040}" name="Monto" dataDxfId="23" dataCellStyle="Moneda"/>
    <tableColumn id="5" xr3:uid="{26A32FB5-F8FB-4FB0-9B41-3514F53A3829}" name="Grado" dataDxfId="22" dataCellStyle="Normal 2"/>
    <tableColumn id="6" xr3:uid="{CEF4374A-D087-48B9-935A-7FD777071BD5}" name="Forma de Pago" dataDxfId="21" dataCellStyle="Normal 2"/>
    <tableColumn id="7" xr3:uid="{03B8FFE1-EF14-4812-85E0-1C0D517468CE}" name="Fecha" dataDxfId="20" dataCellStyle="Normal 2"/>
    <tableColumn id="8" xr3:uid="{871C7E5A-95AD-426F-B4A7-8F24FA40A3AA}" name="Concepto" dataDxfId="19" dataCellStyle="Normal 2"/>
    <tableColumn id="9" xr3:uid="{C3A7AB4A-27D0-4225-B1E0-D57640B6B76C}" name="Pago" dataDxfId="18" dataCellStyle="Normal 2 2"/>
    <tableColumn id="10" xr3:uid="{93BE0A8A-3E3E-4BC8-AB8F-B3C948C59AC3}" name="Programa" dataDxfId="17" dataCellStyle="Normal 2"/>
    <tableColumn id="11" xr3:uid="{232BC8B0-02DF-4DF8-98FF-74C1F0813931}" name="No. De auto" dataDxfId="16" dataCellStyle="Normal 2"/>
    <tableColumn id="12" xr3:uid="{05705FDD-0451-4660-8466-1778BEA5E72F}" name="CURP" dataDxfId="15" dataCellStyle="Normal 2"/>
    <tableColumn id="18" xr3:uid="{B20355E2-866B-4997-AD83-7D6ABE82A992}" name="No.Alumno" dataDxfId="14" dataCellStyle="Normal 2"/>
    <tableColumn id="13" xr3:uid="{A211EEF0-EE9E-441B-84AC-DA8DA77071F8}" name="Emisión" dataDxfId="13" dataCellStyle="Normal 2"/>
    <tableColumn id="14" xr3:uid="{B5480DF5-F595-485A-9A46-F3DB2C757E61}" name="Factura" dataDxfId="12" dataCellStyle="Normal 2"/>
    <tableColumn id="15" xr3:uid="{216ADBE1-55FB-458F-AE6D-1DF2B029917B}" name="Columna2" dataDxfId="11" dataCellStyle="Normal 2"/>
    <tableColumn id="16" xr3:uid="{42A55118-C3B1-4A86-B0D6-F7D7A48AD922}" name="Columna3" dataDxfId="10" dataCellStyle="Normal 2"/>
    <tableColumn id="17" xr3:uid="{93CDC61B-9496-4793-AAA0-87BBF0F9CA41}" name="Columna4" dataDxfId="9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1183" dT="2022-03-08T01:05:17.40" personId="{FEF78B35-6926-494E-864A-5A9F8A64D321}" id="{F4B22F29-44D0-474E-AD7A-9D0316BD9732}">
    <text>le falta recibo del último módulo de spei de 
febrero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6C82381B-977E-4973-8F97-C28D0C93E028}" sourceName="Fecha">
  <pivotTables>
    <pivotTable tabId="32" name="TablaDinámica2"/>
  </pivotTables>
  <state minimalRefreshVersion="6" lastRefreshVersion="6" pivotCacheId="2043134457" filterType="unknown">
    <bounds startDate="2002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8E562279-7BDB-473A-9157-9CD88DE97B87}" sourceName="Fecha">
  <pivotTables>
    <pivotTable tabId="32" name="TablaDinámica4"/>
  </pivotTables>
  <state minimalRefreshVersion="6" lastRefreshVersion="6" pivotCacheId="2043134457" filterType="unknown">
    <bounds startDate="200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75C626EF-AE8F-487D-8529-21C28DF7FE47}" cache="NativeTimeline_Fecha" caption="Fecha" showSelectionLabel="0" showHorizontalScrollbar="0" level="2" selectionLevel="2" scrollPosition="2021-09-01T00:00:00" style="TimeSlicerStyleLight5"/>
  <timeline name="Fecha 1" xr10:uid="{178A1FEC-8435-43EA-A595-5FA888C1729B}" cache="NativeTimeline_Fecha1" caption="Fecha" showHorizontalScrollbar="0" level="2" selectionLevel="2" scrollPosition="2021-1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theme="7" tint="0.79998168889431442"/>
  </sheetPr>
  <dimension ref="A1:AA65"/>
  <sheetViews>
    <sheetView zoomScale="93" zoomScaleNormal="95" workbookViewId="0">
      <selection activeCell="G20" sqref="G20"/>
    </sheetView>
  </sheetViews>
  <sheetFormatPr baseColWidth="10" defaultColWidth="11.44140625" defaultRowHeight="14.4"/>
  <cols>
    <col min="1" max="1" width="21.33203125" bestFit="1" customWidth="1"/>
    <col min="2" max="2" width="23.109375" bestFit="1" customWidth="1"/>
    <col min="3" max="3" width="14" bestFit="1" customWidth="1"/>
    <col min="4" max="4" width="34" bestFit="1" customWidth="1"/>
    <col min="5" max="5" width="41.88671875" customWidth="1"/>
    <col min="6" max="6" width="13.88671875" customWidth="1"/>
    <col min="7" max="7" width="12.44140625" customWidth="1"/>
    <col min="9" max="9" width="3.44140625" style="48" customWidth="1"/>
    <col min="12" max="12" width="3.44140625" bestFit="1" customWidth="1"/>
    <col min="13" max="13" width="38.88671875" customWidth="1"/>
    <col min="15" max="15" width="25.88671875" bestFit="1" customWidth="1"/>
    <col min="19" max="19" width="22.44140625" customWidth="1"/>
    <col min="21" max="21" width="13.44140625" bestFit="1" customWidth="1"/>
    <col min="24" max="24" width="42.44140625" bestFit="1" customWidth="1"/>
    <col min="25" max="25" width="19.33203125" bestFit="1" customWidth="1"/>
    <col min="26" max="26" width="12.44140625" customWidth="1"/>
    <col min="27" max="27" width="20.109375" bestFit="1" customWidth="1"/>
  </cols>
  <sheetData>
    <row r="1" spans="1:27">
      <c r="L1" s="799"/>
      <c r="M1" s="799"/>
      <c r="N1" s="799"/>
      <c r="O1" s="799"/>
      <c r="P1" s="799"/>
      <c r="Q1" s="799"/>
      <c r="R1" s="799"/>
      <c r="S1" s="799"/>
    </row>
    <row r="2" spans="1:27">
      <c r="I2" s="48" t="s">
        <v>600</v>
      </c>
      <c r="L2" s="799"/>
      <c r="M2" s="799"/>
      <c r="N2" s="799"/>
      <c r="O2" s="799"/>
      <c r="P2" s="799"/>
      <c r="Q2" s="799"/>
      <c r="R2" s="799"/>
      <c r="S2" s="799"/>
    </row>
    <row r="3" spans="1:27">
      <c r="I3" s="48" t="s">
        <v>601</v>
      </c>
    </row>
    <row r="4" spans="1:27" ht="14.1" customHeight="1">
      <c r="E4" s="792" t="s">
        <v>311</v>
      </c>
      <c r="F4" s="792"/>
      <c r="G4" s="792"/>
    </row>
    <row r="5" spans="1:27">
      <c r="E5" s="134" t="s">
        <v>1775</v>
      </c>
      <c r="F5" s="11">
        <v>3150</v>
      </c>
      <c r="G5" s="11"/>
      <c r="I5" s="48" t="s">
        <v>602</v>
      </c>
    </row>
    <row r="6" spans="1:27">
      <c r="E6" s="134" t="s">
        <v>903</v>
      </c>
      <c r="F6" s="11">
        <v>3150</v>
      </c>
      <c r="G6" s="11"/>
      <c r="I6" s="48" t="s">
        <v>601</v>
      </c>
      <c r="L6" s="117"/>
      <c r="M6" s="117"/>
      <c r="N6" s="117"/>
      <c r="O6" s="117"/>
      <c r="X6" s="798" t="s">
        <v>603</v>
      </c>
      <c r="Y6" s="798"/>
      <c r="Z6" s="798"/>
      <c r="AA6" s="798"/>
    </row>
    <row r="7" spans="1:27">
      <c r="E7" s="134" t="s">
        <v>1749</v>
      </c>
      <c r="F7" s="11">
        <v>7000</v>
      </c>
      <c r="G7" s="11"/>
      <c r="I7" s="48" t="s">
        <v>604</v>
      </c>
      <c r="L7" s="117"/>
      <c r="M7" s="117"/>
      <c r="N7" s="117"/>
      <c r="O7" s="117"/>
      <c r="S7" s="794"/>
      <c r="T7" s="794"/>
      <c r="X7" s="54"/>
      <c r="Y7" s="55">
        <v>2160</v>
      </c>
      <c r="Z7" s="56" t="s">
        <v>605</v>
      </c>
      <c r="AA7" s="57">
        <v>1800</v>
      </c>
    </row>
    <row r="8" spans="1:27">
      <c r="E8" s="134" t="s">
        <v>1751</v>
      </c>
      <c r="F8" s="11">
        <v>5000</v>
      </c>
      <c r="G8" s="11"/>
      <c r="I8" s="48" t="s">
        <v>606</v>
      </c>
      <c r="L8" s="793"/>
      <c r="M8" s="793"/>
      <c r="N8" s="793"/>
      <c r="O8" s="793"/>
      <c r="S8" s="36"/>
      <c r="T8" s="122"/>
      <c r="Y8" s="57">
        <v>1800</v>
      </c>
      <c r="Z8" s="58" t="s">
        <v>607</v>
      </c>
      <c r="AA8" s="57">
        <v>3960</v>
      </c>
    </row>
    <row r="9" spans="1:27">
      <c r="E9" s="134" t="s">
        <v>279</v>
      </c>
      <c r="F9" s="11">
        <v>5000</v>
      </c>
      <c r="G9" s="11"/>
      <c r="I9" s="48" t="s">
        <v>608</v>
      </c>
      <c r="L9" s="118"/>
      <c r="M9" s="119"/>
      <c r="N9" s="117"/>
      <c r="O9" s="117"/>
      <c r="S9" s="36"/>
      <c r="T9" s="122"/>
      <c r="X9" s="41" t="s">
        <v>609</v>
      </c>
      <c r="Y9" s="57">
        <v>540</v>
      </c>
      <c r="Z9" s="4"/>
      <c r="AA9" s="57">
        <v>540</v>
      </c>
    </row>
    <row r="10" spans="1:27" ht="15" thickBot="1">
      <c r="E10" s="134" t="s">
        <v>1774</v>
      </c>
      <c r="F10" s="11">
        <v>7000</v>
      </c>
      <c r="G10" s="11"/>
      <c r="I10" s="48" t="s">
        <v>610</v>
      </c>
      <c r="L10" s="118"/>
      <c r="M10" s="119"/>
      <c r="N10" s="117"/>
      <c r="O10" s="117"/>
      <c r="S10" s="36"/>
      <c r="T10" s="122"/>
      <c r="Y10" s="65">
        <v>1800</v>
      </c>
      <c r="Z10" s="58" t="s">
        <v>65</v>
      </c>
      <c r="AA10" s="57">
        <v>1800</v>
      </c>
    </row>
    <row r="11" spans="1:27">
      <c r="E11" s="134" t="s">
        <v>275</v>
      </c>
      <c r="F11" s="11">
        <v>5000</v>
      </c>
      <c r="G11" s="11"/>
      <c r="I11" s="48" t="s">
        <v>610</v>
      </c>
      <c r="L11" s="118"/>
      <c r="M11" s="119"/>
      <c r="N11" s="117"/>
      <c r="O11" s="117"/>
      <c r="S11" s="36"/>
      <c r="T11" s="122"/>
      <c r="Y11" s="59">
        <v>6300</v>
      </c>
      <c r="Z11" s="4"/>
      <c r="AA11" s="57">
        <v>6300</v>
      </c>
    </row>
    <row r="12" spans="1:27" ht="15" thickBot="1">
      <c r="E12" s="134" t="s">
        <v>279</v>
      </c>
      <c r="F12" s="11">
        <v>5000</v>
      </c>
      <c r="G12" s="11"/>
      <c r="I12" s="48" t="s">
        <v>610</v>
      </c>
      <c r="L12" s="118"/>
      <c r="M12" s="119"/>
      <c r="N12" s="117"/>
      <c r="O12" s="117"/>
      <c r="S12" s="36"/>
      <c r="T12" s="122"/>
      <c r="X12" t="s">
        <v>611</v>
      </c>
      <c r="Y12" s="66">
        <v>-12040</v>
      </c>
      <c r="Z12" s="4"/>
      <c r="AA12" s="4"/>
    </row>
    <row r="13" spans="1:27">
      <c r="E13" s="134" t="s">
        <v>1769</v>
      </c>
      <c r="F13" s="11">
        <v>5000</v>
      </c>
      <c r="G13" s="11"/>
      <c r="I13" s="48" t="s">
        <v>610</v>
      </c>
      <c r="L13" s="118"/>
      <c r="M13" s="117"/>
      <c r="N13" s="117"/>
      <c r="O13" s="117"/>
      <c r="S13" s="36"/>
      <c r="T13" s="122"/>
      <c r="X13" s="39"/>
      <c r="Y13" s="60"/>
      <c r="Z13" s="61"/>
    </row>
    <row r="14" spans="1:27">
      <c r="A14" t="s">
        <v>612</v>
      </c>
      <c r="E14" s="134" t="s">
        <v>334</v>
      </c>
      <c r="F14" s="11">
        <v>2</v>
      </c>
      <c r="G14" s="11"/>
      <c r="L14" s="118"/>
      <c r="M14" s="117"/>
      <c r="N14" s="117"/>
      <c r="O14" s="117"/>
      <c r="T14" s="123"/>
      <c r="X14" s="19" t="s">
        <v>613</v>
      </c>
      <c r="Y14" s="4">
        <v>2640</v>
      </c>
      <c r="Z14" s="4" t="s">
        <v>1548</v>
      </c>
      <c r="AA14" s="4"/>
    </row>
    <row r="15" spans="1:27">
      <c r="A15" t="s">
        <v>7</v>
      </c>
      <c r="E15" s="134" t="s">
        <v>282</v>
      </c>
      <c r="F15" s="11">
        <v>5500</v>
      </c>
      <c r="G15" s="11"/>
      <c r="L15" s="118"/>
      <c r="M15" s="117"/>
      <c r="N15" s="117"/>
      <c r="O15" s="117"/>
    </row>
    <row r="16" spans="1:27">
      <c r="A16" t="s">
        <v>1875</v>
      </c>
      <c r="E16" s="134" t="s">
        <v>1770</v>
      </c>
      <c r="F16" s="11">
        <v>7000</v>
      </c>
      <c r="G16" s="11"/>
      <c r="L16" s="118"/>
      <c r="M16" s="117"/>
      <c r="N16" s="117"/>
      <c r="O16" s="117"/>
    </row>
    <row r="17" spans="1:26">
      <c r="A17" t="s">
        <v>2418</v>
      </c>
      <c r="E17" s="134" t="s">
        <v>1771</v>
      </c>
      <c r="F17" s="11">
        <v>5000</v>
      </c>
      <c r="G17" s="11"/>
      <c r="L17" s="118"/>
      <c r="M17" s="117"/>
      <c r="N17" s="117"/>
      <c r="O17" s="117"/>
      <c r="X17" s="67" t="s">
        <v>614</v>
      </c>
      <c r="Y17" s="62">
        <v>3240</v>
      </c>
      <c r="Z17" s="63" t="s">
        <v>615</v>
      </c>
    </row>
    <row r="18" spans="1:26">
      <c r="A18" t="s">
        <v>2419</v>
      </c>
      <c r="E18" s="148" t="s">
        <v>2638</v>
      </c>
      <c r="F18" s="11">
        <v>200</v>
      </c>
      <c r="G18" s="11"/>
      <c r="L18" s="118"/>
      <c r="M18" s="117"/>
      <c r="N18" s="117"/>
      <c r="O18" s="117"/>
      <c r="X18" s="12" t="s">
        <v>363</v>
      </c>
      <c r="Y18" s="53">
        <v>0</v>
      </c>
    </row>
    <row r="19" spans="1:26">
      <c r="E19" s="148" t="s">
        <v>2663</v>
      </c>
      <c r="F19" s="11">
        <v>1000</v>
      </c>
      <c r="G19" s="11"/>
      <c r="L19" s="118"/>
      <c r="M19" s="117"/>
      <c r="N19" s="117"/>
      <c r="O19" s="117"/>
      <c r="X19" s="64" t="s">
        <v>616</v>
      </c>
      <c r="Y19" s="53">
        <v>600</v>
      </c>
    </row>
    <row r="20" spans="1:26">
      <c r="E20" s="148" t="s">
        <v>279</v>
      </c>
      <c r="F20" s="11">
        <v>5000</v>
      </c>
      <c r="L20" s="118"/>
      <c r="M20" s="117"/>
      <c r="N20" s="117"/>
      <c r="O20" s="117"/>
    </row>
    <row r="21" spans="1:26">
      <c r="L21" s="117"/>
      <c r="M21" s="117"/>
      <c r="N21" s="117"/>
      <c r="O21" s="117"/>
    </row>
    <row r="22" spans="1:26">
      <c r="L22" s="120"/>
      <c r="M22" s="120"/>
      <c r="N22" s="120"/>
      <c r="O22" s="120"/>
    </row>
    <row r="23" spans="1:26">
      <c r="L23" s="117"/>
      <c r="M23" s="121"/>
      <c r="N23" s="117"/>
      <c r="O23" s="117"/>
    </row>
    <row r="24" spans="1:26">
      <c r="L24" s="797"/>
      <c r="M24" s="797"/>
      <c r="N24" s="117"/>
      <c r="O24" s="117"/>
    </row>
    <row r="30" spans="1:26" ht="15" thickBot="1">
      <c r="X30" s="52" t="s">
        <v>619</v>
      </c>
      <c r="Y30" s="52" t="s">
        <v>620</v>
      </c>
      <c r="Z30" s="52" t="s">
        <v>621</v>
      </c>
    </row>
    <row r="31" spans="1:26" ht="15" thickBot="1">
      <c r="X31" s="69" t="s">
        <v>622</v>
      </c>
      <c r="Y31" s="11" t="s">
        <v>623</v>
      </c>
      <c r="Z31" t="s">
        <v>624</v>
      </c>
    </row>
    <row r="32" spans="1:26" ht="15" thickBot="1">
      <c r="C32" s="1" t="s">
        <v>3</v>
      </c>
      <c r="D32" s="1" t="s">
        <v>617</v>
      </c>
      <c r="E32" s="1" t="s">
        <v>618</v>
      </c>
      <c r="F32" s="1" t="s">
        <v>1886</v>
      </c>
      <c r="X32" s="70" t="s">
        <v>625</v>
      </c>
      <c r="Y32" s="11" t="s">
        <v>623</v>
      </c>
      <c r="Z32" t="s">
        <v>624</v>
      </c>
    </row>
    <row r="33" spans="1:27" ht="15" thickBot="1">
      <c r="C33" s="128" t="s">
        <v>166</v>
      </c>
      <c r="D33" s="2">
        <v>36</v>
      </c>
      <c r="E33" s="2">
        <v>9</v>
      </c>
      <c r="F33">
        <v>4</v>
      </c>
      <c r="X33" s="74" t="s">
        <v>626</v>
      </c>
      <c r="Y33" s="11" t="s">
        <v>623</v>
      </c>
    </row>
    <row r="34" spans="1:27" ht="15" thickBot="1">
      <c r="C34" s="129" t="s">
        <v>163</v>
      </c>
      <c r="D34" s="3">
        <v>20</v>
      </c>
      <c r="E34" s="3">
        <v>5</v>
      </c>
      <c r="F34">
        <v>2</v>
      </c>
      <c r="X34" s="71" t="s">
        <v>627</v>
      </c>
      <c r="Y34" s="11" t="s">
        <v>628</v>
      </c>
      <c r="Z34" t="s">
        <v>624</v>
      </c>
    </row>
    <row r="35" spans="1:27" ht="15" thickBot="1">
      <c r="C35" s="128" t="s">
        <v>198</v>
      </c>
      <c r="D35" s="2">
        <v>20</v>
      </c>
      <c r="E35" s="2">
        <v>5</v>
      </c>
      <c r="F35">
        <v>1</v>
      </c>
      <c r="L35" s="795"/>
      <c r="M35" s="795"/>
      <c r="X35" s="74" t="s">
        <v>629</v>
      </c>
      <c r="Y35" s="11" t="s">
        <v>623</v>
      </c>
    </row>
    <row r="36" spans="1:27" ht="15" thickBot="1">
      <c r="C36" s="50" t="s">
        <v>303</v>
      </c>
      <c r="D36">
        <v>8</v>
      </c>
      <c r="E36">
        <v>0</v>
      </c>
      <c r="F36">
        <v>0</v>
      </c>
      <c r="L36" s="23"/>
      <c r="M36" s="23"/>
      <c r="N36" s="23"/>
      <c r="X36" s="72" t="s">
        <v>630</v>
      </c>
      <c r="Y36" s="11">
        <v>12000</v>
      </c>
      <c r="Z36" t="s">
        <v>624</v>
      </c>
    </row>
    <row r="37" spans="1:27" ht="15" thickBot="1">
      <c r="A37" t="s">
        <v>631</v>
      </c>
      <c r="C37" s="50" t="s">
        <v>865</v>
      </c>
      <c r="D37" s="3">
        <v>20</v>
      </c>
      <c r="E37" s="3">
        <v>5</v>
      </c>
      <c r="F37">
        <v>1</v>
      </c>
      <c r="G37">
        <v>750</v>
      </c>
      <c r="L37" s="23"/>
      <c r="M37" s="23"/>
      <c r="N37" s="23"/>
      <c r="X37" s="74" t="s">
        <v>394</v>
      </c>
      <c r="Y37" t="s">
        <v>623</v>
      </c>
      <c r="Z37" s="68" t="s">
        <v>312</v>
      </c>
    </row>
    <row r="38" spans="1:27" ht="15" thickBot="1">
      <c r="A38" t="s">
        <v>4</v>
      </c>
      <c r="C38" s="50" t="s">
        <v>518</v>
      </c>
      <c r="D38" s="3">
        <v>16</v>
      </c>
      <c r="E38" s="3">
        <v>4</v>
      </c>
      <c r="F38">
        <v>1</v>
      </c>
      <c r="L38" s="23"/>
      <c r="M38" s="23"/>
      <c r="N38" s="124"/>
      <c r="X38" s="72" t="s">
        <v>632</v>
      </c>
      <c r="Y38" s="11">
        <v>18000</v>
      </c>
      <c r="Z38" t="s">
        <v>624</v>
      </c>
    </row>
    <row r="39" spans="1:27" ht="15" thickBot="1">
      <c r="A39" t="s">
        <v>164</v>
      </c>
      <c r="C39" s="50" t="s">
        <v>255</v>
      </c>
      <c r="D39">
        <v>6</v>
      </c>
      <c r="E39">
        <v>0</v>
      </c>
      <c r="F39">
        <v>0</v>
      </c>
      <c r="X39" s="75" t="s">
        <v>633</v>
      </c>
      <c r="Y39" t="s">
        <v>623</v>
      </c>
      <c r="Z39" s="68" t="s">
        <v>312</v>
      </c>
    </row>
    <row r="40" spans="1:27" ht="15" thickBot="1">
      <c r="A40" t="s">
        <v>634</v>
      </c>
      <c r="C40" s="50" t="s">
        <v>295</v>
      </c>
      <c r="D40">
        <v>6</v>
      </c>
      <c r="E40">
        <v>0</v>
      </c>
      <c r="F40">
        <v>0</v>
      </c>
      <c r="L40" s="800"/>
      <c r="M40" s="800"/>
      <c r="N40" s="800"/>
      <c r="O40" s="800"/>
      <c r="X40" s="70" t="s">
        <v>635</v>
      </c>
      <c r="Y40" s="11">
        <v>15000</v>
      </c>
      <c r="Z40" t="s">
        <v>624</v>
      </c>
    </row>
    <row r="41" spans="1:27" ht="15" thickBot="1">
      <c r="C41" s="50" t="s">
        <v>2050</v>
      </c>
      <c r="D41">
        <v>6</v>
      </c>
      <c r="E41">
        <v>0</v>
      </c>
      <c r="F41">
        <v>0</v>
      </c>
      <c r="M41" s="36"/>
      <c r="X41" s="76" t="s">
        <v>636</v>
      </c>
      <c r="Y41" t="s">
        <v>623</v>
      </c>
      <c r="Z41" s="77" t="s">
        <v>637</v>
      </c>
    </row>
    <row r="42" spans="1:27" ht="15" thickBot="1">
      <c r="C42" s="50" t="s">
        <v>2051</v>
      </c>
      <c r="D42">
        <v>6</v>
      </c>
      <c r="E42">
        <v>0</v>
      </c>
      <c r="F42">
        <v>0</v>
      </c>
      <c r="X42" s="74" t="s">
        <v>638</v>
      </c>
      <c r="Y42" t="s">
        <v>623</v>
      </c>
    </row>
    <row r="43" spans="1:27" ht="15" thickBot="1">
      <c r="C43" s="50" t="s">
        <v>683</v>
      </c>
      <c r="D43">
        <v>5</v>
      </c>
      <c r="E43">
        <v>0</v>
      </c>
      <c r="F43">
        <v>0</v>
      </c>
      <c r="X43" s="74" t="s">
        <v>639</v>
      </c>
      <c r="Y43" t="s">
        <v>623</v>
      </c>
      <c r="Z43" s="68" t="s">
        <v>312</v>
      </c>
    </row>
    <row r="44" spans="1:27" ht="15" thickBot="1">
      <c r="C44" s="50" t="s">
        <v>2945</v>
      </c>
      <c r="D44">
        <v>1</v>
      </c>
      <c r="E44">
        <v>0</v>
      </c>
      <c r="F44">
        <v>0</v>
      </c>
      <c r="X44" s="73" t="s">
        <v>640</v>
      </c>
      <c r="Y44" t="s">
        <v>641</v>
      </c>
      <c r="Z44" t="s">
        <v>628</v>
      </c>
    </row>
    <row r="45" spans="1:27" ht="15" thickBot="1">
      <c r="X45" s="73" t="s">
        <v>106</v>
      </c>
      <c r="Y45" t="s">
        <v>623</v>
      </c>
      <c r="AA45" t="s">
        <v>642</v>
      </c>
    </row>
    <row r="46" spans="1:27">
      <c r="D46" t="s">
        <v>1767</v>
      </c>
    </row>
    <row r="47" spans="1:27">
      <c r="A47" t="s">
        <v>643</v>
      </c>
      <c r="B47" t="s">
        <v>3</v>
      </c>
      <c r="D47" t="s">
        <v>2279</v>
      </c>
      <c r="L47" s="125"/>
      <c r="M47" s="796"/>
      <c r="N47" s="796"/>
    </row>
    <row r="48" spans="1:27">
      <c r="A48" s="50" t="s">
        <v>163</v>
      </c>
      <c r="B48" s="104" t="s">
        <v>1768</v>
      </c>
      <c r="D48" t="s">
        <v>2280</v>
      </c>
    </row>
    <row r="49" spans="1:14">
      <c r="A49" s="50" t="s">
        <v>255</v>
      </c>
      <c r="B49" s="104" t="s">
        <v>1774</v>
      </c>
      <c r="D49" t="s">
        <v>284</v>
      </c>
    </row>
    <row r="50" spans="1:14">
      <c r="A50" s="50" t="s">
        <v>166</v>
      </c>
      <c r="B50" s="104" t="s">
        <v>903</v>
      </c>
      <c r="D50" t="s">
        <v>1760</v>
      </c>
    </row>
    <row r="51" spans="1:14" ht="24.6">
      <c r="A51" s="50" t="s">
        <v>303</v>
      </c>
      <c r="B51" s="104" t="s">
        <v>1775</v>
      </c>
      <c r="D51" t="s">
        <v>1761</v>
      </c>
      <c r="J51" s="12"/>
      <c r="K51" s="12"/>
      <c r="L51" s="795"/>
      <c r="M51" s="795"/>
      <c r="N51" s="795"/>
    </row>
    <row r="52" spans="1:14">
      <c r="A52" s="50" t="s">
        <v>198</v>
      </c>
      <c r="B52" s="104" t="s">
        <v>1749</v>
      </c>
      <c r="D52" t="s">
        <v>1762</v>
      </c>
      <c r="J52" s="12"/>
      <c r="K52" s="12"/>
      <c r="L52" s="18"/>
      <c r="M52" s="5"/>
    </row>
    <row r="53" spans="1:14">
      <c r="A53" s="50" t="s">
        <v>295</v>
      </c>
      <c r="B53" s="104" t="s">
        <v>1769</v>
      </c>
      <c r="D53" t="s">
        <v>1763</v>
      </c>
      <c r="J53" s="12"/>
      <c r="K53" s="12"/>
      <c r="L53" s="18"/>
      <c r="M53" s="5"/>
    </row>
    <row r="54" spans="1:14" ht="24.6">
      <c r="A54" s="50" t="s">
        <v>865</v>
      </c>
      <c r="B54" s="104" t="s">
        <v>1770</v>
      </c>
      <c r="D54" t="s">
        <v>1764</v>
      </c>
      <c r="J54" s="12"/>
      <c r="K54" s="12"/>
      <c r="L54" s="18"/>
      <c r="M54" s="5"/>
    </row>
    <row r="55" spans="1:14" ht="36.6">
      <c r="A55" s="50" t="s">
        <v>518</v>
      </c>
      <c r="B55" s="104" t="s">
        <v>1771</v>
      </c>
      <c r="D55" t="s">
        <v>187</v>
      </c>
      <c r="J55" s="12"/>
      <c r="K55" s="12"/>
      <c r="L55" s="18"/>
      <c r="M55" s="5"/>
    </row>
    <row r="56" spans="1:14">
      <c r="A56" s="50" t="s">
        <v>683</v>
      </c>
      <c r="B56" s="104" t="s">
        <v>684</v>
      </c>
      <c r="D56" t="s">
        <v>164</v>
      </c>
      <c r="J56" s="12"/>
      <c r="K56" s="12"/>
      <c r="L56" s="18"/>
    </row>
    <row r="57" spans="1:14" ht="36.6">
      <c r="A57" s="50" t="s">
        <v>2050</v>
      </c>
      <c r="B57" s="104" t="s">
        <v>1772</v>
      </c>
      <c r="D57" t="s">
        <v>1765</v>
      </c>
      <c r="J57" s="12"/>
      <c r="K57" s="12"/>
      <c r="L57" s="795"/>
      <c r="M57" s="795"/>
      <c r="N57" s="795"/>
    </row>
    <row r="58" spans="1:14" ht="36.6">
      <c r="A58" s="50" t="s">
        <v>2051</v>
      </c>
      <c r="B58" s="104" t="s">
        <v>1773</v>
      </c>
      <c r="D58" t="s">
        <v>2387</v>
      </c>
      <c r="J58" s="12"/>
      <c r="K58" s="12"/>
      <c r="L58" s="18"/>
      <c r="M58" s="5"/>
    </row>
    <row r="59" spans="1:14">
      <c r="A59" s="50" t="s">
        <v>683</v>
      </c>
      <c r="B59" s="104" t="s">
        <v>279</v>
      </c>
      <c r="D59" t="s">
        <v>224</v>
      </c>
      <c r="J59" s="12"/>
      <c r="K59" s="12"/>
    </row>
    <row r="60" spans="1:14">
      <c r="A60" s="50" t="s">
        <v>2945</v>
      </c>
      <c r="B60" s="104" t="s">
        <v>2946</v>
      </c>
      <c r="D60" t="s">
        <v>1766</v>
      </c>
      <c r="J60" s="12"/>
      <c r="K60" s="12"/>
      <c r="L60" s="795"/>
      <c r="M60" s="795"/>
      <c r="N60" s="795"/>
    </row>
    <row r="61" spans="1:14">
      <c r="D61" t="s">
        <v>280</v>
      </c>
      <c r="J61" s="12"/>
      <c r="K61" s="12"/>
      <c r="L61" s="18"/>
    </row>
    <row r="62" spans="1:14">
      <c r="D62" t="s">
        <v>1726</v>
      </c>
      <c r="J62" s="12"/>
      <c r="K62" s="12"/>
      <c r="L62" s="18"/>
    </row>
    <row r="63" spans="1:14">
      <c r="D63" t="s">
        <v>2663</v>
      </c>
      <c r="J63" s="12"/>
      <c r="K63" s="12"/>
    </row>
    <row r="64" spans="1:14">
      <c r="D64" t="s">
        <v>402</v>
      </c>
      <c r="J64" s="12"/>
      <c r="K64" s="12"/>
      <c r="L64" s="795"/>
      <c r="M64" s="795"/>
      <c r="N64" s="795"/>
    </row>
    <row r="65" spans="4:4">
      <c r="D65" t="s">
        <v>383</v>
      </c>
    </row>
  </sheetData>
  <mergeCells count="13">
    <mergeCell ref="X6:AA6"/>
    <mergeCell ref="L1:S2"/>
    <mergeCell ref="L40:O40"/>
    <mergeCell ref="L60:N60"/>
    <mergeCell ref="L64:N64"/>
    <mergeCell ref="E4:G4"/>
    <mergeCell ref="L8:O8"/>
    <mergeCell ref="S7:T7"/>
    <mergeCell ref="L51:N51"/>
    <mergeCell ref="L57:N57"/>
    <mergeCell ref="M47:N47"/>
    <mergeCell ref="L24:M24"/>
    <mergeCell ref="L35:M35"/>
  </mergeCells>
  <phoneticPr fontId="7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D5DD1-BD1E-4DF8-BA95-43614B46E177}">
  <sheetPr codeName="Hoja12"/>
  <dimension ref="A1:AB1233"/>
  <sheetViews>
    <sheetView topLeftCell="A839" zoomScale="70" zoomScaleNormal="70" workbookViewId="0">
      <selection activeCell="D871" sqref="D871"/>
    </sheetView>
  </sheetViews>
  <sheetFormatPr baseColWidth="10" defaultRowHeight="14.4"/>
  <cols>
    <col min="1" max="1" width="8.88671875" bestFit="1" customWidth="1"/>
    <col min="2" max="2" width="18.6640625" bestFit="1" customWidth="1"/>
    <col min="3" max="3" width="27.44140625" bestFit="1" customWidth="1"/>
    <col min="4" max="4" width="25.33203125" bestFit="1" customWidth="1"/>
    <col min="5" max="5" width="57.88671875" bestFit="1" customWidth="1"/>
    <col min="6" max="6" width="17.44140625" bestFit="1" customWidth="1"/>
    <col min="7" max="7" width="55.6640625" bestFit="1" customWidth="1"/>
    <col min="8" max="8" width="32" bestFit="1" customWidth="1"/>
    <col min="9" max="9" width="27.33203125" bestFit="1" customWidth="1"/>
    <col min="10" max="10" width="20" bestFit="1" customWidth="1"/>
    <col min="11" max="11" width="20.5546875" bestFit="1" customWidth="1"/>
    <col min="12" max="12" width="42.88671875" bestFit="1" customWidth="1"/>
    <col min="13" max="13" width="22.109375" bestFit="1" customWidth="1"/>
    <col min="14" max="14" width="62.109375" bestFit="1" customWidth="1"/>
    <col min="15" max="15" width="25.6640625" bestFit="1" customWidth="1"/>
    <col min="16" max="16" width="36" bestFit="1" customWidth="1"/>
    <col min="17" max="17" width="21.6640625" bestFit="1" customWidth="1"/>
    <col min="18" max="18" width="10.6640625" bestFit="1" customWidth="1"/>
    <col min="19" max="19" width="66.6640625" bestFit="1" customWidth="1"/>
    <col min="20" max="20" width="15" bestFit="1" customWidth="1"/>
    <col min="21" max="21" width="18.33203125" bestFit="1" customWidth="1"/>
    <col min="22" max="22" width="22" bestFit="1" customWidth="1"/>
    <col min="23" max="23" width="30.5546875" bestFit="1" customWidth="1"/>
    <col min="24" max="24" width="29.109375" bestFit="1" customWidth="1"/>
    <col min="25" max="25" width="14.88671875" bestFit="1" customWidth="1"/>
    <col min="26" max="26" width="19.5546875" bestFit="1" customWidth="1"/>
    <col min="27" max="27" width="16" bestFit="1" customWidth="1"/>
    <col min="28" max="28" width="30.5546875" bestFit="1" customWidth="1"/>
  </cols>
  <sheetData>
    <row r="1" spans="1:28">
      <c r="A1" t="s">
        <v>911</v>
      </c>
      <c r="B1" t="s">
        <v>3</v>
      </c>
      <c r="C1" t="s">
        <v>0</v>
      </c>
      <c r="D1" t="s">
        <v>912</v>
      </c>
      <c r="E1" t="s">
        <v>913</v>
      </c>
      <c r="F1" t="s">
        <v>2</v>
      </c>
      <c r="G1" t="s">
        <v>1</v>
      </c>
      <c r="H1" t="s">
        <v>1885</v>
      </c>
      <c r="I1" t="s">
        <v>2109</v>
      </c>
      <c r="J1" t="s">
        <v>187</v>
      </c>
      <c r="K1" t="s">
        <v>1886</v>
      </c>
      <c r="L1" t="s">
        <v>2110</v>
      </c>
      <c r="M1" t="s">
        <v>1887</v>
      </c>
      <c r="N1" t="s">
        <v>2111</v>
      </c>
      <c r="O1" t="s">
        <v>1888</v>
      </c>
      <c r="P1" t="s">
        <v>1889</v>
      </c>
      <c r="Q1" t="s">
        <v>1890</v>
      </c>
      <c r="R1" t="s">
        <v>1891</v>
      </c>
      <c r="S1" t="s">
        <v>344</v>
      </c>
      <c r="T1" t="s">
        <v>343</v>
      </c>
      <c r="U1" t="s">
        <v>2028</v>
      </c>
      <c r="V1" t="s">
        <v>2707</v>
      </c>
      <c r="W1" t="s">
        <v>2708</v>
      </c>
      <c r="X1" t="s">
        <v>2709</v>
      </c>
      <c r="Y1" t="s">
        <v>2710</v>
      </c>
      <c r="Z1" t="s">
        <v>377</v>
      </c>
      <c r="AA1" t="s">
        <v>363</v>
      </c>
      <c r="AB1" t="s">
        <v>2711</v>
      </c>
    </row>
    <row r="2" spans="1:28">
      <c r="A2">
        <v>1</v>
      </c>
      <c r="B2" t="s">
        <v>166</v>
      </c>
      <c r="C2" t="s">
        <v>900</v>
      </c>
      <c r="D2" t="s">
        <v>901</v>
      </c>
      <c r="E2" t="s">
        <v>435</v>
      </c>
      <c r="F2">
        <v>9981653989</v>
      </c>
      <c r="G2" t="s">
        <v>914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902</v>
      </c>
      <c r="N2" s="6">
        <v>43617</v>
      </c>
      <c r="O2" s="6">
        <v>44682</v>
      </c>
      <c r="P2" s="6">
        <v>43617</v>
      </c>
      <c r="Q2" s="6">
        <v>44682</v>
      </c>
      <c r="R2" t="s">
        <v>1892</v>
      </c>
      <c r="S2" t="s">
        <v>903</v>
      </c>
      <c r="T2" t="s">
        <v>433</v>
      </c>
      <c r="U2" t="s">
        <v>2031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2031</v>
      </c>
    </row>
    <row r="3" spans="1:28">
      <c r="A3">
        <v>2</v>
      </c>
      <c r="B3" t="s">
        <v>166</v>
      </c>
      <c r="C3" t="s">
        <v>915</v>
      </c>
      <c r="D3" t="s">
        <v>916</v>
      </c>
      <c r="E3" t="s">
        <v>2409</v>
      </c>
      <c r="F3">
        <v>9984241069</v>
      </c>
      <c r="G3" t="s">
        <v>917</v>
      </c>
      <c r="H3">
        <v>36</v>
      </c>
      <c r="I3">
        <v>36</v>
      </c>
      <c r="K3">
        <v>1000</v>
      </c>
      <c r="L3">
        <v>1250</v>
      </c>
      <c r="M3" t="s">
        <v>902</v>
      </c>
      <c r="N3" s="6">
        <v>43617</v>
      </c>
      <c r="O3" s="6">
        <v>44682</v>
      </c>
      <c r="P3" s="6">
        <v>43617</v>
      </c>
      <c r="Q3" s="6">
        <v>44682</v>
      </c>
      <c r="R3" t="s">
        <v>1893</v>
      </c>
      <c r="S3" t="s">
        <v>903</v>
      </c>
      <c r="T3" t="s">
        <v>433</v>
      </c>
      <c r="U3" t="s">
        <v>2031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2031</v>
      </c>
    </row>
    <row r="4" spans="1:28">
      <c r="A4">
        <v>3</v>
      </c>
      <c r="B4" t="s">
        <v>166</v>
      </c>
      <c r="C4" t="s">
        <v>918</v>
      </c>
      <c r="D4" t="s">
        <v>919</v>
      </c>
      <c r="E4" t="s">
        <v>920</v>
      </c>
      <c r="F4">
        <v>9981080452</v>
      </c>
      <c r="G4" t="s">
        <v>8817</v>
      </c>
      <c r="H4">
        <v>36</v>
      </c>
      <c r="I4">
        <v>36</v>
      </c>
      <c r="K4">
        <v>1000</v>
      </c>
      <c r="L4">
        <v>0</v>
      </c>
      <c r="M4" t="s">
        <v>902</v>
      </c>
      <c r="N4" s="6">
        <v>43617</v>
      </c>
      <c r="O4" s="6">
        <v>44682</v>
      </c>
      <c r="P4" s="6">
        <v>43617</v>
      </c>
      <c r="Q4" s="6">
        <v>44682</v>
      </c>
      <c r="R4" t="s">
        <v>1893</v>
      </c>
      <c r="S4" t="s">
        <v>903</v>
      </c>
      <c r="T4" t="s">
        <v>433</v>
      </c>
      <c r="U4" t="s">
        <v>2029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2029</v>
      </c>
    </row>
    <row r="5" spans="1:28">
      <c r="A5">
        <v>4</v>
      </c>
      <c r="B5" t="s">
        <v>166</v>
      </c>
      <c r="C5" t="s">
        <v>921</v>
      </c>
      <c r="D5" t="s">
        <v>922</v>
      </c>
      <c r="E5" t="s">
        <v>406</v>
      </c>
      <c r="F5">
        <v>9984764221</v>
      </c>
      <c r="G5" t="s">
        <v>1894</v>
      </c>
      <c r="H5">
        <v>36</v>
      </c>
      <c r="I5">
        <v>36</v>
      </c>
      <c r="K5">
        <v>1000</v>
      </c>
      <c r="L5">
        <v>1250</v>
      </c>
      <c r="M5" t="s">
        <v>902</v>
      </c>
      <c r="N5" s="6">
        <v>43586</v>
      </c>
      <c r="O5" s="6">
        <v>44652</v>
      </c>
      <c r="P5" s="6">
        <v>43586</v>
      </c>
      <c r="Q5" s="6">
        <v>44652</v>
      </c>
      <c r="R5" t="s">
        <v>1892</v>
      </c>
      <c r="S5" t="s">
        <v>903</v>
      </c>
      <c r="T5" t="s">
        <v>433</v>
      </c>
      <c r="U5" t="s">
        <v>2031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2031</v>
      </c>
    </row>
    <row r="6" spans="1:28">
      <c r="A6">
        <v>5</v>
      </c>
      <c r="B6" t="s">
        <v>166</v>
      </c>
      <c r="C6" t="s">
        <v>923</v>
      </c>
      <c r="D6" t="s">
        <v>2712</v>
      </c>
      <c r="E6" t="s">
        <v>170</v>
      </c>
      <c r="F6">
        <v>9841130074</v>
      </c>
      <c r="G6" t="s">
        <v>924</v>
      </c>
      <c r="H6">
        <v>36</v>
      </c>
      <c r="I6">
        <v>36</v>
      </c>
      <c r="K6">
        <v>1000</v>
      </c>
      <c r="L6">
        <v>1250</v>
      </c>
      <c r="M6" t="s">
        <v>902</v>
      </c>
      <c r="N6" s="6">
        <v>43617</v>
      </c>
      <c r="O6" s="6">
        <v>44682</v>
      </c>
      <c r="P6" s="6">
        <v>43617</v>
      </c>
      <c r="Q6" s="6">
        <v>44682</v>
      </c>
      <c r="R6" t="s">
        <v>1893</v>
      </c>
      <c r="S6" t="s">
        <v>903</v>
      </c>
      <c r="T6" t="s">
        <v>433</v>
      </c>
      <c r="U6" t="s">
        <v>2031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2031</v>
      </c>
    </row>
    <row r="7" spans="1:28">
      <c r="A7">
        <v>6</v>
      </c>
      <c r="B7" t="s">
        <v>166</v>
      </c>
      <c r="C7" t="s">
        <v>925</v>
      </c>
      <c r="D7" t="s">
        <v>926</v>
      </c>
      <c r="E7" t="s">
        <v>752</v>
      </c>
      <c r="F7">
        <v>9831564379</v>
      </c>
      <c r="G7" s="143" t="s">
        <v>1757</v>
      </c>
      <c r="H7">
        <v>36</v>
      </c>
      <c r="I7">
        <v>36</v>
      </c>
      <c r="K7">
        <v>1000</v>
      </c>
      <c r="L7">
        <v>1250</v>
      </c>
      <c r="M7" t="s">
        <v>902</v>
      </c>
      <c r="N7" s="6">
        <v>43586</v>
      </c>
      <c r="O7" s="6">
        <v>44652</v>
      </c>
      <c r="P7" s="6">
        <v>43586</v>
      </c>
      <c r="Q7" s="6">
        <v>44652</v>
      </c>
      <c r="R7" t="s">
        <v>1892</v>
      </c>
      <c r="S7" t="s">
        <v>903</v>
      </c>
      <c r="T7" t="s">
        <v>433</v>
      </c>
      <c r="U7" t="s">
        <v>2031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2031</v>
      </c>
    </row>
    <row r="8" spans="1:28">
      <c r="A8">
        <v>7</v>
      </c>
      <c r="B8" t="s">
        <v>166</v>
      </c>
      <c r="C8" t="s">
        <v>927</v>
      </c>
      <c r="D8" t="s">
        <v>928</v>
      </c>
      <c r="E8" t="s">
        <v>2344</v>
      </c>
      <c r="F8">
        <v>9841667554</v>
      </c>
      <c r="G8" t="s">
        <v>1895</v>
      </c>
      <c r="H8">
        <v>36</v>
      </c>
      <c r="I8">
        <v>36</v>
      </c>
      <c r="K8">
        <v>1000</v>
      </c>
      <c r="L8">
        <v>1250</v>
      </c>
      <c r="M8" t="s">
        <v>902</v>
      </c>
      <c r="N8" s="6">
        <v>43617</v>
      </c>
      <c r="O8" s="6">
        <v>44682</v>
      </c>
      <c r="P8" s="6">
        <v>43617</v>
      </c>
      <c r="Q8" s="6">
        <v>44682</v>
      </c>
      <c r="R8" t="s">
        <v>1893</v>
      </c>
      <c r="S8" t="s">
        <v>903</v>
      </c>
      <c r="T8" t="s">
        <v>433</v>
      </c>
      <c r="U8" t="s">
        <v>2031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2031</v>
      </c>
    </row>
    <row r="9" spans="1:28">
      <c r="A9">
        <v>8</v>
      </c>
      <c r="B9" t="s">
        <v>166</v>
      </c>
      <c r="C9" t="s">
        <v>929</v>
      </c>
      <c r="D9" t="s">
        <v>2713</v>
      </c>
      <c r="E9" t="s">
        <v>194</v>
      </c>
      <c r="F9">
        <v>9841070830</v>
      </c>
      <c r="G9" t="s">
        <v>930</v>
      </c>
      <c r="H9">
        <v>36</v>
      </c>
      <c r="I9">
        <v>36</v>
      </c>
      <c r="K9">
        <v>1000</v>
      </c>
      <c r="L9">
        <v>1700</v>
      </c>
      <c r="M9" t="s">
        <v>902</v>
      </c>
      <c r="N9" s="6">
        <v>43617</v>
      </c>
      <c r="O9" s="6">
        <v>44682</v>
      </c>
      <c r="P9" s="6">
        <v>43617</v>
      </c>
      <c r="Q9" s="6">
        <v>44682</v>
      </c>
      <c r="R9" t="s">
        <v>1892</v>
      </c>
      <c r="S9" t="s">
        <v>903</v>
      </c>
      <c r="T9" t="s">
        <v>433</v>
      </c>
      <c r="U9" t="s">
        <v>20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20</v>
      </c>
    </row>
    <row r="10" spans="1:28">
      <c r="A10">
        <v>9</v>
      </c>
      <c r="B10" t="s">
        <v>166</v>
      </c>
      <c r="C10" t="s">
        <v>931</v>
      </c>
      <c r="D10" t="s">
        <v>932</v>
      </c>
      <c r="E10" t="s">
        <v>439</v>
      </c>
      <c r="F10">
        <v>9831763492</v>
      </c>
      <c r="G10" t="s">
        <v>933</v>
      </c>
      <c r="H10">
        <v>36</v>
      </c>
      <c r="I10">
        <v>36</v>
      </c>
      <c r="K10">
        <v>1000</v>
      </c>
      <c r="L10">
        <v>1250</v>
      </c>
      <c r="M10" t="s">
        <v>902</v>
      </c>
      <c r="N10" s="6">
        <v>43586</v>
      </c>
      <c r="O10" s="6">
        <v>44652</v>
      </c>
      <c r="P10" s="6">
        <v>43586</v>
      </c>
      <c r="Q10" s="6">
        <v>44652</v>
      </c>
      <c r="R10" t="s">
        <v>1893</v>
      </c>
      <c r="S10" t="s">
        <v>903</v>
      </c>
      <c r="T10" t="s">
        <v>433</v>
      </c>
      <c r="U10" t="s">
        <v>2031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2031</v>
      </c>
    </row>
    <row r="11" spans="1:28">
      <c r="A11">
        <v>10</v>
      </c>
      <c r="B11" t="s">
        <v>166</v>
      </c>
      <c r="C11" t="s">
        <v>934</v>
      </c>
      <c r="D11" t="s">
        <v>935</v>
      </c>
      <c r="E11" t="s">
        <v>2410</v>
      </c>
      <c r="F11">
        <v>9984859656</v>
      </c>
      <c r="G11" t="s">
        <v>936</v>
      </c>
      <c r="H11">
        <v>36</v>
      </c>
      <c r="I11">
        <v>36</v>
      </c>
      <c r="K11">
        <v>1000</v>
      </c>
      <c r="L11">
        <v>1250</v>
      </c>
      <c r="M11" t="s">
        <v>902</v>
      </c>
      <c r="N11" s="6">
        <v>43617</v>
      </c>
      <c r="O11" s="6">
        <v>44682</v>
      </c>
      <c r="P11" s="6">
        <v>43617</v>
      </c>
      <c r="Q11" s="6">
        <v>44682</v>
      </c>
      <c r="R11" t="s">
        <v>1893</v>
      </c>
      <c r="S11" t="s">
        <v>903</v>
      </c>
      <c r="T11" t="s">
        <v>433</v>
      </c>
      <c r="U11" t="s">
        <v>2031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2031</v>
      </c>
    </row>
    <row r="12" spans="1:28">
      <c r="A12">
        <v>11</v>
      </c>
      <c r="B12" t="s">
        <v>166</v>
      </c>
      <c r="C12" t="s">
        <v>937</v>
      </c>
      <c r="D12" t="s">
        <v>938</v>
      </c>
      <c r="E12" t="s">
        <v>2107</v>
      </c>
      <c r="F12">
        <v>9983189139</v>
      </c>
      <c r="G12" t="s">
        <v>939</v>
      </c>
      <c r="H12">
        <v>36</v>
      </c>
      <c r="I12">
        <v>36</v>
      </c>
      <c r="K12">
        <v>1000</v>
      </c>
      <c r="L12">
        <v>1250</v>
      </c>
      <c r="M12" t="s">
        <v>902</v>
      </c>
      <c r="N12" s="6">
        <v>43617</v>
      </c>
      <c r="O12" s="6">
        <v>44682</v>
      </c>
      <c r="P12" s="6">
        <v>43617</v>
      </c>
      <c r="Q12" s="6">
        <v>44682</v>
      </c>
      <c r="R12" t="s">
        <v>1892</v>
      </c>
      <c r="S12" t="s">
        <v>903</v>
      </c>
      <c r="T12" t="s">
        <v>433</v>
      </c>
      <c r="U12" t="s">
        <v>2031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2031</v>
      </c>
    </row>
    <row r="13" spans="1:28">
      <c r="A13">
        <v>12</v>
      </c>
      <c r="B13" t="s">
        <v>166</v>
      </c>
      <c r="C13" t="s">
        <v>940</v>
      </c>
      <c r="D13" t="s">
        <v>941</v>
      </c>
      <c r="E13" t="s">
        <v>436</v>
      </c>
      <c r="F13">
        <v>9848010231</v>
      </c>
      <c r="G13" t="s">
        <v>942</v>
      </c>
      <c r="H13">
        <v>36</v>
      </c>
      <c r="I13">
        <v>36</v>
      </c>
      <c r="K13">
        <v>1000</v>
      </c>
      <c r="L13">
        <v>1250</v>
      </c>
      <c r="M13" t="s">
        <v>902</v>
      </c>
      <c r="N13" s="6">
        <v>43617</v>
      </c>
      <c r="O13" s="6">
        <v>44682</v>
      </c>
      <c r="P13" s="6">
        <v>43617</v>
      </c>
      <c r="Q13" s="6">
        <v>44682</v>
      </c>
      <c r="R13" t="s">
        <v>1892</v>
      </c>
      <c r="S13" t="s">
        <v>903</v>
      </c>
      <c r="T13" t="s">
        <v>433</v>
      </c>
      <c r="U13" t="s">
        <v>2031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2031</v>
      </c>
    </row>
    <row r="14" spans="1:28">
      <c r="A14">
        <v>13</v>
      </c>
      <c r="B14" t="s">
        <v>166</v>
      </c>
      <c r="C14" t="s">
        <v>943</v>
      </c>
      <c r="D14" t="s">
        <v>944</v>
      </c>
      <c r="E14" t="s">
        <v>751</v>
      </c>
      <c r="F14">
        <v>9841157869</v>
      </c>
      <c r="G14" t="s">
        <v>945</v>
      </c>
      <c r="H14">
        <v>36</v>
      </c>
      <c r="I14">
        <v>36</v>
      </c>
      <c r="K14">
        <v>1000</v>
      </c>
      <c r="L14">
        <v>1350</v>
      </c>
      <c r="M14" t="s">
        <v>902</v>
      </c>
      <c r="N14" s="6">
        <v>43739</v>
      </c>
      <c r="O14" s="6">
        <v>44805</v>
      </c>
      <c r="P14" s="6">
        <v>43739</v>
      </c>
      <c r="Q14" s="6">
        <v>44805</v>
      </c>
      <c r="R14" t="s">
        <v>1893</v>
      </c>
      <c r="S14" t="s">
        <v>903</v>
      </c>
      <c r="T14" t="s">
        <v>433</v>
      </c>
      <c r="U14" t="s">
        <v>2031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2031</v>
      </c>
    </row>
    <row r="15" spans="1:28">
      <c r="A15">
        <v>14</v>
      </c>
      <c r="B15" t="s">
        <v>166</v>
      </c>
      <c r="C15" t="s">
        <v>946</v>
      </c>
      <c r="D15" t="s">
        <v>947</v>
      </c>
      <c r="E15" t="s">
        <v>261</v>
      </c>
      <c r="F15">
        <v>9841789719</v>
      </c>
      <c r="G15" t="s">
        <v>948</v>
      </c>
      <c r="H15">
        <v>36</v>
      </c>
      <c r="I15">
        <v>36</v>
      </c>
      <c r="K15">
        <v>1000</v>
      </c>
      <c r="L15">
        <v>1350</v>
      </c>
      <c r="M15" t="s">
        <v>1731</v>
      </c>
      <c r="N15" s="6">
        <v>43709</v>
      </c>
      <c r="O15" s="6">
        <v>44866</v>
      </c>
      <c r="P15" s="6">
        <v>43709</v>
      </c>
      <c r="Q15" s="6">
        <v>44774</v>
      </c>
      <c r="R15" t="s">
        <v>1893</v>
      </c>
      <c r="S15" t="s">
        <v>903</v>
      </c>
      <c r="T15" t="s">
        <v>2714</v>
      </c>
      <c r="U15" t="s">
        <v>2031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2031</v>
      </c>
    </row>
    <row r="16" spans="1:28">
      <c r="A16">
        <v>15</v>
      </c>
      <c r="B16" t="s">
        <v>166</v>
      </c>
      <c r="C16" t="s">
        <v>949</v>
      </c>
      <c r="D16" t="s">
        <v>950</v>
      </c>
      <c r="E16" t="s">
        <v>177</v>
      </c>
      <c r="F16">
        <v>9842110696</v>
      </c>
      <c r="G16" t="s">
        <v>951</v>
      </c>
      <c r="H16">
        <v>36</v>
      </c>
      <c r="I16">
        <v>36</v>
      </c>
      <c r="K16">
        <v>1000</v>
      </c>
      <c r="L16">
        <v>1350</v>
      </c>
      <c r="M16" t="s">
        <v>1731</v>
      </c>
      <c r="N16" s="6">
        <v>43709</v>
      </c>
      <c r="O16" s="6">
        <v>44866</v>
      </c>
      <c r="P16" s="6">
        <v>43709</v>
      </c>
      <c r="Q16" s="6">
        <v>44774</v>
      </c>
      <c r="R16" t="s">
        <v>1893</v>
      </c>
      <c r="S16" t="s">
        <v>903</v>
      </c>
      <c r="T16" t="s">
        <v>2714</v>
      </c>
      <c r="U16" t="s">
        <v>2031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2031</v>
      </c>
    </row>
    <row r="17" spans="1:28">
      <c r="A17">
        <v>16</v>
      </c>
      <c r="B17" t="s">
        <v>166</v>
      </c>
      <c r="C17" t="s">
        <v>952</v>
      </c>
      <c r="D17" t="s">
        <v>953</v>
      </c>
      <c r="E17" t="s">
        <v>226</v>
      </c>
      <c r="F17">
        <v>9841208785</v>
      </c>
      <c r="G17" t="s">
        <v>954</v>
      </c>
      <c r="H17">
        <v>36</v>
      </c>
      <c r="I17">
        <v>36</v>
      </c>
      <c r="K17">
        <v>1000</v>
      </c>
      <c r="L17">
        <v>1350</v>
      </c>
      <c r="M17" t="s">
        <v>1731</v>
      </c>
      <c r="N17" s="6">
        <v>43709</v>
      </c>
      <c r="O17" s="6">
        <v>44866</v>
      </c>
      <c r="P17" s="6">
        <v>43709</v>
      </c>
      <c r="Q17" s="6">
        <v>44774</v>
      </c>
      <c r="R17" t="s">
        <v>1893</v>
      </c>
      <c r="S17" t="s">
        <v>903</v>
      </c>
      <c r="T17" t="s">
        <v>2714</v>
      </c>
      <c r="U17" t="s">
        <v>2031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2031</v>
      </c>
    </row>
    <row r="18" spans="1:28">
      <c r="A18">
        <v>17</v>
      </c>
      <c r="B18" t="s">
        <v>166</v>
      </c>
      <c r="C18" t="s">
        <v>955</v>
      </c>
      <c r="D18" t="s">
        <v>956</v>
      </c>
      <c r="E18" t="s">
        <v>302</v>
      </c>
      <c r="F18">
        <v>9841062318</v>
      </c>
      <c r="G18" s="143" t="s">
        <v>957</v>
      </c>
      <c r="H18">
        <v>36</v>
      </c>
      <c r="I18">
        <v>36</v>
      </c>
      <c r="K18">
        <v>1000</v>
      </c>
      <c r="L18">
        <v>1350</v>
      </c>
      <c r="M18" t="s">
        <v>1731</v>
      </c>
      <c r="N18" s="6">
        <v>43709</v>
      </c>
      <c r="O18" s="6">
        <v>44866</v>
      </c>
      <c r="P18" s="6">
        <v>43709</v>
      </c>
      <c r="Q18" s="6">
        <v>44774</v>
      </c>
      <c r="R18" t="s">
        <v>1892</v>
      </c>
      <c r="S18" t="s">
        <v>903</v>
      </c>
      <c r="T18" t="s">
        <v>2714</v>
      </c>
      <c r="U18" t="s">
        <v>2031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2031</v>
      </c>
    </row>
    <row r="19" spans="1:28">
      <c r="A19">
        <v>18</v>
      </c>
      <c r="B19" t="s">
        <v>166</v>
      </c>
      <c r="C19" t="s">
        <v>958</v>
      </c>
      <c r="D19" t="s">
        <v>959</v>
      </c>
      <c r="E19" t="s">
        <v>267</v>
      </c>
      <c r="F19">
        <v>9841962061</v>
      </c>
      <c r="G19" t="s">
        <v>960</v>
      </c>
      <c r="H19">
        <v>36</v>
      </c>
      <c r="I19">
        <v>36</v>
      </c>
      <c r="K19">
        <v>1000</v>
      </c>
      <c r="L19">
        <v>1350</v>
      </c>
      <c r="M19" t="s">
        <v>1731</v>
      </c>
      <c r="N19" s="6">
        <v>43709</v>
      </c>
      <c r="O19" s="6">
        <v>44866</v>
      </c>
      <c r="P19" s="6">
        <v>43709</v>
      </c>
      <c r="Q19" s="6">
        <v>44774</v>
      </c>
      <c r="R19" t="s">
        <v>1892</v>
      </c>
      <c r="S19" t="s">
        <v>903</v>
      </c>
      <c r="T19" t="s">
        <v>2714</v>
      </c>
      <c r="U19" t="s">
        <v>2031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2031</v>
      </c>
    </row>
    <row r="20" spans="1:28">
      <c r="A20">
        <v>19</v>
      </c>
      <c r="B20" t="s">
        <v>166</v>
      </c>
      <c r="C20" t="s">
        <v>961</v>
      </c>
      <c r="D20" t="s">
        <v>962</v>
      </c>
      <c r="E20" t="s">
        <v>180</v>
      </c>
      <c r="F20">
        <v>9841375747</v>
      </c>
      <c r="G20" t="s">
        <v>963</v>
      </c>
      <c r="H20">
        <v>36</v>
      </c>
      <c r="I20">
        <v>36</v>
      </c>
      <c r="K20">
        <v>1000</v>
      </c>
      <c r="L20">
        <v>1350</v>
      </c>
      <c r="M20" t="s">
        <v>1731</v>
      </c>
      <c r="N20" s="6">
        <v>43709</v>
      </c>
      <c r="O20" s="6">
        <v>44866</v>
      </c>
      <c r="P20" s="6">
        <v>43709</v>
      </c>
      <c r="Q20" s="6">
        <v>44774</v>
      </c>
      <c r="R20" t="s">
        <v>1893</v>
      </c>
      <c r="S20" t="s">
        <v>903</v>
      </c>
      <c r="T20" t="s">
        <v>2714</v>
      </c>
      <c r="U20" t="s">
        <v>2031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2031</v>
      </c>
    </row>
    <row r="21" spans="1:28">
      <c r="A21">
        <v>20</v>
      </c>
      <c r="B21" t="s">
        <v>166</v>
      </c>
      <c r="C21" t="s">
        <v>964</v>
      </c>
      <c r="D21" t="s">
        <v>965</v>
      </c>
      <c r="E21" t="s">
        <v>289</v>
      </c>
      <c r="F21">
        <v>9841447039</v>
      </c>
      <c r="G21" t="s">
        <v>966</v>
      </c>
      <c r="H21">
        <v>36</v>
      </c>
      <c r="I21">
        <v>36</v>
      </c>
      <c r="K21">
        <v>1000</v>
      </c>
      <c r="L21">
        <v>675</v>
      </c>
      <c r="M21" t="s">
        <v>1731</v>
      </c>
      <c r="N21" s="6">
        <v>43709</v>
      </c>
      <c r="O21" s="6">
        <v>44866</v>
      </c>
      <c r="P21" s="6">
        <v>43709</v>
      </c>
      <c r="Q21" s="6">
        <v>44774</v>
      </c>
      <c r="R21" t="s">
        <v>1892</v>
      </c>
      <c r="S21" t="s">
        <v>903</v>
      </c>
      <c r="T21" t="s">
        <v>2714</v>
      </c>
      <c r="U21" t="s">
        <v>2031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2031</v>
      </c>
    </row>
    <row r="22" spans="1:28">
      <c r="A22">
        <v>21</v>
      </c>
      <c r="B22" t="s">
        <v>166</v>
      </c>
      <c r="C22" t="s">
        <v>967</v>
      </c>
      <c r="D22" t="s">
        <v>968</v>
      </c>
      <c r="E22" t="s">
        <v>309</v>
      </c>
      <c r="F22">
        <v>9841868243</v>
      </c>
      <c r="G22" t="s">
        <v>969</v>
      </c>
      <c r="H22">
        <v>36</v>
      </c>
      <c r="I22">
        <v>36</v>
      </c>
      <c r="K22">
        <v>1000</v>
      </c>
      <c r="L22">
        <v>1350</v>
      </c>
      <c r="M22" t="s">
        <v>1731</v>
      </c>
      <c r="N22" s="6">
        <v>43709</v>
      </c>
      <c r="O22" s="6">
        <v>44866</v>
      </c>
      <c r="P22" s="6">
        <v>43709</v>
      </c>
      <c r="Q22" s="6">
        <v>44774</v>
      </c>
      <c r="R22" t="s">
        <v>1893</v>
      </c>
      <c r="S22" t="s">
        <v>903</v>
      </c>
      <c r="T22" t="s">
        <v>2714</v>
      </c>
      <c r="U22" t="s">
        <v>2031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2031</v>
      </c>
    </row>
    <row r="23" spans="1:28">
      <c r="A23">
        <v>22</v>
      </c>
      <c r="B23" t="s">
        <v>163</v>
      </c>
      <c r="C23" t="s">
        <v>1140</v>
      </c>
      <c r="D23" t="s">
        <v>1141</v>
      </c>
      <c r="E23" t="s">
        <v>290</v>
      </c>
      <c r="F23">
        <v>9381334809</v>
      </c>
      <c r="G23" t="s">
        <v>2169</v>
      </c>
      <c r="H23">
        <v>20</v>
      </c>
      <c r="I23">
        <v>20</v>
      </c>
      <c r="K23">
        <v>2000</v>
      </c>
      <c r="L23">
        <v>2180.0000000000005</v>
      </c>
      <c r="M23" t="s">
        <v>110</v>
      </c>
      <c r="N23" s="6">
        <v>43831</v>
      </c>
      <c r="O23" s="6">
        <v>44409</v>
      </c>
      <c r="P23" s="6">
        <v>43831</v>
      </c>
      <c r="Q23" s="6">
        <v>44409</v>
      </c>
      <c r="R23" t="s">
        <v>1892</v>
      </c>
      <c r="S23" t="s">
        <v>1751</v>
      </c>
      <c r="T23" t="s">
        <v>446</v>
      </c>
      <c r="U23" t="s">
        <v>2031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2031</v>
      </c>
    </row>
    <row r="24" spans="1:28">
      <c r="A24">
        <v>23</v>
      </c>
      <c r="B24" t="s">
        <v>303</v>
      </c>
      <c r="C24" t="s">
        <v>973</v>
      </c>
      <c r="D24" t="s">
        <v>974</v>
      </c>
      <c r="E24" t="s">
        <v>975</v>
      </c>
      <c r="F24">
        <v>9981220553</v>
      </c>
      <c r="G24" t="s">
        <v>976</v>
      </c>
      <c r="H24">
        <v>4</v>
      </c>
      <c r="I24">
        <v>8</v>
      </c>
      <c r="K24">
        <v>750</v>
      </c>
      <c r="L24">
        <v>1400</v>
      </c>
      <c r="M24" t="s">
        <v>115</v>
      </c>
      <c r="N24" s="6">
        <v>43678</v>
      </c>
      <c r="O24" s="6">
        <v>43891</v>
      </c>
      <c r="P24" s="6">
        <v>43678</v>
      </c>
      <c r="Q24" s="6">
        <v>43770</v>
      </c>
      <c r="R24" t="s">
        <v>1893</v>
      </c>
      <c r="S24" t="s">
        <v>1775</v>
      </c>
      <c r="T24" t="s">
        <v>429</v>
      </c>
      <c r="U24" t="s">
        <v>2031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2031</v>
      </c>
    </row>
    <row r="25" spans="1:28">
      <c r="A25">
        <v>24</v>
      </c>
      <c r="B25" t="s">
        <v>303</v>
      </c>
      <c r="C25" t="s">
        <v>977</v>
      </c>
      <c r="D25" t="s">
        <v>978</v>
      </c>
      <c r="E25" t="s">
        <v>979</v>
      </c>
      <c r="F25">
        <v>9988604270</v>
      </c>
      <c r="G25" t="s">
        <v>980</v>
      </c>
      <c r="H25">
        <v>4</v>
      </c>
      <c r="I25">
        <v>8</v>
      </c>
      <c r="K25">
        <v>1000</v>
      </c>
      <c r="L25">
        <v>1250</v>
      </c>
      <c r="M25" t="s">
        <v>115</v>
      </c>
      <c r="N25" s="6">
        <v>43678</v>
      </c>
      <c r="O25" s="6">
        <v>43891</v>
      </c>
      <c r="P25" s="6">
        <v>43678</v>
      </c>
      <c r="Q25" s="6">
        <v>43770</v>
      </c>
      <c r="R25" t="s">
        <v>1893</v>
      </c>
      <c r="S25" t="s">
        <v>1775</v>
      </c>
      <c r="T25" t="s">
        <v>429</v>
      </c>
      <c r="U25" t="s">
        <v>2030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2031</v>
      </c>
    </row>
    <row r="26" spans="1:28">
      <c r="A26">
        <v>25</v>
      </c>
      <c r="B26" t="s">
        <v>303</v>
      </c>
      <c r="C26" t="s">
        <v>981</v>
      </c>
      <c r="D26" t="s">
        <v>982</v>
      </c>
      <c r="E26" t="s">
        <v>983</v>
      </c>
      <c r="F26">
        <v>3125942325</v>
      </c>
      <c r="G26" t="s">
        <v>984</v>
      </c>
      <c r="H26">
        <v>4</v>
      </c>
      <c r="I26">
        <v>8</v>
      </c>
      <c r="K26">
        <v>1000</v>
      </c>
      <c r="L26">
        <v>1250</v>
      </c>
      <c r="M26" t="s">
        <v>115</v>
      </c>
      <c r="N26" s="6">
        <v>43678</v>
      </c>
      <c r="O26" s="6">
        <v>43891</v>
      </c>
      <c r="P26" s="6">
        <v>43678</v>
      </c>
      <c r="Q26" s="6">
        <v>43770</v>
      </c>
      <c r="R26" t="s">
        <v>1893</v>
      </c>
      <c r="S26" t="s">
        <v>1775</v>
      </c>
      <c r="T26" t="s">
        <v>429</v>
      </c>
      <c r="U26" t="s">
        <v>2031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2031</v>
      </c>
    </row>
    <row r="27" spans="1:28">
      <c r="A27">
        <v>26</v>
      </c>
      <c r="B27" t="s">
        <v>303</v>
      </c>
      <c r="C27" t="s">
        <v>112</v>
      </c>
      <c r="D27" t="s">
        <v>985</v>
      </c>
      <c r="E27" t="s">
        <v>986</v>
      </c>
      <c r="F27">
        <v>9841277706</v>
      </c>
      <c r="G27" t="s">
        <v>1389</v>
      </c>
      <c r="H27">
        <v>4</v>
      </c>
      <c r="I27">
        <v>8</v>
      </c>
      <c r="K27">
        <v>1000</v>
      </c>
      <c r="L27">
        <v>1250</v>
      </c>
      <c r="M27" t="s">
        <v>115</v>
      </c>
      <c r="N27" s="6">
        <v>43678</v>
      </c>
      <c r="O27" s="6">
        <v>43891</v>
      </c>
      <c r="P27" s="6">
        <v>43678</v>
      </c>
      <c r="Q27" s="6">
        <v>43770</v>
      </c>
      <c r="R27" t="s">
        <v>1892</v>
      </c>
      <c r="S27" t="s">
        <v>1775</v>
      </c>
      <c r="T27" t="s">
        <v>429</v>
      </c>
      <c r="U27" t="s">
        <v>2030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2031</v>
      </c>
    </row>
    <row r="28" spans="1:28">
      <c r="A28">
        <v>27</v>
      </c>
      <c r="B28" t="s">
        <v>163</v>
      </c>
      <c r="C28" t="s">
        <v>23</v>
      </c>
      <c r="D28" t="s">
        <v>2715</v>
      </c>
      <c r="E28" t="s">
        <v>22</v>
      </c>
      <c r="F28">
        <v>9831401675</v>
      </c>
      <c r="G28" t="s">
        <v>1193</v>
      </c>
      <c r="H28">
        <v>20</v>
      </c>
      <c r="I28">
        <v>20</v>
      </c>
      <c r="K28">
        <v>2000</v>
      </c>
      <c r="L28">
        <v>1800</v>
      </c>
      <c r="M28" t="s">
        <v>132</v>
      </c>
      <c r="N28" s="6">
        <v>44177</v>
      </c>
      <c r="O28" s="6">
        <v>44754</v>
      </c>
      <c r="P28" s="6">
        <v>44177</v>
      </c>
      <c r="Q28" s="6">
        <v>44754</v>
      </c>
      <c r="R28" t="s">
        <v>1892</v>
      </c>
      <c r="S28" t="s">
        <v>1751</v>
      </c>
      <c r="T28" t="s">
        <v>429</v>
      </c>
      <c r="U28" t="s">
        <v>2029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2031</v>
      </c>
    </row>
    <row r="29" spans="1:28">
      <c r="A29">
        <v>28</v>
      </c>
      <c r="B29" t="s">
        <v>303</v>
      </c>
      <c r="C29" t="s">
        <v>991</v>
      </c>
      <c r="D29" t="s">
        <v>992</v>
      </c>
      <c r="E29" t="s">
        <v>993</v>
      </c>
      <c r="F29">
        <v>9831767700</v>
      </c>
      <c r="G29" t="s">
        <v>4779</v>
      </c>
      <c r="H29">
        <v>4</v>
      </c>
      <c r="I29">
        <v>8</v>
      </c>
      <c r="K29">
        <v>1000</v>
      </c>
      <c r="L29">
        <v>1612</v>
      </c>
      <c r="M29" t="s">
        <v>115</v>
      </c>
      <c r="N29" s="6">
        <v>43678</v>
      </c>
      <c r="O29" s="6">
        <v>43891</v>
      </c>
      <c r="P29" s="6">
        <v>43678</v>
      </c>
      <c r="Q29" s="6">
        <v>43770</v>
      </c>
      <c r="R29" t="s">
        <v>1893</v>
      </c>
      <c r="S29" t="s">
        <v>1775</v>
      </c>
      <c r="T29" t="s">
        <v>429</v>
      </c>
      <c r="U29" t="s">
        <v>2031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2031</v>
      </c>
    </row>
    <row r="30" spans="1:28">
      <c r="A30">
        <v>29</v>
      </c>
      <c r="B30" t="s">
        <v>303</v>
      </c>
      <c r="C30" t="s">
        <v>123</v>
      </c>
      <c r="D30" t="s">
        <v>1427</v>
      </c>
      <c r="E30" t="s">
        <v>122</v>
      </c>
      <c r="F30" t="s">
        <v>1971</v>
      </c>
      <c r="G30" t="s">
        <v>1972</v>
      </c>
      <c r="H30">
        <v>8</v>
      </c>
      <c r="I30">
        <v>8</v>
      </c>
      <c r="K30">
        <v>0</v>
      </c>
      <c r="L30">
        <v>2180</v>
      </c>
      <c r="M30" t="s">
        <v>125</v>
      </c>
      <c r="N30" s="6">
        <v>44348</v>
      </c>
      <c r="O30" s="6">
        <v>44562</v>
      </c>
      <c r="P30" s="6">
        <v>44348</v>
      </c>
      <c r="Q30" s="6">
        <v>44562</v>
      </c>
      <c r="R30" t="s">
        <v>1892</v>
      </c>
      <c r="S30" t="s">
        <v>1775</v>
      </c>
      <c r="T30" t="s">
        <v>429</v>
      </c>
      <c r="U30" t="s">
        <v>2031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2031</v>
      </c>
    </row>
    <row r="31" spans="1:28">
      <c r="A31">
        <v>30</v>
      </c>
      <c r="B31" t="s">
        <v>303</v>
      </c>
      <c r="C31" t="s">
        <v>997</v>
      </c>
      <c r="D31" t="s">
        <v>998</v>
      </c>
      <c r="E31" t="s">
        <v>2063</v>
      </c>
      <c r="F31">
        <v>9831063814</v>
      </c>
      <c r="G31" t="s">
        <v>999</v>
      </c>
      <c r="H31">
        <v>4</v>
      </c>
      <c r="I31">
        <v>8</v>
      </c>
      <c r="K31">
        <v>0</v>
      </c>
      <c r="L31">
        <v>1250</v>
      </c>
      <c r="M31" t="s">
        <v>115</v>
      </c>
      <c r="N31" s="6">
        <v>43678</v>
      </c>
      <c r="O31" s="6">
        <v>43891</v>
      </c>
      <c r="P31" s="6">
        <v>43678</v>
      </c>
      <c r="Q31" s="6">
        <v>43770</v>
      </c>
      <c r="R31" t="s">
        <v>1892</v>
      </c>
      <c r="S31" t="s">
        <v>1775</v>
      </c>
      <c r="T31" t="s">
        <v>429</v>
      </c>
      <c r="U31" t="s">
        <v>2031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2031</v>
      </c>
    </row>
    <row r="32" spans="1:28">
      <c r="A32">
        <v>31</v>
      </c>
      <c r="B32" t="s">
        <v>303</v>
      </c>
      <c r="C32" t="s">
        <v>1000</v>
      </c>
      <c r="D32" t="s">
        <v>1001</v>
      </c>
      <c r="E32" t="s">
        <v>380</v>
      </c>
      <c r="F32">
        <v>9982149436</v>
      </c>
      <c r="G32" t="s">
        <v>1002</v>
      </c>
      <c r="H32">
        <v>4</v>
      </c>
      <c r="I32">
        <v>8</v>
      </c>
      <c r="K32">
        <v>750</v>
      </c>
      <c r="L32">
        <v>1250</v>
      </c>
      <c r="M32" t="s">
        <v>115</v>
      </c>
      <c r="N32" s="6">
        <v>43678</v>
      </c>
      <c r="O32" s="6">
        <v>43891</v>
      </c>
      <c r="P32" s="6">
        <v>43678</v>
      </c>
      <c r="Q32" s="6">
        <v>43770</v>
      </c>
      <c r="R32" t="s">
        <v>1893</v>
      </c>
      <c r="S32" t="s">
        <v>1775</v>
      </c>
      <c r="T32" t="s">
        <v>429</v>
      </c>
      <c r="U32" t="s">
        <v>2030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2031</v>
      </c>
    </row>
    <row r="33" spans="1:28">
      <c r="A33">
        <v>32</v>
      </c>
      <c r="B33" t="s">
        <v>166</v>
      </c>
      <c r="C33" t="s">
        <v>1003</v>
      </c>
      <c r="D33" t="s">
        <v>1004</v>
      </c>
      <c r="E33" t="s">
        <v>183</v>
      </c>
      <c r="F33">
        <v>9841378966</v>
      </c>
      <c r="G33" t="s">
        <v>1896</v>
      </c>
      <c r="H33">
        <v>36</v>
      </c>
      <c r="I33">
        <v>36</v>
      </c>
      <c r="K33">
        <v>750</v>
      </c>
      <c r="L33">
        <v>1350</v>
      </c>
      <c r="M33" t="s">
        <v>1731</v>
      </c>
      <c r="N33" s="6">
        <v>43709</v>
      </c>
      <c r="O33" s="6">
        <v>44866</v>
      </c>
      <c r="P33" s="6">
        <v>43709</v>
      </c>
      <c r="Q33" s="6">
        <v>44774</v>
      </c>
      <c r="R33" t="s">
        <v>1893</v>
      </c>
      <c r="S33" t="s">
        <v>903</v>
      </c>
      <c r="T33" t="s">
        <v>2714</v>
      </c>
      <c r="U33" t="s">
        <v>2031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2031</v>
      </c>
    </row>
    <row r="34" spans="1:28">
      <c r="A34">
        <v>33</v>
      </c>
      <c r="B34" t="s">
        <v>303</v>
      </c>
      <c r="C34" t="s">
        <v>1005</v>
      </c>
      <c r="D34" t="s">
        <v>1006</v>
      </c>
      <c r="E34" t="s">
        <v>1007</v>
      </c>
      <c r="F34">
        <v>9982037162</v>
      </c>
      <c r="G34" t="s">
        <v>1008</v>
      </c>
      <c r="H34">
        <v>4</v>
      </c>
      <c r="I34">
        <v>8</v>
      </c>
      <c r="K34">
        <v>750</v>
      </c>
      <c r="L34">
        <v>1250</v>
      </c>
      <c r="M34" t="s">
        <v>115</v>
      </c>
      <c r="N34" s="6">
        <v>43678</v>
      </c>
      <c r="O34" s="6">
        <v>43891</v>
      </c>
      <c r="P34" s="6">
        <v>43678</v>
      </c>
      <c r="Q34" s="6">
        <v>43770</v>
      </c>
      <c r="R34" t="s">
        <v>1892</v>
      </c>
      <c r="S34" t="s">
        <v>1775</v>
      </c>
      <c r="T34" t="s">
        <v>429</v>
      </c>
      <c r="U34" t="s">
        <v>2031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2031</v>
      </c>
    </row>
    <row r="35" spans="1:28">
      <c r="A35">
        <v>34</v>
      </c>
      <c r="B35" t="s">
        <v>303</v>
      </c>
      <c r="C35" t="s">
        <v>1009</v>
      </c>
      <c r="D35" t="s">
        <v>1010</v>
      </c>
      <c r="E35" t="s">
        <v>1011</v>
      </c>
      <c r="F35">
        <v>9837525230</v>
      </c>
      <c r="G35" s="143" t="s">
        <v>1012</v>
      </c>
      <c r="H35">
        <v>12</v>
      </c>
      <c r="I35">
        <v>12</v>
      </c>
      <c r="K35">
        <v>750</v>
      </c>
      <c r="L35">
        <v>1200</v>
      </c>
      <c r="M35" t="s">
        <v>115</v>
      </c>
      <c r="N35" s="6">
        <v>43678</v>
      </c>
      <c r="O35" s="6">
        <v>44013</v>
      </c>
      <c r="P35" s="6">
        <v>43678</v>
      </c>
      <c r="Q35" s="6">
        <v>44013</v>
      </c>
      <c r="R35" t="s">
        <v>1893</v>
      </c>
      <c r="S35" t="s">
        <v>1775</v>
      </c>
      <c r="T35" t="s">
        <v>429</v>
      </c>
      <c r="U35" t="s">
        <v>2030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2031</v>
      </c>
    </row>
    <row r="36" spans="1:28">
      <c r="A36">
        <v>35</v>
      </c>
      <c r="B36" t="s">
        <v>303</v>
      </c>
      <c r="C36" t="s">
        <v>1013</v>
      </c>
      <c r="D36" t="s">
        <v>1014</v>
      </c>
      <c r="E36" t="s">
        <v>258</v>
      </c>
      <c r="F36">
        <v>9381693893</v>
      </c>
      <c r="G36" t="s">
        <v>1015</v>
      </c>
      <c r="H36">
        <v>12</v>
      </c>
      <c r="I36">
        <v>12</v>
      </c>
      <c r="K36">
        <v>750</v>
      </c>
      <c r="L36">
        <v>1455</v>
      </c>
      <c r="M36" t="s">
        <v>115</v>
      </c>
      <c r="N36" s="6">
        <v>44228</v>
      </c>
      <c r="O36" s="6">
        <v>44562</v>
      </c>
      <c r="P36" s="6">
        <v>44228</v>
      </c>
      <c r="Q36" s="6">
        <v>44562</v>
      </c>
      <c r="R36" t="s">
        <v>1892</v>
      </c>
      <c r="S36" t="s">
        <v>1775</v>
      </c>
      <c r="T36" t="s">
        <v>429</v>
      </c>
      <c r="U36" t="s">
        <v>2031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2031</v>
      </c>
    </row>
    <row r="37" spans="1:28">
      <c r="A37">
        <v>36</v>
      </c>
      <c r="B37" t="s">
        <v>303</v>
      </c>
      <c r="C37" t="s">
        <v>1016</v>
      </c>
      <c r="D37" t="s">
        <v>1017</v>
      </c>
      <c r="E37" t="s">
        <v>8028</v>
      </c>
      <c r="F37">
        <v>9381517541</v>
      </c>
      <c r="G37" t="s">
        <v>1553</v>
      </c>
      <c r="H37">
        <v>8</v>
      </c>
      <c r="I37">
        <v>8</v>
      </c>
      <c r="K37">
        <v>750</v>
      </c>
      <c r="L37">
        <v>2180</v>
      </c>
      <c r="M37" t="s">
        <v>115</v>
      </c>
      <c r="N37" s="6">
        <v>44228</v>
      </c>
      <c r="O37" s="6">
        <v>44440</v>
      </c>
      <c r="P37" s="6">
        <v>44228</v>
      </c>
      <c r="Q37" s="6">
        <v>44440</v>
      </c>
      <c r="R37" t="s">
        <v>1892</v>
      </c>
      <c r="S37" t="s">
        <v>1775</v>
      </c>
      <c r="T37" t="s">
        <v>429</v>
      </c>
      <c r="U37" t="s">
        <v>2031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2031</v>
      </c>
    </row>
    <row r="38" spans="1:28">
      <c r="A38">
        <v>37</v>
      </c>
      <c r="B38" t="s">
        <v>303</v>
      </c>
      <c r="C38" t="s">
        <v>1018</v>
      </c>
      <c r="D38" t="s">
        <v>1019</v>
      </c>
      <c r="E38" t="s">
        <v>1020</v>
      </c>
      <c r="F38">
        <v>9832076302</v>
      </c>
      <c r="G38" t="s">
        <v>1897</v>
      </c>
      <c r="H38">
        <v>8</v>
      </c>
      <c r="I38">
        <v>8</v>
      </c>
      <c r="K38">
        <v>750</v>
      </c>
      <c r="L38">
        <v>1196</v>
      </c>
      <c r="M38" t="s">
        <v>1732</v>
      </c>
      <c r="N38" s="6">
        <v>43374</v>
      </c>
      <c r="O38" s="6">
        <v>43586</v>
      </c>
      <c r="P38" s="6">
        <v>43374</v>
      </c>
      <c r="Q38" s="6">
        <v>43586</v>
      </c>
      <c r="R38" t="s">
        <v>1892</v>
      </c>
      <c r="S38" t="s">
        <v>1775</v>
      </c>
      <c r="T38" t="s">
        <v>429</v>
      </c>
      <c r="U38" t="s">
        <v>2030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2031</v>
      </c>
    </row>
    <row r="39" spans="1:28">
      <c r="A39">
        <v>38</v>
      </c>
      <c r="B39" t="s">
        <v>303</v>
      </c>
      <c r="C39" t="s">
        <v>1021</v>
      </c>
      <c r="D39" t="s">
        <v>1022</v>
      </c>
      <c r="E39" t="s">
        <v>1023</v>
      </c>
      <c r="F39">
        <v>9984242479</v>
      </c>
      <c r="G39" t="s">
        <v>1898</v>
      </c>
      <c r="H39">
        <v>4</v>
      </c>
      <c r="I39">
        <v>4</v>
      </c>
      <c r="K39">
        <v>750</v>
      </c>
      <c r="L39">
        <v>1400</v>
      </c>
      <c r="M39" t="s">
        <v>115</v>
      </c>
      <c r="N39" s="6">
        <v>44306</v>
      </c>
      <c r="O39" s="6">
        <v>44397</v>
      </c>
      <c r="P39" s="6">
        <v>44306</v>
      </c>
      <c r="Q39" s="6">
        <v>44397</v>
      </c>
      <c r="R39" t="s">
        <v>1892</v>
      </c>
      <c r="S39" t="s">
        <v>1775</v>
      </c>
      <c r="T39" t="s">
        <v>429</v>
      </c>
      <c r="U39" t="s">
        <v>2030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2031</v>
      </c>
    </row>
    <row r="40" spans="1:28">
      <c r="A40">
        <v>39</v>
      </c>
      <c r="B40" t="s">
        <v>303</v>
      </c>
      <c r="C40" t="s">
        <v>1024</v>
      </c>
      <c r="D40" t="s">
        <v>1025</v>
      </c>
      <c r="E40" t="s">
        <v>1026</v>
      </c>
      <c r="F40">
        <v>9981658822</v>
      </c>
      <c r="G40" t="s">
        <v>1027</v>
      </c>
      <c r="H40">
        <v>8</v>
      </c>
      <c r="I40">
        <v>8</v>
      </c>
      <c r="K40">
        <v>750</v>
      </c>
      <c r="L40">
        <v>1400</v>
      </c>
      <c r="M40" t="s">
        <v>115</v>
      </c>
      <c r="N40" s="6">
        <v>44306</v>
      </c>
      <c r="O40" s="6">
        <v>44520</v>
      </c>
      <c r="P40" s="6">
        <v>44306</v>
      </c>
      <c r="Q40" s="6">
        <v>44520</v>
      </c>
      <c r="R40" t="s">
        <v>1893</v>
      </c>
      <c r="S40" t="s">
        <v>1775</v>
      </c>
      <c r="T40" t="s">
        <v>429</v>
      </c>
      <c r="U40" t="s">
        <v>2030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2031</v>
      </c>
    </row>
    <row r="41" spans="1:28">
      <c r="A41">
        <v>40</v>
      </c>
      <c r="B41" t="s">
        <v>166</v>
      </c>
      <c r="C41" t="s">
        <v>6654</v>
      </c>
      <c r="D41" t="s">
        <v>1029</v>
      </c>
      <c r="E41" t="s">
        <v>245</v>
      </c>
      <c r="F41">
        <v>9983442417</v>
      </c>
      <c r="G41" t="s">
        <v>1030</v>
      </c>
      <c r="H41">
        <v>36</v>
      </c>
      <c r="I41">
        <v>36</v>
      </c>
      <c r="K41">
        <v>1000</v>
      </c>
      <c r="L41">
        <v>1350</v>
      </c>
      <c r="M41" t="s">
        <v>902</v>
      </c>
      <c r="N41" s="6">
        <v>43739</v>
      </c>
      <c r="O41" s="6">
        <v>44805</v>
      </c>
      <c r="P41" s="6">
        <v>43739</v>
      </c>
      <c r="Q41" s="6">
        <v>44805</v>
      </c>
      <c r="R41" t="s">
        <v>1892</v>
      </c>
      <c r="S41" t="s">
        <v>903</v>
      </c>
      <c r="T41" t="s">
        <v>429</v>
      </c>
      <c r="U41" t="s">
        <v>2029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2031</v>
      </c>
    </row>
    <row r="42" spans="1:28">
      <c r="A42">
        <v>41</v>
      </c>
      <c r="B42" t="s">
        <v>166</v>
      </c>
      <c r="C42" t="s">
        <v>1031</v>
      </c>
      <c r="D42" t="s">
        <v>1032</v>
      </c>
      <c r="E42" t="s">
        <v>277</v>
      </c>
      <c r="F42" t="s">
        <v>8029</v>
      </c>
      <c r="G42" t="s">
        <v>1899</v>
      </c>
      <c r="H42">
        <v>36</v>
      </c>
      <c r="I42">
        <v>36</v>
      </c>
      <c r="K42">
        <v>1000</v>
      </c>
      <c r="L42">
        <v>1250</v>
      </c>
      <c r="M42" t="s">
        <v>902</v>
      </c>
      <c r="N42" s="6">
        <v>43739</v>
      </c>
      <c r="O42" s="6">
        <v>44805</v>
      </c>
      <c r="P42" s="6">
        <v>43739</v>
      </c>
      <c r="Q42" s="6">
        <v>44805</v>
      </c>
      <c r="R42" t="s">
        <v>1893</v>
      </c>
      <c r="S42" t="s">
        <v>903</v>
      </c>
      <c r="T42" t="s">
        <v>429</v>
      </c>
      <c r="U42" t="s">
        <v>2031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2031</v>
      </c>
    </row>
    <row r="43" spans="1:28">
      <c r="A43">
        <v>42</v>
      </c>
      <c r="B43" t="s">
        <v>303</v>
      </c>
      <c r="C43" t="s">
        <v>1033</v>
      </c>
      <c r="D43" t="s">
        <v>1034</v>
      </c>
      <c r="E43" t="s">
        <v>8030</v>
      </c>
      <c r="F43" t="s">
        <v>1900</v>
      </c>
      <c r="G43" t="s">
        <v>8866</v>
      </c>
      <c r="H43">
        <v>8</v>
      </c>
      <c r="I43">
        <v>8</v>
      </c>
      <c r="K43">
        <v>750</v>
      </c>
      <c r="L43">
        <v>2180.1</v>
      </c>
      <c r="M43" t="s">
        <v>115</v>
      </c>
      <c r="N43" s="6">
        <v>43831</v>
      </c>
      <c r="O43" s="6">
        <v>44044</v>
      </c>
      <c r="P43" s="6">
        <v>43831</v>
      </c>
      <c r="Q43" s="6">
        <v>44044</v>
      </c>
      <c r="R43" t="s">
        <v>1893</v>
      </c>
      <c r="S43" t="s">
        <v>1775</v>
      </c>
      <c r="T43" t="s">
        <v>429</v>
      </c>
      <c r="U43" t="s">
        <v>2030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2031</v>
      </c>
    </row>
    <row r="44" spans="1:28">
      <c r="A44">
        <v>43</v>
      </c>
      <c r="B44" t="s">
        <v>198</v>
      </c>
      <c r="C44" t="s">
        <v>1328</v>
      </c>
      <c r="D44" t="s">
        <v>1329</v>
      </c>
      <c r="E44" t="s">
        <v>328</v>
      </c>
      <c r="F44" t="s">
        <v>1331</v>
      </c>
      <c r="G44" t="s">
        <v>1330</v>
      </c>
      <c r="H44">
        <v>20</v>
      </c>
      <c r="I44">
        <v>20</v>
      </c>
      <c r="K44">
        <v>3000</v>
      </c>
      <c r="L44">
        <v>3350</v>
      </c>
      <c r="M44" t="s">
        <v>1740</v>
      </c>
      <c r="N44" s="6">
        <v>43983</v>
      </c>
      <c r="O44" s="6">
        <v>44562</v>
      </c>
      <c r="P44" s="6">
        <v>43983</v>
      </c>
      <c r="Q44" s="6">
        <v>44562</v>
      </c>
      <c r="R44" t="s">
        <v>1893</v>
      </c>
      <c r="S44" t="s">
        <v>1749</v>
      </c>
      <c r="T44" t="s">
        <v>429</v>
      </c>
      <c r="U44" t="s">
        <v>2029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2031</v>
      </c>
    </row>
    <row r="45" spans="1:28">
      <c r="A45">
        <v>44</v>
      </c>
      <c r="B45" t="s">
        <v>303</v>
      </c>
      <c r="C45" t="s">
        <v>1038</v>
      </c>
      <c r="D45" t="s">
        <v>1039</v>
      </c>
      <c r="E45" t="s">
        <v>237</v>
      </c>
      <c r="F45">
        <v>9981291182</v>
      </c>
      <c r="G45" t="s">
        <v>2144</v>
      </c>
      <c r="H45">
        <v>8</v>
      </c>
      <c r="I45">
        <v>8</v>
      </c>
      <c r="K45">
        <v>750</v>
      </c>
      <c r="L45">
        <v>2180.1</v>
      </c>
      <c r="M45" t="s">
        <v>1733</v>
      </c>
      <c r="N45" s="6">
        <v>44075</v>
      </c>
      <c r="O45" s="6">
        <v>44287</v>
      </c>
      <c r="P45" s="6">
        <v>44075</v>
      </c>
      <c r="Q45" s="6">
        <v>44287</v>
      </c>
      <c r="R45" t="s">
        <v>1893</v>
      </c>
      <c r="S45" t="s">
        <v>1775</v>
      </c>
      <c r="T45" t="s">
        <v>429</v>
      </c>
      <c r="U45" t="s">
        <v>2031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2031</v>
      </c>
    </row>
    <row r="46" spans="1:28">
      <c r="A46">
        <v>45</v>
      </c>
      <c r="B46" t="s">
        <v>303</v>
      </c>
      <c r="C46" t="s">
        <v>1040</v>
      </c>
      <c r="D46" t="s">
        <v>1041</v>
      </c>
      <c r="E46" t="s">
        <v>238</v>
      </c>
      <c r="F46">
        <v>6621879993</v>
      </c>
      <c r="G46" t="s">
        <v>8985</v>
      </c>
      <c r="H46">
        <v>8</v>
      </c>
      <c r="I46">
        <v>8</v>
      </c>
      <c r="K46">
        <v>750</v>
      </c>
      <c r="L46">
        <v>2180.1</v>
      </c>
      <c r="M46" t="s">
        <v>1733</v>
      </c>
      <c r="N46" s="6">
        <v>44075</v>
      </c>
      <c r="O46" s="6">
        <v>44287</v>
      </c>
      <c r="P46" s="6">
        <v>44075</v>
      </c>
      <c r="Q46" s="6">
        <v>44287</v>
      </c>
      <c r="R46" t="s">
        <v>1892</v>
      </c>
      <c r="S46" t="s">
        <v>1775</v>
      </c>
      <c r="T46" t="s">
        <v>429</v>
      </c>
      <c r="U46" t="s">
        <v>20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2031</v>
      </c>
    </row>
    <row r="47" spans="1:28">
      <c r="A47">
        <v>46</v>
      </c>
      <c r="B47" t="s">
        <v>303</v>
      </c>
      <c r="C47" t="s">
        <v>1042</v>
      </c>
      <c r="D47" t="s">
        <v>1043</v>
      </c>
      <c r="E47" t="s">
        <v>640</v>
      </c>
      <c r="F47">
        <v>9981162124</v>
      </c>
      <c r="G47" t="s">
        <v>2716</v>
      </c>
      <c r="H47">
        <v>8</v>
      </c>
      <c r="I47">
        <v>8</v>
      </c>
      <c r="K47">
        <v>750</v>
      </c>
      <c r="L47">
        <v>2180.1</v>
      </c>
      <c r="M47" t="s">
        <v>1733</v>
      </c>
      <c r="N47" s="6">
        <v>44075</v>
      </c>
      <c r="O47" s="6">
        <v>44287</v>
      </c>
      <c r="P47" s="6">
        <v>44075</v>
      </c>
      <c r="Q47" s="6">
        <v>44287</v>
      </c>
      <c r="R47" t="s">
        <v>1893</v>
      </c>
      <c r="S47" t="s">
        <v>1775</v>
      </c>
      <c r="T47" t="s">
        <v>429</v>
      </c>
      <c r="U47" t="s">
        <v>2029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2031</v>
      </c>
    </row>
    <row r="48" spans="1:28">
      <c r="A48">
        <v>47</v>
      </c>
      <c r="B48" t="s">
        <v>303</v>
      </c>
      <c r="C48" t="s">
        <v>1044</v>
      </c>
      <c r="D48" t="s">
        <v>1045</v>
      </c>
      <c r="E48" t="s">
        <v>1046</v>
      </c>
      <c r="F48">
        <v>9831576308</v>
      </c>
      <c r="G48" t="s">
        <v>2064</v>
      </c>
      <c r="H48">
        <v>8</v>
      </c>
      <c r="I48">
        <v>8</v>
      </c>
      <c r="K48">
        <v>750</v>
      </c>
      <c r="L48">
        <v>2180.1</v>
      </c>
      <c r="M48" t="s">
        <v>1733</v>
      </c>
      <c r="N48" s="6">
        <v>44075</v>
      </c>
      <c r="O48" s="6">
        <v>44287</v>
      </c>
      <c r="P48" s="6">
        <v>44075</v>
      </c>
      <c r="Q48" s="6">
        <v>44287</v>
      </c>
      <c r="R48" t="s">
        <v>1892</v>
      </c>
      <c r="S48" t="s">
        <v>1775</v>
      </c>
      <c r="T48" t="s">
        <v>429</v>
      </c>
      <c r="U48" t="s">
        <v>2029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2031</v>
      </c>
    </row>
    <row r="49" spans="1:28">
      <c r="A49">
        <v>48</v>
      </c>
      <c r="B49" t="s">
        <v>303</v>
      </c>
      <c r="C49" t="s">
        <v>1047</v>
      </c>
      <c r="D49" t="s">
        <v>1048</v>
      </c>
      <c r="E49" t="s">
        <v>239</v>
      </c>
      <c r="F49">
        <v>9981669551</v>
      </c>
      <c r="G49" t="s">
        <v>2145</v>
      </c>
      <c r="H49">
        <v>8</v>
      </c>
      <c r="I49">
        <v>8</v>
      </c>
      <c r="K49">
        <v>750</v>
      </c>
      <c r="L49">
        <v>2180</v>
      </c>
      <c r="M49" t="s">
        <v>1733</v>
      </c>
      <c r="N49" s="6">
        <v>44075</v>
      </c>
      <c r="O49" s="6">
        <v>44287</v>
      </c>
      <c r="P49" s="6">
        <v>44075</v>
      </c>
      <c r="Q49" s="6">
        <v>44287</v>
      </c>
      <c r="R49" t="s">
        <v>1893</v>
      </c>
      <c r="S49" t="s">
        <v>1775</v>
      </c>
      <c r="T49" t="s">
        <v>429</v>
      </c>
      <c r="U49" t="s">
        <v>20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20</v>
      </c>
    </row>
    <row r="50" spans="1:28">
      <c r="A50">
        <v>49</v>
      </c>
      <c r="B50" t="s">
        <v>303</v>
      </c>
      <c r="C50" t="s">
        <v>1049</v>
      </c>
      <c r="D50" t="s">
        <v>1050</v>
      </c>
      <c r="E50" t="s">
        <v>1051</v>
      </c>
      <c r="F50" t="s">
        <v>1903</v>
      </c>
      <c r="G50" t="s">
        <v>1904</v>
      </c>
      <c r="H50">
        <v>8</v>
      </c>
      <c r="I50">
        <v>8</v>
      </c>
      <c r="K50">
        <v>750</v>
      </c>
      <c r="L50">
        <v>2180</v>
      </c>
      <c r="M50" t="s">
        <v>1733</v>
      </c>
      <c r="N50" s="6">
        <v>44105</v>
      </c>
      <c r="O50" s="6">
        <v>44317</v>
      </c>
      <c r="P50" s="6">
        <v>44105</v>
      </c>
      <c r="Q50" s="6">
        <v>44317</v>
      </c>
      <c r="R50" t="s">
        <v>1893</v>
      </c>
      <c r="S50" t="s">
        <v>1775</v>
      </c>
      <c r="T50" t="s">
        <v>429</v>
      </c>
      <c r="U50" t="s">
        <v>20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2031</v>
      </c>
    </row>
    <row r="51" spans="1:28">
      <c r="A51">
        <v>50</v>
      </c>
      <c r="B51" t="s">
        <v>303</v>
      </c>
      <c r="C51" t="s">
        <v>1052</v>
      </c>
      <c r="D51" t="s">
        <v>1053</v>
      </c>
      <c r="E51" t="s">
        <v>1054</v>
      </c>
      <c r="F51" t="s">
        <v>1905</v>
      </c>
      <c r="G51" t="s">
        <v>1906</v>
      </c>
      <c r="H51">
        <v>8</v>
      </c>
      <c r="I51">
        <v>8</v>
      </c>
      <c r="K51">
        <v>750</v>
      </c>
      <c r="L51">
        <v>2180</v>
      </c>
      <c r="M51" t="s">
        <v>1733</v>
      </c>
      <c r="N51" s="6">
        <v>44105</v>
      </c>
      <c r="O51" s="6">
        <v>44317</v>
      </c>
      <c r="P51" s="6">
        <v>44105</v>
      </c>
      <c r="Q51" s="6">
        <v>44317</v>
      </c>
      <c r="R51" t="s">
        <v>1893</v>
      </c>
      <c r="S51" t="s">
        <v>1775</v>
      </c>
      <c r="T51" t="s">
        <v>429</v>
      </c>
      <c r="U51" t="s">
        <v>2031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2031</v>
      </c>
    </row>
    <row r="52" spans="1:28">
      <c r="A52">
        <v>51</v>
      </c>
      <c r="B52" t="s">
        <v>163</v>
      </c>
      <c r="C52" t="s">
        <v>1089</v>
      </c>
      <c r="D52" t="s">
        <v>1090</v>
      </c>
      <c r="E52" t="s">
        <v>1091</v>
      </c>
      <c r="F52">
        <v>99811681090</v>
      </c>
      <c r="G52" t="s">
        <v>2149</v>
      </c>
      <c r="H52">
        <v>20</v>
      </c>
      <c r="I52">
        <v>20</v>
      </c>
      <c r="K52">
        <v>2000</v>
      </c>
      <c r="L52">
        <v>2180.0000000000005</v>
      </c>
      <c r="M52" t="s">
        <v>114</v>
      </c>
      <c r="N52" s="6"/>
      <c r="O52" s="6">
        <v>578</v>
      </c>
      <c r="P52" s="6">
        <v>0</v>
      </c>
      <c r="Q52" s="6">
        <v>578</v>
      </c>
      <c r="R52" t="s">
        <v>1893</v>
      </c>
      <c r="S52" t="s">
        <v>1751</v>
      </c>
      <c r="T52" t="s">
        <v>429</v>
      </c>
      <c r="U52" t="s">
        <v>2032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20</v>
      </c>
    </row>
    <row r="53" spans="1:28">
      <c r="A53">
        <v>52</v>
      </c>
      <c r="B53" t="s">
        <v>303</v>
      </c>
      <c r="C53" t="s">
        <v>1057</v>
      </c>
      <c r="D53" t="s">
        <v>1058</v>
      </c>
      <c r="E53" t="s">
        <v>1059</v>
      </c>
      <c r="F53">
        <v>5583682259</v>
      </c>
      <c r="G53" t="s">
        <v>4552</v>
      </c>
      <c r="H53">
        <v>8</v>
      </c>
      <c r="I53">
        <v>8</v>
      </c>
      <c r="K53">
        <v>0</v>
      </c>
      <c r="L53">
        <v>1800</v>
      </c>
      <c r="M53" t="s">
        <v>1733</v>
      </c>
      <c r="N53" s="6">
        <v>44075</v>
      </c>
      <c r="O53" s="6">
        <v>44287</v>
      </c>
      <c r="P53" s="6">
        <v>44075</v>
      </c>
      <c r="Q53" s="6">
        <v>44287</v>
      </c>
      <c r="R53" t="s">
        <v>1893</v>
      </c>
      <c r="S53" t="s">
        <v>1775</v>
      </c>
      <c r="T53" t="s">
        <v>429</v>
      </c>
      <c r="U53" t="s">
        <v>20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2031</v>
      </c>
    </row>
    <row r="54" spans="1:28">
      <c r="A54">
        <v>53</v>
      </c>
      <c r="B54" t="s">
        <v>166</v>
      </c>
      <c r="C54" t="s">
        <v>1060</v>
      </c>
      <c r="D54" t="s">
        <v>1061</v>
      </c>
      <c r="E54" t="s">
        <v>1062</v>
      </c>
      <c r="F54" t="s">
        <v>1909</v>
      </c>
      <c r="G54" t="s">
        <v>1910</v>
      </c>
      <c r="H54">
        <v>36</v>
      </c>
      <c r="I54">
        <v>8</v>
      </c>
      <c r="K54">
        <v>0</v>
      </c>
      <c r="L54">
        <v>0</v>
      </c>
      <c r="M54" t="s">
        <v>902</v>
      </c>
      <c r="N54" s="6">
        <v>43831</v>
      </c>
      <c r="O54" s="6">
        <v>44044</v>
      </c>
      <c r="P54" s="6">
        <v>43831</v>
      </c>
      <c r="Q54" s="6">
        <v>44896</v>
      </c>
      <c r="R54" t="s">
        <v>1893</v>
      </c>
      <c r="S54" t="s">
        <v>903</v>
      </c>
      <c r="T54" t="s">
        <v>429</v>
      </c>
      <c r="U54" t="s">
        <v>2031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2031</v>
      </c>
    </row>
    <row r="55" spans="1:28">
      <c r="A55">
        <v>54</v>
      </c>
      <c r="B55" t="s">
        <v>303</v>
      </c>
      <c r="C55" t="s">
        <v>107</v>
      </c>
      <c r="D55" t="s">
        <v>1063</v>
      </c>
      <c r="E55" t="s">
        <v>106</v>
      </c>
      <c r="F55">
        <v>3313451175</v>
      </c>
      <c r="G55" t="s">
        <v>1533</v>
      </c>
      <c r="H55">
        <v>8</v>
      </c>
      <c r="I55">
        <v>8</v>
      </c>
      <c r="K55">
        <v>750</v>
      </c>
      <c r="L55">
        <v>2180</v>
      </c>
      <c r="M55" t="s">
        <v>1733</v>
      </c>
      <c r="N55" s="6">
        <v>44075</v>
      </c>
      <c r="O55" s="6">
        <v>44287</v>
      </c>
      <c r="P55" s="6">
        <v>44075</v>
      </c>
      <c r="Q55" s="6">
        <v>44287</v>
      </c>
      <c r="R55" t="s">
        <v>1893</v>
      </c>
      <c r="S55" t="s">
        <v>1775</v>
      </c>
      <c r="T55" t="s">
        <v>429</v>
      </c>
      <c r="U55" t="s">
        <v>2031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2031</v>
      </c>
    </row>
    <row r="56" spans="1:28">
      <c r="A56">
        <v>55</v>
      </c>
      <c r="B56" t="s">
        <v>303</v>
      </c>
      <c r="C56" t="s">
        <v>1064</v>
      </c>
      <c r="D56" t="s">
        <v>1065</v>
      </c>
      <c r="E56" t="s">
        <v>324</v>
      </c>
      <c r="F56" t="s">
        <v>1911</v>
      </c>
      <c r="G56" t="s">
        <v>1326</v>
      </c>
      <c r="H56">
        <v>8</v>
      </c>
      <c r="I56">
        <v>8</v>
      </c>
      <c r="K56">
        <v>750</v>
      </c>
      <c r="L56">
        <v>2180</v>
      </c>
      <c r="M56" t="s">
        <v>1733</v>
      </c>
      <c r="N56" s="6">
        <v>44075</v>
      </c>
      <c r="O56" s="6">
        <v>44287</v>
      </c>
      <c r="P56" s="6">
        <v>44075</v>
      </c>
      <c r="Q56" s="6">
        <v>44287</v>
      </c>
      <c r="R56" t="s">
        <v>1892</v>
      </c>
      <c r="S56" t="s">
        <v>1775</v>
      </c>
      <c r="T56" t="s">
        <v>429</v>
      </c>
      <c r="U56" t="s">
        <v>2031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2031</v>
      </c>
    </row>
    <row r="57" spans="1:28">
      <c r="A57">
        <v>56</v>
      </c>
      <c r="B57" t="s">
        <v>303</v>
      </c>
      <c r="C57" t="s">
        <v>1066</v>
      </c>
      <c r="D57" t="s">
        <v>1067</v>
      </c>
      <c r="E57" t="s">
        <v>240</v>
      </c>
      <c r="F57" t="s">
        <v>1390</v>
      </c>
      <c r="G57" t="s">
        <v>1912</v>
      </c>
      <c r="H57">
        <v>4</v>
      </c>
      <c r="I57">
        <v>8</v>
      </c>
      <c r="L57">
        <v>2180</v>
      </c>
      <c r="M57" t="s">
        <v>1733</v>
      </c>
      <c r="N57" s="6">
        <v>44075</v>
      </c>
      <c r="O57" s="6">
        <v>44287</v>
      </c>
      <c r="P57" s="6">
        <v>44075</v>
      </c>
      <c r="Q57" s="6">
        <v>44166</v>
      </c>
      <c r="R57" t="s">
        <v>1892</v>
      </c>
      <c r="S57" t="s">
        <v>1775</v>
      </c>
      <c r="T57" t="s">
        <v>429</v>
      </c>
      <c r="U57" t="s">
        <v>2031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2031</v>
      </c>
    </row>
    <row r="58" spans="1:28">
      <c r="A58">
        <v>57</v>
      </c>
      <c r="B58" t="s">
        <v>303</v>
      </c>
      <c r="C58" t="s">
        <v>1068</v>
      </c>
      <c r="D58" t="s">
        <v>1069</v>
      </c>
      <c r="E58" t="s">
        <v>1070</v>
      </c>
      <c r="F58" t="s">
        <v>1636</v>
      </c>
      <c r="G58" t="s">
        <v>1662</v>
      </c>
      <c r="H58">
        <v>8</v>
      </c>
      <c r="I58">
        <v>8</v>
      </c>
      <c r="K58">
        <v>750</v>
      </c>
      <c r="L58">
        <v>2180</v>
      </c>
      <c r="M58" t="s">
        <v>1733</v>
      </c>
      <c r="N58" s="6">
        <v>44075</v>
      </c>
      <c r="O58" s="6">
        <v>44287</v>
      </c>
      <c r="P58" s="6">
        <v>44075</v>
      </c>
      <c r="Q58" s="6">
        <v>44287</v>
      </c>
      <c r="R58" t="s">
        <v>1892</v>
      </c>
      <c r="S58" t="s">
        <v>1775</v>
      </c>
      <c r="T58" t="s">
        <v>429</v>
      </c>
      <c r="U58" t="s">
        <v>2031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2031</v>
      </c>
    </row>
    <row r="59" spans="1:28">
      <c r="A59">
        <v>58</v>
      </c>
      <c r="B59" t="s">
        <v>303</v>
      </c>
      <c r="C59" t="s">
        <v>1071</v>
      </c>
      <c r="D59" t="s">
        <v>124</v>
      </c>
      <c r="E59" t="s">
        <v>8031</v>
      </c>
      <c r="F59" t="s">
        <v>1913</v>
      </c>
      <c r="G59" t="s">
        <v>1914</v>
      </c>
      <c r="H59">
        <v>8</v>
      </c>
      <c r="I59">
        <v>8</v>
      </c>
      <c r="K59">
        <v>750</v>
      </c>
      <c r="L59">
        <v>2180</v>
      </c>
      <c r="M59" t="s">
        <v>1733</v>
      </c>
      <c r="N59" s="6">
        <v>44075</v>
      </c>
      <c r="O59" s="6">
        <v>44287</v>
      </c>
      <c r="P59" s="6">
        <v>44075</v>
      </c>
      <c r="Q59" s="6">
        <v>44287</v>
      </c>
      <c r="R59" t="s">
        <v>1893</v>
      </c>
      <c r="S59" t="s">
        <v>1775</v>
      </c>
      <c r="T59" t="s">
        <v>429</v>
      </c>
      <c r="U59" t="s">
        <v>2031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2031</v>
      </c>
    </row>
    <row r="60" spans="1:28">
      <c r="A60">
        <v>59</v>
      </c>
      <c r="B60" t="s">
        <v>303</v>
      </c>
      <c r="C60" t="s">
        <v>1072</v>
      </c>
      <c r="D60" t="s">
        <v>1073</v>
      </c>
      <c r="E60" t="s">
        <v>242</v>
      </c>
      <c r="F60">
        <v>9987047195</v>
      </c>
      <c r="G60" t="s">
        <v>2146</v>
      </c>
      <c r="H60">
        <v>8</v>
      </c>
      <c r="I60">
        <v>8</v>
      </c>
      <c r="K60">
        <v>750</v>
      </c>
      <c r="L60">
        <v>2180</v>
      </c>
      <c r="M60" t="s">
        <v>1733</v>
      </c>
      <c r="N60" s="6">
        <v>44075</v>
      </c>
      <c r="O60" s="6">
        <v>44287</v>
      </c>
      <c r="P60" s="6">
        <v>44075</v>
      </c>
      <c r="Q60" s="6">
        <v>44287</v>
      </c>
      <c r="R60" t="s">
        <v>1892</v>
      </c>
      <c r="S60" t="s">
        <v>1775</v>
      </c>
      <c r="T60" t="s">
        <v>429</v>
      </c>
      <c r="U60" t="s">
        <v>2031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2031</v>
      </c>
    </row>
    <row r="61" spans="1:28">
      <c r="A61">
        <v>60</v>
      </c>
      <c r="B61" t="s">
        <v>303</v>
      </c>
      <c r="C61" t="s">
        <v>1074</v>
      </c>
      <c r="D61" t="s">
        <v>1075</v>
      </c>
      <c r="E61" t="s">
        <v>1076</v>
      </c>
      <c r="F61" t="s">
        <v>1915</v>
      </c>
      <c r="G61" t="s">
        <v>2717</v>
      </c>
      <c r="H61">
        <v>8</v>
      </c>
      <c r="I61">
        <v>8</v>
      </c>
      <c r="K61">
        <v>750</v>
      </c>
      <c r="L61">
        <v>2180</v>
      </c>
      <c r="M61" t="s">
        <v>1733</v>
      </c>
      <c r="N61" s="6">
        <v>44136</v>
      </c>
      <c r="O61" s="6">
        <v>44348</v>
      </c>
      <c r="P61" s="6">
        <v>44136</v>
      </c>
      <c r="Q61" s="6">
        <v>44348</v>
      </c>
      <c r="R61" t="s">
        <v>1892</v>
      </c>
      <c r="S61" t="s">
        <v>1775</v>
      </c>
      <c r="T61" t="s">
        <v>429</v>
      </c>
      <c r="U61" t="s">
        <v>2031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2031</v>
      </c>
    </row>
    <row r="62" spans="1:28">
      <c r="A62">
        <v>61</v>
      </c>
      <c r="B62" t="s">
        <v>303</v>
      </c>
      <c r="C62" t="s">
        <v>1077</v>
      </c>
      <c r="D62" t="s">
        <v>1078</v>
      </c>
      <c r="E62" t="s">
        <v>1079</v>
      </c>
      <c r="F62" t="s">
        <v>1916</v>
      </c>
      <c r="G62" t="s">
        <v>2718</v>
      </c>
      <c r="H62">
        <v>8</v>
      </c>
      <c r="I62">
        <v>8</v>
      </c>
      <c r="K62">
        <v>750</v>
      </c>
      <c r="L62">
        <v>2180</v>
      </c>
      <c r="M62" t="s">
        <v>1733</v>
      </c>
      <c r="N62" s="6">
        <v>44075</v>
      </c>
      <c r="O62" s="6">
        <v>44287</v>
      </c>
      <c r="P62" s="6">
        <v>44075</v>
      </c>
      <c r="Q62" s="6">
        <v>44287</v>
      </c>
      <c r="R62" t="s">
        <v>1892</v>
      </c>
      <c r="S62" t="s">
        <v>1775</v>
      </c>
      <c r="T62" t="s">
        <v>429</v>
      </c>
      <c r="U62" t="s">
        <v>2031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2031</v>
      </c>
    </row>
    <row r="63" spans="1:28">
      <c r="A63">
        <v>62</v>
      </c>
      <c r="B63" t="s">
        <v>166</v>
      </c>
      <c r="C63" t="s">
        <v>970</v>
      </c>
      <c r="D63" t="s">
        <v>971</v>
      </c>
      <c r="E63" t="s">
        <v>288</v>
      </c>
      <c r="F63">
        <v>9841448933</v>
      </c>
      <c r="G63" t="s">
        <v>972</v>
      </c>
      <c r="H63">
        <v>36</v>
      </c>
      <c r="I63">
        <v>36</v>
      </c>
      <c r="K63">
        <v>1000</v>
      </c>
      <c r="L63">
        <v>1350</v>
      </c>
      <c r="M63" t="s">
        <v>1731</v>
      </c>
      <c r="N63" s="6">
        <v>43709</v>
      </c>
      <c r="O63" s="6">
        <v>44866</v>
      </c>
      <c r="P63" s="6">
        <v>43709</v>
      </c>
      <c r="Q63" s="6">
        <v>44774</v>
      </c>
      <c r="R63" t="s">
        <v>1893</v>
      </c>
      <c r="S63" t="s">
        <v>903</v>
      </c>
      <c r="T63" t="s">
        <v>2714</v>
      </c>
      <c r="U63" t="s">
        <v>2031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2031</v>
      </c>
    </row>
    <row r="64" spans="1:28">
      <c r="A64">
        <v>63</v>
      </c>
      <c r="B64" t="s">
        <v>163</v>
      </c>
      <c r="C64" t="s">
        <v>1081</v>
      </c>
      <c r="D64" t="s">
        <v>1082</v>
      </c>
      <c r="E64" t="s">
        <v>251</v>
      </c>
      <c r="F64">
        <v>9981593667</v>
      </c>
      <c r="G64" t="s">
        <v>2147</v>
      </c>
      <c r="H64">
        <v>20</v>
      </c>
      <c r="I64">
        <v>20</v>
      </c>
      <c r="K64">
        <v>2000</v>
      </c>
      <c r="L64">
        <v>1800</v>
      </c>
      <c r="M64" t="s">
        <v>1734</v>
      </c>
      <c r="N64" s="6">
        <v>43709</v>
      </c>
      <c r="O64" s="6">
        <v>44287</v>
      </c>
      <c r="P64" s="6">
        <v>43709</v>
      </c>
      <c r="Q64" s="6">
        <v>44287</v>
      </c>
      <c r="R64" t="s">
        <v>1892</v>
      </c>
      <c r="S64" t="s">
        <v>1751</v>
      </c>
      <c r="T64" t="s">
        <v>429</v>
      </c>
      <c r="U64" t="s">
        <v>2031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2031</v>
      </c>
    </row>
    <row r="65" spans="1:28">
      <c r="A65">
        <v>64</v>
      </c>
      <c r="B65" t="s">
        <v>163</v>
      </c>
      <c r="C65" t="s">
        <v>1083</v>
      </c>
      <c r="D65" t="s">
        <v>1084</v>
      </c>
      <c r="E65" t="s">
        <v>1085</v>
      </c>
      <c r="F65">
        <v>9514979626</v>
      </c>
      <c r="G65" t="s">
        <v>2148</v>
      </c>
      <c r="H65">
        <v>20</v>
      </c>
      <c r="I65">
        <v>20</v>
      </c>
      <c r="K65">
        <v>2000</v>
      </c>
      <c r="L65">
        <v>2180.0000000000005</v>
      </c>
      <c r="M65" t="s">
        <v>1734</v>
      </c>
      <c r="N65" s="6">
        <v>43466</v>
      </c>
      <c r="O65" s="6">
        <v>44044</v>
      </c>
      <c r="P65" s="6">
        <v>43466</v>
      </c>
      <c r="Q65" s="6">
        <v>44044</v>
      </c>
      <c r="R65" t="s">
        <v>1893</v>
      </c>
      <c r="S65" t="s">
        <v>1751</v>
      </c>
      <c r="T65" t="s">
        <v>429</v>
      </c>
      <c r="U65" t="s">
        <v>2031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2031</v>
      </c>
    </row>
    <row r="66" spans="1:28">
      <c r="A66">
        <v>65</v>
      </c>
      <c r="B66" t="s">
        <v>163</v>
      </c>
      <c r="C66" t="s">
        <v>1086</v>
      </c>
      <c r="D66" t="s">
        <v>1087</v>
      </c>
      <c r="E66" t="s">
        <v>208</v>
      </c>
      <c r="F66" t="s">
        <v>1528</v>
      </c>
      <c r="G66" t="s">
        <v>1527</v>
      </c>
      <c r="H66">
        <v>20</v>
      </c>
      <c r="I66">
        <v>20</v>
      </c>
      <c r="K66">
        <v>2000</v>
      </c>
      <c r="L66">
        <v>2000</v>
      </c>
      <c r="M66" t="s">
        <v>1734</v>
      </c>
      <c r="N66" s="6">
        <v>43709</v>
      </c>
      <c r="O66" s="6">
        <v>44287</v>
      </c>
      <c r="P66" s="6">
        <v>43709</v>
      </c>
      <c r="Q66" s="6">
        <v>44287</v>
      </c>
      <c r="R66" t="s">
        <v>1893</v>
      </c>
      <c r="S66" t="s">
        <v>1751</v>
      </c>
      <c r="T66" t="s">
        <v>429</v>
      </c>
      <c r="U66" t="s">
        <v>2031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2031</v>
      </c>
    </row>
    <row r="67" spans="1:28">
      <c r="A67">
        <v>66</v>
      </c>
      <c r="B67" t="s">
        <v>163</v>
      </c>
      <c r="C67" t="s">
        <v>50</v>
      </c>
      <c r="D67" t="s">
        <v>1088</v>
      </c>
      <c r="E67" t="s">
        <v>8032</v>
      </c>
      <c r="F67" t="s">
        <v>1917</v>
      </c>
      <c r="G67" t="s">
        <v>1360</v>
      </c>
      <c r="H67">
        <v>20</v>
      </c>
      <c r="I67">
        <v>20</v>
      </c>
      <c r="K67">
        <v>2000</v>
      </c>
      <c r="L67">
        <v>1800</v>
      </c>
      <c r="M67" t="s">
        <v>1734</v>
      </c>
      <c r="N67" s="6">
        <v>43709</v>
      </c>
      <c r="O67" s="6">
        <v>44287</v>
      </c>
      <c r="P67" s="6">
        <v>43709</v>
      </c>
      <c r="Q67" s="6">
        <v>44287</v>
      </c>
      <c r="R67" t="s">
        <v>1892</v>
      </c>
      <c r="S67" t="s">
        <v>1751</v>
      </c>
      <c r="T67" t="s">
        <v>429</v>
      </c>
      <c r="U67" t="s">
        <v>2031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2031</v>
      </c>
    </row>
    <row r="68" spans="1:28">
      <c r="A68">
        <v>67</v>
      </c>
      <c r="B68" t="s">
        <v>166</v>
      </c>
      <c r="C68" t="s">
        <v>1632</v>
      </c>
      <c r="D68" t="s">
        <v>1992</v>
      </c>
      <c r="E68" t="s">
        <v>1631</v>
      </c>
      <c r="F68">
        <v>8118665756</v>
      </c>
      <c r="G68" t="s">
        <v>1993</v>
      </c>
      <c r="H68">
        <v>36</v>
      </c>
      <c r="I68">
        <v>36</v>
      </c>
      <c r="K68">
        <v>1000</v>
      </c>
      <c r="L68">
        <v>1350</v>
      </c>
      <c r="M68" t="s">
        <v>895</v>
      </c>
      <c r="N68" s="6">
        <v>44604</v>
      </c>
      <c r="O68" s="6">
        <v>45669</v>
      </c>
      <c r="P68" s="6">
        <v>44604</v>
      </c>
      <c r="Q68" s="6">
        <v>45669</v>
      </c>
      <c r="R68" t="s">
        <v>1893</v>
      </c>
      <c r="S68" t="s">
        <v>903</v>
      </c>
      <c r="T68" t="s">
        <v>429</v>
      </c>
      <c r="U68" t="s">
        <v>20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20</v>
      </c>
    </row>
    <row r="69" spans="1:28">
      <c r="A69">
        <v>68</v>
      </c>
      <c r="B69" t="s">
        <v>163</v>
      </c>
      <c r="C69" t="s">
        <v>1092</v>
      </c>
      <c r="D69" t="s">
        <v>1093</v>
      </c>
      <c r="E69" t="s">
        <v>216</v>
      </c>
      <c r="F69">
        <v>9381341989</v>
      </c>
      <c r="G69" t="s">
        <v>2150</v>
      </c>
      <c r="H69">
        <v>20</v>
      </c>
      <c r="I69">
        <v>20</v>
      </c>
      <c r="K69">
        <v>2000</v>
      </c>
      <c r="L69">
        <v>2180.0000000000005</v>
      </c>
      <c r="M69" t="s">
        <v>110</v>
      </c>
      <c r="N69" s="6">
        <v>43831</v>
      </c>
      <c r="O69" s="6">
        <v>44409</v>
      </c>
      <c r="P69" s="6">
        <v>43831</v>
      </c>
      <c r="Q69" s="6">
        <v>44409</v>
      </c>
      <c r="R69" t="s">
        <v>1893</v>
      </c>
      <c r="S69" t="s">
        <v>1751</v>
      </c>
      <c r="T69" t="s">
        <v>446</v>
      </c>
      <c r="U69" t="s">
        <v>2031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2031</v>
      </c>
    </row>
    <row r="70" spans="1:28">
      <c r="A70">
        <v>69</v>
      </c>
      <c r="B70" t="s">
        <v>163</v>
      </c>
      <c r="C70" t="s">
        <v>1094</v>
      </c>
      <c r="D70" t="s">
        <v>1095</v>
      </c>
      <c r="E70" t="s">
        <v>217</v>
      </c>
      <c r="F70" t="s">
        <v>2151</v>
      </c>
      <c r="G70" t="s">
        <v>2152</v>
      </c>
      <c r="H70">
        <v>20</v>
      </c>
      <c r="I70">
        <v>20</v>
      </c>
      <c r="K70">
        <v>2000</v>
      </c>
      <c r="L70">
        <v>2180.0000000000005</v>
      </c>
      <c r="M70" t="s">
        <v>110</v>
      </c>
      <c r="N70" s="6">
        <v>43831</v>
      </c>
      <c r="O70" s="6">
        <v>44409</v>
      </c>
      <c r="P70" s="6">
        <v>43831</v>
      </c>
      <c r="Q70" s="6">
        <v>44409</v>
      </c>
      <c r="R70" t="s">
        <v>1893</v>
      </c>
      <c r="S70" t="s">
        <v>1751</v>
      </c>
      <c r="T70" t="s">
        <v>446</v>
      </c>
      <c r="U70" t="s">
        <v>2031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2031</v>
      </c>
    </row>
    <row r="71" spans="1:28">
      <c r="A71">
        <v>70</v>
      </c>
      <c r="B71" t="s">
        <v>163</v>
      </c>
      <c r="C71" t="s">
        <v>1096</v>
      </c>
      <c r="D71" t="s">
        <v>1097</v>
      </c>
      <c r="E71" t="s">
        <v>270</v>
      </c>
      <c r="F71" t="s">
        <v>1664</v>
      </c>
      <c r="G71" t="s">
        <v>1663</v>
      </c>
      <c r="H71">
        <v>20</v>
      </c>
      <c r="I71">
        <v>20</v>
      </c>
      <c r="K71">
        <v>2000</v>
      </c>
      <c r="L71">
        <v>2180.0000000000005</v>
      </c>
      <c r="M71" t="s">
        <v>110</v>
      </c>
      <c r="N71" s="6">
        <v>43831</v>
      </c>
      <c r="O71" s="6">
        <v>44409</v>
      </c>
      <c r="P71" s="6">
        <v>43831</v>
      </c>
      <c r="Q71" s="6">
        <v>44409</v>
      </c>
      <c r="R71" t="s">
        <v>1892</v>
      </c>
      <c r="S71" t="s">
        <v>1751</v>
      </c>
      <c r="T71" t="s">
        <v>446</v>
      </c>
      <c r="U71" t="s">
        <v>2031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2031</v>
      </c>
    </row>
    <row r="72" spans="1:28">
      <c r="A72">
        <v>71</v>
      </c>
      <c r="B72" t="s">
        <v>163</v>
      </c>
      <c r="C72" t="s">
        <v>1098</v>
      </c>
      <c r="D72" t="s">
        <v>1099</v>
      </c>
      <c r="E72" t="s">
        <v>244</v>
      </c>
      <c r="F72" t="s">
        <v>1668</v>
      </c>
      <c r="G72" t="s">
        <v>1667</v>
      </c>
      <c r="H72">
        <v>20</v>
      </c>
      <c r="I72">
        <v>20</v>
      </c>
      <c r="K72">
        <v>2000</v>
      </c>
      <c r="L72">
        <v>2180.0000000000005</v>
      </c>
      <c r="M72" t="s">
        <v>110</v>
      </c>
      <c r="N72" s="6">
        <v>43831</v>
      </c>
      <c r="O72" s="6">
        <v>44409</v>
      </c>
      <c r="P72" s="6">
        <v>43831</v>
      </c>
      <c r="Q72" s="6">
        <v>44409</v>
      </c>
      <c r="R72" t="s">
        <v>1892</v>
      </c>
      <c r="S72" t="s">
        <v>1751</v>
      </c>
      <c r="T72" t="s">
        <v>446</v>
      </c>
      <c r="U72" t="s">
        <v>2031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2031</v>
      </c>
    </row>
    <row r="73" spans="1:28">
      <c r="A73">
        <v>72</v>
      </c>
      <c r="B73" t="s">
        <v>295</v>
      </c>
      <c r="C73" t="s">
        <v>100</v>
      </c>
      <c r="D73" t="s">
        <v>101</v>
      </c>
      <c r="E73" t="s">
        <v>456</v>
      </c>
      <c r="F73">
        <v>7221836687</v>
      </c>
      <c r="G73" t="s">
        <v>1406</v>
      </c>
      <c r="H73">
        <v>6</v>
      </c>
      <c r="I73">
        <v>6</v>
      </c>
      <c r="L73">
        <v>2180</v>
      </c>
      <c r="M73" t="s">
        <v>132</v>
      </c>
      <c r="N73" s="6">
        <v>44317</v>
      </c>
      <c r="O73" s="6">
        <v>44470</v>
      </c>
      <c r="P73" s="6">
        <v>44317</v>
      </c>
      <c r="Q73" s="6">
        <v>44470</v>
      </c>
      <c r="R73" t="s">
        <v>1892</v>
      </c>
      <c r="S73" t="s">
        <v>1769</v>
      </c>
      <c r="T73" t="s">
        <v>294</v>
      </c>
      <c r="U73" t="s">
        <v>2031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2031</v>
      </c>
    </row>
    <row r="74" spans="1:28">
      <c r="A74">
        <v>73</v>
      </c>
      <c r="B74" t="s">
        <v>163</v>
      </c>
      <c r="C74" t="s">
        <v>109</v>
      </c>
      <c r="D74" t="s">
        <v>1102</v>
      </c>
      <c r="E74" t="s">
        <v>108</v>
      </c>
      <c r="F74">
        <v>9381068731</v>
      </c>
      <c r="G74" t="s">
        <v>2154</v>
      </c>
      <c r="H74">
        <v>20</v>
      </c>
      <c r="I74">
        <v>20</v>
      </c>
      <c r="K74">
        <v>2000</v>
      </c>
      <c r="L74">
        <v>2180.0000000000005</v>
      </c>
      <c r="M74" t="s">
        <v>110</v>
      </c>
      <c r="N74" s="6">
        <v>43831</v>
      </c>
      <c r="O74" s="6">
        <v>44409</v>
      </c>
      <c r="P74" s="6">
        <v>43831</v>
      </c>
      <c r="Q74" s="6">
        <v>44409</v>
      </c>
      <c r="R74" t="s">
        <v>1893</v>
      </c>
      <c r="S74" t="s">
        <v>1751</v>
      </c>
      <c r="T74" t="s">
        <v>446</v>
      </c>
      <c r="U74" t="s">
        <v>2032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2031</v>
      </c>
    </row>
    <row r="75" spans="1:28">
      <c r="A75">
        <v>74</v>
      </c>
      <c r="B75" t="s">
        <v>163</v>
      </c>
      <c r="C75" t="s">
        <v>1103</v>
      </c>
      <c r="D75" t="s">
        <v>1104</v>
      </c>
      <c r="E75" t="s">
        <v>235</v>
      </c>
      <c r="F75">
        <v>9381039881</v>
      </c>
      <c r="G75" t="s">
        <v>2155</v>
      </c>
      <c r="H75">
        <v>20</v>
      </c>
      <c r="I75">
        <v>20</v>
      </c>
      <c r="K75">
        <v>2000</v>
      </c>
      <c r="L75">
        <v>2180.0000000000005</v>
      </c>
      <c r="M75" t="s">
        <v>110</v>
      </c>
      <c r="N75" s="6">
        <v>43831</v>
      </c>
      <c r="O75" s="6">
        <v>44409</v>
      </c>
      <c r="P75" s="6">
        <v>43831</v>
      </c>
      <c r="Q75" s="6">
        <v>44409</v>
      </c>
      <c r="R75" t="s">
        <v>1893</v>
      </c>
      <c r="S75" t="s">
        <v>1751</v>
      </c>
      <c r="T75" t="s">
        <v>446</v>
      </c>
      <c r="U75" t="s">
        <v>2031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2031</v>
      </c>
    </row>
    <row r="76" spans="1:28">
      <c r="A76">
        <v>75</v>
      </c>
      <c r="B76" t="s">
        <v>295</v>
      </c>
      <c r="C76" t="s">
        <v>1105</v>
      </c>
      <c r="D76" t="s">
        <v>1106</v>
      </c>
      <c r="E76" t="s">
        <v>307</v>
      </c>
      <c r="F76" t="s">
        <v>1108</v>
      </c>
      <c r="G76" t="s">
        <v>1107</v>
      </c>
      <c r="H76">
        <v>6</v>
      </c>
      <c r="I76">
        <v>6</v>
      </c>
      <c r="K76">
        <v>0</v>
      </c>
      <c r="L76">
        <v>2180.0000000000005</v>
      </c>
      <c r="M76" t="s">
        <v>110</v>
      </c>
      <c r="N76" s="6">
        <v>43831</v>
      </c>
      <c r="O76" s="6">
        <v>43983</v>
      </c>
      <c r="P76" s="6">
        <v>43831</v>
      </c>
      <c r="Q76" s="6">
        <v>43983</v>
      </c>
      <c r="R76" t="s">
        <v>1892</v>
      </c>
      <c r="S76" t="s">
        <v>1769</v>
      </c>
      <c r="T76" t="s">
        <v>446</v>
      </c>
      <c r="U76" t="s">
        <v>2031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2031</v>
      </c>
    </row>
    <row r="77" spans="1:28">
      <c r="A77">
        <v>76</v>
      </c>
      <c r="B77" t="s">
        <v>163</v>
      </c>
      <c r="C77" t="s">
        <v>1109</v>
      </c>
      <c r="D77" t="s">
        <v>1110</v>
      </c>
      <c r="E77" t="s">
        <v>1111</v>
      </c>
      <c r="F77">
        <v>9381065964</v>
      </c>
      <c r="G77" t="s">
        <v>2156</v>
      </c>
      <c r="H77">
        <v>20</v>
      </c>
      <c r="I77">
        <v>20</v>
      </c>
      <c r="K77">
        <v>2000</v>
      </c>
      <c r="L77">
        <v>2180.0000000000005</v>
      </c>
      <c r="M77" t="s">
        <v>110</v>
      </c>
      <c r="N77" s="6">
        <v>43831</v>
      </c>
      <c r="O77" s="6">
        <v>44409</v>
      </c>
      <c r="P77" s="6">
        <v>43831</v>
      </c>
      <c r="Q77" s="6">
        <v>44409</v>
      </c>
      <c r="R77" t="s">
        <v>1892</v>
      </c>
      <c r="S77" t="s">
        <v>1751</v>
      </c>
      <c r="T77" t="s">
        <v>446</v>
      </c>
      <c r="U77" t="s">
        <v>2031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2031</v>
      </c>
    </row>
    <row r="78" spans="1:28">
      <c r="A78">
        <v>77</v>
      </c>
      <c r="B78" t="s">
        <v>163</v>
      </c>
      <c r="C78" t="s">
        <v>1112</v>
      </c>
      <c r="D78" t="s">
        <v>1113</v>
      </c>
      <c r="E78" t="s">
        <v>218</v>
      </c>
      <c r="F78">
        <v>9381723665</v>
      </c>
      <c r="G78" t="s">
        <v>2157</v>
      </c>
      <c r="H78">
        <v>20</v>
      </c>
      <c r="I78">
        <v>20</v>
      </c>
      <c r="K78">
        <v>2000</v>
      </c>
      <c r="L78">
        <v>2180.0000000000005</v>
      </c>
      <c r="M78" t="s">
        <v>110</v>
      </c>
      <c r="N78" s="6">
        <v>43831</v>
      </c>
      <c r="O78" s="6">
        <v>44409</v>
      </c>
      <c r="P78" s="6">
        <v>43831</v>
      </c>
      <c r="Q78" s="6">
        <v>44409</v>
      </c>
      <c r="R78" t="s">
        <v>1892</v>
      </c>
      <c r="S78" t="s">
        <v>1751</v>
      </c>
      <c r="T78" t="s">
        <v>446</v>
      </c>
      <c r="U78" t="s">
        <v>2031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2031</v>
      </c>
    </row>
    <row r="79" spans="1:28">
      <c r="A79">
        <v>78</v>
      </c>
      <c r="B79" t="s">
        <v>163</v>
      </c>
      <c r="C79" t="s">
        <v>1114</v>
      </c>
      <c r="D79" t="s">
        <v>1115</v>
      </c>
      <c r="E79" t="s">
        <v>1116</v>
      </c>
      <c r="F79">
        <v>9981975469</v>
      </c>
      <c r="G79" t="s">
        <v>2158</v>
      </c>
      <c r="H79">
        <v>20</v>
      </c>
      <c r="I79">
        <v>20</v>
      </c>
      <c r="K79">
        <v>2000</v>
      </c>
      <c r="L79">
        <v>2180.0000000000005</v>
      </c>
      <c r="M79" t="s">
        <v>110</v>
      </c>
      <c r="N79" s="6">
        <v>43831</v>
      </c>
      <c r="O79" s="6">
        <v>44409</v>
      </c>
      <c r="P79" s="6">
        <v>43831</v>
      </c>
      <c r="Q79" s="6">
        <v>44409</v>
      </c>
      <c r="R79" t="s">
        <v>1892</v>
      </c>
      <c r="S79" t="s">
        <v>1751</v>
      </c>
      <c r="T79" t="s">
        <v>446</v>
      </c>
      <c r="U79" t="s">
        <v>2032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2031</v>
      </c>
    </row>
    <row r="80" spans="1:28">
      <c r="A80">
        <v>79</v>
      </c>
      <c r="B80" t="s">
        <v>163</v>
      </c>
      <c r="C80" t="s">
        <v>1117</v>
      </c>
      <c r="D80" t="s">
        <v>1118</v>
      </c>
      <c r="E80" t="s">
        <v>197</v>
      </c>
      <c r="F80">
        <v>9985028816</v>
      </c>
      <c r="G80" t="s">
        <v>2159</v>
      </c>
      <c r="H80">
        <v>20</v>
      </c>
      <c r="I80">
        <v>20</v>
      </c>
      <c r="K80">
        <v>2000</v>
      </c>
      <c r="L80">
        <v>2180.0000000000005</v>
      </c>
      <c r="M80" t="s">
        <v>110</v>
      </c>
      <c r="N80" s="6">
        <v>43831</v>
      </c>
      <c r="O80" s="6">
        <v>44409</v>
      </c>
      <c r="P80" s="6">
        <v>43831</v>
      </c>
      <c r="Q80" s="6">
        <v>44409</v>
      </c>
      <c r="R80" t="s">
        <v>1892</v>
      </c>
      <c r="S80" t="s">
        <v>1751</v>
      </c>
      <c r="T80" t="s">
        <v>446</v>
      </c>
      <c r="U80" t="s">
        <v>2031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2031</v>
      </c>
    </row>
    <row r="81" spans="1:28">
      <c r="A81">
        <v>80</v>
      </c>
      <c r="B81" t="s">
        <v>303</v>
      </c>
      <c r="C81" t="s">
        <v>127</v>
      </c>
      <c r="D81" t="s">
        <v>1433</v>
      </c>
      <c r="E81" t="s">
        <v>126</v>
      </c>
      <c r="F81">
        <v>9997052940</v>
      </c>
      <c r="G81" s="143" t="s">
        <v>1542</v>
      </c>
      <c r="H81">
        <v>8</v>
      </c>
      <c r="I81">
        <v>8</v>
      </c>
      <c r="K81">
        <v>0</v>
      </c>
      <c r="L81">
        <v>2180</v>
      </c>
      <c r="M81" t="s">
        <v>128</v>
      </c>
      <c r="N81" s="6">
        <v>44378</v>
      </c>
      <c r="O81" s="6">
        <v>44593</v>
      </c>
      <c r="P81" s="6">
        <v>44645</v>
      </c>
      <c r="Q81" s="6">
        <v>44859</v>
      </c>
      <c r="R81" t="s">
        <v>1893</v>
      </c>
      <c r="S81" t="s">
        <v>1775</v>
      </c>
      <c r="T81" t="s">
        <v>429</v>
      </c>
      <c r="U81" t="s">
        <v>2031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2031</v>
      </c>
    </row>
    <row r="82" spans="1:28">
      <c r="A82">
        <v>81</v>
      </c>
      <c r="B82" t="s">
        <v>163</v>
      </c>
      <c r="C82" t="s">
        <v>1120</v>
      </c>
      <c r="D82" t="s">
        <v>1121</v>
      </c>
      <c r="E82" t="s">
        <v>201</v>
      </c>
      <c r="F82" t="s">
        <v>1918</v>
      </c>
      <c r="G82" t="s">
        <v>1919</v>
      </c>
      <c r="H82">
        <v>20</v>
      </c>
      <c r="I82">
        <v>20</v>
      </c>
      <c r="K82">
        <v>2000</v>
      </c>
      <c r="L82">
        <v>2180.0000000000005</v>
      </c>
      <c r="M82" t="s">
        <v>110</v>
      </c>
      <c r="N82" s="6">
        <v>43831</v>
      </c>
      <c r="O82" s="6">
        <v>44409</v>
      </c>
      <c r="P82" s="6">
        <v>43831</v>
      </c>
      <c r="Q82" s="6">
        <v>44409</v>
      </c>
      <c r="R82" t="s">
        <v>1892</v>
      </c>
      <c r="S82" t="s">
        <v>1751</v>
      </c>
      <c r="T82" t="s">
        <v>446</v>
      </c>
      <c r="U82" t="s">
        <v>2031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2031</v>
      </c>
    </row>
    <row r="83" spans="1:28">
      <c r="A83">
        <v>82</v>
      </c>
      <c r="B83" t="s">
        <v>198</v>
      </c>
      <c r="C83" t="s">
        <v>1363</v>
      </c>
      <c r="D83" t="s">
        <v>1364</v>
      </c>
      <c r="E83" t="s">
        <v>2633</v>
      </c>
      <c r="F83" t="s">
        <v>1366</v>
      </c>
      <c r="G83" t="s">
        <v>1365</v>
      </c>
      <c r="H83">
        <v>20</v>
      </c>
      <c r="I83">
        <v>20</v>
      </c>
      <c r="K83">
        <v>3000</v>
      </c>
      <c r="L83">
        <v>3350</v>
      </c>
      <c r="M83" t="s">
        <v>27</v>
      </c>
      <c r="N83" s="6">
        <v>44287</v>
      </c>
      <c r="O83" s="6">
        <v>44866</v>
      </c>
      <c r="P83" s="6">
        <v>44287</v>
      </c>
      <c r="Q83" s="6">
        <v>44866</v>
      </c>
      <c r="R83" t="s">
        <v>1893</v>
      </c>
      <c r="S83" t="s">
        <v>1749</v>
      </c>
      <c r="T83" t="s">
        <v>429</v>
      </c>
      <c r="U83" t="s">
        <v>2031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2031</v>
      </c>
    </row>
    <row r="84" spans="1:28">
      <c r="A84">
        <v>83</v>
      </c>
      <c r="B84" t="s">
        <v>255</v>
      </c>
      <c r="C84" t="s">
        <v>1456</v>
      </c>
      <c r="D84" t="s">
        <v>1332</v>
      </c>
      <c r="E84" t="s">
        <v>416</v>
      </c>
      <c r="F84" t="s">
        <v>8033</v>
      </c>
      <c r="G84" t="s">
        <v>8034</v>
      </c>
      <c r="H84">
        <v>4</v>
      </c>
      <c r="I84">
        <v>4</v>
      </c>
      <c r="L84">
        <v>3350</v>
      </c>
      <c r="M84" t="s">
        <v>27</v>
      </c>
      <c r="N84" s="6">
        <v>44440</v>
      </c>
      <c r="O84" s="6">
        <v>44531</v>
      </c>
      <c r="P84" s="6">
        <v>44440</v>
      </c>
      <c r="Q84" s="6">
        <v>44531</v>
      </c>
      <c r="R84" t="s">
        <v>1892</v>
      </c>
      <c r="S84" t="s">
        <v>1774</v>
      </c>
      <c r="T84" t="s">
        <v>429</v>
      </c>
      <c r="U84" t="s">
        <v>2031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2031</v>
      </c>
    </row>
    <row r="85" spans="1:28">
      <c r="A85">
        <v>84</v>
      </c>
      <c r="B85" t="s">
        <v>163</v>
      </c>
      <c r="C85" t="s">
        <v>1126</v>
      </c>
      <c r="D85" t="s">
        <v>1127</v>
      </c>
      <c r="E85" t="s">
        <v>276</v>
      </c>
      <c r="F85">
        <v>9381028279</v>
      </c>
      <c r="G85" t="s">
        <v>2161</v>
      </c>
      <c r="H85">
        <v>20</v>
      </c>
      <c r="I85">
        <v>20</v>
      </c>
      <c r="K85">
        <v>2000</v>
      </c>
      <c r="L85">
        <v>2180.0000000000005</v>
      </c>
      <c r="M85" t="s">
        <v>110</v>
      </c>
      <c r="N85" s="6">
        <v>43831</v>
      </c>
      <c r="O85" s="6">
        <v>44409</v>
      </c>
      <c r="P85" s="6">
        <v>43831</v>
      </c>
      <c r="Q85" s="6">
        <v>44409</v>
      </c>
      <c r="R85" t="s">
        <v>1892</v>
      </c>
      <c r="S85" t="s">
        <v>1751</v>
      </c>
      <c r="T85" t="s">
        <v>446</v>
      </c>
      <c r="U85" t="s">
        <v>2031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2031</v>
      </c>
    </row>
    <row r="86" spans="1:28">
      <c r="A86">
        <v>85</v>
      </c>
      <c r="B86" t="s">
        <v>163</v>
      </c>
      <c r="C86" t="s">
        <v>1128</v>
      </c>
      <c r="D86" t="s">
        <v>1129</v>
      </c>
      <c r="E86" t="s">
        <v>221</v>
      </c>
      <c r="F86" t="s">
        <v>1920</v>
      </c>
      <c r="G86" t="s">
        <v>1921</v>
      </c>
      <c r="H86">
        <v>20</v>
      </c>
      <c r="I86">
        <v>20</v>
      </c>
      <c r="K86">
        <v>2000</v>
      </c>
      <c r="L86">
        <v>2180.0000000000005</v>
      </c>
      <c r="M86" t="s">
        <v>110</v>
      </c>
      <c r="N86" s="6">
        <v>43831</v>
      </c>
      <c r="O86" s="6">
        <v>44409</v>
      </c>
      <c r="P86" s="6">
        <v>43831</v>
      </c>
      <c r="Q86" s="6">
        <v>44409</v>
      </c>
      <c r="R86" t="s">
        <v>1893</v>
      </c>
      <c r="S86" t="s">
        <v>1751</v>
      </c>
      <c r="T86" t="s">
        <v>446</v>
      </c>
      <c r="U86" t="s">
        <v>2031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2031</v>
      </c>
    </row>
    <row r="87" spans="1:28">
      <c r="A87">
        <v>86</v>
      </c>
      <c r="B87" t="s">
        <v>163</v>
      </c>
      <c r="C87" t="s">
        <v>152</v>
      </c>
      <c r="D87" t="s">
        <v>153</v>
      </c>
      <c r="E87" t="s">
        <v>151</v>
      </c>
      <c r="F87" t="s">
        <v>1571</v>
      </c>
      <c r="G87" t="s">
        <v>1570</v>
      </c>
      <c r="H87">
        <v>20</v>
      </c>
      <c r="I87">
        <v>20</v>
      </c>
      <c r="K87">
        <v>2000</v>
      </c>
      <c r="L87">
        <v>2180.0000000000005</v>
      </c>
      <c r="M87" t="s">
        <v>110</v>
      </c>
      <c r="N87" s="6">
        <v>43831</v>
      </c>
      <c r="O87" s="6">
        <v>44409</v>
      </c>
      <c r="P87" s="6">
        <v>43831</v>
      </c>
      <c r="Q87" s="6">
        <v>44409</v>
      </c>
      <c r="R87" t="s">
        <v>1892</v>
      </c>
      <c r="S87" t="s">
        <v>1751</v>
      </c>
      <c r="T87" t="s">
        <v>446</v>
      </c>
      <c r="U87" t="s">
        <v>2031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2031</v>
      </c>
    </row>
    <row r="88" spans="1:28">
      <c r="A88">
        <v>87</v>
      </c>
      <c r="B88" t="s">
        <v>518</v>
      </c>
      <c r="C88" t="s">
        <v>127</v>
      </c>
      <c r="D88" t="s">
        <v>2719</v>
      </c>
      <c r="E88" t="s">
        <v>557</v>
      </c>
      <c r="F88">
        <v>9997052940</v>
      </c>
      <c r="G88" t="s">
        <v>2214</v>
      </c>
      <c r="H88">
        <v>16</v>
      </c>
      <c r="I88">
        <v>16</v>
      </c>
      <c r="K88">
        <v>1000</v>
      </c>
      <c r="L88">
        <v>2180</v>
      </c>
      <c r="M88" t="s">
        <v>894</v>
      </c>
      <c r="N88" s="6">
        <v>44653</v>
      </c>
      <c r="O88" s="6">
        <v>45109</v>
      </c>
      <c r="P88" s="6">
        <v>44645</v>
      </c>
      <c r="Q88" s="6">
        <v>45102</v>
      </c>
      <c r="R88" t="s">
        <v>1893</v>
      </c>
      <c r="S88" t="s">
        <v>1771</v>
      </c>
      <c r="T88" t="s">
        <v>429</v>
      </c>
      <c r="U88" t="s">
        <v>2031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2031</v>
      </c>
    </row>
    <row r="89" spans="1:28">
      <c r="A89">
        <v>88</v>
      </c>
      <c r="B89" t="s">
        <v>163</v>
      </c>
      <c r="C89" t="s">
        <v>1132</v>
      </c>
      <c r="D89" t="s">
        <v>1133</v>
      </c>
      <c r="E89" t="s">
        <v>219</v>
      </c>
      <c r="F89">
        <v>9381407683</v>
      </c>
      <c r="G89" t="s">
        <v>2162</v>
      </c>
      <c r="H89">
        <v>20</v>
      </c>
      <c r="I89">
        <v>20</v>
      </c>
      <c r="K89">
        <v>2000</v>
      </c>
      <c r="L89">
        <v>2180.0000000000005</v>
      </c>
      <c r="M89" t="s">
        <v>110</v>
      </c>
      <c r="N89" s="6">
        <v>43831</v>
      </c>
      <c r="O89" s="6">
        <v>44409</v>
      </c>
      <c r="P89" s="6">
        <v>43831</v>
      </c>
      <c r="Q89" s="6">
        <v>44409</v>
      </c>
      <c r="R89" t="s">
        <v>1892</v>
      </c>
      <c r="S89" t="s">
        <v>1751</v>
      </c>
      <c r="T89" t="s">
        <v>446</v>
      </c>
      <c r="U89" t="s">
        <v>2031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2031</v>
      </c>
    </row>
    <row r="90" spans="1:28">
      <c r="A90">
        <v>89</v>
      </c>
      <c r="B90" t="s">
        <v>163</v>
      </c>
      <c r="C90" t="s">
        <v>1134</v>
      </c>
      <c r="D90" t="s">
        <v>1135</v>
      </c>
      <c r="E90" t="s">
        <v>247</v>
      </c>
      <c r="F90" t="s">
        <v>1924</v>
      </c>
      <c r="G90" t="s">
        <v>1925</v>
      </c>
      <c r="H90">
        <v>20</v>
      </c>
      <c r="I90">
        <v>20</v>
      </c>
      <c r="K90">
        <v>2000</v>
      </c>
      <c r="L90">
        <v>2180.0000000000005</v>
      </c>
      <c r="M90" t="s">
        <v>110</v>
      </c>
      <c r="N90" s="6">
        <v>43831</v>
      </c>
      <c r="O90" s="6">
        <v>44409</v>
      </c>
      <c r="P90" s="6">
        <v>43831</v>
      </c>
      <c r="Q90" s="6">
        <v>44409</v>
      </c>
      <c r="R90" t="s">
        <v>1893</v>
      </c>
      <c r="S90" t="s">
        <v>1751</v>
      </c>
      <c r="T90" t="s">
        <v>446</v>
      </c>
      <c r="U90" t="s">
        <v>2031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2031</v>
      </c>
    </row>
    <row r="91" spans="1:28">
      <c r="A91">
        <v>90</v>
      </c>
      <c r="B91" t="s">
        <v>163</v>
      </c>
      <c r="C91" t="s">
        <v>1136</v>
      </c>
      <c r="D91" t="s">
        <v>1137</v>
      </c>
      <c r="E91" t="s">
        <v>278</v>
      </c>
      <c r="F91" t="s">
        <v>1926</v>
      </c>
      <c r="G91" t="s">
        <v>1927</v>
      </c>
      <c r="H91">
        <v>20</v>
      </c>
      <c r="I91">
        <v>20</v>
      </c>
      <c r="K91">
        <v>2000</v>
      </c>
      <c r="L91">
        <v>2180.0000000000005</v>
      </c>
      <c r="M91" t="s">
        <v>110</v>
      </c>
      <c r="N91" s="6">
        <v>43831</v>
      </c>
      <c r="O91" s="6">
        <v>44409</v>
      </c>
      <c r="P91" s="6">
        <v>43831</v>
      </c>
      <c r="Q91" s="6">
        <v>44409</v>
      </c>
      <c r="R91" t="s">
        <v>1892</v>
      </c>
      <c r="S91" t="s">
        <v>1751</v>
      </c>
      <c r="T91" t="s">
        <v>446</v>
      </c>
      <c r="U91" t="s">
        <v>2031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2031</v>
      </c>
    </row>
    <row r="92" spans="1:28">
      <c r="A92">
        <v>91</v>
      </c>
      <c r="B92" t="s">
        <v>163</v>
      </c>
      <c r="C92" t="s">
        <v>1138</v>
      </c>
      <c r="D92" t="s">
        <v>1139</v>
      </c>
      <c r="E92" t="s">
        <v>248</v>
      </c>
      <c r="F92" t="s">
        <v>1628</v>
      </c>
      <c r="G92" t="s">
        <v>1627</v>
      </c>
      <c r="H92">
        <v>20</v>
      </c>
      <c r="I92">
        <v>20</v>
      </c>
      <c r="K92">
        <v>2000</v>
      </c>
      <c r="L92">
        <v>2180.0000000000005</v>
      </c>
      <c r="M92" t="s">
        <v>110</v>
      </c>
      <c r="N92" s="6">
        <v>43831</v>
      </c>
      <c r="O92" s="6">
        <v>44409</v>
      </c>
      <c r="P92" s="6">
        <v>43831</v>
      </c>
      <c r="Q92" s="6">
        <v>44409</v>
      </c>
      <c r="R92" t="s">
        <v>1892</v>
      </c>
      <c r="S92" t="s">
        <v>1751</v>
      </c>
      <c r="T92" t="s">
        <v>446</v>
      </c>
      <c r="U92" t="s">
        <v>2031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2031</v>
      </c>
    </row>
    <row r="93" spans="1:28">
      <c r="A93">
        <v>92</v>
      </c>
      <c r="B93" t="s">
        <v>198</v>
      </c>
      <c r="C93" t="s">
        <v>154</v>
      </c>
      <c r="D93" t="s">
        <v>1442</v>
      </c>
      <c r="E93" t="s">
        <v>381</v>
      </c>
      <c r="F93" t="s">
        <v>1444</v>
      </c>
      <c r="G93" t="s">
        <v>1443</v>
      </c>
      <c r="H93">
        <v>20</v>
      </c>
      <c r="I93">
        <v>20</v>
      </c>
      <c r="L93">
        <v>3350</v>
      </c>
      <c r="M93" t="s">
        <v>27</v>
      </c>
      <c r="N93" s="6">
        <v>44440</v>
      </c>
      <c r="O93" s="6">
        <v>45017</v>
      </c>
      <c r="P93" s="6">
        <v>44440</v>
      </c>
      <c r="Q93" s="6">
        <v>45017</v>
      </c>
      <c r="R93" t="s">
        <v>1892</v>
      </c>
      <c r="S93" t="s">
        <v>1749</v>
      </c>
      <c r="T93" t="s">
        <v>429</v>
      </c>
      <c r="U93" t="s">
        <v>2029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2031</v>
      </c>
    </row>
    <row r="94" spans="1:28">
      <c r="A94">
        <v>93</v>
      </c>
      <c r="B94" t="s">
        <v>163</v>
      </c>
      <c r="C94" t="s">
        <v>1142</v>
      </c>
      <c r="D94" t="s">
        <v>1143</v>
      </c>
      <c r="E94" t="s">
        <v>230</v>
      </c>
      <c r="F94" t="s">
        <v>1654</v>
      </c>
      <c r="G94" t="s">
        <v>1653</v>
      </c>
      <c r="H94">
        <v>24</v>
      </c>
      <c r="I94">
        <v>20</v>
      </c>
      <c r="K94">
        <v>2000</v>
      </c>
      <c r="L94">
        <v>1800</v>
      </c>
      <c r="M94" t="s">
        <v>114</v>
      </c>
      <c r="N94" s="6">
        <v>43952</v>
      </c>
      <c r="O94" s="6">
        <v>44531</v>
      </c>
      <c r="P94" s="6">
        <v>43952</v>
      </c>
      <c r="Q94" s="6">
        <v>44652</v>
      </c>
      <c r="R94" t="s">
        <v>1892</v>
      </c>
      <c r="S94" t="s">
        <v>1751</v>
      </c>
      <c r="T94" t="s">
        <v>429</v>
      </c>
      <c r="U94" t="s">
        <v>2031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2031</v>
      </c>
    </row>
    <row r="95" spans="1:28">
      <c r="A95">
        <v>94</v>
      </c>
      <c r="B95" t="s">
        <v>163</v>
      </c>
      <c r="C95" t="s">
        <v>1144</v>
      </c>
      <c r="D95" t="s">
        <v>870</v>
      </c>
      <c r="E95" t="s">
        <v>222</v>
      </c>
      <c r="F95">
        <v>9981099199</v>
      </c>
      <c r="G95" t="s">
        <v>2170</v>
      </c>
      <c r="H95">
        <v>20</v>
      </c>
      <c r="I95">
        <v>20</v>
      </c>
      <c r="K95">
        <v>2000</v>
      </c>
      <c r="L95">
        <v>2180.0000000000005</v>
      </c>
      <c r="M95" t="s">
        <v>114</v>
      </c>
      <c r="N95" s="6">
        <v>43891</v>
      </c>
      <c r="O95" s="6">
        <v>44470</v>
      </c>
      <c r="P95" s="6">
        <v>43891</v>
      </c>
      <c r="Q95" s="6">
        <v>44470</v>
      </c>
      <c r="R95" t="s">
        <v>1893</v>
      </c>
      <c r="S95" t="s">
        <v>1751</v>
      </c>
      <c r="T95" t="s">
        <v>429</v>
      </c>
      <c r="U95" t="s">
        <v>2031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2031</v>
      </c>
    </row>
    <row r="96" spans="1:28">
      <c r="A96">
        <v>95</v>
      </c>
      <c r="B96" t="s">
        <v>198</v>
      </c>
      <c r="C96" t="s">
        <v>57</v>
      </c>
      <c r="D96" t="s">
        <v>58</v>
      </c>
      <c r="E96" t="s">
        <v>56</v>
      </c>
      <c r="F96" t="s">
        <v>8035</v>
      </c>
      <c r="G96" t="s">
        <v>1362</v>
      </c>
      <c r="H96">
        <v>20</v>
      </c>
      <c r="I96">
        <v>20</v>
      </c>
      <c r="K96">
        <v>3000</v>
      </c>
      <c r="L96">
        <v>2800</v>
      </c>
      <c r="M96" t="s">
        <v>27</v>
      </c>
      <c r="N96" s="6">
        <v>44287</v>
      </c>
      <c r="O96" s="6">
        <v>44866</v>
      </c>
      <c r="P96" s="6">
        <v>44287</v>
      </c>
      <c r="Q96" s="6">
        <v>44866</v>
      </c>
      <c r="R96" t="s">
        <v>1893</v>
      </c>
      <c r="S96" t="s">
        <v>1749</v>
      </c>
      <c r="T96" t="s">
        <v>429</v>
      </c>
      <c r="U96" t="s">
        <v>2031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2031</v>
      </c>
    </row>
    <row r="97" spans="1:28">
      <c r="A97">
        <v>96</v>
      </c>
      <c r="B97" t="s">
        <v>198</v>
      </c>
      <c r="C97" t="s">
        <v>53</v>
      </c>
      <c r="D97" t="s">
        <v>54</v>
      </c>
      <c r="E97" t="s">
        <v>52</v>
      </c>
      <c r="F97" t="s">
        <v>8036</v>
      </c>
      <c r="G97" t="s">
        <v>1361</v>
      </c>
      <c r="H97">
        <v>20</v>
      </c>
      <c r="I97">
        <v>20</v>
      </c>
      <c r="K97">
        <v>3000</v>
      </c>
      <c r="L97">
        <v>3350</v>
      </c>
      <c r="M97" t="s">
        <v>27</v>
      </c>
      <c r="N97" s="6">
        <v>44287</v>
      </c>
      <c r="O97" s="6">
        <v>44866</v>
      </c>
      <c r="P97" s="6">
        <v>44287</v>
      </c>
      <c r="Q97" s="6">
        <v>44866</v>
      </c>
      <c r="R97" t="s">
        <v>1892</v>
      </c>
      <c r="S97" t="s">
        <v>1749</v>
      </c>
      <c r="T97" t="s">
        <v>429</v>
      </c>
      <c r="U97" t="s">
        <v>2031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2031</v>
      </c>
    </row>
    <row r="98" spans="1:28">
      <c r="A98">
        <v>97</v>
      </c>
      <c r="B98" t="s">
        <v>163</v>
      </c>
      <c r="C98" t="s">
        <v>1151</v>
      </c>
      <c r="D98" t="s">
        <v>1152</v>
      </c>
      <c r="E98" t="s">
        <v>315</v>
      </c>
      <c r="F98">
        <v>5511235522</v>
      </c>
      <c r="G98" t="s">
        <v>2172</v>
      </c>
      <c r="H98">
        <v>13</v>
      </c>
      <c r="I98">
        <v>20</v>
      </c>
      <c r="K98">
        <v>2000</v>
      </c>
      <c r="L98">
        <v>2200</v>
      </c>
      <c r="M98" t="s">
        <v>114</v>
      </c>
      <c r="N98" s="6">
        <v>43647</v>
      </c>
      <c r="O98" s="6">
        <v>44228</v>
      </c>
      <c r="P98" s="6">
        <v>43647</v>
      </c>
      <c r="Q98" s="6">
        <v>44013</v>
      </c>
      <c r="R98" t="s">
        <v>1893</v>
      </c>
      <c r="S98" t="s">
        <v>1751</v>
      </c>
      <c r="T98" t="s">
        <v>429</v>
      </c>
      <c r="U98" t="s">
        <v>2031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2031</v>
      </c>
    </row>
    <row r="99" spans="1:28">
      <c r="A99">
        <v>98</v>
      </c>
      <c r="B99" t="s">
        <v>865</v>
      </c>
      <c r="C99" t="s">
        <v>843</v>
      </c>
      <c r="D99" t="s">
        <v>879</v>
      </c>
      <c r="E99" t="s">
        <v>692</v>
      </c>
      <c r="F99" t="s">
        <v>1975</v>
      </c>
      <c r="G99" t="s">
        <v>1551</v>
      </c>
      <c r="H99">
        <v>24</v>
      </c>
      <c r="I99">
        <v>20</v>
      </c>
      <c r="L99">
        <v>2800</v>
      </c>
      <c r="M99" t="s">
        <v>893</v>
      </c>
      <c r="N99" s="6">
        <v>44501</v>
      </c>
      <c r="O99" s="6">
        <v>45078</v>
      </c>
      <c r="P99" s="6">
        <v>44501</v>
      </c>
      <c r="Q99" s="6">
        <v>45200</v>
      </c>
      <c r="R99" t="s">
        <v>1892</v>
      </c>
      <c r="S99" t="s">
        <v>1770</v>
      </c>
      <c r="T99" t="s">
        <v>429</v>
      </c>
      <c r="U99" t="s">
        <v>20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20</v>
      </c>
    </row>
    <row r="100" spans="1:28">
      <c r="A100">
        <v>99</v>
      </c>
      <c r="B100" t="s">
        <v>163</v>
      </c>
      <c r="C100" t="s">
        <v>1155</v>
      </c>
      <c r="D100" t="s">
        <v>1156</v>
      </c>
      <c r="E100" t="s">
        <v>8037</v>
      </c>
      <c r="F100">
        <v>5528985077</v>
      </c>
      <c r="G100" t="s">
        <v>1928</v>
      </c>
      <c r="H100">
        <v>20</v>
      </c>
      <c r="I100">
        <v>20</v>
      </c>
      <c r="K100">
        <v>2000</v>
      </c>
      <c r="L100">
        <v>2180.0000000000005</v>
      </c>
      <c r="M100" t="s">
        <v>898</v>
      </c>
      <c r="N100" s="6">
        <v>44075</v>
      </c>
      <c r="O100" s="6">
        <v>44652</v>
      </c>
      <c r="P100" s="6">
        <v>44075</v>
      </c>
      <c r="Q100" s="6">
        <v>44652</v>
      </c>
      <c r="R100" t="s">
        <v>1893</v>
      </c>
      <c r="S100" t="s">
        <v>1751</v>
      </c>
      <c r="T100" t="s">
        <v>429</v>
      </c>
      <c r="U100" t="s">
        <v>2031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20</v>
      </c>
    </row>
    <row r="101" spans="1:28">
      <c r="A101">
        <v>100</v>
      </c>
      <c r="B101" t="s">
        <v>163</v>
      </c>
      <c r="C101" t="s">
        <v>1157</v>
      </c>
      <c r="D101" t="s">
        <v>1158</v>
      </c>
      <c r="E101" t="s">
        <v>8038</v>
      </c>
      <c r="F101">
        <v>55411815476</v>
      </c>
      <c r="G101" t="s">
        <v>2225</v>
      </c>
      <c r="H101">
        <v>20</v>
      </c>
      <c r="I101">
        <v>20</v>
      </c>
      <c r="K101">
        <v>2000</v>
      </c>
      <c r="L101">
        <v>2180.0000000000005</v>
      </c>
      <c r="M101" t="s">
        <v>898</v>
      </c>
      <c r="N101" s="6"/>
      <c r="O101" s="6">
        <v>578</v>
      </c>
      <c r="P101" s="6">
        <v>0</v>
      </c>
      <c r="Q101" s="6">
        <v>578</v>
      </c>
      <c r="R101" t="s">
        <v>1892</v>
      </c>
      <c r="S101" t="s">
        <v>1751</v>
      </c>
      <c r="T101" t="s">
        <v>429</v>
      </c>
      <c r="U101" t="s">
        <v>2032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2031</v>
      </c>
    </row>
    <row r="102" spans="1:28">
      <c r="A102">
        <v>101</v>
      </c>
      <c r="B102" t="s">
        <v>198</v>
      </c>
      <c r="C102" t="s">
        <v>1226</v>
      </c>
      <c r="D102" t="s">
        <v>1227</v>
      </c>
      <c r="E102" t="s">
        <v>262</v>
      </c>
      <c r="F102" t="s">
        <v>1229</v>
      </c>
      <c r="G102" t="s">
        <v>1228</v>
      </c>
      <c r="H102">
        <v>24</v>
      </c>
      <c r="I102">
        <v>20</v>
      </c>
      <c r="K102">
        <v>3000</v>
      </c>
      <c r="L102">
        <v>2800</v>
      </c>
      <c r="M102" t="s">
        <v>1736</v>
      </c>
      <c r="N102" s="6">
        <v>43831</v>
      </c>
      <c r="O102" s="6">
        <v>44409</v>
      </c>
      <c r="P102" s="6">
        <v>43831</v>
      </c>
      <c r="Q102" s="6">
        <v>44531</v>
      </c>
      <c r="R102" t="s">
        <v>1893</v>
      </c>
      <c r="S102" t="s">
        <v>1749</v>
      </c>
      <c r="T102" t="s">
        <v>446</v>
      </c>
      <c r="U102" t="s">
        <v>2031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2031</v>
      </c>
    </row>
    <row r="103" spans="1:28">
      <c r="A103">
        <v>102</v>
      </c>
      <c r="B103" t="s">
        <v>163</v>
      </c>
      <c r="C103" t="s">
        <v>847</v>
      </c>
      <c r="D103" t="s">
        <v>1162</v>
      </c>
      <c r="E103" t="s">
        <v>816</v>
      </c>
      <c r="F103">
        <v>9988451496</v>
      </c>
      <c r="G103" t="s">
        <v>1163</v>
      </c>
      <c r="H103">
        <v>20</v>
      </c>
      <c r="I103">
        <v>20</v>
      </c>
      <c r="K103">
        <v>0</v>
      </c>
      <c r="L103">
        <v>0</v>
      </c>
      <c r="M103" t="s">
        <v>1734</v>
      </c>
      <c r="N103" s="6">
        <v>43617</v>
      </c>
      <c r="O103" s="6">
        <v>44197</v>
      </c>
      <c r="P103" s="6">
        <v>43617</v>
      </c>
      <c r="Q103" s="6">
        <v>44197</v>
      </c>
      <c r="R103" t="s">
        <v>1892</v>
      </c>
      <c r="S103" t="s">
        <v>1751</v>
      </c>
      <c r="T103" t="s">
        <v>429</v>
      </c>
      <c r="U103" t="s">
        <v>2031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2031</v>
      </c>
    </row>
    <row r="104" spans="1:28">
      <c r="A104">
        <v>103</v>
      </c>
      <c r="B104" t="s">
        <v>163</v>
      </c>
      <c r="C104" t="s">
        <v>1164</v>
      </c>
      <c r="D104" t="s">
        <v>1165</v>
      </c>
      <c r="E104" t="s">
        <v>375</v>
      </c>
      <c r="F104">
        <v>9831323522</v>
      </c>
      <c r="G104" t="s">
        <v>2173</v>
      </c>
      <c r="H104">
        <v>20</v>
      </c>
      <c r="I104">
        <v>20</v>
      </c>
      <c r="K104">
        <v>2000</v>
      </c>
      <c r="L104">
        <v>1600</v>
      </c>
      <c r="M104" t="s">
        <v>1734</v>
      </c>
      <c r="N104" s="6">
        <v>43617</v>
      </c>
      <c r="O104" s="6">
        <v>44197</v>
      </c>
      <c r="P104" s="6">
        <v>43617</v>
      </c>
      <c r="Q104" s="6">
        <v>44197</v>
      </c>
      <c r="R104" t="s">
        <v>1892</v>
      </c>
      <c r="S104" t="s">
        <v>1751</v>
      </c>
      <c r="T104" t="s">
        <v>450</v>
      </c>
      <c r="U104" t="s">
        <v>2031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2031</v>
      </c>
    </row>
    <row r="105" spans="1:28">
      <c r="A105">
        <v>104</v>
      </c>
      <c r="B105" t="s">
        <v>163</v>
      </c>
      <c r="C105" t="s">
        <v>1166</v>
      </c>
      <c r="D105" t="s">
        <v>1167</v>
      </c>
      <c r="E105" t="s">
        <v>353</v>
      </c>
      <c r="F105">
        <v>9981483701</v>
      </c>
      <c r="G105" t="s">
        <v>2174</v>
      </c>
      <c r="H105">
        <v>20</v>
      </c>
      <c r="I105">
        <v>20</v>
      </c>
      <c r="K105">
        <v>2000</v>
      </c>
      <c r="L105">
        <v>2180.0000000000005</v>
      </c>
      <c r="M105" t="s">
        <v>1734</v>
      </c>
      <c r="N105" s="6">
        <v>43617</v>
      </c>
      <c r="O105" s="6">
        <v>44197</v>
      </c>
      <c r="P105" s="6">
        <v>43617</v>
      </c>
      <c r="Q105" s="6">
        <v>44197</v>
      </c>
      <c r="R105" t="s">
        <v>1892</v>
      </c>
      <c r="S105" t="s">
        <v>1751</v>
      </c>
      <c r="T105" t="s">
        <v>429</v>
      </c>
      <c r="U105" t="s">
        <v>2029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2031</v>
      </c>
    </row>
    <row r="106" spans="1:28">
      <c r="A106">
        <v>105</v>
      </c>
      <c r="B106" t="s">
        <v>163</v>
      </c>
      <c r="C106" t="s">
        <v>36</v>
      </c>
      <c r="D106" t="s">
        <v>1168</v>
      </c>
      <c r="E106" t="s">
        <v>35</v>
      </c>
      <c r="F106" t="s">
        <v>1355</v>
      </c>
      <c r="G106" t="s">
        <v>1931</v>
      </c>
      <c r="H106">
        <v>20</v>
      </c>
      <c r="I106">
        <v>20</v>
      </c>
      <c r="K106">
        <v>2000</v>
      </c>
      <c r="L106">
        <v>1600</v>
      </c>
      <c r="M106" t="s">
        <v>1734</v>
      </c>
      <c r="N106" s="6">
        <v>43617</v>
      </c>
      <c r="O106" s="6">
        <v>44197</v>
      </c>
      <c r="P106" s="6">
        <v>43617</v>
      </c>
      <c r="Q106" s="6">
        <v>44197</v>
      </c>
      <c r="R106" t="s">
        <v>1892</v>
      </c>
      <c r="S106" t="s">
        <v>1751</v>
      </c>
      <c r="T106" t="s">
        <v>429</v>
      </c>
      <c r="U106" t="s">
        <v>2031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2031</v>
      </c>
    </row>
    <row r="107" spans="1:28">
      <c r="A107">
        <v>106</v>
      </c>
      <c r="B107" t="s">
        <v>163</v>
      </c>
      <c r="C107" t="s">
        <v>1169</v>
      </c>
      <c r="D107" t="s">
        <v>1170</v>
      </c>
      <c r="E107" t="s">
        <v>458</v>
      </c>
      <c r="F107" t="s">
        <v>1932</v>
      </c>
      <c r="G107" t="s">
        <v>1933</v>
      </c>
      <c r="H107">
        <v>20</v>
      </c>
      <c r="I107">
        <v>20</v>
      </c>
      <c r="K107">
        <v>2000</v>
      </c>
      <c r="L107">
        <v>2180.0000000000005</v>
      </c>
      <c r="M107" t="s">
        <v>1734</v>
      </c>
      <c r="N107" s="6">
        <v>43617</v>
      </c>
      <c r="O107" s="6">
        <v>44197</v>
      </c>
      <c r="P107" s="6">
        <v>43617</v>
      </c>
      <c r="Q107" s="6">
        <v>44197</v>
      </c>
      <c r="R107" t="s">
        <v>1893</v>
      </c>
      <c r="S107" t="s">
        <v>1751</v>
      </c>
      <c r="T107" t="s">
        <v>429</v>
      </c>
      <c r="U107" t="s">
        <v>2031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2031</v>
      </c>
    </row>
    <row r="108" spans="1:28">
      <c r="A108">
        <v>107</v>
      </c>
      <c r="B108" t="s">
        <v>163</v>
      </c>
      <c r="C108" t="s">
        <v>1171</v>
      </c>
      <c r="D108" t="s">
        <v>1172</v>
      </c>
      <c r="E108" t="s">
        <v>266</v>
      </c>
      <c r="F108">
        <v>9831041657</v>
      </c>
      <c r="G108" t="s">
        <v>2472</v>
      </c>
      <c r="H108">
        <v>20</v>
      </c>
      <c r="I108">
        <v>20</v>
      </c>
      <c r="K108">
        <v>0</v>
      </c>
      <c r="L108">
        <v>1400</v>
      </c>
      <c r="M108" t="s">
        <v>1734</v>
      </c>
      <c r="N108" s="6">
        <v>43586</v>
      </c>
      <c r="O108" s="6">
        <v>44166</v>
      </c>
      <c r="P108" s="6">
        <v>43586</v>
      </c>
      <c r="Q108" s="6">
        <v>44166</v>
      </c>
      <c r="R108" t="s">
        <v>1893</v>
      </c>
      <c r="S108" t="s">
        <v>1751</v>
      </c>
      <c r="T108" t="s">
        <v>450</v>
      </c>
      <c r="U108" t="s">
        <v>2031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2031</v>
      </c>
    </row>
    <row r="109" spans="1:28">
      <c r="A109">
        <v>108</v>
      </c>
      <c r="B109" t="s">
        <v>163</v>
      </c>
      <c r="C109" t="s">
        <v>1173</v>
      </c>
      <c r="D109" t="s">
        <v>1174</v>
      </c>
      <c r="E109" t="s">
        <v>234</v>
      </c>
      <c r="F109">
        <v>9983642195</v>
      </c>
      <c r="G109" t="s">
        <v>2066</v>
      </c>
      <c r="H109">
        <v>20</v>
      </c>
      <c r="I109">
        <v>20</v>
      </c>
      <c r="K109">
        <v>2000</v>
      </c>
      <c r="L109">
        <v>2180.0000000000005</v>
      </c>
      <c r="M109" t="s">
        <v>1734</v>
      </c>
      <c r="N109" s="6">
        <v>43617</v>
      </c>
      <c r="O109" s="6">
        <v>44197</v>
      </c>
      <c r="P109" s="6">
        <v>43617</v>
      </c>
      <c r="Q109" s="6">
        <v>44197</v>
      </c>
      <c r="R109" t="s">
        <v>1892</v>
      </c>
      <c r="S109" t="s">
        <v>1751</v>
      </c>
      <c r="T109" t="s">
        <v>429</v>
      </c>
      <c r="U109" t="s">
        <v>2031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2031</v>
      </c>
    </row>
    <row r="110" spans="1:28">
      <c r="A110">
        <v>109</v>
      </c>
      <c r="B110" t="s">
        <v>163</v>
      </c>
      <c r="C110" t="s">
        <v>57</v>
      </c>
      <c r="D110" t="s">
        <v>1175</v>
      </c>
      <c r="E110" t="s">
        <v>249</v>
      </c>
      <c r="F110" t="s">
        <v>1536</v>
      </c>
      <c r="G110" t="s">
        <v>1362</v>
      </c>
      <c r="H110">
        <v>20</v>
      </c>
      <c r="I110">
        <v>20</v>
      </c>
      <c r="K110">
        <v>2000</v>
      </c>
      <c r="L110">
        <v>1600</v>
      </c>
      <c r="M110" t="s">
        <v>1734</v>
      </c>
      <c r="N110" s="6">
        <v>43617</v>
      </c>
      <c r="O110" s="6">
        <v>44197</v>
      </c>
      <c r="P110" s="6">
        <v>43617</v>
      </c>
      <c r="Q110" s="6">
        <v>44197</v>
      </c>
      <c r="R110" t="s">
        <v>1893</v>
      </c>
      <c r="S110" t="s">
        <v>1751</v>
      </c>
      <c r="T110" t="s">
        <v>429</v>
      </c>
      <c r="U110" t="s">
        <v>2031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2031</v>
      </c>
    </row>
    <row r="111" spans="1:28">
      <c r="A111">
        <v>110</v>
      </c>
      <c r="B111" t="s">
        <v>163</v>
      </c>
      <c r="C111" t="s">
        <v>1176</v>
      </c>
      <c r="D111" t="s">
        <v>1177</v>
      </c>
      <c r="E111" t="s">
        <v>361</v>
      </c>
      <c r="F111">
        <v>9831079580</v>
      </c>
      <c r="G111" t="s">
        <v>2175</v>
      </c>
      <c r="H111">
        <v>20</v>
      </c>
      <c r="I111">
        <v>20</v>
      </c>
      <c r="K111">
        <v>2000</v>
      </c>
      <c r="L111">
        <v>1600</v>
      </c>
      <c r="M111" t="s">
        <v>1734</v>
      </c>
      <c r="N111" s="6">
        <v>43586</v>
      </c>
      <c r="O111" s="6">
        <v>44166</v>
      </c>
      <c r="P111" s="6">
        <v>43586</v>
      </c>
      <c r="Q111" s="6">
        <v>44166</v>
      </c>
      <c r="R111" t="s">
        <v>1892</v>
      </c>
      <c r="S111" t="s">
        <v>1751</v>
      </c>
      <c r="T111" t="s">
        <v>450</v>
      </c>
      <c r="U111" t="s">
        <v>2031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2031</v>
      </c>
    </row>
    <row r="112" spans="1:28">
      <c r="A112">
        <v>111</v>
      </c>
      <c r="B112" t="s">
        <v>255</v>
      </c>
      <c r="C112" t="s">
        <v>827</v>
      </c>
      <c r="D112" t="s">
        <v>872</v>
      </c>
      <c r="E112" t="s">
        <v>438</v>
      </c>
      <c r="F112" t="s">
        <v>8039</v>
      </c>
      <c r="G112" t="s">
        <v>1484</v>
      </c>
      <c r="H112">
        <v>6</v>
      </c>
      <c r="I112">
        <v>4</v>
      </c>
      <c r="L112">
        <v>5333</v>
      </c>
      <c r="M112" t="s">
        <v>27</v>
      </c>
      <c r="N112" s="6">
        <v>44440</v>
      </c>
      <c r="O112" s="6">
        <v>44531</v>
      </c>
      <c r="P112" s="6">
        <v>44440</v>
      </c>
      <c r="Q112" s="6">
        <v>44593</v>
      </c>
      <c r="R112" t="s">
        <v>1893</v>
      </c>
      <c r="S112" t="s">
        <v>1774</v>
      </c>
      <c r="T112" t="s">
        <v>429</v>
      </c>
      <c r="U112" t="s">
        <v>2031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2031</v>
      </c>
    </row>
    <row r="113" spans="1:28">
      <c r="A113">
        <v>112</v>
      </c>
      <c r="B113" t="s">
        <v>865</v>
      </c>
      <c r="C113" t="s">
        <v>845</v>
      </c>
      <c r="D113" t="s">
        <v>881</v>
      </c>
      <c r="E113" t="s">
        <v>8040</v>
      </c>
      <c r="F113" t="s">
        <v>1200</v>
      </c>
      <c r="G113" t="s">
        <v>1199</v>
      </c>
      <c r="H113">
        <v>24</v>
      </c>
      <c r="I113">
        <v>20</v>
      </c>
      <c r="L113">
        <v>2800</v>
      </c>
      <c r="M113" t="s">
        <v>893</v>
      </c>
      <c r="N113" s="6">
        <v>44501</v>
      </c>
      <c r="O113" s="6">
        <v>45078</v>
      </c>
      <c r="P113" s="6">
        <v>44501</v>
      </c>
      <c r="Q113" s="6">
        <v>45200</v>
      </c>
      <c r="R113" t="s">
        <v>1892</v>
      </c>
      <c r="S113" t="s">
        <v>1770</v>
      </c>
      <c r="T113" t="s">
        <v>429</v>
      </c>
      <c r="U113" t="s">
        <v>20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20</v>
      </c>
    </row>
    <row r="114" spans="1:28">
      <c r="A114">
        <v>113</v>
      </c>
      <c r="B114" t="s">
        <v>198</v>
      </c>
      <c r="C114" t="s">
        <v>1289</v>
      </c>
      <c r="D114" t="s">
        <v>1290</v>
      </c>
      <c r="E114" t="s">
        <v>503</v>
      </c>
      <c r="F114">
        <v>9831235695</v>
      </c>
      <c r="G114" t="s">
        <v>2243</v>
      </c>
      <c r="H114">
        <v>20</v>
      </c>
      <c r="I114">
        <v>20</v>
      </c>
      <c r="K114">
        <v>3000</v>
      </c>
      <c r="L114">
        <v>3150</v>
      </c>
      <c r="M114" t="s">
        <v>1739</v>
      </c>
      <c r="N114" s="6">
        <v>43617</v>
      </c>
      <c r="O114" s="6">
        <v>44197</v>
      </c>
      <c r="P114" s="6">
        <v>43617</v>
      </c>
      <c r="Q114" s="6">
        <v>44197</v>
      </c>
      <c r="R114" t="s">
        <v>1892</v>
      </c>
      <c r="S114" t="s">
        <v>1749</v>
      </c>
      <c r="T114" t="s">
        <v>450</v>
      </c>
      <c r="U114" t="s">
        <v>2031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2031</v>
      </c>
    </row>
    <row r="115" spans="1:28">
      <c r="A115">
        <v>114</v>
      </c>
      <c r="B115" t="s">
        <v>198</v>
      </c>
      <c r="C115" t="s">
        <v>1317</v>
      </c>
      <c r="D115" t="s">
        <v>1318</v>
      </c>
      <c r="E115" t="s">
        <v>316</v>
      </c>
      <c r="F115" t="s">
        <v>1319</v>
      </c>
      <c r="G115" s="143" t="s">
        <v>8764</v>
      </c>
      <c r="H115">
        <v>24</v>
      </c>
      <c r="I115">
        <v>20</v>
      </c>
      <c r="K115">
        <v>3000</v>
      </c>
      <c r="L115">
        <v>2800</v>
      </c>
      <c r="M115" t="s">
        <v>1740</v>
      </c>
      <c r="N115" s="6">
        <v>43952</v>
      </c>
      <c r="O115" s="6">
        <v>44531</v>
      </c>
      <c r="P115" s="6">
        <v>43952</v>
      </c>
      <c r="Q115" s="6">
        <v>44652</v>
      </c>
      <c r="R115" t="s">
        <v>1893</v>
      </c>
      <c r="S115" t="s">
        <v>1749</v>
      </c>
      <c r="T115" t="s">
        <v>429</v>
      </c>
      <c r="U115" t="s">
        <v>2029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2031</v>
      </c>
    </row>
    <row r="116" spans="1:28">
      <c r="A116">
        <v>115</v>
      </c>
      <c r="B116" t="s">
        <v>163</v>
      </c>
      <c r="C116" t="s">
        <v>15</v>
      </c>
      <c r="D116" t="s">
        <v>1187</v>
      </c>
      <c r="E116" t="s">
        <v>14</v>
      </c>
      <c r="F116" t="s">
        <v>8041</v>
      </c>
      <c r="G116" t="s">
        <v>1186</v>
      </c>
      <c r="H116">
        <v>20</v>
      </c>
      <c r="I116">
        <v>20</v>
      </c>
      <c r="K116">
        <v>0</v>
      </c>
      <c r="L116">
        <v>0</v>
      </c>
      <c r="M116" t="s">
        <v>132</v>
      </c>
      <c r="N116" s="6">
        <v>44185</v>
      </c>
      <c r="O116" s="6">
        <v>44762</v>
      </c>
      <c r="P116" s="6">
        <v>44185</v>
      </c>
      <c r="Q116" s="6">
        <v>44762</v>
      </c>
      <c r="R116" t="s">
        <v>1893</v>
      </c>
      <c r="S116" t="s">
        <v>1751</v>
      </c>
      <c r="T116" t="s">
        <v>429</v>
      </c>
      <c r="U116" t="s">
        <v>2031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2031</v>
      </c>
    </row>
    <row r="117" spans="1:28">
      <c r="A117">
        <v>116</v>
      </c>
      <c r="B117" t="s">
        <v>163</v>
      </c>
      <c r="C117" t="s">
        <v>17</v>
      </c>
      <c r="D117" t="s">
        <v>1187</v>
      </c>
      <c r="E117" t="s">
        <v>16</v>
      </c>
      <c r="F117" t="s">
        <v>1188</v>
      </c>
      <c r="G117" t="s">
        <v>1541</v>
      </c>
      <c r="H117">
        <v>20</v>
      </c>
      <c r="I117">
        <v>20</v>
      </c>
      <c r="K117">
        <v>2000</v>
      </c>
      <c r="L117">
        <v>2180.0000000000005</v>
      </c>
      <c r="M117" t="s">
        <v>132</v>
      </c>
      <c r="N117" s="6">
        <v>44166</v>
      </c>
      <c r="O117" s="6">
        <v>44743</v>
      </c>
      <c r="P117" s="6">
        <v>44166</v>
      </c>
      <c r="Q117" s="6">
        <v>44743</v>
      </c>
      <c r="R117" t="s">
        <v>1892</v>
      </c>
      <c r="S117" t="s">
        <v>1751</v>
      </c>
      <c r="T117" t="s">
        <v>429</v>
      </c>
      <c r="U117" t="s">
        <v>2031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4498</v>
      </c>
    </row>
    <row r="118" spans="1:28">
      <c r="A118">
        <v>117</v>
      </c>
      <c r="B118" t="s">
        <v>163</v>
      </c>
      <c r="C118" t="s">
        <v>19</v>
      </c>
      <c r="D118" t="s">
        <v>1189</v>
      </c>
      <c r="E118" t="s">
        <v>18</v>
      </c>
      <c r="F118" t="s">
        <v>1190</v>
      </c>
      <c r="G118" t="s">
        <v>2176</v>
      </c>
      <c r="H118">
        <v>20</v>
      </c>
      <c r="I118">
        <v>20</v>
      </c>
      <c r="K118">
        <v>2000</v>
      </c>
      <c r="L118">
        <v>2180.0000000000005</v>
      </c>
      <c r="M118" t="s">
        <v>132</v>
      </c>
      <c r="N118" s="6">
        <v>44185</v>
      </c>
      <c r="O118" s="6">
        <v>44762</v>
      </c>
      <c r="P118" s="6">
        <v>44185</v>
      </c>
      <c r="Q118" s="6">
        <v>44762</v>
      </c>
      <c r="R118" t="s">
        <v>1893</v>
      </c>
      <c r="S118" t="s">
        <v>1751</v>
      </c>
      <c r="T118" t="s">
        <v>429</v>
      </c>
      <c r="U118" t="s">
        <v>20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20</v>
      </c>
    </row>
    <row r="119" spans="1:28">
      <c r="A119">
        <v>118</v>
      </c>
      <c r="B119" t="s">
        <v>163</v>
      </c>
      <c r="C119" t="s">
        <v>21</v>
      </c>
      <c r="D119" t="s">
        <v>1191</v>
      </c>
      <c r="E119" t="s">
        <v>2068</v>
      </c>
      <c r="F119" t="s">
        <v>8042</v>
      </c>
      <c r="G119" t="s">
        <v>1192</v>
      </c>
      <c r="H119">
        <v>20</v>
      </c>
      <c r="I119">
        <v>20</v>
      </c>
      <c r="K119">
        <v>2000</v>
      </c>
      <c r="L119">
        <v>2180.0000000000005</v>
      </c>
      <c r="M119" t="s">
        <v>132</v>
      </c>
      <c r="N119" s="6">
        <v>44228</v>
      </c>
      <c r="O119" s="6">
        <v>44805</v>
      </c>
      <c r="P119" s="6">
        <v>44228</v>
      </c>
      <c r="Q119" s="6">
        <v>44805</v>
      </c>
      <c r="R119" t="s">
        <v>1893</v>
      </c>
      <c r="S119" t="s">
        <v>1751</v>
      </c>
      <c r="T119" t="s">
        <v>429</v>
      </c>
      <c r="U119" t="s">
        <v>69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2741</v>
      </c>
    </row>
    <row r="120" spans="1:28">
      <c r="A120">
        <v>119</v>
      </c>
      <c r="B120" t="s">
        <v>198</v>
      </c>
      <c r="C120" t="s">
        <v>50</v>
      </c>
      <c r="D120" t="s">
        <v>51</v>
      </c>
      <c r="E120" t="s">
        <v>1359</v>
      </c>
      <c r="F120" t="s">
        <v>8043</v>
      </c>
      <c r="G120" t="s">
        <v>1360</v>
      </c>
      <c r="H120">
        <v>20</v>
      </c>
      <c r="I120">
        <v>20</v>
      </c>
      <c r="K120">
        <v>3000</v>
      </c>
      <c r="L120">
        <v>2800</v>
      </c>
      <c r="M120" t="s">
        <v>27</v>
      </c>
      <c r="N120" s="6">
        <v>44228</v>
      </c>
      <c r="O120" s="6">
        <v>44805</v>
      </c>
      <c r="P120" s="6">
        <v>44228</v>
      </c>
      <c r="Q120" s="6">
        <v>44805</v>
      </c>
      <c r="R120" t="s">
        <v>1892</v>
      </c>
      <c r="S120" t="s">
        <v>1749</v>
      </c>
      <c r="T120" t="s">
        <v>429</v>
      </c>
      <c r="U120" t="s">
        <v>20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20</v>
      </c>
    </row>
    <row r="121" spans="1:28">
      <c r="A121">
        <v>120</v>
      </c>
      <c r="B121" t="s">
        <v>163</v>
      </c>
      <c r="C121" t="s">
        <v>1147</v>
      </c>
      <c r="D121" t="s">
        <v>1148</v>
      </c>
      <c r="E121" t="s">
        <v>297</v>
      </c>
      <c r="F121" t="s">
        <v>1150</v>
      </c>
      <c r="G121" t="s">
        <v>1149</v>
      </c>
      <c r="H121">
        <v>20</v>
      </c>
      <c r="I121">
        <v>20</v>
      </c>
      <c r="K121">
        <v>2000</v>
      </c>
      <c r="L121">
        <v>2180.0000000000005</v>
      </c>
      <c r="M121" t="s">
        <v>114</v>
      </c>
      <c r="N121" s="6">
        <v>43862</v>
      </c>
      <c r="O121" s="6">
        <v>44440</v>
      </c>
      <c r="P121" s="6">
        <v>43862</v>
      </c>
      <c r="Q121" s="6">
        <v>44440</v>
      </c>
      <c r="R121" t="s">
        <v>1892</v>
      </c>
      <c r="S121" t="s">
        <v>1751</v>
      </c>
      <c r="T121" t="s">
        <v>429</v>
      </c>
      <c r="U121" t="s">
        <v>2031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2031</v>
      </c>
    </row>
    <row r="122" spans="1:28">
      <c r="A122">
        <v>121</v>
      </c>
      <c r="B122" t="s">
        <v>198</v>
      </c>
      <c r="C122" t="s">
        <v>1268</v>
      </c>
      <c r="D122" t="s">
        <v>1269</v>
      </c>
      <c r="E122" t="s">
        <v>271</v>
      </c>
      <c r="F122">
        <v>9381201025</v>
      </c>
      <c r="G122" t="s">
        <v>2233</v>
      </c>
      <c r="H122">
        <v>20</v>
      </c>
      <c r="I122">
        <v>20</v>
      </c>
      <c r="K122">
        <v>3000</v>
      </c>
      <c r="L122">
        <v>2800</v>
      </c>
      <c r="M122" t="s">
        <v>1738</v>
      </c>
      <c r="N122" s="6">
        <v>43789</v>
      </c>
      <c r="O122" s="6">
        <v>44367</v>
      </c>
      <c r="P122" s="6">
        <v>43789</v>
      </c>
      <c r="Q122" s="6">
        <v>44367</v>
      </c>
      <c r="R122" t="s">
        <v>1893</v>
      </c>
      <c r="S122" t="s">
        <v>1749</v>
      </c>
      <c r="T122" t="s">
        <v>446</v>
      </c>
      <c r="U122" t="s">
        <v>2031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2031</v>
      </c>
    </row>
    <row r="123" spans="1:28">
      <c r="A123">
        <v>122</v>
      </c>
      <c r="B123" t="s">
        <v>198</v>
      </c>
      <c r="C123" t="s">
        <v>845</v>
      </c>
      <c r="D123" t="s">
        <v>1198</v>
      </c>
      <c r="E123" t="s">
        <v>8040</v>
      </c>
      <c r="F123" t="s">
        <v>1200</v>
      </c>
      <c r="G123" t="s">
        <v>1199</v>
      </c>
      <c r="H123">
        <v>20</v>
      </c>
      <c r="I123">
        <v>20</v>
      </c>
      <c r="K123">
        <v>3000</v>
      </c>
      <c r="L123">
        <v>3350</v>
      </c>
      <c r="M123" t="s">
        <v>1735</v>
      </c>
      <c r="N123" s="6">
        <v>44075</v>
      </c>
      <c r="O123" s="6">
        <v>44652</v>
      </c>
      <c r="P123" s="6">
        <v>44075</v>
      </c>
      <c r="Q123" s="6">
        <v>44652</v>
      </c>
      <c r="R123" t="s">
        <v>1892</v>
      </c>
      <c r="S123" t="s">
        <v>1749</v>
      </c>
      <c r="T123" t="s">
        <v>429</v>
      </c>
      <c r="U123" t="s">
        <v>2031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2031</v>
      </c>
    </row>
    <row r="124" spans="1:28">
      <c r="A124">
        <v>123</v>
      </c>
      <c r="B124" t="s">
        <v>198</v>
      </c>
      <c r="C124" t="s">
        <v>1201</v>
      </c>
      <c r="D124" t="s">
        <v>1202</v>
      </c>
      <c r="E124" t="s">
        <v>265</v>
      </c>
      <c r="F124" t="s">
        <v>1530</v>
      </c>
      <c r="G124" t="s">
        <v>1532</v>
      </c>
      <c r="H124">
        <v>20</v>
      </c>
      <c r="I124">
        <v>20</v>
      </c>
      <c r="K124">
        <v>3000</v>
      </c>
      <c r="L124">
        <v>2700</v>
      </c>
      <c r="M124" t="s">
        <v>1735</v>
      </c>
      <c r="N124" s="6">
        <v>44075</v>
      </c>
      <c r="O124" s="6">
        <v>44652</v>
      </c>
      <c r="P124" s="6">
        <v>44075</v>
      </c>
      <c r="Q124" s="6">
        <v>44652</v>
      </c>
      <c r="R124" t="s">
        <v>1893</v>
      </c>
      <c r="S124" t="s">
        <v>1749</v>
      </c>
      <c r="T124" t="s">
        <v>429</v>
      </c>
      <c r="U124" t="s">
        <v>2031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2031</v>
      </c>
    </row>
    <row r="125" spans="1:28">
      <c r="A125">
        <v>124</v>
      </c>
      <c r="B125" t="s">
        <v>198</v>
      </c>
      <c r="C125" t="s">
        <v>1203</v>
      </c>
      <c r="D125" t="s">
        <v>1204</v>
      </c>
      <c r="E125" t="s">
        <v>805</v>
      </c>
      <c r="F125" t="s">
        <v>2069</v>
      </c>
      <c r="G125" t="s">
        <v>2178</v>
      </c>
      <c r="H125">
        <v>20</v>
      </c>
      <c r="I125">
        <v>20</v>
      </c>
      <c r="K125">
        <v>3000</v>
      </c>
      <c r="L125">
        <v>2000</v>
      </c>
      <c r="M125" t="s">
        <v>1735</v>
      </c>
      <c r="N125" s="6">
        <v>44458</v>
      </c>
      <c r="O125" s="6">
        <v>45035</v>
      </c>
      <c r="P125" s="6">
        <v>44458</v>
      </c>
      <c r="Q125" s="6">
        <v>45035</v>
      </c>
      <c r="R125" t="s">
        <v>1892</v>
      </c>
      <c r="S125" t="s">
        <v>1749</v>
      </c>
      <c r="T125" t="s">
        <v>429</v>
      </c>
      <c r="U125" t="s">
        <v>2031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2031</v>
      </c>
    </row>
    <row r="126" spans="1:28">
      <c r="A126">
        <v>125</v>
      </c>
      <c r="B126" t="s">
        <v>255</v>
      </c>
      <c r="C126" t="s">
        <v>1205</v>
      </c>
      <c r="D126" t="s">
        <v>1206</v>
      </c>
      <c r="E126" t="s">
        <v>716</v>
      </c>
      <c r="F126" t="s">
        <v>2070</v>
      </c>
      <c r="G126" t="s">
        <v>2179</v>
      </c>
      <c r="H126">
        <v>4</v>
      </c>
      <c r="I126">
        <v>4</v>
      </c>
      <c r="K126">
        <v>3000</v>
      </c>
      <c r="L126">
        <v>3350</v>
      </c>
      <c r="M126" t="s">
        <v>1736</v>
      </c>
      <c r="N126" s="6">
        <v>44044</v>
      </c>
      <c r="O126" s="6">
        <v>44136</v>
      </c>
      <c r="P126" s="6">
        <v>44044</v>
      </c>
      <c r="Q126" s="6">
        <v>44136</v>
      </c>
      <c r="R126" t="s">
        <v>1893</v>
      </c>
      <c r="S126" t="s">
        <v>1774</v>
      </c>
      <c r="T126" t="s">
        <v>429</v>
      </c>
      <c r="U126" t="s">
        <v>2031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2031</v>
      </c>
    </row>
    <row r="127" spans="1:28">
      <c r="A127">
        <v>126</v>
      </c>
      <c r="B127" t="s">
        <v>255</v>
      </c>
      <c r="C127" t="s">
        <v>1207</v>
      </c>
      <c r="D127" t="s">
        <v>1208</v>
      </c>
      <c r="E127" t="s">
        <v>254</v>
      </c>
      <c r="F127" t="s">
        <v>1573</v>
      </c>
      <c r="G127" t="s">
        <v>1572</v>
      </c>
      <c r="H127">
        <v>4</v>
      </c>
      <c r="I127">
        <v>4</v>
      </c>
      <c r="K127">
        <v>3000</v>
      </c>
      <c r="L127">
        <v>3350</v>
      </c>
      <c r="M127" t="s">
        <v>1737</v>
      </c>
      <c r="N127" s="6">
        <v>44197</v>
      </c>
      <c r="O127" s="6">
        <v>44287</v>
      </c>
      <c r="P127" s="6">
        <v>44197</v>
      </c>
      <c r="Q127" s="6">
        <v>44287</v>
      </c>
      <c r="R127" t="s">
        <v>1893</v>
      </c>
      <c r="S127" t="s">
        <v>1774</v>
      </c>
      <c r="T127" t="s">
        <v>429</v>
      </c>
      <c r="U127" t="s">
        <v>2031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2031</v>
      </c>
    </row>
    <row r="128" spans="1:28">
      <c r="A128">
        <v>127</v>
      </c>
      <c r="B128" t="s">
        <v>198</v>
      </c>
      <c r="C128" t="s">
        <v>1264</v>
      </c>
      <c r="D128" t="s">
        <v>1265</v>
      </c>
      <c r="E128" t="s">
        <v>2720</v>
      </c>
      <c r="F128" t="s">
        <v>1940</v>
      </c>
      <c r="G128" t="s">
        <v>1941</v>
      </c>
      <c r="H128">
        <v>22</v>
      </c>
      <c r="I128">
        <v>20</v>
      </c>
      <c r="K128">
        <v>3000</v>
      </c>
      <c r="L128">
        <v>3150</v>
      </c>
      <c r="M128" t="s">
        <v>1738</v>
      </c>
      <c r="N128" s="6">
        <v>44155</v>
      </c>
      <c r="O128" s="6">
        <v>44732</v>
      </c>
      <c r="P128" s="6">
        <v>44155</v>
      </c>
      <c r="Q128" s="6">
        <v>44793</v>
      </c>
      <c r="R128" t="s">
        <v>1893</v>
      </c>
      <c r="S128" t="s">
        <v>1749</v>
      </c>
      <c r="T128" t="s">
        <v>446</v>
      </c>
      <c r="U128" t="s">
        <v>2031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2031</v>
      </c>
    </row>
    <row r="129" spans="1:28">
      <c r="A129">
        <v>128</v>
      </c>
      <c r="B129" t="s">
        <v>198</v>
      </c>
      <c r="C129" t="s">
        <v>1212</v>
      </c>
      <c r="D129" t="s">
        <v>1213</v>
      </c>
      <c r="E129" t="s">
        <v>552</v>
      </c>
      <c r="F129" t="s">
        <v>2073</v>
      </c>
      <c r="G129" t="s">
        <v>2074</v>
      </c>
      <c r="H129">
        <v>20</v>
      </c>
      <c r="I129">
        <v>20</v>
      </c>
      <c r="K129">
        <v>3000</v>
      </c>
      <c r="L129">
        <v>0</v>
      </c>
      <c r="M129" t="s">
        <v>1736</v>
      </c>
      <c r="N129" s="6">
        <v>43831</v>
      </c>
      <c r="O129" s="6">
        <v>44409</v>
      </c>
      <c r="P129" s="6">
        <v>43831</v>
      </c>
      <c r="Q129" s="6">
        <v>44409</v>
      </c>
      <c r="R129" t="s">
        <v>1892</v>
      </c>
      <c r="S129" t="s">
        <v>1749</v>
      </c>
      <c r="T129" t="s">
        <v>429</v>
      </c>
      <c r="U129" t="s">
        <v>2031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2031</v>
      </c>
    </row>
    <row r="130" spans="1:28">
      <c r="A130">
        <v>129</v>
      </c>
      <c r="B130" t="s">
        <v>198</v>
      </c>
      <c r="C130" t="s">
        <v>1218</v>
      </c>
      <c r="D130" t="s">
        <v>1219</v>
      </c>
      <c r="E130" t="s">
        <v>515</v>
      </c>
      <c r="F130" t="s">
        <v>2078</v>
      </c>
      <c r="G130" t="s">
        <v>2079</v>
      </c>
      <c r="H130">
        <v>20</v>
      </c>
      <c r="I130">
        <v>20</v>
      </c>
      <c r="K130">
        <v>3000</v>
      </c>
      <c r="L130">
        <v>3350</v>
      </c>
      <c r="M130" t="s">
        <v>1736</v>
      </c>
      <c r="N130" s="6">
        <v>43831</v>
      </c>
      <c r="O130" s="6">
        <v>44409</v>
      </c>
      <c r="P130" s="6">
        <v>43831</v>
      </c>
      <c r="Q130" s="6">
        <v>44409</v>
      </c>
      <c r="R130" t="s">
        <v>1892</v>
      </c>
      <c r="S130" t="s">
        <v>1749</v>
      </c>
      <c r="T130" t="s">
        <v>446</v>
      </c>
      <c r="U130" t="s">
        <v>2031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2031</v>
      </c>
    </row>
    <row r="131" spans="1:28">
      <c r="A131">
        <v>130</v>
      </c>
      <c r="B131" t="s">
        <v>255</v>
      </c>
      <c r="C131" t="s">
        <v>1216</v>
      </c>
      <c r="D131" t="s">
        <v>1217</v>
      </c>
      <c r="E131" t="s">
        <v>769</v>
      </c>
      <c r="F131" t="s">
        <v>2077</v>
      </c>
      <c r="G131" t="s">
        <v>2180</v>
      </c>
      <c r="H131">
        <v>4</v>
      </c>
      <c r="I131">
        <v>4</v>
      </c>
      <c r="K131">
        <v>3000</v>
      </c>
      <c r="L131">
        <v>3350</v>
      </c>
      <c r="M131" t="s">
        <v>1736</v>
      </c>
      <c r="N131" s="6">
        <v>44044</v>
      </c>
      <c r="O131" s="6">
        <v>44136</v>
      </c>
      <c r="P131" s="6">
        <v>44044</v>
      </c>
      <c r="Q131" s="6">
        <v>44136</v>
      </c>
      <c r="R131" t="s">
        <v>1893</v>
      </c>
      <c r="S131" t="s">
        <v>1774</v>
      </c>
      <c r="T131" t="s">
        <v>429</v>
      </c>
      <c r="U131" t="s">
        <v>2031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2031</v>
      </c>
    </row>
    <row r="132" spans="1:28">
      <c r="A132">
        <v>131</v>
      </c>
      <c r="B132" t="s">
        <v>295</v>
      </c>
      <c r="C132" t="s">
        <v>2188</v>
      </c>
      <c r="D132" t="s">
        <v>8044</v>
      </c>
      <c r="E132" t="s">
        <v>283</v>
      </c>
      <c r="F132" t="s">
        <v>1967</v>
      </c>
      <c r="G132" t="s">
        <v>1968</v>
      </c>
      <c r="H132">
        <v>0</v>
      </c>
      <c r="I132">
        <v>6</v>
      </c>
      <c r="K132">
        <v>0</v>
      </c>
      <c r="L132">
        <v>0</v>
      </c>
      <c r="M132" t="s">
        <v>110</v>
      </c>
      <c r="N132" s="6">
        <v>44337</v>
      </c>
      <c r="O132" s="6">
        <v>44490</v>
      </c>
      <c r="P132" s="6">
        <v>44337</v>
      </c>
      <c r="Q132" s="6">
        <v>44307</v>
      </c>
      <c r="R132" t="s">
        <v>1893</v>
      </c>
      <c r="S132" t="s">
        <v>1769</v>
      </c>
      <c r="T132" t="s">
        <v>429</v>
      </c>
      <c r="U132" t="s">
        <v>2031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2031</v>
      </c>
    </row>
    <row r="133" spans="1:28">
      <c r="A133">
        <v>132</v>
      </c>
      <c r="B133" t="s">
        <v>198</v>
      </c>
      <c r="C133" t="s">
        <v>1220</v>
      </c>
      <c r="D133" t="s">
        <v>1221</v>
      </c>
      <c r="E133" t="s">
        <v>253</v>
      </c>
      <c r="F133" t="s">
        <v>2080</v>
      </c>
      <c r="G133" t="s">
        <v>2181</v>
      </c>
      <c r="H133">
        <v>24</v>
      </c>
      <c r="I133">
        <v>20</v>
      </c>
      <c r="K133">
        <v>3000</v>
      </c>
      <c r="L133">
        <v>2800</v>
      </c>
      <c r="M133" t="s">
        <v>1736</v>
      </c>
      <c r="N133" s="6">
        <v>43831</v>
      </c>
      <c r="O133" s="6">
        <v>44409</v>
      </c>
      <c r="P133" s="6">
        <v>43831</v>
      </c>
      <c r="Q133" s="6">
        <v>44531</v>
      </c>
      <c r="R133" t="s">
        <v>1892</v>
      </c>
      <c r="S133" t="s">
        <v>1749</v>
      </c>
      <c r="T133" t="s">
        <v>446</v>
      </c>
      <c r="U133" t="s">
        <v>2031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2031</v>
      </c>
    </row>
    <row r="134" spans="1:28">
      <c r="A134">
        <v>133</v>
      </c>
      <c r="B134" t="s">
        <v>198</v>
      </c>
      <c r="C134" t="s">
        <v>1222</v>
      </c>
      <c r="D134" t="s">
        <v>1223</v>
      </c>
      <c r="E134" t="s">
        <v>207</v>
      </c>
      <c r="F134" t="s">
        <v>2081</v>
      </c>
      <c r="G134" t="s">
        <v>2182</v>
      </c>
      <c r="H134">
        <v>20</v>
      </c>
      <c r="I134">
        <v>20</v>
      </c>
      <c r="K134">
        <v>3000</v>
      </c>
      <c r="L134">
        <v>2800</v>
      </c>
      <c r="M134" t="s">
        <v>1736</v>
      </c>
      <c r="N134" s="6">
        <v>43831</v>
      </c>
      <c r="O134" s="6">
        <v>44409</v>
      </c>
      <c r="P134" s="6">
        <v>43831</v>
      </c>
      <c r="Q134" s="6">
        <v>44409</v>
      </c>
      <c r="R134" t="s">
        <v>1892</v>
      </c>
      <c r="S134" t="s">
        <v>1749</v>
      </c>
      <c r="T134" t="s">
        <v>429</v>
      </c>
      <c r="U134" t="s">
        <v>2031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2031</v>
      </c>
    </row>
    <row r="135" spans="1:28">
      <c r="A135">
        <v>134</v>
      </c>
      <c r="B135" t="s">
        <v>198</v>
      </c>
      <c r="C135" t="s">
        <v>1224</v>
      </c>
      <c r="D135" t="s">
        <v>1225</v>
      </c>
      <c r="E135" t="s">
        <v>483</v>
      </c>
      <c r="F135">
        <v>9381379572</v>
      </c>
      <c r="G135" t="s">
        <v>2183</v>
      </c>
      <c r="H135">
        <v>20</v>
      </c>
      <c r="I135">
        <v>20</v>
      </c>
      <c r="K135">
        <v>3000</v>
      </c>
      <c r="L135">
        <v>0</v>
      </c>
      <c r="M135" t="s">
        <v>1736</v>
      </c>
      <c r="N135" s="6">
        <v>43831</v>
      </c>
      <c r="O135" s="6">
        <v>44409</v>
      </c>
      <c r="P135" s="6">
        <v>43831</v>
      </c>
      <c r="Q135" s="6">
        <v>44409</v>
      </c>
      <c r="R135" t="s">
        <v>1893</v>
      </c>
      <c r="S135" t="s">
        <v>1749</v>
      </c>
      <c r="T135" t="s">
        <v>446</v>
      </c>
      <c r="U135" t="s">
        <v>2031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2031</v>
      </c>
    </row>
    <row r="136" spans="1:28">
      <c r="A136">
        <v>135</v>
      </c>
      <c r="B136" t="s">
        <v>163</v>
      </c>
      <c r="C136" t="s">
        <v>1145</v>
      </c>
      <c r="D136" t="s">
        <v>1146</v>
      </c>
      <c r="E136" t="s">
        <v>329</v>
      </c>
      <c r="F136">
        <v>9982060119</v>
      </c>
      <c r="G136" t="s">
        <v>2171</v>
      </c>
      <c r="H136">
        <v>20</v>
      </c>
      <c r="I136">
        <v>20</v>
      </c>
      <c r="K136">
        <v>2000</v>
      </c>
      <c r="L136">
        <v>2180.0000000000005</v>
      </c>
      <c r="M136" t="s">
        <v>114</v>
      </c>
      <c r="N136" s="6">
        <v>43862</v>
      </c>
      <c r="O136" s="6">
        <v>44440</v>
      </c>
      <c r="P136" s="6">
        <v>43862</v>
      </c>
      <c r="Q136" s="6">
        <v>44440</v>
      </c>
      <c r="R136" t="s">
        <v>1893</v>
      </c>
      <c r="S136" t="s">
        <v>1751</v>
      </c>
      <c r="T136" t="s">
        <v>429</v>
      </c>
      <c r="U136" t="s">
        <v>2031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2031</v>
      </c>
    </row>
    <row r="137" spans="1:28">
      <c r="A137">
        <v>136</v>
      </c>
      <c r="B137" t="s">
        <v>198</v>
      </c>
      <c r="C137" t="s">
        <v>1230</v>
      </c>
      <c r="D137" t="s">
        <v>1231</v>
      </c>
      <c r="E137" t="s">
        <v>327</v>
      </c>
      <c r="F137">
        <v>9381366513</v>
      </c>
      <c r="G137" t="s">
        <v>2163</v>
      </c>
      <c r="H137">
        <v>24</v>
      </c>
      <c r="I137">
        <v>20</v>
      </c>
      <c r="K137">
        <v>3000</v>
      </c>
      <c r="L137">
        <v>2800</v>
      </c>
      <c r="M137" t="s">
        <v>1736</v>
      </c>
      <c r="N137" s="6">
        <v>43831</v>
      </c>
      <c r="O137" s="6">
        <v>44409</v>
      </c>
      <c r="P137" s="6">
        <v>43831</v>
      </c>
      <c r="Q137" s="6">
        <v>44531</v>
      </c>
      <c r="R137" t="s">
        <v>1892</v>
      </c>
      <c r="S137" t="s">
        <v>1749</v>
      </c>
      <c r="T137" t="s">
        <v>446</v>
      </c>
      <c r="U137" t="s">
        <v>2031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2031</v>
      </c>
    </row>
    <row r="138" spans="1:28">
      <c r="A138">
        <v>137</v>
      </c>
      <c r="B138" t="s">
        <v>198</v>
      </c>
      <c r="C138" t="s">
        <v>1232</v>
      </c>
      <c r="D138" t="s">
        <v>61</v>
      </c>
      <c r="E138" t="s">
        <v>1233</v>
      </c>
      <c r="F138" t="s">
        <v>1936</v>
      </c>
      <c r="G138" t="s">
        <v>1937</v>
      </c>
      <c r="H138">
        <v>24</v>
      </c>
      <c r="I138">
        <v>20</v>
      </c>
      <c r="K138">
        <v>3000</v>
      </c>
      <c r="L138">
        <v>2800</v>
      </c>
      <c r="M138" t="s">
        <v>1736</v>
      </c>
      <c r="N138" s="6">
        <v>43831</v>
      </c>
      <c r="O138" s="6">
        <v>44409</v>
      </c>
      <c r="P138" s="6">
        <v>43831</v>
      </c>
      <c r="Q138" s="6">
        <v>44531</v>
      </c>
      <c r="R138" t="s">
        <v>1893</v>
      </c>
      <c r="S138" t="s">
        <v>1749</v>
      </c>
      <c r="T138" t="s">
        <v>446</v>
      </c>
      <c r="U138" t="s">
        <v>2031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2031</v>
      </c>
    </row>
    <row r="139" spans="1:28">
      <c r="A139">
        <v>138</v>
      </c>
      <c r="B139" t="s">
        <v>198</v>
      </c>
      <c r="C139" t="s">
        <v>1234</v>
      </c>
      <c r="D139" t="s">
        <v>1235</v>
      </c>
      <c r="E139" t="s">
        <v>8045</v>
      </c>
      <c r="F139">
        <v>9381044583</v>
      </c>
      <c r="G139" t="s">
        <v>2164</v>
      </c>
      <c r="H139">
        <v>24</v>
      </c>
      <c r="I139">
        <v>20</v>
      </c>
      <c r="K139">
        <v>3000</v>
      </c>
      <c r="L139">
        <v>2800</v>
      </c>
      <c r="M139" t="s">
        <v>1738</v>
      </c>
      <c r="N139" s="6">
        <v>43831</v>
      </c>
      <c r="O139" s="6">
        <v>44409</v>
      </c>
      <c r="P139" s="6">
        <v>43831</v>
      </c>
      <c r="Q139" s="6">
        <v>44531</v>
      </c>
      <c r="R139" t="s">
        <v>1893</v>
      </c>
      <c r="S139" t="s">
        <v>1749</v>
      </c>
      <c r="T139" t="s">
        <v>446</v>
      </c>
      <c r="U139" t="s">
        <v>2031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2031</v>
      </c>
    </row>
    <row r="140" spans="1:28">
      <c r="A140">
        <v>139</v>
      </c>
      <c r="B140" t="s">
        <v>198</v>
      </c>
      <c r="C140" t="s">
        <v>1236</v>
      </c>
      <c r="D140" t="s">
        <v>1237</v>
      </c>
      <c r="E140" t="s">
        <v>356</v>
      </c>
      <c r="F140">
        <v>9381199138</v>
      </c>
      <c r="G140" t="s">
        <v>2184</v>
      </c>
      <c r="H140">
        <v>20</v>
      </c>
      <c r="I140">
        <v>20</v>
      </c>
      <c r="K140">
        <v>3000</v>
      </c>
      <c r="L140">
        <v>2800</v>
      </c>
      <c r="M140" t="s">
        <v>1738</v>
      </c>
      <c r="N140" s="6">
        <v>43831</v>
      </c>
      <c r="O140" s="6">
        <v>44409</v>
      </c>
      <c r="P140" s="6">
        <v>43831</v>
      </c>
      <c r="Q140" s="6">
        <v>44409</v>
      </c>
      <c r="R140" t="s">
        <v>1893</v>
      </c>
      <c r="S140" t="s">
        <v>1749</v>
      </c>
      <c r="T140" t="s">
        <v>446</v>
      </c>
      <c r="U140" t="s">
        <v>2031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2031</v>
      </c>
    </row>
    <row r="141" spans="1:28">
      <c r="A141">
        <v>140</v>
      </c>
      <c r="B141" t="s">
        <v>198</v>
      </c>
      <c r="C141" t="s">
        <v>1238</v>
      </c>
      <c r="D141" t="s">
        <v>1239</v>
      </c>
      <c r="E141" t="s">
        <v>359</v>
      </c>
      <c r="F141" t="s">
        <v>1546</v>
      </c>
      <c r="G141" t="s">
        <v>1545</v>
      </c>
      <c r="H141">
        <v>24</v>
      </c>
      <c r="I141">
        <v>20</v>
      </c>
      <c r="K141">
        <v>3000</v>
      </c>
      <c r="L141">
        <v>2800</v>
      </c>
      <c r="M141" t="s">
        <v>1738</v>
      </c>
      <c r="N141" s="6">
        <v>43831</v>
      </c>
      <c r="O141" s="6">
        <v>44409</v>
      </c>
      <c r="P141" s="6">
        <v>43831</v>
      </c>
      <c r="Q141" s="6">
        <v>44531</v>
      </c>
      <c r="R141" t="s">
        <v>1893</v>
      </c>
      <c r="S141" t="s">
        <v>1749</v>
      </c>
      <c r="T141" t="s">
        <v>446</v>
      </c>
      <c r="U141" t="s">
        <v>2031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2031</v>
      </c>
    </row>
    <row r="142" spans="1:28">
      <c r="A142">
        <v>141</v>
      </c>
      <c r="B142" t="s">
        <v>198</v>
      </c>
      <c r="C142" t="s">
        <v>1240</v>
      </c>
      <c r="D142" t="s">
        <v>1241</v>
      </c>
      <c r="E142" t="s">
        <v>293</v>
      </c>
      <c r="F142">
        <v>9932068145</v>
      </c>
      <c r="G142" t="s">
        <v>2185</v>
      </c>
      <c r="H142">
        <v>20</v>
      </c>
      <c r="I142">
        <v>20</v>
      </c>
      <c r="K142">
        <v>2500</v>
      </c>
      <c r="L142">
        <v>2800</v>
      </c>
      <c r="M142" t="s">
        <v>1738</v>
      </c>
      <c r="N142" s="6">
        <v>43831</v>
      </c>
      <c r="O142" s="6">
        <v>44409</v>
      </c>
      <c r="P142" s="6">
        <v>43831</v>
      </c>
      <c r="Q142" s="6">
        <v>44409</v>
      </c>
      <c r="R142" t="s">
        <v>1893</v>
      </c>
      <c r="S142" t="s">
        <v>1749</v>
      </c>
      <c r="T142" t="s">
        <v>446</v>
      </c>
      <c r="U142" t="s">
        <v>2031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2031</v>
      </c>
    </row>
    <row r="143" spans="1:28">
      <c r="A143">
        <v>142</v>
      </c>
      <c r="B143" t="s">
        <v>198</v>
      </c>
      <c r="C143" t="s">
        <v>1287</v>
      </c>
      <c r="D143" t="s">
        <v>1288</v>
      </c>
      <c r="E143" t="s">
        <v>370</v>
      </c>
      <c r="F143" t="s">
        <v>1530</v>
      </c>
      <c r="G143" t="s">
        <v>1532</v>
      </c>
      <c r="H143">
        <v>20</v>
      </c>
      <c r="I143">
        <v>20</v>
      </c>
      <c r="K143">
        <v>3000</v>
      </c>
      <c r="L143">
        <v>3150</v>
      </c>
      <c r="M143" t="s">
        <v>1739</v>
      </c>
      <c r="N143" s="6">
        <v>43617</v>
      </c>
      <c r="O143" s="6">
        <v>44197</v>
      </c>
      <c r="P143" s="6">
        <v>43617</v>
      </c>
      <c r="Q143" s="6">
        <v>44197</v>
      </c>
      <c r="R143" t="s">
        <v>1893</v>
      </c>
      <c r="S143" t="s">
        <v>1749</v>
      </c>
      <c r="T143" t="s">
        <v>450</v>
      </c>
      <c r="U143" t="s">
        <v>2031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2031</v>
      </c>
    </row>
    <row r="144" spans="1:28">
      <c r="A144">
        <v>143</v>
      </c>
      <c r="B144" t="s">
        <v>163</v>
      </c>
      <c r="C144" t="s">
        <v>1345</v>
      </c>
      <c r="D144" t="s">
        <v>1346</v>
      </c>
      <c r="E144" t="s">
        <v>485</v>
      </c>
      <c r="F144" t="s">
        <v>2249</v>
      </c>
      <c r="G144" t="s">
        <v>2250</v>
      </c>
      <c r="H144">
        <v>20</v>
      </c>
      <c r="I144">
        <v>20</v>
      </c>
      <c r="K144">
        <v>2000</v>
      </c>
      <c r="L144">
        <v>2180.0000000000005</v>
      </c>
      <c r="M144" t="s">
        <v>1741</v>
      </c>
      <c r="N144" s="6">
        <v>43709</v>
      </c>
      <c r="O144" s="6">
        <v>44287</v>
      </c>
      <c r="P144" s="6">
        <v>43709</v>
      </c>
      <c r="Q144" s="6">
        <v>44287</v>
      </c>
      <c r="R144" t="s">
        <v>1893</v>
      </c>
      <c r="S144" t="s">
        <v>1751</v>
      </c>
      <c r="T144" t="s">
        <v>450</v>
      </c>
      <c r="U144" t="s">
        <v>2031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2031</v>
      </c>
    </row>
    <row r="145" spans="1:28">
      <c r="A145">
        <v>144</v>
      </c>
      <c r="B145" t="s">
        <v>198</v>
      </c>
      <c r="C145" t="s">
        <v>1246</v>
      </c>
      <c r="D145" t="s">
        <v>1247</v>
      </c>
      <c r="E145" t="s">
        <v>2215</v>
      </c>
      <c r="F145" t="s">
        <v>2216</v>
      </c>
      <c r="G145" t="s">
        <v>2217</v>
      </c>
      <c r="H145">
        <v>24</v>
      </c>
      <c r="I145">
        <v>20</v>
      </c>
      <c r="K145">
        <v>3000</v>
      </c>
      <c r="L145">
        <v>2800</v>
      </c>
      <c r="M145" t="s">
        <v>1738</v>
      </c>
      <c r="N145" s="6">
        <v>43831</v>
      </c>
      <c r="O145" s="6">
        <v>44409</v>
      </c>
      <c r="P145" s="6">
        <v>43831</v>
      </c>
      <c r="Q145" s="6">
        <v>44531</v>
      </c>
      <c r="R145" t="s">
        <v>1893</v>
      </c>
      <c r="S145" t="s">
        <v>1749</v>
      </c>
      <c r="T145" t="s">
        <v>446</v>
      </c>
      <c r="U145" t="s">
        <v>2031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2031</v>
      </c>
    </row>
    <row r="146" spans="1:28">
      <c r="A146">
        <v>145</v>
      </c>
      <c r="B146" t="s">
        <v>198</v>
      </c>
      <c r="C146" t="s">
        <v>1248</v>
      </c>
      <c r="D146" t="s">
        <v>1249</v>
      </c>
      <c r="E146" t="s">
        <v>200</v>
      </c>
      <c r="F146">
        <v>9381327019</v>
      </c>
      <c r="G146" t="s">
        <v>2218</v>
      </c>
      <c r="H146">
        <v>24</v>
      </c>
      <c r="I146">
        <v>20</v>
      </c>
      <c r="K146">
        <v>3000</v>
      </c>
      <c r="L146">
        <v>2800</v>
      </c>
      <c r="M146" t="s">
        <v>1738</v>
      </c>
      <c r="N146" s="6">
        <v>43831</v>
      </c>
      <c r="O146" s="6">
        <v>44409</v>
      </c>
      <c r="P146" s="6">
        <v>43831</v>
      </c>
      <c r="Q146" s="6">
        <v>44531</v>
      </c>
      <c r="R146" t="s">
        <v>1893</v>
      </c>
      <c r="S146" t="s">
        <v>1749</v>
      </c>
      <c r="T146" t="s">
        <v>446</v>
      </c>
      <c r="U146" t="s">
        <v>2031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2031</v>
      </c>
    </row>
    <row r="147" spans="1:28">
      <c r="A147">
        <v>146</v>
      </c>
      <c r="B147" t="s">
        <v>198</v>
      </c>
      <c r="C147" t="s">
        <v>1250</v>
      </c>
      <c r="D147" t="s">
        <v>1251</v>
      </c>
      <c r="E147" t="s">
        <v>325</v>
      </c>
      <c r="F147" t="s">
        <v>1658</v>
      </c>
      <c r="G147" t="s">
        <v>1657</v>
      </c>
      <c r="H147">
        <v>20</v>
      </c>
      <c r="I147">
        <v>20</v>
      </c>
      <c r="K147">
        <v>3000</v>
      </c>
      <c r="L147">
        <v>2800</v>
      </c>
      <c r="M147" t="s">
        <v>1738</v>
      </c>
      <c r="N147" s="6">
        <v>43831</v>
      </c>
      <c r="O147" s="6">
        <v>44409</v>
      </c>
      <c r="P147" s="6">
        <v>43831</v>
      </c>
      <c r="Q147" s="6">
        <v>44409</v>
      </c>
      <c r="R147" t="s">
        <v>1893</v>
      </c>
      <c r="S147" t="s">
        <v>1749</v>
      </c>
      <c r="T147" t="s">
        <v>446</v>
      </c>
      <c r="U147" t="s">
        <v>2031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2031</v>
      </c>
    </row>
    <row r="148" spans="1:28">
      <c r="A148">
        <v>147</v>
      </c>
      <c r="B148" t="s">
        <v>198</v>
      </c>
      <c r="C148" t="s">
        <v>1252</v>
      </c>
      <c r="D148" t="s">
        <v>1253</v>
      </c>
      <c r="E148" t="s">
        <v>326</v>
      </c>
      <c r="F148" t="s">
        <v>2226</v>
      </c>
      <c r="G148" t="s">
        <v>2227</v>
      </c>
      <c r="H148">
        <v>20</v>
      </c>
      <c r="I148">
        <v>20</v>
      </c>
      <c r="K148">
        <v>3000</v>
      </c>
      <c r="L148">
        <v>1800</v>
      </c>
      <c r="M148" t="s">
        <v>1738</v>
      </c>
      <c r="N148" s="6">
        <v>43831</v>
      </c>
      <c r="O148" s="6">
        <v>44409</v>
      </c>
      <c r="P148" s="6">
        <v>43831</v>
      </c>
      <c r="Q148" s="6">
        <v>44409</v>
      </c>
      <c r="R148" t="s">
        <v>1892</v>
      </c>
      <c r="S148" t="s">
        <v>1749</v>
      </c>
      <c r="T148" t="s">
        <v>446</v>
      </c>
      <c r="U148" t="s">
        <v>2031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2031</v>
      </c>
    </row>
    <row r="149" spans="1:28">
      <c r="A149">
        <v>148</v>
      </c>
      <c r="B149" t="s">
        <v>198</v>
      </c>
      <c r="C149" t="s">
        <v>1254</v>
      </c>
      <c r="D149" t="s">
        <v>1255</v>
      </c>
      <c r="E149" t="s">
        <v>213</v>
      </c>
      <c r="F149" t="s">
        <v>2228</v>
      </c>
      <c r="G149" t="s">
        <v>2229</v>
      </c>
      <c r="H149">
        <v>24</v>
      </c>
      <c r="I149">
        <v>20</v>
      </c>
      <c r="K149">
        <v>3000</v>
      </c>
      <c r="L149">
        <v>2800</v>
      </c>
      <c r="M149" t="s">
        <v>1738</v>
      </c>
      <c r="N149" s="6">
        <v>43831</v>
      </c>
      <c r="O149" s="6">
        <v>44409</v>
      </c>
      <c r="P149" s="6">
        <v>43831</v>
      </c>
      <c r="Q149" s="6">
        <v>44531</v>
      </c>
      <c r="R149" t="s">
        <v>1893</v>
      </c>
      <c r="S149" t="s">
        <v>1749</v>
      </c>
      <c r="T149" t="s">
        <v>446</v>
      </c>
      <c r="U149" t="s">
        <v>2031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2031</v>
      </c>
    </row>
    <row r="150" spans="1:28">
      <c r="A150">
        <v>149</v>
      </c>
      <c r="B150" t="s">
        <v>198</v>
      </c>
      <c r="C150" t="s">
        <v>1256</v>
      </c>
      <c r="D150" t="s">
        <v>1257</v>
      </c>
      <c r="E150" t="s">
        <v>8046</v>
      </c>
      <c r="F150">
        <v>4441264836</v>
      </c>
      <c r="G150" t="s">
        <v>2230</v>
      </c>
      <c r="H150">
        <v>20</v>
      </c>
      <c r="I150">
        <v>20</v>
      </c>
      <c r="K150">
        <v>3000</v>
      </c>
      <c r="L150">
        <v>2800</v>
      </c>
      <c r="M150" t="s">
        <v>1738</v>
      </c>
      <c r="N150" s="6">
        <v>43831</v>
      </c>
      <c r="O150" s="6">
        <v>44409</v>
      </c>
      <c r="P150" s="6">
        <v>43831</v>
      </c>
      <c r="Q150" s="6">
        <v>44409</v>
      </c>
      <c r="R150" t="s">
        <v>1893</v>
      </c>
      <c r="S150" t="s">
        <v>1749</v>
      </c>
      <c r="T150" t="s">
        <v>429</v>
      </c>
      <c r="U150" t="s">
        <v>2031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2031</v>
      </c>
    </row>
    <row r="151" spans="1:28">
      <c r="A151">
        <v>150</v>
      </c>
      <c r="B151" t="s">
        <v>198</v>
      </c>
      <c r="C151" t="s">
        <v>1258</v>
      </c>
      <c r="D151" t="s">
        <v>1259</v>
      </c>
      <c r="E151" t="s">
        <v>8047</v>
      </c>
      <c r="F151">
        <v>9382550020</v>
      </c>
      <c r="G151" t="s">
        <v>2231</v>
      </c>
      <c r="H151">
        <v>20</v>
      </c>
      <c r="I151">
        <v>20</v>
      </c>
      <c r="K151">
        <v>3000</v>
      </c>
      <c r="L151">
        <v>2800</v>
      </c>
      <c r="M151" t="s">
        <v>1738</v>
      </c>
      <c r="N151" s="6">
        <v>44155</v>
      </c>
      <c r="O151" s="6">
        <v>44732</v>
      </c>
      <c r="P151" s="6">
        <v>44155</v>
      </c>
      <c r="Q151" s="6">
        <v>44732</v>
      </c>
      <c r="R151" t="s">
        <v>1893</v>
      </c>
      <c r="S151" t="s">
        <v>1749</v>
      </c>
      <c r="T151" t="s">
        <v>446</v>
      </c>
      <c r="U151" t="s">
        <v>2031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2031</v>
      </c>
    </row>
    <row r="152" spans="1:28">
      <c r="A152">
        <v>151</v>
      </c>
      <c r="B152" t="s">
        <v>198</v>
      </c>
      <c r="C152" t="s">
        <v>1285</v>
      </c>
      <c r="D152" t="s">
        <v>1286</v>
      </c>
      <c r="E152" t="s">
        <v>8048</v>
      </c>
      <c r="F152" t="s">
        <v>2241</v>
      </c>
      <c r="G152" t="s">
        <v>2242</v>
      </c>
      <c r="H152">
        <v>20</v>
      </c>
      <c r="I152">
        <v>20</v>
      </c>
      <c r="K152">
        <v>3000</v>
      </c>
      <c r="L152">
        <v>3150</v>
      </c>
      <c r="M152" t="s">
        <v>1739</v>
      </c>
      <c r="N152" s="6">
        <v>43617</v>
      </c>
      <c r="O152" s="6">
        <v>44197</v>
      </c>
      <c r="P152" s="6">
        <v>43617</v>
      </c>
      <c r="Q152" s="6">
        <v>44197</v>
      </c>
      <c r="R152" t="s">
        <v>1893</v>
      </c>
      <c r="S152" t="s">
        <v>1749</v>
      </c>
      <c r="T152" t="s">
        <v>450</v>
      </c>
      <c r="U152" t="s">
        <v>2031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2031</v>
      </c>
    </row>
    <row r="153" spans="1:28">
      <c r="A153">
        <v>152</v>
      </c>
      <c r="B153" t="s">
        <v>198</v>
      </c>
      <c r="C153" t="s">
        <v>1262</v>
      </c>
      <c r="D153" t="s">
        <v>1263</v>
      </c>
      <c r="E153" t="s">
        <v>2187</v>
      </c>
      <c r="F153">
        <v>9381191199</v>
      </c>
      <c r="G153" t="s">
        <v>2232</v>
      </c>
      <c r="H153">
        <v>24</v>
      </c>
      <c r="I153">
        <v>20</v>
      </c>
      <c r="K153">
        <v>3000</v>
      </c>
      <c r="L153">
        <v>2800</v>
      </c>
      <c r="M153" t="s">
        <v>1738</v>
      </c>
      <c r="N153" s="6">
        <v>43831</v>
      </c>
      <c r="O153" s="6">
        <v>44409</v>
      </c>
      <c r="P153" s="6">
        <v>43831</v>
      </c>
      <c r="Q153" s="6">
        <v>44531</v>
      </c>
      <c r="R153" t="s">
        <v>1893</v>
      </c>
      <c r="S153" t="s">
        <v>1749</v>
      </c>
      <c r="T153" t="s">
        <v>446</v>
      </c>
      <c r="U153" t="s">
        <v>2031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2031</v>
      </c>
    </row>
    <row r="154" spans="1:28">
      <c r="A154">
        <v>153</v>
      </c>
      <c r="B154" t="s">
        <v>198</v>
      </c>
      <c r="C154" t="s">
        <v>2188</v>
      </c>
      <c r="D154" t="s">
        <v>2721</v>
      </c>
      <c r="E154" t="s">
        <v>283</v>
      </c>
      <c r="F154">
        <v>9381232066</v>
      </c>
      <c r="G154" t="s">
        <v>1968</v>
      </c>
      <c r="H154">
        <v>24</v>
      </c>
      <c r="I154">
        <v>20</v>
      </c>
      <c r="K154">
        <v>3000</v>
      </c>
      <c r="L154">
        <v>2800</v>
      </c>
      <c r="M154" t="s">
        <v>1738</v>
      </c>
      <c r="N154" s="6">
        <v>43831</v>
      </c>
      <c r="O154" s="6">
        <v>44409</v>
      </c>
      <c r="P154" s="6">
        <v>43831</v>
      </c>
      <c r="Q154" s="6">
        <v>44531</v>
      </c>
      <c r="R154" t="s">
        <v>1893</v>
      </c>
      <c r="S154" t="s">
        <v>1749</v>
      </c>
      <c r="T154" t="s">
        <v>446</v>
      </c>
      <c r="U154" t="s">
        <v>2029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2031</v>
      </c>
    </row>
    <row r="155" spans="1:28">
      <c r="A155">
        <v>154</v>
      </c>
      <c r="B155" t="s">
        <v>163</v>
      </c>
      <c r="C155" t="s">
        <v>1024</v>
      </c>
      <c r="D155" t="s">
        <v>2722</v>
      </c>
      <c r="E155" t="s">
        <v>1026</v>
      </c>
      <c r="F155" t="s">
        <v>1966</v>
      </c>
      <c r="G155" t="s">
        <v>1027</v>
      </c>
      <c r="H155">
        <v>20</v>
      </c>
      <c r="I155">
        <v>20</v>
      </c>
      <c r="K155">
        <v>2000</v>
      </c>
      <c r="L155">
        <v>2180</v>
      </c>
      <c r="M155" t="s">
        <v>1734</v>
      </c>
      <c r="N155" s="6">
        <v>43604</v>
      </c>
      <c r="O155" s="6">
        <v>44184</v>
      </c>
      <c r="P155" s="6">
        <v>43604</v>
      </c>
      <c r="Q155" s="6">
        <v>44184</v>
      </c>
      <c r="R155" t="s">
        <v>1893</v>
      </c>
      <c r="S155" t="s">
        <v>1751</v>
      </c>
      <c r="T155" t="s">
        <v>429</v>
      </c>
      <c r="U155" t="s">
        <v>2029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2031</v>
      </c>
    </row>
    <row r="156" spans="1:28">
      <c r="A156">
        <v>155</v>
      </c>
      <c r="B156" t="s">
        <v>198</v>
      </c>
      <c r="C156" t="s">
        <v>1266</v>
      </c>
      <c r="D156" t="s">
        <v>1267</v>
      </c>
      <c r="E156" t="s">
        <v>202</v>
      </c>
      <c r="F156" t="s">
        <v>1622</v>
      </c>
      <c r="G156" t="s">
        <v>1621</v>
      </c>
      <c r="H156">
        <v>24</v>
      </c>
      <c r="I156">
        <v>20</v>
      </c>
      <c r="K156">
        <v>3000</v>
      </c>
      <c r="L156">
        <v>2800</v>
      </c>
      <c r="M156" t="s">
        <v>1738</v>
      </c>
      <c r="N156" s="6">
        <v>43831</v>
      </c>
      <c r="O156" s="6">
        <v>44409</v>
      </c>
      <c r="P156" s="6">
        <v>43831</v>
      </c>
      <c r="Q156" s="6">
        <v>44531</v>
      </c>
      <c r="R156" t="s">
        <v>1892</v>
      </c>
      <c r="S156" t="s">
        <v>1749</v>
      </c>
      <c r="T156" t="s">
        <v>446</v>
      </c>
      <c r="U156" t="s">
        <v>2031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2031</v>
      </c>
    </row>
    <row r="157" spans="1:28">
      <c r="A157">
        <v>156</v>
      </c>
      <c r="B157" t="s">
        <v>198</v>
      </c>
      <c r="C157" t="s">
        <v>1260</v>
      </c>
      <c r="D157" t="s">
        <v>1261</v>
      </c>
      <c r="E157" t="s">
        <v>286</v>
      </c>
      <c r="F157" t="s">
        <v>1938</v>
      </c>
      <c r="G157" t="s">
        <v>1939</v>
      </c>
      <c r="H157">
        <v>24</v>
      </c>
      <c r="I157">
        <v>20</v>
      </c>
      <c r="K157">
        <v>3000</v>
      </c>
      <c r="L157">
        <v>2800</v>
      </c>
      <c r="M157" t="s">
        <v>1738</v>
      </c>
      <c r="N157" s="6">
        <v>43831</v>
      </c>
      <c r="O157" s="6">
        <v>44409</v>
      </c>
      <c r="P157" s="6">
        <v>43831</v>
      </c>
      <c r="Q157" s="6">
        <v>44531</v>
      </c>
      <c r="R157" t="s">
        <v>1893</v>
      </c>
      <c r="S157" t="s">
        <v>1749</v>
      </c>
      <c r="T157" t="s">
        <v>446</v>
      </c>
      <c r="U157" t="s">
        <v>2031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2031</v>
      </c>
    </row>
    <row r="158" spans="1:28">
      <c r="A158">
        <v>157</v>
      </c>
      <c r="B158" t="s">
        <v>198</v>
      </c>
      <c r="C158" t="s">
        <v>1270</v>
      </c>
      <c r="D158" t="s">
        <v>1271</v>
      </c>
      <c r="E158" t="s">
        <v>338</v>
      </c>
      <c r="F158">
        <v>9831391813</v>
      </c>
      <c r="G158" t="s">
        <v>2234</v>
      </c>
      <c r="H158">
        <v>20</v>
      </c>
      <c r="I158">
        <v>20</v>
      </c>
      <c r="K158">
        <v>3000</v>
      </c>
      <c r="L158">
        <v>3150</v>
      </c>
      <c r="M158" t="s">
        <v>1739</v>
      </c>
      <c r="N158" s="6">
        <v>43617</v>
      </c>
      <c r="O158" s="6">
        <v>44197</v>
      </c>
      <c r="P158" s="6">
        <v>43617</v>
      </c>
      <c r="Q158" s="6">
        <v>44197</v>
      </c>
      <c r="R158" t="s">
        <v>1893</v>
      </c>
      <c r="S158" t="s">
        <v>1749</v>
      </c>
      <c r="T158" t="s">
        <v>450</v>
      </c>
      <c r="U158" t="s">
        <v>2031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2031</v>
      </c>
    </row>
    <row r="159" spans="1:28">
      <c r="A159">
        <v>158</v>
      </c>
      <c r="B159" t="s">
        <v>198</v>
      </c>
      <c r="C159" t="s">
        <v>1272</v>
      </c>
      <c r="D159" t="s">
        <v>1273</v>
      </c>
      <c r="E159" t="s">
        <v>1274</v>
      </c>
      <c r="F159">
        <v>9831124545</v>
      </c>
      <c r="G159" t="s">
        <v>2235</v>
      </c>
      <c r="H159">
        <v>20</v>
      </c>
      <c r="I159">
        <v>20</v>
      </c>
      <c r="K159">
        <v>3000</v>
      </c>
      <c r="L159">
        <v>3150</v>
      </c>
      <c r="M159" t="s">
        <v>1739</v>
      </c>
      <c r="N159" s="6">
        <v>43617</v>
      </c>
      <c r="O159" s="6">
        <v>44197</v>
      </c>
      <c r="P159" s="6">
        <v>43617</v>
      </c>
      <c r="Q159" s="6">
        <v>44197</v>
      </c>
      <c r="R159" t="s">
        <v>1892</v>
      </c>
      <c r="S159" t="s">
        <v>1749</v>
      </c>
      <c r="T159" t="s">
        <v>450</v>
      </c>
      <c r="U159" t="s">
        <v>2031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2031</v>
      </c>
    </row>
    <row r="160" spans="1:28">
      <c r="A160">
        <v>159</v>
      </c>
      <c r="B160" t="s">
        <v>198</v>
      </c>
      <c r="C160" t="s">
        <v>1275</v>
      </c>
      <c r="D160" t="s">
        <v>1276</v>
      </c>
      <c r="E160" t="s">
        <v>477</v>
      </c>
      <c r="F160">
        <v>9841690727</v>
      </c>
      <c r="G160" t="s">
        <v>2236</v>
      </c>
      <c r="H160">
        <v>20</v>
      </c>
      <c r="I160">
        <v>20</v>
      </c>
      <c r="K160">
        <v>3000</v>
      </c>
      <c r="L160">
        <v>3150</v>
      </c>
      <c r="M160" t="s">
        <v>1739</v>
      </c>
      <c r="N160" s="6">
        <v>43617</v>
      </c>
      <c r="O160" s="6">
        <v>44197</v>
      </c>
      <c r="P160" s="6">
        <v>43617</v>
      </c>
      <c r="Q160" s="6">
        <v>44197</v>
      </c>
      <c r="R160" t="s">
        <v>1892</v>
      </c>
      <c r="S160" t="s">
        <v>1749</v>
      </c>
      <c r="T160" t="s">
        <v>450</v>
      </c>
      <c r="U160" t="s">
        <v>2031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2031</v>
      </c>
    </row>
    <row r="161" spans="1:28">
      <c r="A161">
        <v>160</v>
      </c>
      <c r="B161" t="s">
        <v>198</v>
      </c>
      <c r="C161" t="s">
        <v>1277</v>
      </c>
      <c r="D161" t="s">
        <v>1278</v>
      </c>
      <c r="E161" t="s">
        <v>1279</v>
      </c>
      <c r="F161">
        <v>9831542791</v>
      </c>
      <c r="G161" t="s">
        <v>2238</v>
      </c>
      <c r="H161">
        <v>20</v>
      </c>
      <c r="I161">
        <v>20</v>
      </c>
      <c r="K161">
        <v>3000</v>
      </c>
      <c r="L161">
        <v>3150</v>
      </c>
      <c r="M161" t="s">
        <v>1739</v>
      </c>
      <c r="N161" s="6">
        <v>43617</v>
      </c>
      <c r="O161" s="6">
        <v>44197</v>
      </c>
      <c r="P161" s="6">
        <v>43617</v>
      </c>
      <c r="Q161" s="6">
        <v>44197</v>
      </c>
      <c r="R161" t="s">
        <v>1893</v>
      </c>
      <c r="S161" t="s">
        <v>1749</v>
      </c>
      <c r="T161" t="s">
        <v>450</v>
      </c>
      <c r="U161" t="s">
        <v>2031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2031</v>
      </c>
    </row>
    <row r="162" spans="1:28">
      <c r="A162">
        <v>161</v>
      </c>
      <c r="B162" t="s">
        <v>163</v>
      </c>
      <c r="C162" t="s">
        <v>1016</v>
      </c>
      <c r="D162" t="s">
        <v>2345</v>
      </c>
      <c r="E162" t="s">
        <v>8028</v>
      </c>
      <c r="F162">
        <v>9381517541</v>
      </c>
      <c r="G162" t="s">
        <v>1553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897</v>
      </c>
      <c r="N162" s="6">
        <v>44603</v>
      </c>
      <c r="O162" s="6">
        <v>45180</v>
      </c>
      <c r="P162" s="6">
        <v>44603</v>
      </c>
      <c r="Q162" s="6">
        <v>45180</v>
      </c>
      <c r="R162" t="s">
        <v>1892</v>
      </c>
      <c r="S162" t="s">
        <v>1751</v>
      </c>
      <c r="T162" t="s">
        <v>429</v>
      </c>
      <c r="U162" t="s">
        <v>20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20</v>
      </c>
    </row>
    <row r="163" spans="1:28">
      <c r="A163">
        <v>162</v>
      </c>
      <c r="B163" t="s">
        <v>198</v>
      </c>
      <c r="C163" t="s">
        <v>1282</v>
      </c>
      <c r="D163" t="s">
        <v>1283</v>
      </c>
      <c r="E163" t="s">
        <v>1284</v>
      </c>
      <c r="F163" t="s">
        <v>2239</v>
      </c>
      <c r="G163" t="s">
        <v>2240</v>
      </c>
      <c r="H163">
        <v>20</v>
      </c>
      <c r="I163">
        <v>20</v>
      </c>
      <c r="K163">
        <v>3000</v>
      </c>
      <c r="L163">
        <v>3150</v>
      </c>
      <c r="M163" t="s">
        <v>1739</v>
      </c>
      <c r="N163" s="6">
        <v>43617</v>
      </c>
      <c r="O163" s="6">
        <v>44197</v>
      </c>
      <c r="P163" s="6">
        <v>43617</v>
      </c>
      <c r="Q163" s="6">
        <v>44197</v>
      </c>
      <c r="R163" t="s">
        <v>1893</v>
      </c>
      <c r="S163" t="s">
        <v>1749</v>
      </c>
      <c r="T163" t="s">
        <v>450</v>
      </c>
      <c r="U163" t="s">
        <v>2031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2031</v>
      </c>
    </row>
    <row r="164" spans="1:28">
      <c r="A164">
        <v>163</v>
      </c>
      <c r="B164" t="s">
        <v>255</v>
      </c>
      <c r="C164" t="s">
        <v>823</v>
      </c>
      <c r="D164" t="s">
        <v>868</v>
      </c>
      <c r="E164" t="s">
        <v>448</v>
      </c>
      <c r="F164" t="s">
        <v>1479</v>
      </c>
      <c r="G164" t="s">
        <v>1478</v>
      </c>
      <c r="H164">
        <v>4</v>
      </c>
      <c r="I164">
        <v>4</v>
      </c>
      <c r="L164">
        <v>3350</v>
      </c>
      <c r="M164" t="s">
        <v>27</v>
      </c>
      <c r="N164" s="6">
        <v>44440</v>
      </c>
      <c r="O164" s="6">
        <v>44531</v>
      </c>
      <c r="P164" s="6">
        <v>44440</v>
      </c>
      <c r="Q164" s="6">
        <v>44531</v>
      </c>
      <c r="R164" t="s">
        <v>1892</v>
      </c>
      <c r="S164" t="s">
        <v>1774</v>
      </c>
      <c r="T164" t="s">
        <v>429</v>
      </c>
      <c r="U164" t="s">
        <v>2031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2031</v>
      </c>
    </row>
    <row r="165" spans="1:28">
      <c r="A165">
        <v>164</v>
      </c>
      <c r="B165" t="s">
        <v>255</v>
      </c>
      <c r="C165" t="s">
        <v>1449</v>
      </c>
      <c r="D165" t="s">
        <v>1315</v>
      </c>
      <c r="E165" t="s">
        <v>396</v>
      </c>
      <c r="F165" t="s">
        <v>1451</v>
      </c>
      <c r="G165" t="s">
        <v>1450</v>
      </c>
      <c r="H165">
        <v>4</v>
      </c>
      <c r="I165">
        <v>4</v>
      </c>
      <c r="L165">
        <v>3350</v>
      </c>
      <c r="M165" t="s">
        <v>27</v>
      </c>
      <c r="N165" s="6">
        <v>44440</v>
      </c>
      <c r="O165" s="6">
        <v>44531</v>
      </c>
      <c r="P165" s="6">
        <v>44440</v>
      </c>
      <c r="Q165" s="6">
        <v>44531</v>
      </c>
      <c r="R165" t="s">
        <v>1893</v>
      </c>
      <c r="S165" t="s">
        <v>1774</v>
      </c>
      <c r="T165" t="s">
        <v>294</v>
      </c>
      <c r="U165" t="s">
        <v>2031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2031</v>
      </c>
    </row>
    <row r="166" spans="1:28">
      <c r="A166">
        <v>165</v>
      </c>
      <c r="B166" t="s">
        <v>198</v>
      </c>
      <c r="C166" t="s">
        <v>1393</v>
      </c>
      <c r="D166" t="s">
        <v>58</v>
      </c>
      <c r="E166" t="s">
        <v>474</v>
      </c>
      <c r="F166" t="s">
        <v>1395</v>
      </c>
      <c r="G166" s="143" t="s">
        <v>1394</v>
      </c>
      <c r="H166">
        <v>20</v>
      </c>
      <c r="I166">
        <v>20</v>
      </c>
      <c r="K166">
        <v>0</v>
      </c>
      <c r="L166">
        <v>3350</v>
      </c>
      <c r="M166" t="s">
        <v>27</v>
      </c>
      <c r="N166" s="6">
        <v>44360</v>
      </c>
      <c r="O166" s="6">
        <v>44939</v>
      </c>
      <c r="P166" s="6">
        <v>44360</v>
      </c>
      <c r="Q166" s="6">
        <v>44939</v>
      </c>
      <c r="R166" t="s">
        <v>1892</v>
      </c>
      <c r="S166" t="s">
        <v>1749</v>
      </c>
      <c r="T166" t="s">
        <v>294</v>
      </c>
      <c r="U166" t="s">
        <v>2031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2031</v>
      </c>
    </row>
    <row r="167" spans="1:28">
      <c r="A167">
        <v>166</v>
      </c>
      <c r="B167" t="s">
        <v>198</v>
      </c>
      <c r="C167" t="s">
        <v>1291</v>
      </c>
      <c r="D167" t="s">
        <v>1292</v>
      </c>
      <c r="E167" t="s">
        <v>330</v>
      </c>
      <c r="F167" t="s">
        <v>1944</v>
      </c>
      <c r="G167" t="s">
        <v>1945</v>
      </c>
      <c r="H167">
        <v>20</v>
      </c>
      <c r="I167">
        <v>20</v>
      </c>
      <c r="K167">
        <v>3000</v>
      </c>
      <c r="L167">
        <v>3150</v>
      </c>
      <c r="M167" t="s">
        <v>1739</v>
      </c>
      <c r="N167" s="6">
        <v>43617</v>
      </c>
      <c r="O167" s="6">
        <v>44197</v>
      </c>
      <c r="P167" s="6">
        <v>43617</v>
      </c>
      <c r="Q167" s="6">
        <v>44197</v>
      </c>
      <c r="R167" t="s">
        <v>1893</v>
      </c>
      <c r="S167" t="s">
        <v>1749</v>
      </c>
      <c r="T167" t="s">
        <v>450</v>
      </c>
      <c r="U167" t="s">
        <v>2031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2031</v>
      </c>
    </row>
    <row r="168" spans="1:28">
      <c r="A168">
        <v>167</v>
      </c>
      <c r="B168" t="s">
        <v>198</v>
      </c>
      <c r="C168" t="s">
        <v>1293</v>
      </c>
      <c r="D168" t="s">
        <v>1294</v>
      </c>
      <c r="E168" t="s">
        <v>320</v>
      </c>
      <c r="F168" t="s">
        <v>8049</v>
      </c>
      <c r="G168" t="s">
        <v>1295</v>
      </c>
      <c r="H168">
        <v>20</v>
      </c>
      <c r="I168">
        <v>20</v>
      </c>
      <c r="K168">
        <v>3000</v>
      </c>
      <c r="L168">
        <v>3350</v>
      </c>
      <c r="M168" t="s">
        <v>1740</v>
      </c>
      <c r="N168" s="6">
        <v>43952</v>
      </c>
      <c r="O168" s="6">
        <v>44531</v>
      </c>
      <c r="P168" s="6">
        <v>43952</v>
      </c>
      <c r="Q168" s="6">
        <v>44531</v>
      </c>
      <c r="R168" t="s">
        <v>1893</v>
      </c>
      <c r="S168" t="s">
        <v>1749</v>
      </c>
      <c r="T168" t="s">
        <v>429</v>
      </c>
      <c r="U168" t="s">
        <v>2031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2031</v>
      </c>
    </row>
    <row r="169" spans="1:28">
      <c r="A169">
        <v>168</v>
      </c>
      <c r="B169" t="s">
        <v>198</v>
      </c>
      <c r="C169" t="s">
        <v>1296</v>
      </c>
      <c r="D169" t="s">
        <v>1297</v>
      </c>
      <c r="E169" t="s">
        <v>269</v>
      </c>
      <c r="F169" t="s">
        <v>1946</v>
      </c>
      <c r="G169" t="s">
        <v>1947</v>
      </c>
      <c r="H169">
        <v>20</v>
      </c>
      <c r="I169">
        <v>20</v>
      </c>
      <c r="K169">
        <v>3000</v>
      </c>
      <c r="L169">
        <v>2800</v>
      </c>
      <c r="M169" t="s">
        <v>1739</v>
      </c>
      <c r="N169" s="6">
        <v>44458</v>
      </c>
      <c r="O169" s="6">
        <v>45035</v>
      </c>
      <c r="P169" s="6">
        <v>44458</v>
      </c>
      <c r="Q169" s="6">
        <v>45035</v>
      </c>
      <c r="R169" t="s">
        <v>1893</v>
      </c>
      <c r="S169" t="s">
        <v>1749</v>
      </c>
      <c r="T169" t="s">
        <v>450</v>
      </c>
      <c r="U169" t="s">
        <v>2031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2031</v>
      </c>
    </row>
    <row r="170" spans="1:28">
      <c r="A170">
        <v>169</v>
      </c>
      <c r="B170" t="s">
        <v>198</v>
      </c>
      <c r="C170" t="s">
        <v>847</v>
      </c>
      <c r="D170" t="s">
        <v>1298</v>
      </c>
      <c r="E170" t="s">
        <v>816</v>
      </c>
      <c r="F170">
        <v>9988451496</v>
      </c>
      <c r="G170" t="s">
        <v>1549</v>
      </c>
      <c r="H170">
        <v>20</v>
      </c>
      <c r="I170">
        <v>20</v>
      </c>
      <c r="K170">
        <v>0</v>
      </c>
      <c r="L170">
        <v>0</v>
      </c>
      <c r="M170" t="s">
        <v>1740</v>
      </c>
      <c r="N170" s="6">
        <v>43586</v>
      </c>
      <c r="O170" s="6">
        <v>44166</v>
      </c>
      <c r="P170" s="6">
        <v>43586</v>
      </c>
      <c r="Q170" s="6">
        <v>44166</v>
      </c>
      <c r="R170" t="s">
        <v>1892</v>
      </c>
      <c r="S170" t="s">
        <v>1749</v>
      </c>
      <c r="T170" t="s">
        <v>429</v>
      </c>
      <c r="U170" t="s">
        <v>2031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2031</v>
      </c>
    </row>
    <row r="171" spans="1:28">
      <c r="A171">
        <v>170</v>
      </c>
      <c r="B171" t="s">
        <v>198</v>
      </c>
      <c r="C171" t="s">
        <v>2189</v>
      </c>
      <c r="D171" t="s">
        <v>1299</v>
      </c>
      <c r="E171" t="s">
        <v>304</v>
      </c>
      <c r="F171" t="s">
        <v>1301</v>
      </c>
      <c r="G171" t="s">
        <v>1300</v>
      </c>
      <c r="H171">
        <v>24</v>
      </c>
      <c r="I171">
        <v>20</v>
      </c>
      <c r="K171">
        <v>3000</v>
      </c>
      <c r="L171">
        <v>2800</v>
      </c>
      <c r="M171" t="s">
        <v>1740</v>
      </c>
      <c r="N171" s="6">
        <v>44044</v>
      </c>
      <c r="O171" s="6">
        <v>44621</v>
      </c>
      <c r="P171" s="6">
        <v>44044</v>
      </c>
      <c r="Q171" s="6">
        <v>44743</v>
      </c>
      <c r="R171" t="s">
        <v>1892</v>
      </c>
      <c r="S171" t="s">
        <v>1749</v>
      </c>
      <c r="T171" t="s">
        <v>429</v>
      </c>
      <c r="U171" t="s">
        <v>2033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2031</v>
      </c>
    </row>
    <row r="172" spans="1:28">
      <c r="A172">
        <v>171</v>
      </c>
      <c r="B172" t="s">
        <v>198</v>
      </c>
      <c r="C172" t="s">
        <v>1302</v>
      </c>
      <c r="D172" t="s">
        <v>1303</v>
      </c>
      <c r="E172" t="s">
        <v>342</v>
      </c>
      <c r="F172" t="s">
        <v>8050</v>
      </c>
      <c r="G172" t="s">
        <v>1304</v>
      </c>
      <c r="H172">
        <v>24</v>
      </c>
      <c r="I172">
        <v>20</v>
      </c>
      <c r="K172">
        <v>3000</v>
      </c>
      <c r="L172">
        <v>2800</v>
      </c>
      <c r="M172" t="s">
        <v>1740</v>
      </c>
      <c r="N172" s="6">
        <v>43952</v>
      </c>
      <c r="O172" s="6">
        <v>44531</v>
      </c>
      <c r="P172" s="6">
        <v>43952</v>
      </c>
      <c r="Q172" s="6">
        <v>44652</v>
      </c>
      <c r="R172" t="s">
        <v>1893</v>
      </c>
      <c r="S172" t="s">
        <v>1749</v>
      </c>
      <c r="T172" t="s">
        <v>429</v>
      </c>
      <c r="U172" t="s">
        <v>2031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2031</v>
      </c>
    </row>
    <row r="173" spans="1:28">
      <c r="A173">
        <v>172</v>
      </c>
      <c r="B173" t="s">
        <v>303</v>
      </c>
      <c r="C173" t="s">
        <v>136</v>
      </c>
      <c r="D173" t="s">
        <v>1436</v>
      </c>
      <c r="E173" t="s">
        <v>135</v>
      </c>
      <c r="F173" t="s">
        <v>1438</v>
      </c>
      <c r="G173" t="s">
        <v>1437</v>
      </c>
      <c r="H173">
        <v>8</v>
      </c>
      <c r="I173">
        <v>8</v>
      </c>
      <c r="L173">
        <v>2180</v>
      </c>
      <c r="M173" t="s">
        <v>128</v>
      </c>
      <c r="N173" s="6">
        <v>44378</v>
      </c>
      <c r="O173" s="6">
        <v>44593</v>
      </c>
      <c r="P173" s="6">
        <v>44378</v>
      </c>
      <c r="Q173" s="6">
        <v>44593</v>
      </c>
      <c r="R173" t="s">
        <v>1892</v>
      </c>
      <c r="S173" t="s">
        <v>1775</v>
      </c>
      <c r="T173" t="s">
        <v>429</v>
      </c>
      <c r="U173" t="s">
        <v>2031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2031</v>
      </c>
    </row>
    <row r="174" spans="1:28">
      <c r="A174">
        <v>173</v>
      </c>
      <c r="B174" t="s">
        <v>198</v>
      </c>
      <c r="C174" t="s">
        <v>1307</v>
      </c>
      <c r="D174" t="s">
        <v>1308</v>
      </c>
      <c r="E174" t="s">
        <v>205</v>
      </c>
      <c r="F174" t="s">
        <v>1310</v>
      </c>
      <c r="G174" t="s">
        <v>1309</v>
      </c>
      <c r="H174">
        <v>20</v>
      </c>
      <c r="I174">
        <v>20</v>
      </c>
      <c r="K174">
        <v>3000</v>
      </c>
      <c r="L174">
        <v>3350</v>
      </c>
      <c r="M174" t="s">
        <v>1740</v>
      </c>
      <c r="N174" s="6">
        <v>43952</v>
      </c>
      <c r="O174" s="6">
        <v>44531</v>
      </c>
      <c r="P174" s="6">
        <v>43952</v>
      </c>
      <c r="Q174" s="6">
        <v>44531</v>
      </c>
      <c r="R174" t="s">
        <v>1893</v>
      </c>
      <c r="S174" t="s">
        <v>1749</v>
      </c>
      <c r="T174" t="s">
        <v>429</v>
      </c>
      <c r="U174" t="s">
        <v>2031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2031</v>
      </c>
    </row>
    <row r="175" spans="1:28">
      <c r="A175">
        <v>174</v>
      </c>
      <c r="B175" t="s">
        <v>198</v>
      </c>
      <c r="C175" t="s">
        <v>1311</v>
      </c>
      <c r="D175" t="s">
        <v>1442</v>
      </c>
      <c r="E175" t="s">
        <v>229</v>
      </c>
      <c r="F175" t="s">
        <v>1312</v>
      </c>
      <c r="G175" t="s">
        <v>1579</v>
      </c>
      <c r="H175">
        <v>20</v>
      </c>
      <c r="I175">
        <v>20</v>
      </c>
      <c r="K175">
        <v>3000</v>
      </c>
      <c r="L175">
        <v>3350</v>
      </c>
      <c r="M175" t="s">
        <v>1740</v>
      </c>
      <c r="N175" s="6">
        <v>44105</v>
      </c>
      <c r="O175" s="6">
        <v>44682</v>
      </c>
      <c r="P175" s="6">
        <v>44105</v>
      </c>
      <c r="Q175" s="6">
        <v>44682</v>
      </c>
      <c r="R175" t="s">
        <v>1893</v>
      </c>
      <c r="S175" t="s">
        <v>1749</v>
      </c>
      <c r="T175" t="s">
        <v>429</v>
      </c>
      <c r="U175" t="s">
        <v>20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20</v>
      </c>
    </row>
    <row r="176" spans="1:28">
      <c r="A176">
        <v>175</v>
      </c>
      <c r="B176" t="s">
        <v>198</v>
      </c>
      <c r="C176" t="s">
        <v>997</v>
      </c>
      <c r="D176" t="s">
        <v>2723</v>
      </c>
      <c r="E176" t="s">
        <v>2063</v>
      </c>
      <c r="F176" t="s">
        <v>1313</v>
      </c>
      <c r="G176" t="s">
        <v>999</v>
      </c>
      <c r="H176">
        <v>20</v>
      </c>
      <c r="I176">
        <v>20</v>
      </c>
      <c r="K176">
        <v>3000</v>
      </c>
      <c r="L176">
        <v>2800</v>
      </c>
      <c r="M176" t="s">
        <v>1740</v>
      </c>
      <c r="N176" s="6">
        <v>43983</v>
      </c>
      <c r="O176" s="6">
        <v>44562</v>
      </c>
      <c r="P176" s="6">
        <v>43983</v>
      </c>
      <c r="Q176" s="6">
        <v>44562</v>
      </c>
      <c r="R176" t="s">
        <v>1892</v>
      </c>
      <c r="S176" t="s">
        <v>1749</v>
      </c>
      <c r="T176" t="s">
        <v>429</v>
      </c>
      <c r="U176" t="s">
        <v>20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20</v>
      </c>
    </row>
    <row r="177" spans="1:28">
      <c r="A177">
        <v>176</v>
      </c>
      <c r="B177" t="s">
        <v>198</v>
      </c>
      <c r="C177" t="s">
        <v>1314</v>
      </c>
      <c r="D177" t="s">
        <v>1315</v>
      </c>
      <c r="E177" t="s">
        <v>291</v>
      </c>
      <c r="F177" t="s">
        <v>1316</v>
      </c>
      <c r="G177" t="s">
        <v>5890</v>
      </c>
      <c r="H177">
        <v>24</v>
      </c>
      <c r="I177">
        <v>20</v>
      </c>
      <c r="K177">
        <v>3000</v>
      </c>
      <c r="L177">
        <v>2800</v>
      </c>
      <c r="M177" t="s">
        <v>1740</v>
      </c>
      <c r="N177" s="6">
        <v>43952</v>
      </c>
      <c r="O177" s="6">
        <v>44531</v>
      </c>
      <c r="P177" s="6">
        <v>43952</v>
      </c>
      <c r="Q177" s="6">
        <v>44652</v>
      </c>
      <c r="R177" t="s">
        <v>1893</v>
      </c>
      <c r="S177" t="s">
        <v>1749</v>
      </c>
      <c r="T177" t="s">
        <v>429</v>
      </c>
      <c r="U177" t="s">
        <v>2029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2031</v>
      </c>
    </row>
    <row r="178" spans="1:28">
      <c r="A178">
        <v>177</v>
      </c>
      <c r="B178" t="s">
        <v>163</v>
      </c>
      <c r="C178" t="s">
        <v>13</v>
      </c>
      <c r="D178" t="s">
        <v>1185</v>
      </c>
      <c r="E178" t="s">
        <v>12</v>
      </c>
      <c r="F178" t="s">
        <v>8051</v>
      </c>
      <c r="G178" t="s">
        <v>1184</v>
      </c>
      <c r="H178">
        <v>20</v>
      </c>
      <c r="I178">
        <v>20</v>
      </c>
      <c r="K178">
        <v>2000</v>
      </c>
      <c r="L178">
        <v>2180.0000000000005</v>
      </c>
      <c r="M178" t="s">
        <v>132</v>
      </c>
      <c r="N178" s="6">
        <v>44166</v>
      </c>
      <c r="O178" s="6">
        <v>44743</v>
      </c>
      <c r="P178" s="6">
        <v>44166</v>
      </c>
      <c r="Q178" s="6">
        <v>44743</v>
      </c>
      <c r="R178" t="s">
        <v>1893</v>
      </c>
      <c r="S178" t="s">
        <v>1751</v>
      </c>
      <c r="T178" t="s">
        <v>429</v>
      </c>
      <c r="U178" t="s">
        <v>2029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2031</v>
      </c>
    </row>
    <row r="179" spans="1:28">
      <c r="A179">
        <v>178</v>
      </c>
      <c r="B179" t="s">
        <v>198</v>
      </c>
      <c r="C179" t="s">
        <v>1320</v>
      </c>
      <c r="D179" t="s">
        <v>1321</v>
      </c>
      <c r="E179" t="s">
        <v>443</v>
      </c>
      <c r="F179" t="s">
        <v>1323</v>
      </c>
      <c r="G179" t="s">
        <v>1322</v>
      </c>
      <c r="H179">
        <v>24</v>
      </c>
      <c r="I179">
        <v>20</v>
      </c>
      <c r="K179">
        <v>3000</v>
      </c>
      <c r="L179">
        <v>2800</v>
      </c>
      <c r="M179" t="s">
        <v>2259</v>
      </c>
      <c r="N179" s="6">
        <v>44044</v>
      </c>
      <c r="O179" s="6">
        <v>44621</v>
      </c>
      <c r="P179" s="6">
        <v>44044</v>
      </c>
      <c r="Q179" s="6">
        <v>44743</v>
      </c>
      <c r="R179" t="s">
        <v>1892</v>
      </c>
      <c r="S179" t="s">
        <v>1749</v>
      </c>
      <c r="T179" t="s">
        <v>429</v>
      </c>
      <c r="U179" t="s">
        <v>2029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2031</v>
      </c>
    </row>
    <row r="180" spans="1:28">
      <c r="A180">
        <v>179</v>
      </c>
      <c r="B180" t="s">
        <v>198</v>
      </c>
      <c r="C180" t="s">
        <v>1324</v>
      </c>
      <c r="D180" t="s">
        <v>1325</v>
      </c>
      <c r="E180" t="s">
        <v>310</v>
      </c>
      <c r="F180" t="s">
        <v>1327</v>
      </c>
      <c r="G180" t="s">
        <v>1326</v>
      </c>
      <c r="H180">
        <v>20</v>
      </c>
      <c r="I180">
        <v>20</v>
      </c>
      <c r="K180">
        <v>3000</v>
      </c>
      <c r="L180">
        <v>3350</v>
      </c>
      <c r="M180" t="s">
        <v>1740</v>
      </c>
      <c r="N180" s="6">
        <v>44044</v>
      </c>
      <c r="O180" s="6">
        <v>44621</v>
      </c>
      <c r="P180" s="6">
        <v>44044</v>
      </c>
      <c r="Q180" s="6">
        <v>44621</v>
      </c>
      <c r="R180" t="s">
        <v>1892</v>
      </c>
      <c r="S180" t="s">
        <v>1749</v>
      </c>
      <c r="T180" t="s">
        <v>429</v>
      </c>
      <c r="U180" t="s">
        <v>2031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2031</v>
      </c>
    </row>
    <row r="181" spans="1:28">
      <c r="A181">
        <v>180</v>
      </c>
      <c r="B181" t="s">
        <v>163</v>
      </c>
      <c r="C181" t="s">
        <v>1124</v>
      </c>
      <c r="D181" t="s">
        <v>1125</v>
      </c>
      <c r="E181" t="s">
        <v>220</v>
      </c>
      <c r="F181">
        <v>9381028586</v>
      </c>
      <c r="G181" t="s">
        <v>2160</v>
      </c>
      <c r="H181">
        <v>20</v>
      </c>
      <c r="I181">
        <v>20</v>
      </c>
      <c r="K181">
        <v>2000</v>
      </c>
      <c r="L181">
        <v>2180.0000000000005</v>
      </c>
      <c r="M181" t="s">
        <v>110</v>
      </c>
      <c r="N181" s="6">
        <v>43831</v>
      </c>
      <c r="O181" s="6">
        <v>44409</v>
      </c>
      <c r="P181" s="6">
        <v>43831</v>
      </c>
      <c r="Q181" s="6">
        <v>44409</v>
      </c>
      <c r="R181" t="s">
        <v>1892</v>
      </c>
      <c r="S181" t="s">
        <v>1751</v>
      </c>
      <c r="T181" t="s">
        <v>446</v>
      </c>
      <c r="U181" t="s">
        <v>2031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2031</v>
      </c>
    </row>
    <row r="182" spans="1:28">
      <c r="A182">
        <v>181</v>
      </c>
      <c r="B182" t="s">
        <v>198</v>
      </c>
      <c r="C182" t="s">
        <v>842</v>
      </c>
      <c r="D182" t="s">
        <v>1332</v>
      </c>
      <c r="E182" t="s">
        <v>725</v>
      </c>
      <c r="F182" t="s">
        <v>8052</v>
      </c>
      <c r="G182" t="s">
        <v>1333</v>
      </c>
      <c r="H182">
        <v>20</v>
      </c>
      <c r="I182">
        <v>20</v>
      </c>
      <c r="K182">
        <v>3000</v>
      </c>
      <c r="L182">
        <v>3350</v>
      </c>
      <c r="M182" t="s">
        <v>1740</v>
      </c>
      <c r="N182" s="6">
        <v>43952</v>
      </c>
      <c r="O182" s="6">
        <v>44531</v>
      </c>
      <c r="P182" s="6">
        <v>43952</v>
      </c>
      <c r="Q182" s="6">
        <v>44531</v>
      </c>
      <c r="R182" t="s">
        <v>1892</v>
      </c>
      <c r="S182" t="s">
        <v>1749</v>
      </c>
      <c r="T182" t="s">
        <v>429</v>
      </c>
      <c r="U182" t="s">
        <v>2031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2031</v>
      </c>
    </row>
    <row r="183" spans="1:28">
      <c r="A183">
        <v>182</v>
      </c>
      <c r="B183" t="s">
        <v>163</v>
      </c>
      <c r="C183" t="s">
        <v>1334</v>
      </c>
      <c r="D183" t="s">
        <v>1335</v>
      </c>
      <c r="E183" t="s">
        <v>403</v>
      </c>
      <c r="F183" t="s">
        <v>1337</v>
      </c>
      <c r="G183" t="s">
        <v>1336</v>
      </c>
      <c r="H183">
        <v>20</v>
      </c>
      <c r="I183">
        <v>20</v>
      </c>
      <c r="K183">
        <v>2000</v>
      </c>
      <c r="L183">
        <v>2180.0000000000005</v>
      </c>
      <c r="M183" t="s">
        <v>1741</v>
      </c>
      <c r="N183" s="6">
        <v>43709</v>
      </c>
      <c r="O183" s="6">
        <v>44287</v>
      </c>
      <c r="P183" s="6">
        <v>43680</v>
      </c>
      <c r="Q183" s="6">
        <v>44258</v>
      </c>
      <c r="R183" t="s">
        <v>1892</v>
      </c>
      <c r="S183" t="s">
        <v>1751</v>
      </c>
      <c r="T183" t="s">
        <v>429</v>
      </c>
      <c r="U183" t="s">
        <v>2031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2031</v>
      </c>
    </row>
    <row r="184" spans="1:28">
      <c r="A184">
        <v>183</v>
      </c>
      <c r="B184" t="s">
        <v>163</v>
      </c>
      <c r="C184" t="s">
        <v>1338</v>
      </c>
      <c r="D184" t="s">
        <v>1339</v>
      </c>
      <c r="E184" t="s">
        <v>475</v>
      </c>
      <c r="F184" t="s">
        <v>2244</v>
      </c>
      <c r="G184" t="s">
        <v>2245</v>
      </c>
      <c r="H184">
        <v>20</v>
      </c>
      <c r="I184">
        <v>20</v>
      </c>
      <c r="K184">
        <v>2000</v>
      </c>
      <c r="L184">
        <v>2180.0000000000005</v>
      </c>
      <c r="M184" t="s">
        <v>1741</v>
      </c>
      <c r="N184" s="6">
        <v>43709</v>
      </c>
      <c r="O184" s="6">
        <v>44287</v>
      </c>
      <c r="P184" s="6">
        <v>43709</v>
      </c>
      <c r="Q184" s="6">
        <v>44287</v>
      </c>
      <c r="R184" t="s">
        <v>1892</v>
      </c>
      <c r="S184" t="s">
        <v>1751</v>
      </c>
      <c r="T184" t="s">
        <v>429</v>
      </c>
      <c r="U184" t="s">
        <v>2031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2031</v>
      </c>
    </row>
    <row r="185" spans="1:28">
      <c r="A185">
        <v>184</v>
      </c>
      <c r="B185" t="s">
        <v>163</v>
      </c>
      <c r="C185" t="s">
        <v>1122</v>
      </c>
      <c r="D185" t="s">
        <v>1123</v>
      </c>
      <c r="E185" t="s">
        <v>196</v>
      </c>
      <c r="F185">
        <v>9381788046</v>
      </c>
      <c r="G185" t="s">
        <v>2168</v>
      </c>
      <c r="H185">
        <v>20</v>
      </c>
      <c r="I185">
        <v>20</v>
      </c>
      <c r="K185">
        <v>2000</v>
      </c>
      <c r="L185">
        <v>2180.0000000000005</v>
      </c>
      <c r="M185" t="s">
        <v>110</v>
      </c>
      <c r="N185" s="6">
        <v>43831</v>
      </c>
      <c r="O185" s="6">
        <v>44409</v>
      </c>
      <c r="P185" s="6">
        <v>43831</v>
      </c>
      <c r="Q185" s="6">
        <v>44409</v>
      </c>
      <c r="R185" t="s">
        <v>1892</v>
      </c>
      <c r="S185" t="s">
        <v>1751</v>
      </c>
      <c r="T185" t="s">
        <v>446</v>
      </c>
      <c r="U185" t="s">
        <v>2031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2031</v>
      </c>
    </row>
    <row r="186" spans="1:28">
      <c r="A186">
        <v>185</v>
      </c>
      <c r="B186" t="s">
        <v>163</v>
      </c>
      <c r="C186" t="s">
        <v>60</v>
      </c>
      <c r="D186" t="s">
        <v>1342</v>
      </c>
      <c r="E186" t="s">
        <v>59</v>
      </c>
      <c r="F186" t="s">
        <v>1949</v>
      </c>
      <c r="G186" t="s">
        <v>1380</v>
      </c>
      <c r="H186">
        <v>22</v>
      </c>
      <c r="I186">
        <v>20</v>
      </c>
      <c r="K186">
        <v>2000</v>
      </c>
      <c r="L186">
        <v>2000</v>
      </c>
      <c r="M186" t="s">
        <v>1741</v>
      </c>
      <c r="N186" s="6">
        <v>43709</v>
      </c>
      <c r="O186" s="6">
        <v>44287</v>
      </c>
      <c r="P186" s="6">
        <v>43709</v>
      </c>
      <c r="Q186" s="6">
        <v>44348</v>
      </c>
      <c r="R186" t="s">
        <v>1892</v>
      </c>
      <c r="S186" t="s">
        <v>1751</v>
      </c>
      <c r="T186" t="s">
        <v>429</v>
      </c>
      <c r="U186" t="s">
        <v>2031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2031</v>
      </c>
    </row>
    <row r="187" spans="1:28">
      <c r="A187">
        <v>186</v>
      </c>
      <c r="B187" t="s">
        <v>163</v>
      </c>
      <c r="C187" t="s">
        <v>1343</v>
      </c>
      <c r="D187" t="s">
        <v>1344</v>
      </c>
      <c r="E187" t="s">
        <v>273</v>
      </c>
      <c r="F187" t="s">
        <v>2247</v>
      </c>
      <c r="G187" t="s">
        <v>2248</v>
      </c>
      <c r="H187">
        <v>20</v>
      </c>
      <c r="I187">
        <v>20</v>
      </c>
      <c r="K187">
        <v>2000</v>
      </c>
      <c r="L187">
        <v>2000</v>
      </c>
      <c r="M187" t="s">
        <v>1741</v>
      </c>
      <c r="N187" s="6">
        <v>43709</v>
      </c>
      <c r="O187" s="6">
        <v>44287</v>
      </c>
      <c r="P187" s="6">
        <v>43709</v>
      </c>
      <c r="Q187" s="6">
        <v>44287</v>
      </c>
      <c r="R187" t="s">
        <v>1893</v>
      </c>
      <c r="S187" t="s">
        <v>1751</v>
      </c>
      <c r="T187" t="s">
        <v>429</v>
      </c>
      <c r="U187" t="s">
        <v>2031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2031</v>
      </c>
    </row>
    <row r="188" spans="1:28">
      <c r="A188">
        <v>187</v>
      </c>
      <c r="B188" t="s">
        <v>163</v>
      </c>
      <c r="C188" t="s">
        <v>861</v>
      </c>
      <c r="D188" t="s">
        <v>892</v>
      </c>
      <c r="E188" t="s">
        <v>819</v>
      </c>
      <c r="F188">
        <v>2223780929</v>
      </c>
      <c r="G188" t="s">
        <v>1517</v>
      </c>
      <c r="H188">
        <v>20</v>
      </c>
      <c r="I188">
        <v>20</v>
      </c>
      <c r="K188">
        <v>2000</v>
      </c>
      <c r="L188">
        <v>2180</v>
      </c>
      <c r="M188" t="s">
        <v>4601</v>
      </c>
      <c r="N188" s="6">
        <v>44575</v>
      </c>
      <c r="O188" s="6">
        <v>45152</v>
      </c>
      <c r="P188" s="6">
        <v>44575</v>
      </c>
      <c r="Q188" s="6">
        <v>45152</v>
      </c>
      <c r="R188" t="s">
        <v>1892</v>
      </c>
      <c r="S188" t="s">
        <v>1751</v>
      </c>
      <c r="T188" t="s">
        <v>429</v>
      </c>
      <c r="U188" t="s">
        <v>2031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2031</v>
      </c>
    </row>
    <row r="189" spans="1:28">
      <c r="A189">
        <v>188</v>
      </c>
      <c r="B189" t="s">
        <v>163</v>
      </c>
      <c r="C189" t="s">
        <v>1347</v>
      </c>
      <c r="D189" t="s">
        <v>1348</v>
      </c>
      <c r="E189" t="s">
        <v>482</v>
      </c>
      <c r="F189" t="s">
        <v>1950</v>
      </c>
      <c r="G189" t="s">
        <v>1951</v>
      </c>
      <c r="H189">
        <v>20</v>
      </c>
      <c r="I189">
        <v>20</v>
      </c>
      <c r="K189">
        <v>2000</v>
      </c>
      <c r="L189">
        <v>2000</v>
      </c>
      <c r="M189" t="s">
        <v>1741</v>
      </c>
      <c r="N189" s="6">
        <v>43709</v>
      </c>
      <c r="O189" s="6">
        <v>44287</v>
      </c>
      <c r="P189" s="6">
        <v>43709</v>
      </c>
      <c r="Q189" s="6">
        <v>44287</v>
      </c>
      <c r="R189" t="s">
        <v>1892</v>
      </c>
      <c r="S189" t="s">
        <v>1751</v>
      </c>
      <c r="T189" t="s">
        <v>429</v>
      </c>
      <c r="U189" t="s">
        <v>2031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2031</v>
      </c>
    </row>
    <row r="190" spans="1:28">
      <c r="A190">
        <v>189</v>
      </c>
      <c r="B190" t="s">
        <v>163</v>
      </c>
      <c r="C190" t="s">
        <v>1349</v>
      </c>
      <c r="D190" t="s">
        <v>1350</v>
      </c>
      <c r="E190" t="s">
        <v>193</v>
      </c>
      <c r="F190" t="s">
        <v>1952</v>
      </c>
      <c r="G190" t="s">
        <v>1953</v>
      </c>
      <c r="H190">
        <v>20</v>
      </c>
      <c r="I190">
        <v>20</v>
      </c>
      <c r="K190">
        <v>2000</v>
      </c>
      <c r="L190">
        <v>2000</v>
      </c>
      <c r="M190" t="s">
        <v>1741</v>
      </c>
      <c r="N190" s="6">
        <v>43709</v>
      </c>
      <c r="O190" s="6">
        <v>44287</v>
      </c>
      <c r="P190" s="6">
        <v>43709</v>
      </c>
      <c r="Q190" s="6">
        <v>44287</v>
      </c>
      <c r="R190" t="s">
        <v>1892</v>
      </c>
      <c r="S190" t="s">
        <v>1751</v>
      </c>
      <c r="T190" t="s">
        <v>429</v>
      </c>
      <c r="U190" t="s">
        <v>2031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2031</v>
      </c>
    </row>
    <row r="191" spans="1:28">
      <c r="A191">
        <v>190</v>
      </c>
      <c r="B191" t="s">
        <v>198</v>
      </c>
      <c r="C191" t="s">
        <v>25</v>
      </c>
      <c r="D191" t="s">
        <v>26</v>
      </c>
      <c r="E191" t="s">
        <v>24</v>
      </c>
      <c r="F191" t="s">
        <v>8053</v>
      </c>
      <c r="G191" t="s">
        <v>1351</v>
      </c>
      <c r="H191">
        <v>24</v>
      </c>
      <c r="I191">
        <v>20</v>
      </c>
      <c r="K191">
        <v>3000</v>
      </c>
      <c r="L191">
        <v>2350</v>
      </c>
      <c r="M191" t="s">
        <v>27</v>
      </c>
      <c r="N191" s="6">
        <v>44228</v>
      </c>
      <c r="O191" s="6">
        <v>44805</v>
      </c>
      <c r="P191" s="6">
        <v>44228</v>
      </c>
      <c r="Q191" s="6">
        <v>44927</v>
      </c>
      <c r="R191" t="s">
        <v>1892</v>
      </c>
      <c r="S191" t="s">
        <v>1749</v>
      </c>
      <c r="T191" t="s">
        <v>429</v>
      </c>
      <c r="U191" t="s">
        <v>2029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2031</v>
      </c>
    </row>
    <row r="192" spans="1:28">
      <c r="A192">
        <v>191</v>
      </c>
      <c r="B192" t="s">
        <v>198</v>
      </c>
      <c r="C192" t="s">
        <v>60</v>
      </c>
      <c r="D192" t="s">
        <v>1379</v>
      </c>
      <c r="E192" t="s">
        <v>59</v>
      </c>
      <c r="F192" t="s">
        <v>1381</v>
      </c>
      <c r="G192" t="s">
        <v>1380</v>
      </c>
      <c r="H192">
        <v>24</v>
      </c>
      <c r="I192">
        <v>20</v>
      </c>
      <c r="K192">
        <v>2500</v>
      </c>
      <c r="L192">
        <v>2334</v>
      </c>
      <c r="M192" t="s">
        <v>27</v>
      </c>
      <c r="N192" s="6">
        <v>44228</v>
      </c>
      <c r="O192" s="6">
        <v>44805</v>
      </c>
      <c r="P192" s="6">
        <v>44228</v>
      </c>
      <c r="Q192" s="6">
        <v>44927</v>
      </c>
      <c r="R192" t="s">
        <v>1892</v>
      </c>
      <c r="S192" t="s">
        <v>1749</v>
      </c>
      <c r="T192" t="s">
        <v>429</v>
      </c>
      <c r="U192" t="s">
        <v>2029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2031</v>
      </c>
    </row>
    <row r="193" spans="1:28">
      <c r="A193">
        <v>192</v>
      </c>
      <c r="B193" t="s">
        <v>163</v>
      </c>
      <c r="C193" t="s">
        <v>2065</v>
      </c>
      <c r="D193" t="s">
        <v>1119</v>
      </c>
      <c r="E193" t="s">
        <v>246</v>
      </c>
      <c r="F193" t="s">
        <v>1645</v>
      </c>
      <c r="G193" t="s">
        <v>1644</v>
      </c>
      <c r="H193">
        <v>20</v>
      </c>
      <c r="I193">
        <v>20</v>
      </c>
      <c r="K193">
        <v>2000</v>
      </c>
      <c r="L193">
        <v>2180.0000000000005</v>
      </c>
      <c r="M193" t="s">
        <v>110</v>
      </c>
      <c r="N193" s="6">
        <v>43831</v>
      </c>
      <c r="O193" s="6">
        <v>44409</v>
      </c>
      <c r="P193" s="6">
        <v>43831</v>
      </c>
      <c r="Q193" s="6">
        <v>44409</v>
      </c>
      <c r="R193" t="s">
        <v>1892</v>
      </c>
      <c r="S193" t="s">
        <v>1751</v>
      </c>
      <c r="T193" t="s">
        <v>446</v>
      </c>
      <c r="U193" t="s">
        <v>2031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2031</v>
      </c>
    </row>
    <row r="194" spans="1:28">
      <c r="A194">
        <v>193</v>
      </c>
      <c r="B194" t="s">
        <v>198</v>
      </c>
      <c r="C194" t="s">
        <v>1354</v>
      </c>
      <c r="D194" t="s">
        <v>34</v>
      </c>
      <c r="E194" t="s">
        <v>32</v>
      </c>
      <c r="F194" t="s">
        <v>8054</v>
      </c>
      <c r="G194" t="s">
        <v>8055</v>
      </c>
      <c r="H194">
        <v>20</v>
      </c>
      <c r="I194">
        <v>20</v>
      </c>
      <c r="K194">
        <v>3000</v>
      </c>
      <c r="L194">
        <v>3350</v>
      </c>
      <c r="M194" t="s">
        <v>27</v>
      </c>
      <c r="N194" s="6">
        <v>44287</v>
      </c>
      <c r="O194" s="6">
        <v>44866</v>
      </c>
      <c r="P194" s="6">
        <v>44287</v>
      </c>
      <c r="Q194" s="6">
        <v>44866</v>
      </c>
      <c r="R194" t="s">
        <v>1892</v>
      </c>
      <c r="S194" t="s">
        <v>1749</v>
      </c>
      <c r="T194" t="s">
        <v>429</v>
      </c>
      <c r="U194" t="s">
        <v>2031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2031</v>
      </c>
    </row>
    <row r="195" spans="1:28">
      <c r="A195">
        <v>194</v>
      </c>
      <c r="B195" t="s">
        <v>198</v>
      </c>
      <c r="C195" t="s">
        <v>36</v>
      </c>
      <c r="D195" t="s">
        <v>37</v>
      </c>
      <c r="E195" t="s">
        <v>35</v>
      </c>
      <c r="F195" t="s">
        <v>1355</v>
      </c>
      <c r="G195" t="s">
        <v>8056</v>
      </c>
      <c r="H195">
        <v>20</v>
      </c>
      <c r="I195">
        <v>20</v>
      </c>
      <c r="K195">
        <v>3000</v>
      </c>
      <c r="L195">
        <v>2800</v>
      </c>
      <c r="M195" t="s">
        <v>27</v>
      </c>
      <c r="N195" s="6">
        <v>44287</v>
      </c>
      <c r="O195" s="6">
        <v>44866</v>
      </c>
      <c r="P195" s="6">
        <v>44287</v>
      </c>
      <c r="Q195" s="6">
        <v>44866</v>
      </c>
      <c r="R195" t="s">
        <v>1892</v>
      </c>
      <c r="S195" t="s">
        <v>1749</v>
      </c>
      <c r="T195" t="s">
        <v>429</v>
      </c>
      <c r="U195" t="s">
        <v>2031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2031</v>
      </c>
    </row>
    <row r="196" spans="1:28">
      <c r="A196">
        <v>195</v>
      </c>
      <c r="B196" t="s">
        <v>198</v>
      </c>
      <c r="C196" t="s">
        <v>42</v>
      </c>
      <c r="D196" t="s">
        <v>43</v>
      </c>
      <c r="E196" t="s">
        <v>41</v>
      </c>
      <c r="F196" t="s">
        <v>8057</v>
      </c>
      <c r="G196" t="s">
        <v>1356</v>
      </c>
      <c r="H196">
        <v>20</v>
      </c>
      <c r="I196">
        <v>20</v>
      </c>
      <c r="K196">
        <v>3000</v>
      </c>
      <c r="L196">
        <v>2800</v>
      </c>
      <c r="M196" t="s">
        <v>27</v>
      </c>
      <c r="N196" s="6">
        <v>44256</v>
      </c>
      <c r="O196" s="6">
        <v>44835</v>
      </c>
      <c r="P196" s="6">
        <v>44364</v>
      </c>
      <c r="Q196" s="6">
        <v>44943</v>
      </c>
      <c r="R196" t="s">
        <v>1893</v>
      </c>
      <c r="S196" t="s">
        <v>1749</v>
      </c>
      <c r="T196" t="s">
        <v>429</v>
      </c>
      <c r="U196" t="s">
        <v>2031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2031</v>
      </c>
    </row>
    <row r="197" spans="1:28">
      <c r="A197">
        <v>196</v>
      </c>
      <c r="B197" t="s">
        <v>198</v>
      </c>
      <c r="C197" t="s">
        <v>47</v>
      </c>
      <c r="D197" t="s">
        <v>48</v>
      </c>
      <c r="E197" t="s">
        <v>46</v>
      </c>
      <c r="F197" t="s">
        <v>1358</v>
      </c>
      <c r="G197" t="s">
        <v>1357</v>
      </c>
      <c r="H197">
        <v>20</v>
      </c>
      <c r="I197">
        <v>20</v>
      </c>
      <c r="K197">
        <v>3000</v>
      </c>
      <c r="L197">
        <v>3350</v>
      </c>
      <c r="M197" t="s">
        <v>27</v>
      </c>
      <c r="N197" s="6">
        <v>44228</v>
      </c>
      <c r="O197" s="6">
        <v>44805</v>
      </c>
      <c r="P197" s="6">
        <v>44228</v>
      </c>
      <c r="Q197" s="6">
        <v>44805</v>
      </c>
      <c r="R197" t="s">
        <v>1893</v>
      </c>
      <c r="S197" t="s">
        <v>1749</v>
      </c>
      <c r="T197" t="s">
        <v>429</v>
      </c>
      <c r="U197" t="s">
        <v>2031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2031</v>
      </c>
    </row>
    <row r="198" spans="1:28">
      <c r="A198">
        <v>197</v>
      </c>
      <c r="B198" t="s">
        <v>255</v>
      </c>
      <c r="C198" t="s">
        <v>1422</v>
      </c>
      <c r="D198" t="s">
        <v>1423</v>
      </c>
      <c r="E198" t="s">
        <v>376</v>
      </c>
      <c r="F198" t="s">
        <v>1424</v>
      </c>
      <c r="G198" t="s">
        <v>8058</v>
      </c>
      <c r="H198">
        <v>4</v>
      </c>
      <c r="I198">
        <v>4</v>
      </c>
      <c r="K198">
        <v>0</v>
      </c>
      <c r="L198">
        <v>3350</v>
      </c>
      <c r="M198" t="s">
        <v>27</v>
      </c>
      <c r="N198" s="6">
        <v>44348</v>
      </c>
      <c r="O198" s="6">
        <v>44440</v>
      </c>
      <c r="P198" s="6">
        <v>44348</v>
      </c>
      <c r="Q198" s="6">
        <v>44440</v>
      </c>
      <c r="R198" t="s">
        <v>1893</v>
      </c>
      <c r="S198" t="s">
        <v>1774</v>
      </c>
      <c r="T198" t="s">
        <v>429</v>
      </c>
      <c r="U198" t="s">
        <v>2031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2031</v>
      </c>
    </row>
    <row r="199" spans="1:28">
      <c r="A199">
        <v>198</v>
      </c>
      <c r="B199" t="s">
        <v>198</v>
      </c>
      <c r="C199" t="s">
        <v>1305</v>
      </c>
      <c r="D199" t="s">
        <v>2724</v>
      </c>
      <c r="E199" t="s">
        <v>306</v>
      </c>
      <c r="F199" t="s">
        <v>1306</v>
      </c>
      <c r="G199" s="143" t="s">
        <v>1948</v>
      </c>
      <c r="H199">
        <v>20</v>
      </c>
      <c r="I199">
        <v>20</v>
      </c>
      <c r="K199">
        <v>3000</v>
      </c>
      <c r="L199">
        <v>3350</v>
      </c>
      <c r="M199" t="s">
        <v>1740</v>
      </c>
      <c r="N199" s="6">
        <v>43952</v>
      </c>
      <c r="O199" s="6">
        <v>44531</v>
      </c>
      <c r="P199" s="6">
        <v>43952</v>
      </c>
      <c r="Q199" s="6">
        <v>44531</v>
      </c>
      <c r="R199" t="s">
        <v>1893</v>
      </c>
      <c r="S199" t="s">
        <v>1749</v>
      </c>
      <c r="T199" t="s">
        <v>429</v>
      </c>
      <c r="U199" t="s">
        <v>2029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2031</v>
      </c>
    </row>
    <row r="200" spans="1:28">
      <c r="A200">
        <v>199</v>
      </c>
      <c r="B200" t="s">
        <v>303</v>
      </c>
      <c r="C200" t="s">
        <v>1055</v>
      </c>
      <c r="D200" t="s">
        <v>1056</v>
      </c>
      <c r="E200" t="s">
        <v>321</v>
      </c>
      <c r="F200" t="s">
        <v>1907</v>
      </c>
      <c r="G200" t="s">
        <v>1908</v>
      </c>
      <c r="H200">
        <v>8</v>
      </c>
      <c r="I200">
        <v>8</v>
      </c>
      <c r="K200">
        <v>750</v>
      </c>
      <c r="L200">
        <v>2180</v>
      </c>
      <c r="M200" t="s">
        <v>1733</v>
      </c>
      <c r="N200" s="6">
        <v>44075</v>
      </c>
      <c r="O200" s="6">
        <v>44287</v>
      </c>
      <c r="P200" s="6">
        <v>44075</v>
      </c>
      <c r="Q200" s="6">
        <v>44287</v>
      </c>
      <c r="R200" t="s">
        <v>1893</v>
      </c>
      <c r="S200" t="s">
        <v>1775</v>
      </c>
      <c r="T200" t="s">
        <v>429</v>
      </c>
      <c r="U200" t="s">
        <v>2031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2031</v>
      </c>
    </row>
    <row r="201" spans="1:28">
      <c r="A201">
        <v>200</v>
      </c>
      <c r="B201" t="s">
        <v>166</v>
      </c>
      <c r="C201" t="s">
        <v>92</v>
      </c>
      <c r="D201" t="s">
        <v>2564</v>
      </c>
      <c r="E201" t="s">
        <v>215</v>
      </c>
      <c r="F201" t="s">
        <v>1575</v>
      </c>
      <c r="G201" t="s">
        <v>1574</v>
      </c>
      <c r="H201">
        <v>36</v>
      </c>
      <c r="I201">
        <v>36</v>
      </c>
      <c r="K201">
        <v>1000</v>
      </c>
      <c r="L201">
        <v>1400</v>
      </c>
      <c r="M201" t="s">
        <v>65</v>
      </c>
      <c r="N201" s="6">
        <v>44256</v>
      </c>
      <c r="O201" s="6">
        <v>45323</v>
      </c>
      <c r="P201" s="6">
        <v>44256</v>
      </c>
      <c r="Q201" s="6">
        <v>45323</v>
      </c>
      <c r="R201" t="s">
        <v>1892</v>
      </c>
      <c r="S201" t="s">
        <v>903</v>
      </c>
      <c r="T201" t="s">
        <v>429</v>
      </c>
      <c r="U201" t="s">
        <v>2031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2031</v>
      </c>
    </row>
    <row r="202" spans="1:28">
      <c r="A202">
        <v>201</v>
      </c>
      <c r="B202" t="s">
        <v>163</v>
      </c>
      <c r="C202" t="s">
        <v>11</v>
      </c>
      <c r="D202" t="s">
        <v>1183</v>
      </c>
      <c r="E202" t="s">
        <v>726</v>
      </c>
      <c r="F202" t="s">
        <v>8059</v>
      </c>
      <c r="G202" t="s">
        <v>1182</v>
      </c>
      <c r="H202">
        <v>20</v>
      </c>
      <c r="I202">
        <v>20</v>
      </c>
      <c r="K202">
        <v>2000</v>
      </c>
      <c r="L202">
        <v>2180.0000000000005</v>
      </c>
      <c r="M202" t="s">
        <v>132</v>
      </c>
      <c r="N202" s="6">
        <v>44166</v>
      </c>
      <c r="O202" s="6">
        <v>44743</v>
      </c>
      <c r="P202" s="6">
        <v>44166</v>
      </c>
      <c r="Q202" s="6">
        <v>44743</v>
      </c>
      <c r="R202" t="s">
        <v>1892</v>
      </c>
      <c r="S202" t="s">
        <v>1751</v>
      </c>
      <c r="T202" t="s">
        <v>429</v>
      </c>
      <c r="U202" t="s">
        <v>2031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2031</v>
      </c>
    </row>
    <row r="203" spans="1:28">
      <c r="A203">
        <v>202</v>
      </c>
      <c r="B203" t="s">
        <v>303</v>
      </c>
      <c r="C203" t="s">
        <v>1370</v>
      </c>
      <c r="D203" t="s">
        <v>1371</v>
      </c>
      <c r="E203" t="s">
        <v>212</v>
      </c>
      <c r="F203" t="s">
        <v>1954</v>
      </c>
      <c r="G203" t="s">
        <v>1955</v>
      </c>
      <c r="H203">
        <v>8</v>
      </c>
      <c r="I203">
        <v>8</v>
      </c>
      <c r="K203">
        <v>750</v>
      </c>
      <c r="L203">
        <v>2180</v>
      </c>
      <c r="M203" t="s">
        <v>125</v>
      </c>
      <c r="N203" s="6">
        <v>44256</v>
      </c>
      <c r="O203" s="6">
        <v>44470</v>
      </c>
      <c r="P203" s="6">
        <v>44256</v>
      </c>
      <c r="Q203" s="6">
        <v>44470</v>
      </c>
      <c r="R203" t="s">
        <v>1893</v>
      </c>
      <c r="S203" t="s">
        <v>1775</v>
      </c>
      <c r="T203" t="s">
        <v>429</v>
      </c>
      <c r="U203" t="s">
        <v>2031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2031</v>
      </c>
    </row>
    <row r="204" spans="1:28">
      <c r="A204">
        <v>203</v>
      </c>
      <c r="B204" t="s">
        <v>303</v>
      </c>
      <c r="C204" t="s">
        <v>105</v>
      </c>
      <c r="D204" t="s">
        <v>1372</v>
      </c>
      <c r="E204" t="s">
        <v>104</v>
      </c>
      <c r="F204" t="s">
        <v>1666</v>
      </c>
      <c r="G204" t="s">
        <v>1665</v>
      </c>
      <c r="H204">
        <v>4</v>
      </c>
      <c r="I204">
        <v>8</v>
      </c>
      <c r="K204">
        <v>750</v>
      </c>
      <c r="L204">
        <v>1800</v>
      </c>
      <c r="M204" t="s">
        <v>125</v>
      </c>
      <c r="N204" s="6">
        <v>44228</v>
      </c>
      <c r="O204" s="6">
        <v>44440</v>
      </c>
      <c r="P204" s="6">
        <v>44228</v>
      </c>
      <c r="Q204" s="6">
        <v>44317</v>
      </c>
      <c r="R204" t="s">
        <v>1893</v>
      </c>
      <c r="S204" t="s">
        <v>1775</v>
      </c>
      <c r="T204" t="s">
        <v>429</v>
      </c>
      <c r="U204" t="s">
        <v>2031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2031</v>
      </c>
    </row>
    <row r="205" spans="1:28">
      <c r="A205">
        <v>204</v>
      </c>
      <c r="B205" t="s">
        <v>303</v>
      </c>
      <c r="C205" t="s">
        <v>1373</v>
      </c>
      <c r="D205" t="s">
        <v>1374</v>
      </c>
      <c r="E205" t="s">
        <v>1375</v>
      </c>
      <c r="F205" t="s">
        <v>69</v>
      </c>
      <c r="G205" t="s">
        <v>69</v>
      </c>
      <c r="H205">
        <v>8</v>
      </c>
      <c r="I205">
        <v>8</v>
      </c>
      <c r="K205">
        <v>1000</v>
      </c>
      <c r="L205">
        <v>2180</v>
      </c>
      <c r="M205" t="s">
        <v>125</v>
      </c>
      <c r="N205" s="6">
        <v>44256</v>
      </c>
      <c r="O205" s="6">
        <v>44470</v>
      </c>
      <c r="P205" s="6">
        <v>44256</v>
      </c>
      <c r="Q205" s="6">
        <v>44470</v>
      </c>
      <c r="R205" t="s">
        <v>1893</v>
      </c>
      <c r="S205" t="s">
        <v>1775</v>
      </c>
      <c r="T205" t="s">
        <v>429</v>
      </c>
      <c r="U205" t="s">
        <v>69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2031</v>
      </c>
    </row>
    <row r="206" spans="1:28">
      <c r="A206">
        <v>205</v>
      </c>
      <c r="B206" t="s">
        <v>303</v>
      </c>
      <c r="C206" t="s">
        <v>1376</v>
      </c>
      <c r="D206" t="s">
        <v>1377</v>
      </c>
      <c r="E206" t="s">
        <v>260</v>
      </c>
      <c r="F206">
        <v>8131182494</v>
      </c>
      <c r="G206" t="s">
        <v>1378</v>
      </c>
      <c r="H206">
        <v>8</v>
      </c>
      <c r="I206">
        <v>8</v>
      </c>
      <c r="K206">
        <v>750</v>
      </c>
      <c r="L206">
        <v>1500</v>
      </c>
      <c r="M206" t="s">
        <v>125</v>
      </c>
      <c r="N206" s="6">
        <v>44287</v>
      </c>
      <c r="O206" s="6">
        <v>44501</v>
      </c>
      <c r="P206" s="6">
        <v>44287</v>
      </c>
      <c r="Q206" s="6">
        <v>44501</v>
      </c>
      <c r="R206" t="s">
        <v>1892</v>
      </c>
      <c r="S206" t="s">
        <v>1775</v>
      </c>
      <c r="T206" t="s">
        <v>429</v>
      </c>
      <c r="U206" t="s">
        <v>69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2031</v>
      </c>
    </row>
    <row r="207" spans="1:28">
      <c r="A207">
        <v>206</v>
      </c>
      <c r="B207" t="s">
        <v>198</v>
      </c>
      <c r="C207" t="s">
        <v>1196</v>
      </c>
      <c r="D207" t="s">
        <v>1197</v>
      </c>
      <c r="E207" t="s">
        <v>305</v>
      </c>
      <c r="F207">
        <v>9982286761</v>
      </c>
      <c r="G207" t="s">
        <v>2177</v>
      </c>
      <c r="H207">
        <v>20</v>
      </c>
      <c r="I207">
        <v>20</v>
      </c>
      <c r="K207">
        <v>3000</v>
      </c>
      <c r="L207">
        <v>3350</v>
      </c>
      <c r="M207" t="s">
        <v>1735</v>
      </c>
      <c r="N207" s="6">
        <v>44075</v>
      </c>
      <c r="O207" s="6">
        <v>44652</v>
      </c>
      <c r="P207" s="6">
        <v>44075</v>
      </c>
      <c r="Q207" s="6">
        <v>44652</v>
      </c>
      <c r="R207" t="s">
        <v>1892</v>
      </c>
      <c r="S207" t="s">
        <v>1749</v>
      </c>
      <c r="T207" t="s">
        <v>429</v>
      </c>
      <c r="U207" t="s">
        <v>2031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2031</v>
      </c>
    </row>
    <row r="208" spans="1:28">
      <c r="A208">
        <v>207</v>
      </c>
      <c r="B208" t="s">
        <v>303</v>
      </c>
      <c r="C208" t="s">
        <v>1382</v>
      </c>
      <c r="D208" t="s">
        <v>5478</v>
      </c>
      <c r="E208" t="s">
        <v>259</v>
      </c>
      <c r="F208" t="s">
        <v>4716</v>
      </c>
      <c r="G208" t="s">
        <v>4717</v>
      </c>
      <c r="H208">
        <v>12</v>
      </c>
      <c r="I208">
        <v>8</v>
      </c>
      <c r="K208">
        <v>1500</v>
      </c>
      <c r="L208">
        <v>2175</v>
      </c>
      <c r="M208" t="s">
        <v>895</v>
      </c>
      <c r="N208" s="6">
        <v>44287</v>
      </c>
      <c r="O208" s="6">
        <v>44501</v>
      </c>
      <c r="P208" s="6">
        <v>44287</v>
      </c>
      <c r="Q208" s="6">
        <v>44621</v>
      </c>
      <c r="R208" t="s">
        <v>1892</v>
      </c>
      <c r="S208" t="s">
        <v>1775</v>
      </c>
      <c r="T208" t="s">
        <v>429</v>
      </c>
      <c r="U208" t="s">
        <v>2031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2031</v>
      </c>
    </row>
    <row r="209" spans="1:28">
      <c r="A209">
        <v>208</v>
      </c>
      <c r="B209" t="s">
        <v>166</v>
      </c>
      <c r="C209" t="s">
        <v>64</v>
      </c>
      <c r="D209" t="s">
        <v>69</v>
      </c>
      <c r="E209" t="s">
        <v>63</v>
      </c>
      <c r="F209" t="s">
        <v>69</v>
      </c>
      <c r="G209" t="s">
        <v>69</v>
      </c>
      <c r="H209">
        <v>36</v>
      </c>
      <c r="I209">
        <v>36</v>
      </c>
      <c r="K209">
        <v>1000</v>
      </c>
      <c r="L209">
        <v>1600</v>
      </c>
      <c r="M209" t="s">
        <v>65</v>
      </c>
      <c r="N209" s="6">
        <v>44256</v>
      </c>
      <c r="O209" s="6">
        <v>45323</v>
      </c>
      <c r="P209" s="6">
        <v>44256</v>
      </c>
      <c r="Q209" s="6">
        <v>45323</v>
      </c>
      <c r="R209" t="s">
        <v>1892</v>
      </c>
      <c r="S209" t="s">
        <v>903</v>
      </c>
      <c r="T209" t="s">
        <v>429</v>
      </c>
      <c r="U209" t="s">
        <v>69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20</v>
      </c>
    </row>
    <row r="210" spans="1:28">
      <c r="A210">
        <v>209</v>
      </c>
      <c r="B210" t="s">
        <v>166</v>
      </c>
      <c r="C210" t="s">
        <v>67</v>
      </c>
      <c r="D210" t="s">
        <v>69</v>
      </c>
      <c r="E210" t="s">
        <v>66</v>
      </c>
      <c r="F210" t="s">
        <v>69</v>
      </c>
      <c r="G210" t="s">
        <v>69</v>
      </c>
      <c r="H210">
        <v>36</v>
      </c>
      <c r="I210">
        <v>36</v>
      </c>
      <c r="K210">
        <v>1000</v>
      </c>
      <c r="L210">
        <v>1600</v>
      </c>
      <c r="M210" t="s">
        <v>65</v>
      </c>
      <c r="N210" s="6">
        <v>44256</v>
      </c>
      <c r="O210" s="6">
        <v>45323</v>
      </c>
      <c r="P210" s="6">
        <v>44256</v>
      </c>
      <c r="Q210" s="6">
        <v>45323</v>
      </c>
      <c r="R210" t="s">
        <v>1893</v>
      </c>
      <c r="S210" t="s">
        <v>903</v>
      </c>
      <c r="T210" t="s">
        <v>429</v>
      </c>
      <c r="U210" t="s">
        <v>69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20</v>
      </c>
    </row>
    <row r="211" spans="1:28">
      <c r="A211">
        <v>210</v>
      </c>
      <c r="B211" t="s">
        <v>303</v>
      </c>
      <c r="C211" t="s">
        <v>2903</v>
      </c>
      <c r="D211" t="s">
        <v>2725</v>
      </c>
      <c r="E211" t="s">
        <v>70</v>
      </c>
      <c r="F211" t="s">
        <v>69</v>
      </c>
      <c r="G211" t="s">
        <v>69</v>
      </c>
      <c r="H211">
        <v>36</v>
      </c>
      <c r="I211">
        <v>36</v>
      </c>
      <c r="K211">
        <v>1000</v>
      </c>
      <c r="L211">
        <v>1600</v>
      </c>
      <c r="M211" t="s">
        <v>65</v>
      </c>
      <c r="N211" s="6">
        <v>44256</v>
      </c>
      <c r="O211" s="6">
        <v>45323</v>
      </c>
      <c r="P211" s="6">
        <v>44256</v>
      </c>
      <c r="Q211" s="6">
        <v>45323</v>
      </c>
      <c r="R211" t="s">
        <v>1893</v>
      </c>
      <c r="S211" t="s">
        <v>1775</v>
      </c>
      <c r="T211" t="s">
        <v>429</v>
      </c>
      <c r="U211" t="s">
        <v>69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20</v>
      </c>
    </row>
    <row r="212" spans="1:28">
      <c r="A212">
        <v>211</v>
      </c>
      <c r="B212" t="s">
        <v>198</v>
      </c>
      <c r="C212" t="s">
        <v>62</v>
      </c>
      <c r="D212" t="s">
        <v>877</v>
      </c>
      <c r="E212" t="s">
        <v>2281</v>
      </c>
      <c r="F212" t="s">
        <v>1426</v>
      </c>
      <c r="G212" t="s">
        <v>1425</v>
      </c>
      <c r="H212">
        <v>20</v>
      </c>
      <c r="I212">
        <v>20</v>
      </c>
      <c r="K212">
        <v>3000</v>
      </c>
      <c r="L212">
        <v>3350</v>
      </c>
      <c r="M212" t="s">
        <v>27</v>
      </c>
      <c r="N212" s="6">
        <v>44348</v>
      </c>
      <c r="O212" s="6">
        <v>44927</v>
      </c>
      <c r="P212" s="6">
        <v>44348</v>
      </c>
      <c r="Q212" s="6">
        <v>44927</v>
      </c>
      <c r="R212" t="s">
        <v>1892</v>
      </c>
      <c r="S212" t="s">
        <v>1749</v>
      </c>
      <c r="T212" t="s">
        <v>429</v>
      </c>
      <c r="U212" t="s">
        <v>2031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2031</v>
      </c>
    </row>
    <row r="213" spans="1:28">
      <c r="A213">
        <v>212</v>
      </c>
      <c r="B213" t="s">
        <v>166</v>
      </c>
      <c r="C213" t="s">
        <v>76</v>
      </c>
      <c r="D213" t="s">
        <v>77</v>
      </c>
      <c r="E213" t="s">
        <v>75</v>
      </c>
      <c r="F213" t="s">
        <v>1544</v>
      </c>
      <c r="G213" t="s">
        <v>1543</v>
      </c>
      <c r="H213">
        <v>36</v>
      </c>
      <c r="I213">
        <v>36</v>
      </c>
      <c r="K213">
        <v>1000</v>
      </c>
      <c r="L213">
        <v>1600</v>
      </c>
      <c r="M213" t="s">
        <v>65</v>
      </c>
      <c r="N213" s="6">
        <v>44256</v>
      </c>
      <c r="O213" s="6">
        <v>45323</v>
      </c>
      <c r="P213" s="6">
        <v>44256</v>
      </c>
      <c r="Q213" s="6">
        <v>45323</v>
      </c>
      <c r="R213" t="s">
        <v>1893</v>
      </c>
      <c r="S213" t="s">
        <v>903</v>
      </c>
      <c r="T213" t="s">
        <v>429</v>
      </c>
      <c r="U213" t="s">
        <v>20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20</v>
      </c>
    </row>
    <row r="214" spans="1:28">
      <c r="A214">
        <v>213</v>
      </c>
      <c r="B214" t="s">
        <v>166</v>
      </c>
      <c r="C214" t="s">
        <v>79</v>
      </c>
      <c r="D214" t="s">
        <v>86</v>
      </c>
      <c r="E214" t="s">
        <v>78</v>
      </c>
      <c r="F214" t="s">
        <v>1630</v>
      </c>
      <c r="G214" t="s">
        <v>1629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65</v>
      </c>
      <c r="N214" s="6">
        <v>44228</v>
      </c>
      <c r="O214" s="6">
        <v>45292</v>
      </c>
      <c r="P214" s="6">
        <v>44228</v>
      </c>
      <c r="Q214" s="6">
        <v>45292</v>
      </c>
      <c r="R214" t="s">
        <v>1893</v>
      </c>
      <c r="S214" t="s">
        <v>903</v>
      </c>
      <c r="T214" t="s">
        <v>429</v>
      </c>
      <c r="U214" t="s">
        <v>2031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2031</v>
      </c>
    </row>
    <row r="215" spans="1:28">
      <c r="A215">
        <v>214</v>
      </c>
      <c r="B215" t="s">
        <v>166</v>
      </c>
      <c r="C215" t="s">
        <v>81</v>
      </c>
      <c r="D215" t="s">
        <v>89</v>
      </c>
      <c r="E215" t="s">
        <v>80</v>
      </c>
      <c r="F215">
        <v>9982707786</v>
      </c>
      <c r="G215" t="s">
        <v>1957</v>
      </c>
      <c r="H215">
        <v>36</v>
      </c>
      <c r="I215">
        <v>36</v>
      </c>
      <c r="K215">
        <v>1000</v>
      </c>
      <c r="L215">
        <v>1300</v>
      </c>
      <c r="M215" t="s">
        <v>65</v>
      </c>
      <c r="N215" s="6">
        <v>44228</v>
      </c>
      <c r="O215" s="6">
        <v>45292</v>
      </c>
      <c r="P215" s="6">
        <v>44228</v>
      </c>
      <c r="Q215" s="6">
        <v>45292</v>
      </c>
      <c r="R215" t="s">
        <v>1893</v>
      </c>
      <c r="S215" t="s">
        <v>903</v>
      </c>
      <c r="T215" t="s">
        <v>429</v>
      </c>
      <c r="U215" t="s">
        <v>20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20</v>
      </c>
    </row>
    <row r="216" spans="1:28">
      <c r="A216">
        <v>215</v>
      </c>
      <c r="B216" t="s">
        <v>166</v>
      </c>
      <c r="C216" t="s">
        <v>83</v>
      </c>
      <c r="D216" t="s">
        <v>69</v>
      </c>
      <c r="E216" t="s">
        <v>82</v>
      </c>
      <c r="F216" t="s">
        <v>69</v>
      </c>
      <c r="G216" t="s">
        <v>69</v>
      </c>
      <c r="H216">
        <v>36</v>
      </c>
      <c r="I216">
        <v>36</v>
      </c>
      <c r="K216">
        <v>1000</v>
      </c>
      <c r="L216">
        <v>1600</v>
      </c>
      <c r="M216" t="s">
        <v>65</v>
      </c>
      <c r="N216" s="6">
        <v>44228</v>
      </c>
      <c r="O216" s="6">
        <v>45292</v>
      </c>
      <c r="P216" s="6">
        <v>44228</v>
      </c>
      <c r="Q216" s="6">
        <v>45292</v>
      </c>
      <c r="R216" t="s">
        <v>1893</v>
      </c>
      <c r="S216" t="s">
        <v>903</v>
      </c>
      <c r="T216" t="s">
        <v>429</v>
      </c>
      <c r="U216" t="s">
        <v>69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20</v>
      </c>
    </row>
    <row r="217" spans="1:28">
      <c r="A217">
        <v>216</v>
      </c>
      <c r="B217" t="s">
        <v>166</v>
      </c>
      <c r="C217" t="s">
        <v>85</v>
      </c>
      <c r="D217" t="s">
        <v>86</v>
      </c>
      <c r="E217" t="s">
        <v>84</v>
      </c>
      <c r="F217" t="s">
        <v>2726</v>
      </c>
      <c r="G217" t="s">
        <v>4499</v>
      </c>
      <c r="H217">
        <v>36</v>
      </c>
      <c r="I217">
        <v>36</v>
      </c>
      <c r="K217">
        <v>1000</v>
      </c>
      <c r="L217">
        <v>1600</v>
      </c>
      <c r="M217" t="s">
        <v>65</v>
      </c>
      <c r="N217" s="6">
        <v>44075</v>
      </c>
      <c r="O217" s="6">
        <v>45139</v>
      </c>
      <c r="P217" s="6">
        <v>44075</v>
      </c>
      <c r="Q217" s="6">
        <v>45139</v>
      </c>
      <c r="R217" t="s">
        <v>1893</v>
      </c>
      <c r="S217" t="s">
        <v>903</v>
      </c>
      <c r="T217" t="s">
        <v>429</v>
      </c>
      <c r="U217" t="s">
        <v>2029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2031</v>
      </c>
    </row>
    <row r="218" spans="1:28">
      <c r="A218">
        <v>217</v>
      </c>
      <c r="B218" t="s">
        <v>166</v>
      </c>
      <c r="C218" t="s">
        <v>88</v>
      </c>
      <c r="D218" t="s">
        <v>1383</v>
      </c>
      <c r="E218" t="s">
        <v>87</v>
      </c>
      <c r="F218" t="s">
        <v>1958</v>
      </c>
      <c r="G218" t="s">
        <v>1959</v>
      </c>
      <c r="H218">
        <v>36</v>
      </c>
      <c r="I218">
        <v>36</v>
      </c>
      <c r="K218">
        <v>1000</v>
      </c>
      <c r="L218">
        <v>1600</v>
      </c>
      <c r="M218" t="s">
        <v>65</v>
      </c>
      <c r="N218" s="6">
        <v>44075</v>
      </c>
      <c r="O218" s="6">
        <v>45139</v>
      </c>
      <c r="P218" s="6">
        <v>44075</v>
      </c>
      <c r="Q218" s="6">
        <v>45139</v>
      </c>
      <c r="R218" t="s">
        <v>1892</v>
      </c>
      <c r="S218" t="s">
        <v>903</v>
      </c>
      <c r="T218" t="s">
        <v>429</v>
      </c>
      <c r="U218" t="s">
        <v>2031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2031</v>
      </c>
    </row>
    <row r="219" spans="1:28">
      <c r="A219">
        <v>218</v>
      </c>
      <c r="B219" t="s">
        <v>166</v>
      </c>
      <c r="C219" t="s">
        <v>91</v>
      </c>
      <c r="D219" t="s">
        <v>1384</v>
      </c>
      <c r="E219" t="s">
        <v>90</v>
      </c>
      <c r="F219" t="s">
        <v>1960</v>
      </c>
      <c r="G219" t="s">
        <v>5167</v>
      </c>
      <c r="H219">
        <v>36</v>
      </c>
      <c r="I219">
        <v>36</v>
      </c>
      <c r="K219">
        <v>1000</v>
      </c>
      <c r="L219">
        <v>1850</v>
      </c>
      <c r="M219" t="s">
        <v>65</v>
      </c>
      <c r="N219" s="6">
        <v>44256</v>
      </c>
      <c r="O219" s="6">
        <v>45323</v>
      </c>
      <c r="P219" s="6">
        <v>44256</v>
      </c>
      <c r="Q219" s="6">
        <v>45323</v>
      </c>
      <c r="R219" t="s">
        <v>1893</v>
      </c>
      <c r="S219" t="s">
        <v>903</v>
      </c>
      <c r="T219" t="s">
        <v>429</v>
      </c>
      <c r="U219" t="s">
        <v>2029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2031</v>
      </c>
    </row>
    <row r="220" spans="1:28">
      <c r="A220">
        <v>219</v>
      </c>
      <c r="B220" t="s">
        <v>163</v>
      </c>
      <c r="C220" t="s">
        <v>1340</v>
      </c>
      <c r="D220" t="s">
        <v>1341</v>
      </c>
      <c r="E220" t="s">
        <v>301</v>
      </c>
      <c r="F220">
        <v>9983908025</v>
      </c>
      <c r="G220" t="s">
        <v>2246</v>
      </c>
      <c r="H220">
        <v>20</v>
      </c>
      <c r="I220">
        <v>20</v>
      </c>
      <c r="K220">
        <v>2000</v>
      </c>
      <c r="L220">
        <v>2180.0000000000005</v>
      </c>
      <c r="M220" t="s">
        <v>1741</v>
      </c>
      <c r="N220" s="6">
        <v>43709</v>
      </c>
      <c r="O220" s="6">
        <v>44287</v>
      </c>
      <c r="P220" s="6">
        <v>43709</v>
      </c>
      <c r="Q220" s="6">
        <v>44287</v>
      </c>
      <c r="R220" t="s">
        <v>1892</v>
      </c>
      <c r="S220" t="s">
        <v>1751</v>
      </c>
      <c r="T220" t="s">
        <v>429</v>
      </c>
      <c r="U220" t="s">
        <v>2031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2031</v>
      </c>
    </row>
    <row r="221" spans="1:28">
      <c r="A221">
        <v>220</v>
      </c>
      <c r="B221" t="s">
        <v>163</v>
      </c>
      <c r="C221" t="s">
        <v>825</v>
      </c>
      <c r="D221" t="s">
        <v>892</v>
      </c>
      <c r="E221" t="s">
        <v>422</v>
      </c>
      <c r="F221">
        <v>2223366863</v>
      </c>
      <c r="G221" t="s">
        <v>1482</v>
      </c>
      <c r="H221">
        <v>20</v>
      </c>
      <c r="I221">
        <v>20</v>
      </c>
      <c r="K221">
        <v>2000</v>
      </c>
      <c r="L221">
        <v>2180</v>
      </c>
      <c r="M221" t="s">
        <v>4601</v>
      </c>
      <c r="N221" s="6">
        <v>44571</v>
      </c>
      <c r="O221" s="6">
        <v>45148</v>
      </c>
      <c r="P221" s="6">
        <v>44571</v>
      </c>
      <c r="Q221" s="6">
        <v>45148</v>
      </c>
      <c r="R221" t="s">
        <v>1893</v>
      </c>
      <c r="S221" t="s">
        <v>1751</v>
      </c>
      <c r="T221" t="s">
        <v>429</v>
      </c>
      <c r="U221" t="s">
        <v>2029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2031</v>
      </c>
    </row>
    <row r="222" spans="1:28">
      <c r="A222">
        <v>221</v>
      </c>
      <c r="B222" t="s">
        <v>163</v>
      </c>
      <c r="C222" t="s">
        <v>2219</v>
      </c>
      <c r="D222" t="s">
        <v>69</v>
      </c>
      <c r="E222" t="s">
        <v>2220</v>
      </c>
      <c r="F222" t="s">
        <v>69</v>
      </c>
      <c r="G222" t="s">
        <v>69</v>
      </c>
      <c r="H222">
        <v>20</v>
      </c>
      <c r="I222">
        <v>20</v>
      </c>
      <c r="L222">
        <v>2180</v>
      </c>
      <c r="N222" s="6">
        <v>44337</v>
      </c>
      <c r="O222" s="6">
        <v>44916</v>
      </c>
      <c r="P222" s="6">
        <v>44337</v>
      </c>
      <c r="Q222" s="6">
        <v>44916</v>
      </c>
      <c r="R222" t="s">
        <v>1892</v>
      </c>
      <c r="S222" t="s">
        <v>1751</v>
      </c>
      <c r="T222" t="s">
        <v>429</v>
      </c>
      <c r="U222" t="s">
        <v>69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20</v>
      </c>
    </row>
    <row r="223" spans="1:28">
      <c r="A223">
        <v>222</v>
      </c>
      <c r="B223" t="s">
        <v>163</v>
      </c>
      <c r="C223" t="s">
        <v>973</v>
      </c>
      <c r="D223" t="s">
        <v>2727</v>
      </c>
      <c r="E223" t="s">
        <v>8060</v>
      </c>
      <c r="F223">
        <v>998122053</v>
      </c>
      <c r="G223" t="s">
        <v>1656</v>
      </c>
      <c r="H223">
        <v>20</v>
      </c>
      <c r="I223">
        <v>20</v>
      </c>
      <c r="K223">
        <v>2000</v>
      </c>
      <c r="L223">
        <v>2000</v>
      </c>
      <c r="M223" t="s">
        <v>1734</v>
      </c>
      <c r="N223" s="6">
        <v>43604</v>
      </c>
      <c r="O223" s="6">
        <v>44184</v>
      </c>
      <c r="P223" s="6">
        <v>43604</v>
      </c>
      <c r="Q223" s="6">
        <v>44184</v>
      </c>
      <c r="R223" t="s">
        <v>1893</v>
      </c>
      <c r="S223" t="s">
        <v>1751</v>
      </c>
      <c r="T223" t="s">
        <v>429</v>
      </c>
      <c r="U223" t="s">
        <v>2029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2031</v>
      </c>
    </row>
    <row r="224" spans="1:28">
      <c r="A224">
        <v>223</v>
      </c>
      <c r="B224" t="s">
        <v>163</v>
      </c>
      <c r="C224" t="s">
        <v>42</v>
      </c>
      <c r="D224" t="s">
        <v>1080</v>
      </c>
      <c r="E224" t="s">
        <v>41</v>
      </c>
      <c r="F224" t="s">
        <v>1602</v>
      </c>
      <c r="G224" t="s">
        <v>1601</v>
      </c>
      <c r="H224">
        <v>20</v>
      </c>
      <c r="I224">
        <v>20</v>
      </c>
      <c r="K224">
        <v>2000</v>
      </c>
      <c r="L224">
        <v>2180.0000000000005</v>
      </c>
      <c r="M224" t="s">
        <v>1734</v>
      </c>
      <c r="N224" s="6">
        <v>43709</v>
      </c>
      <c r="O224" s="6">
        <v>44287</v>
      </c>
      <c r="P224" s="6">
        <v>43709</v>
      </c>
      <c r="Q224" s="6">
        <v>44287</v>
      </c>
      <c r="R224" t="s">
        <v>1893</v>
      </c>
      <c r="S224" t="s">
        <v>1751</v>
      </c>
      <c r="T224" t="s">
        <v>429</v>
      </c>
      <c r="U224" t="s">
        <v>2031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2031</v>
      </c>
    </row>
    <row r="225" spans="1:28">
      <c r="A225">
        <v>224</v>
      </c>
      <c r="B225" t="s">
        <v>163</v>
      </c>
      <c r="C225" t="s">
        <v>981</v>
      </c>
      <c r="D225" t="s">
        <v>2728</v>
      </c>
      <c r="E225" t="s">
        <v>983</v>
      </c>
      <c r="F225" t="s">
        <v>1963</v>
      </c>
      <c r="G225" t="s">
        <v>984</v>
      </c>
      <c r="H225">
        <v>20</v>
      </c>
      <c r="I225">
        <v>20</v>
      </c>
      <c r="K225">
        <v>2000</v>
      </c>
      <c r="L225">
        <v>2000</v>
      </c>
      <c r="M225" t="s">
        <v>1742</v>
      </c>
      <c r="N225" s="6">
        <v>43604</v>
      </c>
      <c r="O225" s="6">
        <v>44184</v>
      </c>
      <c r="P225" s="6">
        <v>43604</v>
      </c>
      <c r="Q225" s="6">
        <v>44184</v>
      </c>
      <c r="R225" t="s">
        <v>1893</v>
      </c>
      <c r="S225" t="s">
        <v>1751</v>
      </c>
      <c r="T225" t="s">
        <v>429</v>
      </c>
      <c r="U225" t="s">
        <v>2029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2031</v>
      </c>
    </row>
    <row r="226" spans="1:28">
      <c r="A226">
        <v>225</v>
      </c>
      <c r="B226" t="s">
        <v>163</v>
      </c>
      <c r="C226" t="s">
        <v>1005</v>
      </c>
      <c r="D226" t="s">
        <v>2729</v>
      </c>
      <c r="E226" t="s">
        <v>1007</v>
      </c>
      <c r="F226" t="s">
        <v>1616</v>
      </c>
      <c r="G226" t="s">
        <v>1008</v>
      </c>
      <c r="H226">
        <v>20</v>
      </c>
      <c r="I226">
        <v>20</v>
      </c>
      <c r="K226">
        <v>2000</v>
      </c>
      <c r="L226">
        <v>2000</v>
      </c>
      <c r="M226" t="s">
        <v>1742</v>
      </c>
      <c r="N226" s="6">
        <v>43604</v>
      </c>
      <c r="O226" s="6">
        <v>44184</v>
      </c>
      <c r="P226" s="6">
        <v>43604</v>
      </c>
      <c r="Q226" s="6">
        <v>44184</v>
      </c>
      <c r="R226" t="s">
        <v>1892</v>
      </c>
      <c r="S226" t="s">
        <v>1751</v>
      </c>
      <c r="T226" t="s">
        <v>429</v>
      </c>
      <c r="U226" t="s">
        <v>2031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2031</v>
      </c>
    </row>
    <row r="227" spans="1:28">
      <c r="A227">
        <v>226</v>
      </c>
      <c r="B227" t="s">
        <v>163</v>
      </c>
      <c r="C227" t="s">
        <v>1021</v>
      </c>
      <c r="D227" t="s">
        <v>2730</v>
      </c>
      <c r="E227" t="s">
        <v>1387</v>
      </c>
      <c r="F227" t="s">
        <v>1964</v>
      </c>
      <c r="G227" t="s">
        <v>1898</v>
      </c>
      <c r="H227">
        <v>20</v>
      </c>
      <c r="I227">
        <v>20</v>
      </c>
      <c r="K227">
        <v>2000</v>
      </c>
      <c r="L227">
        <v>2000</v>
      </c>
      <c r="M227" t="s">
        <v>1742</v>
      </c>
      <c r="N227" s="6">
        <v>43604</v>
      </c>
      <c r="O227" s="6">
        <v>44184</v>
      </c>
      <c r="P227" s="6">
        <v>43604</v>
      </c>
      <c r="Q227" s="6">
        <v>44184</v>
      </c>
      <c r="R227" t="s">
        <v>1892</v>
      </c>
      <c r="S227" t="s">
        <v>1751</v>
      </c>
      <c r="T227" t="s">
        <v>429</v>
      </c>
      <c r="U227" t="s">
        <v>2029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2031</v>
      </c>
    </row>
    <row r="228" spans="1:28">
      <c r="A228">
        <v>227</v>
      </c>
      <c r="B228" t="s">
        <v>163</v>
      </c>
      <c r="C228" t="s">
        <v>1000</v>
      </c>
      <c r="D228" t="s">
        <v>2731</v>
      </c>
      <c r="E228" t="s">
        <v>1388</v>
      </c>
      <c r="F228" t="s">
        <v>1965</v>
      </c>
      <c r="G228" t="s">
        <v>1002</v>
      </c>
      <c r="H228">
        <v>20</v>
      </c>
      <c r="I228">
        <v>20</v>
      </c>
      <c r="K228">
        <v>2000</v>
      </c>
      <c r="L228">
        <v>2000</v>
      </c>
      <c r="M228" t="s">
        <v>1742</v>
      </c>
      <c r="N228" s="6">
        <v>43604</v>
      </c>
      <c r="O228" s="6">
        <v>44184</v>
      </c>
      <c r="P228" s="6">
        <v>43604</v>
      </c>
      <c r="Q228" s="6">
        <v>44184</v>
      </c>
      <c r="R228" t="s">
        <v>1893</v>
      </c>
      <c r="S228" t="s">
        <v>1751</v>
      </c>
      <c r="T228" t="s">
        <v>429</v>
      </c>
      <c r="U228" t="s">
        <v>2029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2031</v>
      </c>
    </row>
    <row r="229" spans="1:28">
      <c r="A229">
        <v>228</v>
      </c>
      <c r="B229" t="s">
        <v>198</v>
      </c>
      <c r="C229" t="s">
        <v>1244</v>
      </c>
      <c r="D229" t="s">
        <v>1245</v>
      </c>
      <c r="E229" t="s">
        <v>323</v>
      </c>
      <c r="F229">
        <v>9381159013</v>
      </c>
      <c r="G229" t="s">
        <v>2186</v>
      </c>
      <c r="H229">
        <v>20</v>
      </c>
      <c r="I229">
        <v>20</v>
      </c>
      <c r="K229">
        <v>3000</v>
      </c>
      <c r="L229">
        <v>2800</v>
      </c>
      <c r="M229" t="s">
        <v>1738</v>
      </c>
      <c r="N229" s="6">
        <v>43831</v>
      </c>
      <c r="O229" s="6">
        <v>44409</v>
      </c>
      <c r="P229" s="6">
        <v>43831</v>
      </c>
      <c r="Q229" s="6">
        <v>44409</v>
      </c>
      <c r="R229" t="s">
        <v>1892</v>
      </c>
      <c r="S229" t="s">
        <v>1749</v>
      </c>
      <c r="T229" t="s">
        <v>446</v>
      </c>
      <c r="U229" t="s">
        <v>2031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2031</v>
      </c>
    </row>
    <row r="230" spans="1:28">
      <c r="A230">
        <v>229</v>
      </c>
      <c r="B230" t="s">
        <v>163</v>
      </c>
      <c r="C230" t="s">
        <v>112</v>
      </c>
      <c r="D230" t="s">
        <v>113</v>
      </c>
      <c r="E230" t="s">
        <v>986</v>
      </c>
      <c r="F230">
        <v>9841277706</v>
      </c>
      <c r="G230" t="s">
        <v>1389</v>
      </c>
      <c r="H230">
        <v>20</v>
      </c>
      <c r="I230">
        <v>20</v>
      </c>
      <c r="K230">
        <v>2000</v>
      </c>
      <c r="L230">
        <v>2000</v>
      </c>
      <c r="M230" t="s">
        <v>114</v>
      </c>
      <c r="N230" s="6">
        <v>43881</v>
      </c>
      <c r="O230" s="6">
        <v>44459</v>
      </c>
      <c r="P230" s="6">
        <v>43881</v>
      </c>
      <c r="Q230" s="6">
        <v>44459</v>
      </c>
      <c r="R230" t="s">
        <v>1892</v>
      </c>
      <c r="S230" t="s">
        <v>1751</v>
      </c>
      <c r="T230" t="s">
        <v>429</v>
      </c>
      <c r="U230" t="s">
        <v>2031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2031</v>
      </c>
    </row>
    <row r="231" spans="1:28">
      <c r="A231">
        <v>230</v>
      </c>
      <c r="B231" t="s">
        <v>163</v>
      </c>
      <c r="C231" t="s">
        <v>1066</v>
      </c>
      <c r="D231" t="s">
        <v>5479</v>
      </c>
      <c r="E231" t="s">
        <v>240</v>
      </c>
      <c r="F231" t="s">
        <v>1390</v>
      </c>
      <c r="G231" t="s">
        <v>1912</v>
      </c>
      <c r="H231">
        <v>20</v>
      </c>
      <c r="I231">
        <v>20</v>
      </c>
      <c r="K231">
        <v>2000</v>
      </c>
      <c r="L231">
        <v>2180</v>
      </c>
      <c r="M231" t="s">
        <v>2732</v>
      </c>
      <c r="N231" s="6">
        <v>44228</v>
      </c>
      <c r="O231" s="6">
        <v>44805</v>
      </c>
      <c r="P231" s="6">
        <v>44562</v>
      </c>
      <c r="Q231" s="6">
        <v>45139</v>
      </c>
      <c r="R231" t="s">
        <v>1892</v>
      </c>
      <c r="S231" t="s">
        <v>1751</v>
      </c>
      <c r="T231" t="s">
        <v>429</v>
      </c>
      <c r="U231" t="s">
        <v>2031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2031</v>
      </c>
    </row>
    <row r="232" spans="1:28">
      <c r="A232">
        <v>231</v>
      </c>
      <c r="B232" t="s">
        <v>163</v>
      </c>
      <c r="C232" t="s">
        <v>94</v>
      </c>
      <c r="D232" t="s">
        <v>1391</v>
      </c>
      <c r="E232" t="s">
        <v>93</v>
      </c>
      <c r="F232">
        <v>9981305947</v>
      </c>
      <c r="G232" t="s">
        <v>1392</v>
      </c>
      <c r="H232">
        <v>20</v>
      </c>
      <c r="I232">
        <v>20</v>
      </c>
      <c r="K232">
        <v>2000</v>
      </c>
      <c r="L232">
        <v>2180.0000000000005</v>
      </c>
      <c r="M232" t="s">
        <v>2732</v>
      </c>
      <c r="N232" s="6">
        <v>44317</v>
      </c>
      <c r="O232" s="6">
        <v>44896</v>
      </c>
      <c r="P232" s="6">
        <v>44317</v>
      </c>
      <c r="Q232" s="6">
        <v>44896</v>
      </c>
      <c r="R232" t="s">
        <v>1892</v>
      </c>
      <c r="S232" t="s">
        <v>1751</v>
      </c>
      <c r="T232" t="s">
        <v>429</v>
      </c>
      <c r="U232" t="s">
        <v>2031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2031</v>
      </c>
    </row>
    <row r="233" spans="1:28">
      <c r="A233">
        <v>232</v>
      </c>
      <c r="B233" t="s">
        <v>255</v>
      </c>
      <c r="C233" t="s">
        <v>832</v>
      </c>
      <c r="D233" t="s">
        <v>876</v>
      </c>
      <c r="E233" t="s">
        <v>479</v>
      </c>
      <c r="F233" t="s">
        <v>1489</v>
      </c>
      <c r="G233" t="s">
        <v>8061</v>
      </c>
      <c r="H233">
        <v>6</v>
      </c>
      <c r="I233">
        <v>4</v>
      </c>
      <c r="L233">
        <v>2285</v>
      </c>
      <c r="M233" t="s">
        <v>27</v>
      </c>
      <c r="N233" s="6">
        <v>44440</v>
      </c>
      <c r="O233" s="6">
        <v>44531</v>
      </c>
      <c r="P233" s="6">
        <v>44440</v>
      </c>
      <c r="Q233" s="6">
        <v>44593</v>
      </c>
      <c r="R233" t="s">
        <v>1893</v>
      </c>
      <c r="S233" t="s">
        <v>1774</v>
      </c>
      <c r="T233" t="s">
        <v>429</v>
      </c>
      <c r="U233" t="s">
        <v>2031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2031</v>
      </c>
    </row>
    <row r="234" spans="1:28">
      <c r="A234">
        <v>233</v>
      </c>
      <c r="B234" t="s">
        <v>198</v>
      </c>
      <c r="C234" t="s">
        <v>1214</v>
      </c>
      <c r="D234" t="s">
        <v>1215</v>
      </c>
      <c r="E234" t="s">
        <v>236</v>
      </c>
      <c r="F234" t="s">
        <v>2075</v>
      </c>
      <c r="G234" t="s">
        <v>2076</v>
      </c>
      <c r="H234">
        <v>20</v>
      </c>
      <c r="I234">
        <v>20</v>
      </c>
      <c r="K234">
        <v>3000</v>
      </c>
      <c r="L234">
        <v>3350</v>
      </c>
      <c r="M234" t="s">
        <v>1735</v>
      </c>
      <c r="N234" s="6">
        <v>43831</v>
      </c>
      <c r="O234" s="6">
        <v>44409</v>
      </c>
      <c r="P234" s="6">
        <v>43831</v>
      </c>
      <c r="Q234" s="6">
        <v>44409</v>
      </c>
      <c r="R234" t="s">
        <v>1893</v>
      </c>
      <c r="S234" t="s">
        <v>1749</v>
      </c>
      <c r="T234" t="s">
        <v>429</v>
      </c>
      <c r="U234" t="s">
        <v>2031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2031</v>
      </c>
    </row>
    <row r="235" spans="1:28">
      <c r="A235">
        <v>234</v>
      </c>
      <c r="B235" t="s">
        <v>303</v>
      </c>
      <c r="C235" t="s">
        <v>1396</v>
      </c>
      <c r="D235" t="s">
        <v>1397</v>
      </c>
      <c r="E235" t="s">
        <v>449</v>
      </c>
      <c r="F235" t="s">
        <v>1969</v>
      </c>
      <c r="G235" t="s">
        <v>1970</v>
      </c>
      <c r="H235">
        <v>8</v>
      </c>
      <c r="I235">
        <v>8</v>
      </c>
      <c r="L235">
        <v>2180</v>
      </c>
      <c r="M235" t="s">
        <v>125</v>
      </c>
      <c r="N235" s="6">
        <v>44352</v>
      </c>
      <c r="O235" s="6">
        <v>44566</v>
      </c>
      <c r="P235" s="6">
        <v>44352</v>
      </c>
      <c r="Q235" s="6">
        <v>44566</v>
      </c>
      <c r="R235" t="s">
        <v>1893</v>
      </c>
      <c r="S235" t="s">
        <v>1775</v>
      </c>
      <c r="T235" t="s">
        <v>429</v>
      </c>
      <c r="U235" t="s">
        <v>2031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2031</v>
      </c>
    </row>
    <row r="236" spans="1:28">
      <c r="A236">
        <v>235</v>
      </c>
      <c r="B236" t="s">
        <v>295</v>
      </c>
      <c r="C236" t="s">
        <v>96</v>
      </c>
      <c r="D236" t="s">
        <v>97</v>
      </c>
      <c r="E236" t="s">
        <v>95</v>
      </c>
      <c r="F236" t="s">
        <v>1399</v>
      </c>
      <c r="G236" t="s">
        <v>1398</v>
      </c>
      <c r="H236">
        <v>6</v>
      </c>
      <c r="I236">
        <v>6</v>
      </c>
      <c r="L236">
        <v>2180</v>
      </c>
      <c r="M236" t="s">
        <v>2732</v>
      </c>
      <c r="N236" s="6">
        <v>44317</v>
      </c>
      <c r="O236" s="6">
        <v>44470</v>
      </c>
      <c r="P236" s="6">
        <v>44317</v>
      </c>
      <c r="Q236" s="6">
        <v>44470</v>
      </c>
      <c r="R236" t="s">
        <v>1892</v>
      </c>
      <c r="S236" t="s">
        <v>1769</v>
      </c>
      <c r="T236" t="s">
        <v>294</v>
      </c>
      <c r="U236" t="s">
        <v>2031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2031</v>
      </c>
    </row>
    <row r="237" spans="1:28">
      <c r="A237">
        <v>236</v>
      </c>
      <c r="B237" t="s">
        <v>303</v>
      </c>
      <c r="C237" t="s">
        <v>1400</v>
      </c>
      <c r="D237" t="s">
        <v>1401</v>
      </c>
      <c r="E237" t="s">
        <v>442</v>
      </c>
      <c r="F237" t="s">
        <v>1624</v>
      </c>
      <c r="G237" t="s">
        <v>1623</v>
      </c>
      <c r="H237">
        <v>8</v>
      </c>
      <c r="I237">
        <v>8</v>
      </c>
      <c r="L237">
        <v>2180</v>
      </c>
      <c r="M237" t="s">
        <v>125</v>
      </c>
      <c r="N237" s="6">
        <v>44352</v>
      </c>
      <c r="O237" s="6">
        <v>44566</v>
      </c>
      <c r="P237" s="6">
        <v>44352</v>
      </c>
      <c r="Q237" s="6">
        <v>44566</v>
      </c>
      <c r="R237" t="s">
        <v>1892</v>
      </c>
      <c r="S237" t="s">
        <v>1775</v>
      </c>
      <c r="T237" t="s">
        <v>429</v>
      </c>
      <c r="U237" t="s">
        <v>2029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2031</v>
      </c>
    </row>
    <row r="238" spans="1:28">
      <c r="A238">
        <v>237</v>
      </c>
      <c r="B238" t="s">
        <v>198</v>
      </c>
      <c r="C238" t="s">
        <v>1242</v>
      </c>
      <c r="D238" t="s">
        <v>1243</v>
      </c>
      <c r="E238" t="s">
        <v>281</v>
      </c>
      <c r="F238" t="s">
        <v>1613</v>
      </c>
      <c r="G238" t="s">
        <v>1612</v>
      </c>
      <c r="H238">
        <v>24</v>
      </c>
      <c r="I238">
        <v>20</v>
      </c>
      <c r="K238">
        <v>3000</v>
      </c>
      <c r="L238">
        <v>2800</v>
      </c>
      <c r="M238" t="s">
        <v>1738</v>
      </c>
      <c r="N238" s="6">
        <v>43831</v>
      </c>
      <c r="O238" s="6">
        <v>44409</v>
      </c>
      <c r="P238" s="6">
        <v>43831</v>
      </c>
      <c r="Q238" s="6">
        <v>44531</v>
      </c>
      <c r="R238" t="s">
        <v>1892</v>
      </c>
      <c r="S238" t="s">
        <v>1749</v>
      </c>
      <c r="T238" t="s">
        <v>446</v>
      </c>
      <c r="U238" t="s">
        <v>2031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2031</v>
      </c>
    </row>
    <row r="239" spans="1:28">
      <c r="A239">
        <v>238</v>
      </c>
      <c r="B239" t="s">
        <v>163</v>
      </c>
      <c r="C239" t="s">
        <v>99</v>
      </c>
      <c r="D239" t="s">
        <v>1404</v>
      </c>
      <c r="E239" t="s">
        <v>8062</v>
      </c>
      <c r="F239" t="s">
        <v>1405</v>
      </c>
      <c r="G239" t="s">
        <v>8063</v>
      </c>
      <c r="H239">
        <v>20</v>
      </c>
      <c r="I239">
        <v>20</v>
      </c>
      <c r="K239">
        <v>2000</v>
      </c>
      <c r="L239">
        <v>2180</v>
      </c>
      <c r="M239" t="s">
        <v>132</v>
      </c>
      <c r="N239" s="6">
        <v>44317</v>
      </c>
      <c r="O239" s="6">
        <v>44896</v>
      </c>
      <c r="P239" s="6">
        <v>44317</v>
      </c>
      <c r="Q239" s="6">
        <v>44896</v>
      </c>
      <c r="R239" t="s">
        <v>1892</v>
      </c>
      <c r="S239" t="s">
        <v>1751</v>
      </c>
      <c r="T239" t="s">
        <v>294</v>
      </c>
      <c r="U239" t="s">
        <v>20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20</v>
      </c>
    </row>
    <row r="240" spans="1:28">
      <c r="A240">
        <v>239</v>
      </c>
      <c r="B240" t="s">
        <v>255</v>
      </c>
      <c r="C240" t="s">
        <v>1467</v>
      </c>
      <c r="D240" t="s">
        <v>1468</v>
      </c>
      <c r="E240" t="s">
        <v>451</v>
      </c>
      <c r="F240" t="s">
        <v>1470</v>
      </c>
      <c r="G240" t="s">
        <v>1469</v>
      </c>
      <c r="H240">
        <v>6</v>
      </c>
      <c r="I240">
        <v>4</v>
      </c>
      <c r="L240">
        <v>5333</v>
      </c>
      <c r="M240" t="s">
        <v>27</v>
      </c>
      <c r="N240" s="6">
        <v>44440</v>
      </c>
      <c r="O240" s="6">
        <v>44531</v>
      </c>
      <c r="P240" s="6">
        <v>44440</v>
      </c>
      <c r="Q240" s="6">
        <v>44593</v>
      </c>
      <c r="R240" t="s">
        <v>1893</v>
      </c>
      <c r="S240" t="s">
        <v>1774</v>
      </c>
      <c r="T240" t="s">
        <v>429</v>
      </c>
      <c r="U240" t="s">
        <v>2031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2031</v>
      </c>
    </row>
    <row r="241" spans="1:28">
      <c r="A241">
        <v>240</v>
      </c>
      <c r="B241" t="s">
        <v>295</v>
      </c>
      <c r="C241" t="s">
        <v>103</v>
      </c>
      <c r="D241" t="s">
        <v>2733</v>
      </c>
      <c r="E241" t="s">
        <v>2411</v>
      </c>
      <c r="F241" t="s">
        <v>1409</v>
      </c>
      <c r="G241" t="s">
        <v>1408</v>
      </c>
      <c r="H241">
        <v>6</v>
      </c>
      <c r="I241">
        <v>6</v>
      </c>
      <c r="L241">
        <v>2180</v>
      </c>
      <c r="M241" t="s">
        <v>2732</v>
      </c>
      <c r="N241" s="6">
        <v>44348</v>
      </c>
      <c r="O241" s="6">
        <v>44501</v>
      </c>
      <c r="P241" s="6">
        <v>44348</v>
      </c>
      <c r="Q241" s="6">
        <v>44501</v>
      </c>
      <c r="R241" t="s">
        <v>1892</v>
      </c>
      <c r="S241" t="s">
        <v>1769</v>
      </c>
      <c r="T241" t="s">
        <v>294</v>
      </c>
      <c r="U241" t="s">
        <v>2031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2031</v>
      </c>
    </row>
    <row r="242" spans="1:28">
      <c r="A242">
        <v>241</v>
      </c>
      <c r="B242" t="s">
        <v>163</v>
      </c>
      <c r="C242" t="s">
        <v>105</v>
      </c>
      <c r="D242" t="s">
        <v>892</v>
      </c>
      <c r="E242" t="s">
        <v>104</v>
      </c>
      <c r="F242" t="s">
        <v>1411</v>
      </c>
      <c r="G242" t="s">
        <v>1410</v>
      </c>
      <c r="H242">
        <v>20</v>
      </c>
      <c r="I242">
        <v>20</v>
      </c>
      <c r="K242">
        <v>2000</v>
      </c>
      <c r="L242">
        <v>2180</v>
      </c>
      <c r="M242" t="s">
        <v>4601</v>
      </c>
      <c r="N242" s="6">
        <v>44348</v>
      </c>
      <c r="O242" s="6">
        <v>44927</v>
      </c>
      <c r="P242" s="6">
        <v>44348</v>
      </c>
      <c r="Q242" s="6">
        <v>44927</v>
      </c>
      <c r="R242" t="s">
        <v>1893</v>
      </c>
      <c r="S242" t="s">
        <v>1751</v>
      </c>
      <c r="T242" t="s">
        <v>429</v>
      </c>
      <c r="U242" t="s">
        <v>2029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2031</v>
      </c>
    </row>
    <row r="243" spans="1:28">
      <c r="A243">
        <v>242</v>
      </c>
      <c r="B243" t="s">
        <v>163</v>
      </c>
      <c r="C243" t="s">
        <v>107</v>
      </c>
      <c r="D243" t="s">
        <v>2734</v>
      </c>
      <c r="E243" t="s">
        <v>106</v>
      </c>
      <c r="F243">
        <v>3313451175</v>
      </c>
      <c r="G243" t="s">
        <v>1533</v>
      </c>
      <c r="H243">
        <v>20</v>
      </c>
      <c r="I243">
        <v>20</v>
      </c>
      <c r="K243">
        <v>2000</v>
      </c>
      <c r="L243">
        <v>2180</v>
      </c>
      <c r="M243" t="s">
        <v>4601</v>
      </c>
      <c r="N243" s="6">
        <v>44317</v>
      </c>
      <c r="O243" s="6">
        <v>44896</v>
      </c>
      <c r="P243" s="6">
        <v>44317</v>
      </c>
      <c r="Q243" s="6">
        <v>44896</v>
      </c>
      <c r="R243" t="s">
        <v>1893</v>
      </c>
      <c r="S243" t="s">
        <v>1751</v>
      </c>
      <c r="T243" t="s">
        <v>429</v>
      </c>
      <c r="U243" t="s">
        <v>2031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2031</v>
      </c>
    </row>
    <row r="244" spans="1:28">
      <c r="A244">
        <v>243</v>
      </c>
      <c r="B244" t="s">
        <v>255</v>
      </c>
      <c r="C244" t="s">
        <v>1413</v>
      </c>
      <c r="D244" t="s">
        <v>1414</v>
      </c>
      <c r="E244" t="s">
        <v>414</v>
      </c>
      <c r="F244" t="s">
        <v>1415</v>
      </c>
      <c r="G244" t="s">
        <v>8064</v>
      </c>
      <c r="H244">
        <v>4</v>
      </c>
      <c r="I244">
        <v>4</v>
      </c>
      <c r="K244">
        <v>0</v>
      </c>
      <c r="L244">
        <v>3350</v>
      </c>
      <c r="M244" t="s">
        <v>27</v>
      </c>
      <c r="N244" s="6">
        <v>44348</v>
      </c>
      <c r="O244" s="6">
        <v>44440</v>
      </c>
      <c r="P244" s="6">
        <v>44348</v>
      </c>
      <c r="Q244" s="6">
        <v>44440</v>
      </c>
      <c r="R244" t="s">
        <v>1892</v>
      </c>
      <c r="S244" t="s">
        <v>1774</v>
      </c>
      <c r="T244" t="s">
        <v>429</v>
      </c>
      <c r="U244" t="s">
        <v>2031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2031</v>
      </c>
    </row>
    <row r="245" spans="1:28">
      <c r="A245">
        <v>244</v>
      </c>
      <c r="B245" t="s">
        <v>255</v>
      </c>
      <c r="C245" t="s">
        <v>1416</v>
      </c>
      <c r="D245" t="s">
        <v>1417</v>
      </c>
      <c r="E245" t="s">
        <v>413</v>
      </c>
      <c r="F245" t="s">
        <v>1418</v>
      </c>
      <c r="G245" t="s">
        <v>8065</v>
      </c>
      <c r="H245">
        <v>4</v>
      </c>
      <c r="I245">
        <v>4</v>
      </c>
      <c r="K245">
        <v>0</v>
      </c>
      <c r="L245">
        <v>3350</v>
      </c>
      <c r="M245" t="s">
        <v>27</v>
      </c>
      <c r="N245" s="6">
        <v>44348</v>
      </c>
      <c r="O245" s="6">
        <v>44440</v>
      </c>
      <c r="P245" s="6">
        <v>44348</v>
      </c>
      <c r="Q245" s="6">
        <v>44440</v>
      </c>
      <c r="R245" t="s">
        <v>1893</v>
      </c>
      <c r="S245" t="s">
        <v>1774</v>
      </c>
      <c r="T245" t="s">
        <v>429</v>
      </c>
      <c r="U245" t="s">
        <v>2031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2031</v>
      </c>
    </row>
    <row r="246" spans="1:28">
      <c r="A246">
        <v>245</v>
      </c>
      <c r="B246" t="s">
        <v>255</v>
      </c>
      <c r="C246" t="s">
        <v>1419</v>
      </c>
      <c r="D246" t="s">
        <v>1420</v>
      </c>
      <c r="E246" t="s">
        <v>415</v>
      </c>
      <c r="F246">
        <v>9871412896</v>
      </c>
      <c r="G246" t="s">
        <v>1421</v>
      </c>
      <c r="H246">
        <v>4</v>
      </c>
      <c r="I246">
        <v>4</v>
      </c>
      <c r="K246">
        <v>0</v>
      </c>
      <c r="L246">
        <v>3350</v>
      </c>
      <c r="M246" t="s">
        <v>27</v>
      </c>
      <c r="N246" s="6">
        <v>44348</v>
      </c>
      <c r="O246" s="6">
        <v>44440</v>
      </c>
      <c r="P246" s="6">
        <v>44348</v>
      </c>
      <c r="Q246" s="6">
        <v>44440</v>
      </c>
      <c r="R246" t="s">
        <v>1892</v>
      </c>
      <c r="S246" t="s">
        <v>1774</v>
      </c>
      <c r="T246" t="s">
        <v>429</v>
      </c>
      <c r="U246" t="s">
        <v>2031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2031</v>
      </c>
    </row>
    <row r="247" spans="1:28">
      <c r="A247">
        <v>246</v>
      </c>
      <c r="B247" t="s">
        <v>295</v>
      </c>
      <c r="C247" t="s">
        <v>1385</v>
      </c>
      <c r="D247" t="s">
        <v>1386</v>
      </c>
      <c r="E247" t="s">
        <v>319</v>
      </c>
      <c r="F247" t="s">
        <v>1961</v>
      </c>
      <c r="G247" t="s">
        <v>1460</v>
      </c>
      <c r="H247">
        <v>6</v>
      </c>
      <c r="I247">
        <v>6</v>
      </c>
      <c r="K247">
        <v>0</v>
      </c>
      <c r="L247">
        <v>2180</v>
      </c>
      <c r="M247" t="s">
        <v>110</v>
      </c>
      <c r="N247" s="6">
        <v>44287</v>
      </c>
      <c r="O247" s="6">
        <v>44440</v>
      </c>
      <c r="P247" s="6">
        <v>44287</v>
      </c>
      <c r="Q247" s="6">
        <v>44440</v>
      </c>
      <c r="R247" t="s">
        <v>1893</v>
      </c>
      <c r="S247" t="s">
        <v>1769</v>
      </c>
      <c r="T247" t="s">
        <v>429</v>
      </c>
      <c r="U247" t="s">
        <v>2031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2031</v>
      </c>
    </row>
    <row r="248" spans="1:28">
      <c r="A248">
        <v>247</v>
      </c>
      <c r="B248" t="s">
        <v>303</v>
      </c>
      <c r="C248" t="s">
        <v>987</v>
      </c>
      <c r="D248" t="s">
        <v>988</v>
      </c>
      <c r="E248" t="s">
        <v>989</v>
      </c>
      <c r="F248">
        <v>9831540545</v>
      </c>
      <c r="G248" t="s">
        <v>990</v>
      </c>
      <c r="H248">
        <v>10</v>
      </c>
      <c r="I248">
        <v>8</v>
      </c>
      <c r="K248">
        <v>1000</v>
      </c>
      <c r="L248">
        <v>4000</v>
      </c>
      <c r="M248" t="s">
        <v>115</v>
      </c>
      <c r="N248" s="6">
        <v>44075</v>
      </c>
      <c r="O248" s="6">
        <v>44287</v>
      </c>
      <c r="P248" s="6">
        <v>44075</v>
      </c>
      <c r="Q248" s="6">
        <v>44348</v>
      </c>
      <c r="R248" t="s">
        <v>1893</v>
      </c>
      <c r="S248" t="s">
        <v>1775</v>
      </c>
      <c r="T248" t="s">
        <v>429</v>
      </c>
      <c r="U248" t="s">
        <v>2031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2031</v>
      </c>
    </row>
    <row r="249" spans="1:28">
      <c r="A249">
        <v>248</v>
      </c>
      <c r="B249" t="s">
        <v>255</v>
      </c>
      <c r="C249" t="s">
        <v>1589</v>
      </c>
      <c r="D249" t="s">
        <v>1303</v>
      </c>
      <c r="E249" t="s">
        <v>1584</v>
      </c>
      <c r="F249">
        <v>9981877745</v>
      </c>
      <c r="G249" t="s">
        <v>1988</v>
      </c>
      <c r="H249">
        <v>4</v>
      </c>
      <c r="I249">
        <v>4</v>
      </c>
      <c r="L249">
        <v>3350</v>
      </c>
      <c r="M249" t="s">
        <v>27</v>
      </c>
      <c r="N249" s="6">
        <v>44604</v>
      </c>
      <c r="O249" s="6">
        <v>44693</v>
      </c>
      <c r="P249" s="6">
        <v>44604</v>
      </c>
      <c r="Q249" s="6">
        <v>44693</v>
      </c>
      <c r="R249" t="s">
        <v>1893</v>
      </c>
      <c r="S249" t="s">
        <v>1774</v>
      </c>
      <c r="T249" t="s">
        <v>429</v>
      </c>
      <c r="U249" t="s">
        <v>2029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2031</v>
      </c>
    </row>
    <row r="250" spans="1:28">
      <c r="A250">
        <v>249</v>
      </c>
      <c r="B250" t="s">
        <v>198</v>
      </c>
      <c r="C250" t="s">
        <v>116</v>
      </c>
      <c r="D250" t="s">
        <v>117</v>
      </c>
      <c r="E250" t="s">
        <v>1428</v>
      </c>
      <c r="F250" t="s">
        <v>1429</v>
      </c>
      <c r="G250" t="s">
        <v>5036</v>
      </c>
      <c r="H250">
        <v>24</v>
      </c>
      <c r="I250">
        <v>20</v>
      </c>
      <c r="K250">
        <v>2500</v>
      </c>
      <c r="L250">
        <v>2800</v>
      </c>
      <c r="M250" t="s">
        <v>27</v>
      </c>
      <c r="N250" s="6">
        <v>44348</v>
      </c>
      <c r="O250" s="6">
        <v>44927</v>
      </c>
      <c r="P250" s="6">
        <v>44348</v>
      </c>
      <c r="Q250" s="6">
        <v>45047</v>
      </c>
      <c r="R250" t="s">
        <v>1892</v>
      </c>
      <c r="S250" t="s">
        <v>1749</v>
      </c>
      <c r="T250" t="s">
        <v>429</v>
      </c>
      <c r="U250" t="s">
        <v>2031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2031</v>
      </c>
    </row>
    <row r="251" spans="1:28">
      <c r="A251">
        <v>250</v>
      </c>
      <c r="B251" t="s">
        <v>198</v>
      </c>
      <c r="C251" t="s">
        <v>119</v>
      </c>
      <c r="D251" t="s">
        <v>1430</v>
      </c>
      <c r="E251" t="s">
        <v>118</v>
      </c>
      <c r="F251" t="s">
        <v>1432</v>
      </c>
      <c r="G251" s="143" t="s">
        <v>1431</v>
      </c>
      <c r="H251">
        <v>20</v>
      </c>
      <c r="I251">
        <v>20</v>
      </c>
      <c r="J251">
        <v>3000</v>
      </c>
      <c r="L251">
        <v>3350</v>
      </c>
      <c r="M251" t="s">
        <v>27</v>
      </c>
      <c r="N251" s="6">
        <v>44348</v>
      </c>
      <c r="O251" s="6">
        <v>44927</v>
      </c>
      <c r="P251" s="6">
        <v>44383</v>
      </c>
      <c r="Q251" s="6">
        <v>44963</v>
      </c>
      <c r="R251" t="s">
        <v>1892</v>
      </c>
      <c r="S251" t="s">
        <v>1749</v>
      </c>
      <c r="T251" t="s">
        <v>294</v>
      </c>
      <c r="U251" t="s">
        <v>2031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2031</v>
      </c>
    </row>
    <row r="252" spans="1:28">
      <c r="A252">
        <v>251</v>
      </c>
      <c r="B252" t="s">
        <v>163</v>
      </c>
      <c r="C252" t="s">
        <v>1130</v>
      </c>
      <c r="D252" t="s">
        <v>1131</v>
      </c>
      <c r="E252" t="s">
        <v>272</v>
      </c>
      <c r="F252" t="s">
        <v>1922</v>
      </c>
      <c r="G252" t="s">
        <v>1923</v>
      </c>
      <c r="H252">
        <v>20</v>
      </c>
      <c r="I252">
        <v>20</v>
      </c>
      <c r="K252">
        <v>2000</v>
      </c>
      <c r="L252">
        <v>2180.0000000000005</v>
      </c>
      <c r="M252" t="s">
        <v>110</v>
      </c>
      <c r="N252" s="6">
        <v>43831</v>
      </c>
      <c r="O252" s="6">
        <v>44409</v>
      </c>
      <c r="P252" s="6">
        <v>43831</v>
      </c>
      <c r="Q252" s="6">
        <v>44409</v>
      </c>
      <c r="R252" t="s">
        <v>1892</v>
      </c>
      <c r="S252" t="s">
        <v>1751</v>
      </c>
      <c r="T252" t="s">
        <v>446</v>
      </c>
      <c r="U252" t="s">
        <v>2031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2031</v>
      </c>
    </row>
    <row r="253" spans="1:28">
      <c r="A253">
        <v>252</v>
      </c>
      <c r="B253" t="s">
        <v>163</v>
      </c>
      <c r="C253" t="s">
        <v>130</v>
      </c>
      <c r="D253" t="s">
        <v>131</v>
      </c>
      <c r="E253" t="s">
        <v>129</v>
      </c>
      <c r="F253" t="s">
        <v>1435</v>
      </c>
      <c r="G253" t="s">
        <v>1434</v>
      </c>
      <c r="H253">
        <v>20</v>
      </c>
      <c r="I253">
        <v>20</v>
      </c>
      <c r="L253">
        <v>2180</v>
      </c>
      <c r="M253" t="s">
        <v>132</v>
      </c>
      <c r="N253" s="6">
        <v>44440</v>
      </c>
      <c r="O253" s="6">
        <v>45017</v>
      </c>
      <c r="P253" s="6">
        <v>44440</v>
      </c>
      <c r="Q253" s="6">
        <v>45017</v>
      </c>
      <c r="R253" t="s">
        <v>1892</v>
      </c>
      <c r="S253" t="s">
        <v>1751</v>
      </c>
      <c r="T253" t="s">
        <v>294</v>
      </c>
      <c r="U253" t="s">
        <v>69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20</v>
      </c>
    </row>
    <row r="254" spans="1:28">
      <c r="A254">
        <v>253</v>
      </c>
      <c r="B254" t="s">
        <v>303</v>
      </c>
      <c r="C254" t="s">
        <v>134</v>
      </c>
      <c r="D254" t="s">
        <v>74</v>
      </c>
      <c r="E254" t="s">
        <v>133</v>
      </c>
      <c r="F254" t="s">
        <v>1973</v>
      </c>
      <c r="G254" t="s">
        <v>1542</v>
      </c>
      <c r="H254">
        <v>8</v>
      </c>
      <c r="I254">
        <v>8</v>
      </c>
      <c r="L254">
        <v>2180</v>
      </c>
      <c r="M254" t="s">
        <v>128</v>
      </c>
      <c r="N254" s="6">
        <v>44378</v>
      </c>
      <c r="O254" s="6">
        <v>44593</v>
      </c>
      <c r="P254" s="6">
        <v>44378</v>
      </c>
      <c r="Q254" s="6">
        <v>44593</v>
      </c>
      <c r="R254" t="s">
        <v>1893</v>
      </c>
      <c r="S254" t="s">
        <v>1775</v>
      </c>
      <c r="T254" t="s">
        <v>429</v>
      </c>
      <c r="U254" t="s">
        <v>20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20</v>
      </c>
    </row>
    <row r="255" spans="1:28">
      <c r="A255">
        <v>254</v>
      </c>
      <c r="B255" t="s">
        <v>303</v>
      </c>
      <c r="C255" t="s">
        <v>994</v>
      </c>
      <c r="D255" t="s">
        <v>995</v>
      </c>
      <c r="E255" t="s">
        <v>558</v>
      </c>
      <c r="F255">
        <v>6241296294</v>
      </c>
      <c r="G255" t="s">
        <v>996</v>
      </c>
      <c r="H255">
        <v>8</v>
      </c>
      <c r="I255">
        <v>8</v>
      </c>
      <c r="K255">
        <v>1000</v>
      </c>
      <c r="L255">
        <v>1875</v>
      </c>
      <c r="M255" t="s">
        <v>115</v>
      </c>
      <c r="N255" s="6">
        <v>43678</v>
      </c>
      <c r="O255" s="6">
        <v>43891</v>
      </c>
      <c r="P255" s="6">
        <v>43678</v>
      </c>
      <c r="Q255" s="6">
        <v>43891</v>
      </c>
      <c r="R255" t="s">
        <v>1892</v>
      </c>
      <c r="S255" t="s">
        <v>1775</v>
      </c>
      <c r="T255" t="s">
        <v>429</v>
      </c>
      <c r="U255" t="s">
        <v>2031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2031</v>
      </c>
    </row>
    <row r="256" spans="1:28">
      <c r="A256">
        <v>255</v>
      </c>
      <c r="B256" t="s">
        <v>303</v>
      </c>
      <c r="C256" t="s">
        <v>138</v>
      </c>
      <c r="D256" t="s">
        <v>77</v>
      </c>
      <c r="E256" t="s">
        <v>137</v>
      </c>
      <c r="F256" t="s">
        <v>1538</v>
      </c>
      <c r="G256" t="s">
        <v>1537</v>
      </c>
      <c r="H256">
        <v>8</v>
      </c>
      <c r="I256">
        <v>8</v>
      </c>
      <c r="L256">
        <v>2180</v>
      </c>
      <c r="M256" t="s">
        <v>128</v>
      </c>
      <c r="N256" s="6">
        <v>44378</v>
      </c>
      <c r="O256" s="6">
        <v>44593</v>
      </c>
      <c r="P256" s="6">
        <v>44378</v>
      </c>
      <c r="Q256" s="6">
        <v>44593</v>
      </c>
      <c r="R256" t="s">
        <v>1892</v>
      </c>
      <c r="S256" t="s">
        <v>1775</v>
      </c>
      <c r="T256" t="s">
        <v>429</v>
      </c>
      <c r="U256" t="s">
        <v>2029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2031</v>
      </c>
    </row>
    <row r="257" spans="1:28">
      <c r="A257">
        <v>256</v>
      </c>
      <c r="B257" t="s">
        <v>255</v>
      </c>
      <c r="C257" t="s">
        <v>139</v>
      </c>
      <c r="D257" t="s">
        <v>1439</v>
      </c>
      <c r="E257" t="s">
        <v>364</v>
      </c>
      <c r="F257" t="s">
        <v>8066</v>
      </c>
      <c r="G257" t="s">
        <v>1440</v>
      </c>
      <c r="H257">
        <v>4</v>
      </c>
      <c r="I257">
        <v>4</v>
      </c>
      <c r="L257">
        <v>3350</v>
      </c>
      <c r="M257" t="s">
        <v>27</v>
      </c>
      <c r="N257" s="6">
        <v>44440</v>
      </c>
      <c r="O257" s="6">
        <v>44531</v>
      </c>
      <c r="P257" s="6">
        <v>44440</v>
      </c>
      <c r="Q257" s="6">
        <v>44531</v>
      </c>
      <c r="R257" t="s">
        <v>1893</v>
      </c>
      <c r="S257" t="s">
        <v>1774</v>
      </c>
      <c r="T257" t="s">
        <v>294</v>
      </c>
      <c r="U257" t="s">
        <v>2031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2031</v>
      </c>
    </row>
    <row r="258" spans="1:28">
      <c r="A258">
        <v>257</v>
      </c>
      <c r="B258" t="s">
        <v>303</v>
      </c>
      <c r="C258" t="s">
        <v>142</v>
      </c>
      <c r="D258" t="s">
        <v>71</v>
      </c>
      <c r="E258" t="s">
        <v>141</v>
      </c>
      <c r="F258" t="s">
        <v>2251</v>
      </c>
      <c r="G258" t="s">
        <v>2252</v>
      </c>
      <c r="H258">
        <v>8</v>
      </c>
      <c r="I258">
        <v>8</v>
      </c>
      <c r="L258">
        <v>2180</v>
      </c>
      <c r="M258" t="s">
        <v>128</v>
      </c>
      <c r="N258" s="6">
        <v>44378</v>
      </c>
      <c r="O258" s="6">
        <v>44593</v>
      </c>
      <c r="P258" s="6">
        <v>44378</v>
      </c>
      <c r="Q258" s="6">
        <v>44593</v>
      </c>
      <c r="R258" t="s">
        <v>1892</v>
      </c>
      <c r="S258" t="s">
        <v>1775</v>
      </c>
      <c r="T258" t="s">
        <v>429</v>
      </c>
      <c r="U258" t="s">
        <v>20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2031</v>
      </c>
    </row>
    <row r="259" spans="1:28">
      <c r="A259">
        <v>258</v>
      </c>
      <c r="B259" t="s">
        <v>303</v>
      </c>
      <c r="C259" t="s">
        <v>143</v>
      </c>
      <c r="D259" t="s">
        <v>1061</v>
      </c>
      <c r="E259" t="s">
        <v>434</v>
      </c>
      <c r="F259" t="s">
        <v>1647</v>
      </c>
      <c r="G259" t="s">
        <v>1646</v>
      </c>
      <c r="H259">
        <v>8</v>
      </c>
      <c r="I259">
        <v>8</v>
      </c>
      <c r="L259">
        <v>2180</v>
      </c>
      <c r="M259" t="s">
        <v>128</v>
      </c>
      <c r="N259" s="6">
        <v>44378</v>
      </c>
      <c r="O259" s="6">
        <v>44593</v>
      </c>
      <c r="P259" s="6">
        <v>44378</v>
      </c>
      <c r="Q259" s="6">
        <v>44593</v>
      </c>
      <c r="R259" t="s">
        <v>1893</v>
      </c>
      <c r="S259" t="s">
        <v>1775</v>
      </c>
      <c r="T259" t="s">
        <v>429</v>
      </c>
      <c r="U259" t="s">
        <v>2029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2031</v>
      </c>
    </row>
    <row r="260" spans="1:28">
      <c r="A260">
        <v>259</v>
      </c>
      <c r="B260" t="s">
        <v>303</v>
      </c>
      <c r="C260" t="s">
        <v>145</v>
      </c>
      <c r="D260" t="s">
        <v>1069</v>
      </c>
      <c r="E260" t="s">
        <v>144</v>
      </c>
      <c r="F260" t="s">
        <v>1524</v>
      </c>
      <c r="G260" t="s">
        <v>1523</v>
      </c>
      <c r="H260">
        <v>8</v>
      </c>
      <c r="I260">
        <v>8</v>
      </c>
      <c r="L260">
        <v>2180</v>
      </c>
      <c r="M260" t="s">
        <v>128</v>
      </c>
      <c r="N260" s="6">
        <v>44378</v>
      </c>
      <c r="O260" s="6">
        <v>44593</v>
      </c>
      <c r="P260" s="6">
        <v>44378</v>
      </c>
      <c r="Q260" s="6">
        <v>44593</v>
      </c>
      <c r="R260" t="s">
        <v>1892</v>
      </c>
      <c r="S260" t="s">
        <v>1775</v>
      </c>
      <c r="T260" t="s">
        <v>429</v>
      </c>
      <c r="U260" t="s">
        <v>2029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2031</v>
      </c>
    </row>
    <row r="261" spans="1:28">
      <c r="A261">
        <v>260</v>
      </c>
      <c r="B261" t="s">
        <v>303</v>
      </c>
      <c r="C261" t="s">
        <v>147</v>
      </c>
      <c r="D261" t="s">
        <v>68</v>
      </c>
      <c r="E261" t="s">
        <v>146</v>
      </c>
      <c r="F261" t="s">
        <v>2253</v>
      </c>
      <c r="G261" t="s">
        <v>2254</v>
      </c>
      <c r="H261">
        <v>8</v>
      </c>
      <c r="I261">
        <v>8</v>
      </c>
      <c r="L261">
        <v>2180</v>
      </c>
      <c r="M261" t="s">
        <v>128</v>
      </c>
      <c r="N261" s="6">
        <v>44378</v>
      </c>
      <c r="O261" s="6">
        <v>44593</v>
      </c>
      <c r="P261" s="6">
        <v>44378</v>
      </c>
      <c r="Q261" s="6">
        <v>44593</v>
      </c>
      <c r="R261" t="s">
        <v>1893</v>
      </c>
      <c r="S261" t="s">
        <v>1775</v>
      </c>
      <c r="T261" t="s">
        <v>429</v>
      </c>
      <c r="U261" t="s">
        <v>69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2031</v>
      </c>
    </row>
    <row r="262" spans="1:28">
      <c r="A262">
        <v>261</v>
      </c>
      <c r="B262" t="s">
        <v>303</v>
      </c>
      <c r="C262" t="s">
        <v>149</v>
      </c>
      <c r="D262" t="s">
        <v>1441</v>
      </c>
      <c r="E262" t="s">
        <v>148</v>
      </c>
      <c r="F262" t="s">
        <v>2270</v>
      </c>
      <c r="G262" t="s">
        <v>8067</v>
      </c>
      <c r="H262">
        <v>8</v>
      </c>
      <c r="I262">
        <v>8</v>
      </c>
      <c r="L262">
        <v>2180</v>
      </c>
      <c r="M262" t="s">
        <v>128</v>
      </c>
      <c r="N262" s="6">
        <v>44378</v>
      </c>
      <c r="O262" s="6">
        <v>44593</v>
      </c>
      <c r="P262" s="6">
        <v>44378</v>
      </c>
      <c r="Q262" s="6">
        <v>44593</v>
      </c>
      <c r="R262" t="s">
        <v>1892</v>
      </c>
      <c r="S262" t="s">
        <v>1775</v>
      </c>
      <c r="T262" t="s">
        <v>429</v>
      </c>
      <c r="U262" t="s">
        <v>2029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2031</v>
      </c>
    </row>
    <row r="263" spans="1:28">
      <c r="A263">
        <v>262</v>
      </c>
      <c r="B263" t="s">
        <v>303</v>
      </c>
      <c r="C263" t="s">
        <v>150</v>
      </c>
      <c r="D263" t="s">
        <v>8068</v>
      </c>
      <c r="E263" t="s">
        <v>426</v>
      </c>
      <c r="F263" t="s">
        <v>1535</v>
      </c>
      <c r="G263" t="s">
        <v>1534</v>
      </c>
      <c r="H263">
        <v>8</v>
      </c>
      <c r="I263">
        <v>8</v>
      </c>
      <c r="L263">
        <v>2180</v>
      </c>
      <c r="M263" t="s">
        <v>128</v>
      </c>
      <c r="N263" s="6">
        <v>44409</v>
      </c>
      <c r="O263" s="6">
        <v>44621</v>
      </c>
      <c r="P263" s="6">
        <v>44409</v>
      </c>
      <c r="Q263" s="6">
        <v>44621</v>
      </c>
      <c r="R263" t="s">
        <v>1892</v>
      </c>
      <c r="S263" t="s">
        <v>1775</v>
      </c>
      <c r="T263" t="s">
        <v>429</v>
      </c>
      <c r="U263" t="s">
        <v>2029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2031</v>
      </c>
    </row>
    <row r="264" spans="1:28">
      <c r="A264">
        <v>263</v>
      </c>
      <c r="B264" t="s">
        <v>163</v>
      </c>
      <c r="C264" t="s">
        <v>1100</v>
      </c>
      <c r="D264" t="s">
        <v>1101</v>
      </c>
      <c r="E264" t="s">
        <v>287</v>
      </c>
      <c r="F264">
        <v>9381569518</v>
      </c>
      <c r="G264" t="s">
        <v>2153</v>
      </c>
      <c r="H264">
        <v>20</v>
      </c>
      <c r="I264">
        <v>20</v>
      </c>
      <c r="K264">
        <v>2000</v>
      </c>
      <c r="L264">
        <v>2180.0000000000005</v>
      </c>
      <c r="M264" t="s">
        <v>110</v>
      </c>
      <c r="N264" s="6">
        <v>43831</v>
      </c>
      <c r="O264" s="6">
        <v>44409</v>
      </c>
      <c r="P264" s="6">
        <v>43831</v>
      </c>
      <c r="Q264" s="6">
        <v>44409</v>
      </c>
      <c r="R264" t="s">
        <v>1892</v>
      </c>
      <c r="S264" t="s">
        <v>1751</v>
      </c>
      <c r="T264" t="s">
        <v>446</v>
      </c>
      <c r="U264" t="s">
        <v>2031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2031</v>
      </c>
    </row>
    <row r="265" spans="1:28">
      <c r="A265">
        <v>264</v>
      </c>
      <c r="B265" t="s">
        <v>198</v>
      </c>
      <c r="C265" t="s">
        <v>1445</v>
      </c>
      <c r="D265" t="s">
        <v>1446</v>
      </c>
      <c r="E265" t="s">
        <v>395</v>
      </c>
      <c r="F265" t="s">
        <v>1448</v>
      </c>
      <c r="G265" t="s">
        <v>1447</v>
      </c>
      <c r="H265">
        <v>20</v>
      </c>
      <c r="I265">
        <v>20</v>
      </c>
      <c r="L265">
        <v>3350</v>
      </c>
      <c r="M265" t="s">
        <v>140</v>
      </c>
      <c r="N265" s="6">
        <v>44440</v>
      </c>
      <c r="O265" s="6">
        <v>45017</v>
      </c>
      <c r="P265" s="6">
        <v>44440</v>
      </c>
      <c r="Q265" s="6">
        <v>45017</v>
      </c>
      <c r="R265" t="s">
        <v>1893</v>
      </c>
      <c r="S265" t="s">
        <v>1749</v>
      </c>
      <c r="T265" t="s">
        <v>429</v>
      </c>
      <c r="U265" t="s">
        <v>2031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2031</v>
      </c>
    </row>
    <row r="266" spans="1:28">
      <c r="A266">
        <v>265</v>
      </c>
      <c r="B266" t="s">
        <v>198</v>
      </c>
      <c r="C266" t="s">
        <v>833</v>
      </c>
      <c r="D266" t="s">
        <v>877</v>
      </c>
      <c r="E266" t="s">
        <v>711</v>
      </c>
      <c r="F266" t="s">
        <v>8069</v>
      </c>
      <c r="G266" t="s">
        <v>1490</v>
      </c>
      <c r="H266">
        <v>20</v>
      </c>
      <c r="I266">
        <v>20</v>
      </c>
      <c r="L266">
        <v>3350</v>
      </c>
      <c r="M266" t="s">
        <v>140</v>
      </c>
      <c r="N266" s="6">
        <v>44473</v>
      </c>
      <c r="O266" s="6">
        <v>45050</v>
      </c>
      <c r="P266" s="6">
        <v>44473</v>
      </c>
      <c r="Q266" s="6">
        <v>45050</v>
      </c>
      <c r="R266" t="s">
        <v>1893</v>
      </c>
      <c r="S266" t="s">
        <v>1749</v>
      </c>
      <c r="T266" t="s">
        <v>429</v>
      </c>
      <c r="U266" t="s">
        <v>2031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2031</v>
      </c>
    </row>
    <row r="267" spans="1:28">
      <c r="A267">
        <v>266</v>
      </c>
      <c r="B267" t="s">
        <v>163</v>
      </c>
      <c r="C267" t="s">
        <v>1452</v>
      </c>
      <c r="D267" t="s">
        <v>1391</v>
      </c>
      <c r="E267" t="s">
        <v>453</v>
      </c>
      <c r="F267" t="s">
        <v>1453</v>
      </c>
      <c r="G267" t="s">
        <v>8070</v>
      </c>
      <c r="H267">
        <v>20</v>
      </c>
      <c r="I267">
        <v>20</v>
      </c>
      <c r="L267">
        <v>2180</v>
      </c>
      <c r="M267" t="s">
        <v>132</v>
      </c>
      <c r="N267" s="6">
        <v>44440</v>
      </c>
      <c r="O267" s="6">
        <v>45017</v>
      </c>
      <c r="P267" s="6">
        <v>44440</v>
      </c>
      <c r="Q267" s="6">
        <v>45017</v>
      </c>
      <c r="R267" t="s">
        <v>1893</v>
      </c>
      <c r="S267" t="s">
        <v>1751</v>
      </c>
      <c r="T267" t="s">
        <v>294</v>
      </c>
      <c r="U267" t="s">
        <v>20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20</v>
      </c>
    </row>
    <row r="268" spans="1:28">
      <c r="A268">
        <v>267</v>
      </c>
      <c r="B268" t="s">
        <v>198</v>
      </c>
      <c r="C268" t="s">
        <v>1454</v>
      </c>
      <c r="D268" t="s">
        <v>120</v>
      </c>
      <c r="E268" t="s">
        <v>8071</v>
      </c>
      <c r="F268" t="s">
        <v>8072</v>
      </c>
      <c r="G268" t="s">
        <v>1455</v>
      </c>
      <c r="H268">
        <v>24</v>
      </c>
      <c r="I268">
        <v>20</v>
      </c>
      <c r="L268">
        <v>2800</v>
      </c>
      <c r="M268" t="s">
        <v>27</v>
      </c>
      <c r="N268" s="6">
        <v>44440</v>
      </c>
      <c r="O268" s="6">
        <v>45017</v>
      </c>
      <c r="P268" s="6">
        <v>44440</v>
      </c>
      <c r="Q268" s="6">
        <v>45139</v>
      </c>
      <c r="R268" t="s">
        <v>1892</v>
      </c>
      <c r="S268" t="s">
        <v>1749</v>
      </c>
      <c r="T268" t="s">
        <v>429</v>
      </c>
      <c r="U268" t="s">
        <v>20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20</v>
      </c>
    </row>
    <row r="269" spans="1:28">
      <c r="A269">
        <v>268</v>
      </c>
      <c r="B269" t="s">
        <v>166</v>
      </c>
      <c r="C269" t="s">
        <v>73</v>
      </c>
      <c r="D269" t="s">
        <v>74</v>
      </c>
      <c r="E269" t="s">
        <v>72</v>
      </c>
      <c r="F269" t="s">
        <v>1956</v>
      </c>
      <c r="G269" t="s">
        <v>6240</v>
      </c>
      <c r="H269">
        <v>36</v>
      </c>
      <c r="I269">
        <v>36</v>
      </c>
      <c r="K269">
        <v>1000</v>
      </c>
      <c r="L269">
        <v>1650</v>
      </c>
      <c r="M269" t="s">
        <v>65</v>
      </c>
      <c r="N269" s="6">
        <v>44256</v>
      </c>
      <c r="O269" s="6">
        <v>45323</v>
      </c>
      <c r="P269" s="6">
        <v>44256</v>
      </c>
      <c r="Q269" s="6">
        <v>45323</v>
      </c>
      <c r="R269" t="s">
        <v>1892</v>
      </c>
      <c r="S269" t="s">
        <v>903</v>
      </c>
      <c r="T269" t="s">
        <v>429</v>
      </c>
      <c r="U269" t="s">
        <v>2029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2031</v>
      </c>
    </row>
    <row r="270" spans="1:28">
      <c r="A270">
        <v>269</v>
      </c>
      <c r="B270" t="s">
        <v>295</v>
      </c>
      <c r="C270" t="s">
        <v>1457</v>
      </c>
      <c r="D270" t="s">
        <v>1458</v>
      </c>
      <c r="E270" t="s">
        <v>420</v>
      </c>
      <c r="F270">
        <v>9995753204</v>
      </c>
      <c r="G270" t="s">
        <v>8073</v>
      </c>
      <c r="H270">
        <v>6</v>
      </c>
      <c r="I270">
        <v>6</v>
      </c>
      <c r="L270">
        <v>2180</v>
      </c>
      <c r="M270" t="s">
        <v>132</v>
      </c>
      <c r="N270" s="6">
        <v>44440</v>
      </c>
      <c r="O270" s="6">
        <v>44593</v>
      </c>
      <c r="P270" s="6">
        <v>44440</v>
      </c>
      <c r="Q270" s="6">
        <v>44593</v>
      </c>
      <c r="R270" t="s">
        <v>1893</v>
      </c>
      <c r="S270" t="s">
        <v>1769</v>
      </c>
      <c r="T270" t="s">
        <v>429</v>
      </c>
      <c r="U270" t="s">
        <v>2031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2031</v>
      </c>
    </row>
    <row r="271" spans="1:28">
      <c r="A271">
        <v>270</v>
      </c>
      <c r="B271" t="s">
        <v>198</v>
      </c>
      <c r="C271" t="s">
        <v>1385</v>
      </c>
      <c r="D271" t="s">
        <v>1459</v>
      </c>
      <c r="E271" t="s">
        <v>319</v>
      </c>
      <c r="F271" t="s">
        <v>1461</v>
      </c>
      <c r="G271" t="s">
        <v>1460</v>
      </c>
      <c r="H271">
        <v>20</v>
      </c>
      <c r="I271">
        <v>20</v>
      </c>
      <c r="L271">
        <v>3000</v>
      </c>
      <c r="M271" t="s">
        <v>140</v>
      </c>
      <c r="N271" s="6">
        <v>44440</v>
      </c>
      <c r="O271" s="6">
        <v>45017</v>
      </c>
      <c r="P271" s="6">
        <v>44470</v>
      </c>
      <c r="Q271" s="6">
        <v>45047</v>
      </c>
      <c r="R271" t="s">
        <v>1893</v>
      </c>
      <c r="S271" t="s">
        <v>1749</v>
      </c>
      <c r="T271" t="s">
        <v>429</v>
      </c>
      <c r="U271" t="s">
        <v>2031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2031</v>
      </c>
    </row>
    <row r="272" spans="1:28">
      <c r="A272">
        <v>271</v>
      </c>
      <c r="B272" t="s">
        <v>198</v>
      </c>
      <c r="C272" t="s">
        <v>1147</v>
      </c>
      <c r="D272" t="s">
        <v>1462</v>
      </c>
      <c r="E272" t="s">
        <v>297</v>
      </c>
      <c r="F272" t="s">
        <v>1150</v>
      </c>
      <c r="G272" t="s">
        <v>1149</v>
      </c>
      <c r="H272">
        <v>20</v>
      </c>
      <c r="I272">
        <v>20</v>
      </c>
      <c r="L272">
        <v>2800</v>
      </c>
      <c r="M272" t="s">
        <v>27</v>
      </c>
      <c r="N272" s="6">
        <v>44440</v>
      </c>
      <c r="O272" s="6">
        <v>45017</v>
      </c>
      <c r="P272" s="6">
        <v>44440</v>
      </c>
      <c r="Q272" s="6">
        <v>45017</v>
      </c>
      <c r="R272" t="s">
        <v>1892</v>
      </c>
      <c r="S272" t="s">
        <v>1749</v>
      </c>
      <c r="T272" t="s">
        <v>429</v>
      </c>
      <c r="U272" t="s">
        <v>69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20</v>
      </c>
    </row>
    <row r="273" spans="1:28">
      <c r="A273">
        <v>272</v>
      </c>
      <c r="B273" t="s">
        <v>255</v>
      </c>
      <c r="C273" t="s">
        <v>2735</v>
      </c>
      <c r="D273" t="s">
        <v>1464</v>
      </c>
      <c r="E273" t="s">
        <v>454</v>
      </c>
      <c r="F273" t="s">
        <v>1466</v>
      </c>
      <c r="G273" t="s">
        <v>1465</v>
      </c>
      <c r="H273">
        <v>6</v>
      </c>
      <c r="I273">
        <v>4</v>
      </c>
      <c r="L273">
        <v>5333</v>
      </c>
      <c r="M273" t="s">
        <v>27</v>
      </c>
      <c r="N273" s="6">
        <v>44440</v>
      </c>
      <c r="O273" s="6">
        <v>44531</v>
      </c>
      <c r="P273" s="6">
        <v>44440</v>
      </c>
      <c r="Q273" s="6">
        <v>44593</v>
      </c>
      <c r="R273" t="s">
        <v>1893</v>
      </c>
      <c r="S273" t="s">
        <v>1774</v>
      </c>
      <c r="T273" t="s">
        <v>429</v>
      </c>
      <c r="U273" t="s">
        <v>2031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2031</v>
      </c>
    </row>
    <row r="274" spans="1:28">
      <c r="A274">
        <v>273</v>
      </c>
      <c r="B274" t="s">
        <v>255</v>
      </c>
      <c r="C274" t="s">
        <v>1209</v>
      </c>
      <c r="D274" t="s">
        <v>1210</v>
      </c>
      <c r="E274" t="s">
        <v>1211</v>
      </c>
      <c r="F274" t="s">
        <v>2071</v>
      </c>
      <c r="G274" t="s">
        <v>2072</v>
      </c>
      <c r="H274">
        <v>4</v>
      </c>
      <c r="I274">
        <v>4</v>
      </c>
      <c r="K274">
        <v>3000</v>
      </c>
      <c r="L274">
        <v>3350</v>
      </c>
      <c r="M274" t="s">
        <v>1737</v>
      </c>
      <c r="N274" s="6">
        <v>44197</v>
      </c>
      <c r="O274" s="6">
        <v>44287</v>
      </c>
      <c r="P274" s="6">
        <v>44197</v>
      </c>
      <c r="Q274" s="6">
        <v>44287</v>
      </c>
      <c r="R274" t="s">
        <v>1893</v>
      </c>
      <c r="S274" t="s">
        <v>1774</v>
      </c>
      <c r="T274" t="s">
        <v>429</v>
      </c>
      <c r="U274" t="s">
        <v>2031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2031</v>
      </c>
    </row>
    <row r="275" spans="1:28">
      <c r="A275">
        <v>274</v>
      </c>
      <c r="B275" t="s">
        <v>255</v>
      </c>
      <c r="C275" t="s">
        <v>1471</v>
      </c>
      <c r="D275" t="s">
        <v>1472</v>
      </c>
      <c r="E275" t="s">
        <v>713</v>
      </c>
      <c r="F275" t="s">
        <v>1474</v>
      </c>
      <c r="G275" t="s">
        <v>1473</v>
      </c>
      <c r="H275">
        <v>6</v>
      </c>
      <c r="I275">
        <v>4</v>
      </c>
      <c r="L275">
        <v>5333</v>
      </c>
      <c r="M275" t="s">
        <v>27</v>
      </c>
      <c r="N275" s="6">
        <v>44440</v>
      </c>
      <c r="O275" s="6">
        <v>44531</v>
      </c>
      <c r="P275" s="6">
        <v>44440</v>
      </c>
      <c r="Q275" s="6">
        <v>44593</v>
      </c>
      <c r="R275" t="s">
        <v>1893</v>
      </c>
      <c r="S275" t="s">
        <v>1774</v>
      </c>
      <c r="T275" t="s">
        <v>429</v>
      </c>
      <c r="U275" t="s">
        <v>2031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2031</v>
      </c>
    </row>
    <row r="276" spans="1:28">
      <c r="A276">
        <v>275</v>
      </c>
      <c r="B276" t="s">
        <v>163</v>
      </c>
      <c r="C276" t="s">
        <v>1743</v>
      </c>
      <c r="D276" t="s">
        <v>69</v>
      </c>
      <c r="E276" t="s">
        <v>409</v>
      </c>
      <c r="F276" t="s">
        <v>2255</v>
      </c>
      <c r="G276" t="s">
        <v>2256</v>
      </c>
      <c r="H276">
        <v>20</v>
      </c>
      <c r="I276">
        <v>20</v>
      </c>
      <c r="L276">
        <v>2180</v>
      </c>
      <c r="M276" t="s">
        <v>132</v>
      </c>
      <c r="N276" s="6">
        <v>44440</v>
      </c>
      <c r="O276" s="6">
        <v>45017</v>
      </c>
      <c r="P276" s="6">
        <v>44440</v>
      </c>
      <c r="Q276" s="6">
        <v>45017</v>
      </c>
      <c r="R276" t="s">
        <v>1893</v>
      </c>
      <c r="S276" t="s">
        <v>1751</v>
      </c>
      <c r="T276" t="s">
        <v>294</v>
      </c>
      <c r="U276" t="s">
        <v>20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20</v>
      </c>
    </row>
    <row r="277" spans="1:28">
      <c r="A277">
        <v>276</v>
      </c>
      <c r="B277" t="s">
        <v>163</v>
      </c>
      <c r="C277" t="s">
        <v>1744</v>
      </c>
      <c r="D277" t="s">
        <v>69</v>
      </c>
      <c r="E277" t="s">
        <v>1745</v>
      </c>
      <c r="F277" t="s">
        <v>2257</v>
      </c>
      <c r="G277" t="s">
        <v>2258</v>
      </c>
      <c r="H277">
        <v>20</v>
      </c>
      <c r="I277">
        <v>20</v>
      </c>
      <c r="L277">
        <v>2180</v>
      </c>
      <c r="M277" t="s">
        <v>132</v>
      </c>
      <c r="N277" s="6">
        <v>44440</v>
      </c>
      <c r="O277" s="6">
        <v>45017</v>
      </c>
      <c r="P277" s="6">
        <v>44440</v>
      </c>
      <c r="Q277" s="6">
        <v>45017</v>
      </c>
      <c r="R277" t="s">
        <v>1892</v>
      </c>
      <c r="S277" t="s">
        <v>1751</v>
      </c>
      <c r="T277" t="s">
        <v>294</v>
      </c>
      <c r="U277" t="s">
        <v>20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20</v>
      </c>
    </row>
    <row r="278" spans="1:28">
      <c r="A278">
        <v>277</v>
      </c>
      <c r="B278" t="s">
        <v>255</v>
      </c>
      <c r="C278" t="s">
        <v>821</v>
      </c>
      <c r="D278" t="s">
        <v>866</v>
      </c>
      <c r="E278" t="s">
        <v>437</v>
      </c>
      <c r="F278">
        <v>2225882928</v>
      </c>
      <c r="G278" t="s">
        <v>1475</v>
      </c>
      <c r="H278">
        <v>4</v>
      </c>
      <c r="I278">
        <v>4</v>
      </c>
      <c r="L278">
        <v>3350</v>
      </c>
      <c r="M278" t="s">
        <v>27</v>
      </c>
      <c r="N278" s="6">
        <v>44440</v>
      </c>
      <c r="O278" s="6">
        <v>44531</v>
      </c>
      <c r="P278" s="6">
        <v>44440</v>
      </c>
      <c r="Q278" s="6">
        <v>44531</v>
      </c>
      <c r="R278" t="s">
        <v>1893</v>
      </c>
      <c r="S278" t="s">
        <v>1774</v>
      </c>
      <c r="T278" t="s">
        <v>429</v>
      </c>
      <c r="U278" t="s">
        <v>2031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2031</v>
      </c>
    </row>
    <row r="279" spans="1:28">
      <c r="A279">
        <v>278</v>
      </c>
      <c r="B279" t="s">
        <v>255</v>
      </c>
      <c r="C279" t="s">
        <v>822</v>
      </c>
      <c r="D279" t="s">
        <v>867</v>
      </c>
      <c r="E279" t="s">
        <v>412</v>
      </c>
      <c r="F279" t="s">
        <v>1477</v>
      </c>
      <c r="G279" t="s">
        <v>1476</v>
      </c>
      <c r="H279">
        <v>6</v>
      </c>
      <c r="I279">
        <v>4</v>
      </c>
      <c r="L279">
        <v>5333</v>
      </c>
      <c r="M279" t="s">
        <v>27</v>
      </c>
      <c r="N279" s="6">
        <v>44440</v>
      </c>
      <c r="O279" s="6">
        <v>44531</v>
      </c>
      <c r="P279" s="6">
        <v>44440</v>
      </c>
      <c r="Q279" s="6">
        <v>44593</v>
      </c>
      <c r="R279" t="s">
        <v>1893</v>
      </c>
      <c r="S279" t="s">
        <v>1774</v>
      </c>
      <c r="T279" t="s">
        <v>429</v>
      </c>
      <c r="U279" t="s">
        <v>2031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2031</v>
      </c>
    </row>
    <row r="280" spans="1:28">
      <c r="A280">
        <v>279</v>
      </c>
      <c r="B280" t="s">
        <v>198</v>
      </c>
      <c r="C280" t="s">
        <v>1280</v>
      </c>
      <c r="D280" t="s">
        <v>1281</v>
      </c>
      <c r="E280" t="s">
        <v>734</v>
      </c>
      <c r="F280" t="s">
        <v>1942</v>
      </c>
      <c r="G280" t="s">
        <v>1943</v>
      </c>
      <c r="H280">
        <v>20</v>
      </c>
      <c r="I280">
        <v>20</v>
      </c>
      <c r="K280">
        <v>2500</v>
      </c>
      <c r="L280">
        <v>2800</v>
      </c>
      <c r="M280" t="s">
        <v>1739</v>
      </c>
      <c r="N280" s="6">
        <v>43617</v>
      </c>
      <c r="O280" s="6">
        <v>44197</v>
      </c>
      <c r="P280" s="6">
        <v>43617</v>
      </c>
      <c r="Q280" s="6">
        <v>44197</v>
      </c>
      <c r="R280" t="s">
        <v>1892</v>
      </c>
      <c r="S280" t="s">
        <v>1749</v>
      </c>
      <c r="T280" t="s">
        <v>450</v>
      </c>
      <c r="U280" t="s">
        <v>2031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2031</v>
      </c>
    </row>
    <row r="281" spans="1:28">
      <c r="A281">
        <v>280</v>
      </c>
      <c r="B281" t="s">
        <v>255</v>
      </c>
      <c r="C281" t="s">
        <v>824</v>
      </c>
      <c r="D281" t="s">
        <v>869</v>
      </c>
      <c r="E281" t="s">
        <v>421</v>
      </c>
      <c r="F281" t="s">
        <v>1481</v>
      </c>
      <c r="G281" t="s">
        <v>1480</v>
      </c>
      <c r="H281">
        <v>4</v>
      </c>
      <c r="I281">
        <v>4</v>
      </c>
      <c r="L281">
        <v>3350</v>
      </c>
      <c r="M281" t="s">
        <v>27</v>
      </c>
      <c r="N281" s="6">
        <v>44440</v>
      </c>
      <c r="O281" s="6">
        <v>44531</v>
      </c>
      <c r="P281" s="6">
        <v>44440</v>
      </c>
      <c r="Q281" s="6">
        <v>44531</v>
      </c>
      <c r="R281" t="s">
        <v>1893</v>
      </c>
      <c r="S281" t="s">
        <v>1774</v>
      </c>
      <c r="T281" t="s">
        <v>429</v>
      </c>
      <c r="U281" t="s">
        <v>2031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2031</v>
      </c>
    </row>
    <row r="282" spans="1:28">
      <c r="A282">
        <v>281</v>
      </c>
      <c r="B282" t="s">
        <v>198</v>
      </c>
      <c r="C282" t="s">
        <v>33</v>
      </c>
      <c r="D282" t="s">
        <v>31</v>
      </c>
      <c r="E282" t="s">
        <v>30</v>
      </c>
      <c r="F282" t="s">
        <v>8074</v>
      </c>
      <c r="G282" t="s">
        <v>1353</v>
      </c>
      <c r="H282">
        <v>20</v>
      </c>
      <c r="I282">
        <v>20</v>
      </c>
      <c r="K282">
        <v>3000</v>
      </c>
      <c r="L282">
        <v>3350</v>
      </c>
      <c r="M282" t="s">
        <v>27</v>
      </c>
      <c r="N282" s="6">
        <v>44287</v>
      </c>
      <c r="O282" s="6">
        <v>44866</v>
      </c>
      <c r="P282" s="6">
        <v>44287</v>
      </c>
      <c r="Q282" s="6">
        <v>44866</v>
      </c>
      <c r="R282" t="s">
        <v>1893</v>
      </c>
      <c r="S282" t="s">
        <v>1749</v>
      </c>
      <c r="T282" t="s">
        <v>294</v>
      </c>
      <c r="U282" t="s">
        <v>2031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2031</v>
      </c>
    </row>
    <row r="283" spans="1:28">
      <c r="A283">
        <v>282</v>
      </c>
      <c r="B283" t="s">
        <v>255</v>
      </c>
      <c r="C283" t="s">
        <v>826</v>
      </c>
      <c r="D283" t="s">
        <v>871</v>
      </c>
      <c r="E283" t="s">
        <v>815</v>
      </c>
      <c r="F283" t="s">
        <v>1483</v>
      </c>
      <c r="G283" t="s">
        <v>8075</v>
      </c>
      <c r="H283">
        <v>4</v>
      </c>
      <c r="I283">
        <v>4</v>
      </c>
      <c r="L283">
        <v>3350</v>
      </c>
      <c r="M283" t="s">
        <v>4160</v>
      </c>
      <c r="N283" s="6">
        <v>44440</v>
      </c>
      <c r="O283" s="6">
        <v>44531</v>
      </c>
      <c r="P283" s="6">
        <v>44440</v>
      </c>
      <c r="Q283" s="6">
        <v>44531</v>
      </c>
      <c r="R283" t="s">
        <v>1893</v>
      </c>
      <c r="S283" t="s">
        <v>1774</v>
      </c>
      <c r="T283" t="s">
        <v>429</v>
      </c>
      <c r="U283" t="s">
        <v>2031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2031</v>
      </c>
    </row>
    <row r="284" spans="1:28">
      <c r="A284">
        <v>283</v>
      </c>
      <c r="B284" t="s">
        <v>865</v>
      </c>
      <c r="C284" t="s">
        <v>838</v>
      </c>
      <c r="D284" t="s">
        <v>2679</v>
      </c>
      <c r="E284" t="s">
        <v>592</v>
      </c>
      <c r="F284" t="s">
        <v>1498</v>
      </c>
      <c r="G284" t="s">
        <v>1497</v>
      </c>
      <c r="H284">
        <v>20</v>
      </c>
      <c r="I284">
        <v>20</v>
      </c>
      <c r="L284">
        <v>3900</v>
      </c>
      <c r="M284" t="s">
        <v>893</v>
      </c>
      <c r="N284" s="6">
        <v>44501</v>
      </c>
      <c r="O284" s="6">
        <v>45078</v>
      </c>
      <c r="P284" s="6">
        <v>44501</v>
      </c>
      <c r="Q284" s="6">
        <v>45078</v>
      </c>
      <c r="R284" t="s">
        <v>1892</v>
      </c>
      <c r="S284" t="s">
        <v>1770</v>
      </c>
      <c r="T284" t="s">
        <v>429</v>
      </c>
      <c r="U284" t="s">
        <v>2031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2031</v>
      </c>
    </row>
    <row r="285" spans="1:28">
      <c r="A285">
        <v>284</v>
      </c>
      <c r="B285" t="s">
        <v>255</v>
      </c>
      <c r="C285" t="s">
        <v>828</v>
      </c>
      <c r="D285" t="s">
        <v>873</v>
      </c>
      <c r="E285" t="s">
        <v>441</v>
      </c>
      <c r="F285" t="s">
        <v>1486</v>
      </c>
      <c r="G285" t="s">
        <v>1485</v>
      </c>
      <c r="H285">
        <v>6</v>
      </c>
      <c r="I285">
        <v>4</v>
      </c>
      <c r="L285">
        <v>5333</v>
      </c>
      <c r="M285" t="s">
        <v>27</v>
      </c>
      <c r="N285" s="6">
        <v>44440</v>
      </c>
      <c r="O285" s="6">
        <v>44531</v>
      </c>
      <c r="P285" s="6">
        <v>44440</v>
      </c>
      <c r="Q285" s="6">
        <v>44593</v>
      </c>
      <c r="R285" t="s">
        <v>1893</v>
      </c>
      <c r="S285" t="s">
        <v>1774</v>
      </c>
      <c r="T285" t="s">
        <v>429</v>
      </c>
      <c r="U285" t="s">
        <v>2031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2031</v>
      </c>
    </row>
    <row r="286" spans="1:28">
      <c r="A286">
        <v>285</v>
      </c>
      <c r="B286" t="s">
        <v>255</v>
      </c>
      <c r="C286" t="s">
        <v>829</v>
      </c>
      <c r="D286" t="s">
        <v>874</v>
      </c>
      <c r="E286" t="s">
        <v>457</v>
      </c>
      <c r="F286" t="s">
        <v>8076</v>
      </c>
      <c r="G286" t="s">
        <v>1487</v>
      </c>
      <c r="H286">
        <v>4</v>
      </c>
      <c r="I286">
        <v>4</v>
      </c>
      <c r="K286">
        <v>0</v>
      </c>
      <c r="L286">
        <v>3350</v>
      </c>
      <c r="M286" t="s">
        <v>27</v>
      </c>
      <c r="N286" s="6">
        <v>44470</v>
      </c>
      <c r="O286" s="6">
        <v>44562</v>
      </c>
      <c r="P286" s="6">
        <v>44470</v>
      </c>
      <c r="Q286" s="6">
        <v>44562</v>
      </c>
      <c r="R286" t="s">
        <v>1892</v>
      </c>
      <c r="S286" t="s">
        <v>1774</v>
      </c>
      <c r="T286" t="s">
        <v>429</v>
      </c>
      <c r="U286" t="s">
        <v>2029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2031</v>
      </c>
    </row>
    <row r="287" spans="1:28">
      <c r="A287">
        <v>286</v>
      </c>
      <c r="B287" t="s">
        <v>255</v>
      </c>
      <c r="C287" t="s">
        <v>830</v>
      </c>
      <c r="D287" t="s">
        <v>875</v>
      </c>
      <c r="E287" t="s">
        <v>455</v>
      </c>
      <c r="F287" t="s">
        <v>8077</v>
      </c>
      <c r="G287" t="s">
        <v>1488</v>
      </c>
      <c r="H287">
        <v>6</v>
      </c>
      <c r="I287">
        <v>4</v>
      </c>
      <c r="L287">
        <v>5333</v>
      </c>
      <c r="M287" t="s">
        <v>27</v>
      </c>
      <c r="N287" s="6">
        <v>44440</v>
      </c>
      <c r="O287" s="6">
        <v>44531</v>
      </c>
      <c r="P287" s="6">
        <v>44440</v>
      </c>
      <c r="Q287" s="6">
        <v>44593</v>
      </c>
      <c r="R287" t="s">
        <v>1893</v>
      </c>
      <c r="S287" t="s">
        <v>1774</v>
      </c>
      <c r="T287" t="s">
        <v>429</v>
      </c>
      <c r="U287" t="s">
        <v>2031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2031</v>
      </c>
    </row>
    <row r="288" spans="1:28">
      <c r="A288">
        <v>287</v>
      </c>
      <c r="B288" t="s">
        <v>303</v>
      </c>
      <c r="C288" t="s">
        <v>831</v>
      </c>
      <c r="D288" t="s">
        <v>69</v>
      </c>
      <c r="E288" t="s">
        <v>1974</v>
      </c>
      <c r="F288" t="s">
        <v>69</v>
      </c>
      <c r="G288" t="s">
        <v>69</v>
      </c>
      <c r="H288">
        <v>8</v>
      </c>
      <c r="I288">
        <v>8</v>
      </c>
      <c r="L288">
        <v>2180</v>
      </c>
      <c r="M288" t="s">
        <v>128</v>
      </c>
      <c r="N288" s="6">
        <v>44470</v>
      </c>
      <c r="O288" s="6">
        <v>44682</v>
      </c>
      <c r="P288" s="6">
        <v>44470</v>
      </c>
      <c r="Q288" s="6">
        <v>44682</v>
      </c>
      <c r="R288" t="s">
        <v>1892</v>
      </c>
      <c r="S288" t="s">
        <v>1775</v>
      </c>
      <c r="T288" t="s">
        <v>429</v>
      </c>
      <c r="U288" t="s">
        <v>69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20</v>
      </c>
    </row>
    <row r="289" spans="1:28">
      <c r="A289">
        <v>288</v>
      </c>
      <c r="B289" t="s">
        <v>198</v>
      </c>
      <c r="C289" t="s">
        <v>1194</v>
      </c>
      <c r="D289" t="s">
        <v>1195</v>
      </c>
      <c r="E289" t="s">
        <v>351</v>
      </c>
      <c r="F289" t="s">
        <v>1934</v>
      </c>
      <c r="G289" t="s">
        <v>1935</v>
      </c>
      <c r="H289">
        <v>21</v>
      </c>
      <c r="I289">
        <v>20</v>
      </c>
      <c r="K289">
        <v>3000</v>
      </c>
      <c r="L289">
        <v>3350</v>
      </c>
      <c r="M289" t="s">
        <v>1735</v>
      </c>
      <c r="N289" s="6">
        <v>44075</v>
      </c>
      <c r="O289" s="6">
        <v>44652</v>
      </c>
      <c r="P289" s="6">
        <v>44075</v>
      </c>
      <c r="Q289" s="6">
        <v>44682</v>
      </c>
      <c r="R289" t="s">
        <v>1893</v>
      </c>
      <c r="S289" t="s">
        <v>1749</v>
      </c>
      <c r="T289" t="s">
        <v>429</v>
      </c>
      <c r="U289" t="s">
        <v>2031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2031</v>
      </c>
    </row>
    <row r="290" spans="1:28">
      <c r="A290">
        <v>289</v>
      </c>
      <c r="B290" t="s">
        <v>163</v>
      </c>
      <c r="C290" t="s">
        <v>8</v>
      </c>
      <c r="D290" t="s">
        <v>1180</v>
      </c>
      <c r="E290" t="s">
        <v>2067</v>
      </c>
      <c r="F290" t="s">
        <v>1181</v>
      </c>
      <c r="G290" t="s">
        <v>1661</v>
      </c>
      <c r="H290">
        <v>20</v>
      </c>
      <c r="I290">
        <v>20</v>
      </c>
      <c r="K290">
        <v>2000</v>
      </c>
      <c r="L290">
        <v>1800</v>
      </c>
      <c r="M290" t="s">
        <v>2732</v>
      </c>
      <c r="N290" s="6">
        <v>44228</v>
      </c>
      <c r="O290" s="6">
        <v>44805</v>
      </c>
      <c r="P290" s="6">
        <v>44228</v>
      </c>
      <c r="Q290" s="6">
        <v>44805</v>
      </c>
      <c r="R290" t="s">
        <v>1892</v>
      </c>
      <c r="S290" t="s">
        <v>1751</v>
      </c>
      <c r="T290" t="s">
        <v>429</v>
      </c>
      <c r="U290" t="s">
        <v>2031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20</v>
      </c>
    </row>
    <row r="291" spans="1:28">
      <c r="A291">
        <v>290</v>
      </c>
      <c r="B291" t="s">
        <v>255</v>
      </c>
      <c r="C291" t="s">
        <v>834</v>
      </c>
      <c r="D291" t="s">
        <v>878</v>
      </c>
      <c r="E291" t="s">
        <v>728</v>
      </c>
      <c r="F291" t="s">
        <v>1492</v>
      </c>
      <c r="G291" t="s">
        <v>1491</v>
      </c>
      <c r="H291">
        <v>6</v>
      </c>
      <c r="I291">
        <v>4</v>
      </c>
      <c r="L291">
        <v>5333</v>
      </c>
      <c r="M291" t="s">
        <v>27</v>
      </c>
      <c r="N291" s="6">
        <v>44440</v>
      </c>
      <c r="O291" s="6">
        <v>44531</v>
      </c>
      <c r="P291" s="6">
        <v>44440</v>
      </c>
      <c r="Q291" s="6">
        <v>44593</v>
      </c>
      <c r="R291" t="s">
        <v>1893</v>
      </c>
      <c r="S291" t="s">
        <v>1774</v>
      </c>
      <c r="T291" t="s">
        <v>429</v>
      </c>
      <c r="U291" t="s">
        <v>2031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2031</v>
      </c>
    </row>
    <row r="292" spans="1:28">
      <c r="A292">
        <v>291</v>
      </c>
      <c r="B292" t="s">
        <v>255</v>
      </c>
      <c r="C292" t="s">
        <v>835</v>
      </c>
      <c r="D292" t="s">
        <v>121</v>
      </c>
      <c r="E292" t="s">
        <v>467</v>
      </c>
      <c r="F292" t="s">
        <v>8078</v>
      </c>
      <c r="G292" t="s">
        <v>8079</v>
      </c>
      <c r="H292">
        <v>4</v>
      </c>
      <c r="I292">
        <v>4</v>
      </c>
      <c r="K292">
        <v>0</v>
      </c>
      <c r="L292">
        <v>3350</v>
      </c>
      <c r="M292" t="s">
        <v>27</v>
      </c>
      <c r="N292" s="6">
        <v>44470</v>
      </c>
      <c r="O292" s="6">
        <v>44562</v>
      </c>
      <c r="P292" s="6">
        <v>44470</v>
      </c>
      <c r="Q292" s="6">
        <v>44562</v>
      </c>
      <c r="R292" t="s">
        <v>1893</v>
      </c>
      <c r="S292" t="s">
        <v>1774</v>
      </c>
      <c r="T292" t="s">
        <v>429</v>
      </c>
      <c r="U292" t="s">
        <v>2029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2031</v>
      </c>
    </row>
    <row r="293" spans="1:28">
      <c r="A293">
        <v>292</v>
      </c>
      <c r="B293" t="s">
        <v>163</v>
      </c>
      <c r="C293" t="s">
        <v>836</v>
      </c>
      <c r="D293" t="s">
        <v>2736</v>
      </c>
      <c r="E293" t="s">
        <v>547</v>
      </c>
      <c r="F293" t="s">
        <v>1494</v>
      </c>
      <c r="G293" t="s">
        <v>1493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8080</v>
      </c>
      <c r="N293" s="6">
        <v>44440</v>
      </c>
      <c r="O293" s="6">
        <v>45017</v>
      </c>
      <c r="P293" s="6">
        <v>44440</v>
      </c>
      <c r="Q293" s="6">
        <v>45017</v>
      </c>
      <c r="R293" t="s">
        <v>1893</v>
      </c>
      <c r="S293" t="s">
        <v>1751</v>
      </c>
      <c r="T293" t="s">
        <v>429</v>
      </c>
      <c r="U293" t="s">
        <v>20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20</v>
      </c>
    </row>
    <row r="294" spans="1:28">
      <c r="A294">
        <v>293</v>
      </c>
      <c r="B294" t="s">
        <v>303</v>
      </c>
      <c r="C294" t="s">
        <v>837</v>
      </c>
      <c r="D294" t="s">
        <v>2737</v>
      </c>
      <c r="E294" t="s">
        <v>478</v>
      </c>
      <c r="F294" t="s">
        <v>1496</v>
      </c>
      <c r="G294" t="s">
        <v>1495</v>
      </c>
      <c r="H294">
        <v>8</v>
      </c>
      <c r="I294">
        <v>8</v>
      </c>
      <c r="L294">
        <v>2180</v>
      </c>
      <c r="M294" t="s">
        <v>128</v>
      </c>
      <c r="N294" s="6">
        <v>44501</v>
      </c>
      <c r="O294" s="6">
        <v>44713</v>
      </c>
      <c r="P294" s="6">
        <v>44491</v>
      </c>
      <c r="Q294" s="6">
        <v>44703</v>
      </c>
      <c r="R294" t="s">
        <v>1892</v>
      </c>
      <c r="S294" t="s">
        <v>1775</v>
      </c>
      <c r="T294" t="s">
        <v>429</v>
      </c>
      <c r="U294" t="s">
        <v>2029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2031</v>
      </c>
    </row>
    <row r="295" spans="1:28">
      <c r="A295">
        <v>294</v>
      </c>
      <c r="B295" t="s">
        <v>163</v>
      </c>
      <c r="C295" t="s">
        <v>977</v>
      </c>
      <c r="D295" t="s">
        <v>2738</v>
      </c>
      <c r="E295" t="s">
        <v>979</v>
      </c>
      <c r="F295" t="s">
        <v>1962</v>
      </c>
      <c r="G295" t="s">
        <v>980</v>
      </c>
      <c r="H295">
        <v>20</v>
      </c>
      <c r="I295">
        <v>20</v>
      </c>
      <c r="K295">
        <v>2000</v>
      </c>
      <c r="L295">
        <v>2000</v>
      </c>
      <c r="M295" t="s">
        <v>1742</v>
      </c>
      <c r="N295" s="6">
        <v>43604</v>
      </c>
      <c r="O295" s="6">
        <v>44184</v>
      </c>
      <c r="P295" s="6">
        <v>43604</v>
      </c>
      <c r="Q295" s="6">
        <v>44184</v>
      </c>
      <c r="R295" t="s">
        <v>1893</v>
      </c>
      <c r="S295" t="s">
        <v>1751</v>
      </c>
      <c r="T295" t="s">
        <v>429</v>
      </c>
      <c r="U295" t="s">
        <v>2029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2031</v>
      </c>
    </row>
    <row r="296" spans="1:28">
      <c r="A296">
        <v>295</v>
      </c>
      <c r="B296" t="s">
        <v>255</v>
      </c>
      <c r="C296" t="s">
        <v>839</v>
      </c>
      <c r="D296" t="s">
        <v>1472</v>
      </c>
      <c r="E296" t="s">
        <v>506</v>
      </c>
      <c r="F296" t="s">
        <v>1500</v>
      </c>
      <c r="G296" t="s">
        <v>1499</v>
      </c>
      <c r="H296">
        <v>4</v>
      </c>
      <c r="I296">
        <v>4</v>
      </c>
      <c r="K296">
        <v>0</v>
      </c>
      <c r="L296">
        <v>3350</v>
      </c>
      <c r="M296" t="s">
        <v>27</v>
      </c>
      <c r="N296" s="6">
        <v>44501</v>
      </c>
      <c r="O296" s="6">
        <v>44593</v>
      </c>
      <c r="P296" s="6">
        <v>44501</v>
      </c>
      <c r="Q296" s="6">
        <v>44593</v>
      </c>
      <c r="R296" t="s">
        <v>1893</v>
      </c>
      <c r="S296" t="s">
        <v>1774</v>
      </c>
      <c r="T296" t="s">
        <v>429</v>
      </c>
      <c r="U296" t="s">
        <v>2029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2031</v>
      </c>
    </row>
    <row r="297" spans="1:28">
      <c r="A297">
        <v>296</v>
      </c>
      <c r="B297" t="s">
        <v>303</v>
      </c>
      <c r="C297" t="s">
        <v>840</v>
      </c>
      <c r="D297" t="s">
        <v>2739</v>
      </c>
      <c r="E297" t="s">
        <v>551</v>
      </c>
      <c r="F297" t="s">
        <v>1502</v>
      </c>
      <c r="G297" t="s">
        <v>1501</v>
      </c>
      <c r="H297">
        <v>8</v>
      </c>
      <c r="I297">
        <v>8</v>
      </c>
      <c r="L297">
        <v>2180</v>
      </c>
      <c r="M297" t="s">
        <v>128</v>
      </c>
      <c r="N297" s="6">
        <v>44501</v>
      </c>
      <c r="O297" s="6">
        <v>44713</v>
      </c>
      <c r="P297" s="6">
        <v>44501</v>
      </c>
      <c r="Q297" s="6">
        <v>44713</v>
      </c>
      <c r="R297" t="s">
        <v>1893</v>
      </c>
      <c r="S297" t="s">
        <v>1775</v>
      </c>
      <c r="T297" t="s">
        <v>429</v>
      </c>
      <c r="U297" t="s">
        <v>2029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2031</v>
      </c>
    </row>
    <row r="298" spans="1:28">
      <c r="A298">
        <v>297</v>
      </c>
      <c r="B298" t="s">
        <v>865</v>
      </c>
      <c r="C298" t="s">
        <v>1746</v>
      </c>
      <c r="D298" t="s">
        <v>69</v>
      </c>
      <c r="E298" t="s">
        <v>534</v>
      </c>
      <c r="F298" t="s">
        <v>69</v>
      </c>
      <c r="G298" t="s">
        <v>69</v>
      </c>
      <c r="H298">
        <v>20</v>
      </c>
      <c r="I298">
        <v>20</v>
      </c>
      <c r="L298">
        <v>3350</v>
      </c>
      <c r="M298" t="s">
        <v>893</v>
      </c>
      <c r="N298" s="6">
        <v>44501</v>
      </c>
      <c r="O298" s="6">
        <v>45078</v>
      </c>
      <c r="P298" s="6">
        <v>44501</v>
      </c>
      <c r="Q298" s="6">
        <v>45078</v>
      </c>
      <c r="R298" t="s">
        <v>1892</v>
      </c>
      <c r="S298" t="s">
        <v>1770</v>
      </c>
      <c r="T298" t="s">
        <v>429</v>
      </c>
      <c r="U298" t="s">
        <v>69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20</v>
      </c>
    </row>
    <row r="299" spans="1:28">
      <c r="A299">
        <v>298</v>
      </c>
      <c r="B299" t="s">
        <v>518</v>
      </c>
      <c r="C299" t="s">
        <v>841</v>
      </c>
      <c r="D299" t="s">
        <v>2740</v>
      </c>
      <c r="E299" t="s">
        <v>517</v>
      </c>
      <c r="F299">
        <v>8332811726</v>
      </c>
      <c r="G299" t="s">
        <v>1550</v>
      </c>
      <c r="H299">
        <v>16</v>
      </c>
      <c r="I299">
        <v>16</v>
      </c>
      <c r="K299">
        <v>2000</v>
      </c>
      <c r="L299">
        <v>2180</v>
      </c>
      <c r="M299" t="s">
        <v>894</v>
      </c>
      <c r="N299" s="6">
        <v>44539</v>
      </c>
      <c r="O299" s="6">
        <v>44994</v>
      </c>
      <c r="P299" s="6">
        <v>44539</v>
      </c>
      <c r="Q299" s="6">
        <v>44994</v>
      </c>
      <c r="R299" t="s">
        <v>1893</v>
      </c>
      <c r="S299" t="s">
        <v>1771</v>
      </c>
      <c r="T299" t="s">
        <v>429</v>
      </c>
      <c r="U299" t="s">
        <v>2029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2031</v>
      </c>
    </row>
    <row r="300" spans="1:28">
      <c r="A300">
        <v>299</v>
      </c>
      <c r="B300" t="s">
        <v>865</v>
      </c>
      <c r="C300" t="s">
        <v>842</v>
      </c>
      <c r="D300" t="s">
        <v>879</v>
      </c>
      <c r="E300" t="s">
        <v>725</v>
      </c>
      <c r="F300" t="s">
        <v>8052</v>
      </c>
      <c r="G300" t="s">
        <v>1333</v>
      </c>
      <c r="H300">
        <v>20</v>
      </c>
      <c r="I300">
        <v>20</v>
      </c>
      <c r="K300">
        <v>3000</v>
      </c>
      <c r="L300">
        <v>3350</v>
      </c>
      <c r="M300" t="s">
        <v>893</v>
      </c>
      <c r="N300" s="6">
        <v>44501</v>
      </c>
      <c r="O300" s="6">
        <v>45078</v>
      </c>
      <c r="P300" s="6">
        <v>44501</v>
      </c>
      <c r="Q300" s="6">
        <v>45078</v>
      </c>
      <c r="R300" t="s">
        <v>1892</v>
      </c>
      <c r="S300" t="s">
        <v>1770</v>
      </c>
      <c r="T300" t="s">
        <v>429</v>
      </c>
      <c r="U300" t="s">
        <v>2031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2031</v>
      </c>
    </row>
    <row r="301" spans="1:28">
      <c r="A301">
        <v>300</v>
      </c>
      <c r="B301" t="s">
        <v>518</v>
      </c>
      <c r="C301" t="s">
        <v>1747</v>
      </c>
      <c r="D301" t="s">
        <v>69</v>
      </c>
      <c r="E301" t="s">
        <v>1748</v>
      </c>
      <c r="F301" t="s">
        <v>69</v>
      </c>
      <c r="G301" t="s">
        <v>69</v>
      </c>
      <c r="H301">
        <v>16</v>
      </c>
      <c r="I301">
        <v>16</v>
      </c>
      <c r="L301">
        <v>2180</v>
      </c>
      <c r="M301" t="s">
        <v>894</v>
      </c>
      <c r="N301" s="6">
        <v>44501</v>
      </c>
      <c r="O301" s="6">
        <v>44958</v>
      </c>
      <c r="P301" s="6">
        <v>44501</v>
      </c>
      <c r="Q301" s="6">
        <v>44958</v>
      </c>
      <c r="R301" t="s">
        <v>1893</v>
      </c>
      <c r="S301" t="s">
        <v>1771</v>
      </c>
      <c r="T301" t="s">
        <v>429</v>
      </c>
      <c r="U301" t="s">
        <v>2741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2741</v>
      </c>
    </row>
    <row r="302" spans="1:28">
      <c r="A302">
        <v>301</v>
      </c>
      <c r="B302" t="s">
        <v>163</v>
      </c>
      <c r="C302" t="s">
        <v>98</v>
      </c>
      <c r="D302" t="s">
        <v>1402</v>
      </c>
      <c r="E302" t="s">
        <v>410</v>
      </c>
      <c r="F302">
        <v>7225033333</v>
      </c>
      <c r="G302" s="143" t="s">
        <v>1403</v>
      </c>
      <c r="H302">
        <v>20</v>
      </c>
      <c r="I302">
        <v>20</v>
      </c>
      <c r="K302">
        <v>2000</v>
      </c>
      <c r="L302">
        <v>2180</v>
      </c>
      <c r="M302" t="s">
        <v>896</v>
      </c>
      <c r="N302" s="6">
        <v>44317</v>
      </c>
      <c r="O302" s="6">
        <v>44896</v>
      </c>
      <c r="P302" s="6">
        <v>44317</v>
      </c>
      <c r="Q302" s="6">
        <v>44896</v>
      </c>
      <c r="R302" t="s">
        <v>1892</v>
      </c>
      <c r="S302" t="s">
        <v>1751</v>
      </c>
      <c r="T302" t="s">
        <v>294</v>
      </c>
      <c r="U302" t="s">
        <v>2029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20</v>
      </c>
    </row>
    <row r="303" spans="1:28">
      <c r="A303">
        <v>302</v>
      </c>
      <c r="B303" t="s">
        <v>303</v>
      </c>
      <c r="C303" t="s">
        <v>844</v>
      </c>
      <c r="D303" t="s">
        <v>2742</v>
      </c>
      <c r="E303" t="s">
        <v>710</v>
      </c>
      <c r="F303" t="s">
        <v>1504</v>
      </c>
      <c r="G303" t="s">
        <v>1503</v>
      </c>
      <c r="H303">
        <v>8</v>
      </c>
      <c r="I303">
        <v>8</v>
      </c>
      <c r="L303">
        <v>2180</v>
      </c>
      <c r="M303" t="s">
        <v>128</v>
      </c>
      <c r="N303" s="6">
        <v>44531</v>
      </c>
      <c r="O303" s="6">
        <v>44743</v>
      </c>
      <c r="P303" s="6">
        <v>44531</v>
      </c>
      <c r="Q303" s="6">
        <v>44743</v>
      </c>
      <c r="R303" t="s">
        <v>1893</v>
      </c>
      <c r="S303" t="s">
        <v>1775</v>
      </c>
      <c r="T303" t="s">
        <v>429</v>
      </c>
      <c r="U303" t="s">
        <v>2029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2031</v>
      </c>
    </row>
    <row r="304" spans="1:28">
      <c r="A304">
        <v>303</v>
      </c>
      <c r="B304" t="s">
        <v>198</v>
      </c>
      <c r="C304" t="s">
        <v>2213</v>
      </c>
      <c r="D304" t="s">
        <v>29</v>
      </c>
      <c r="E304" t="s">
        <v>28</v>
      </c>
      <c r="F304" t="s">
        <v>8081</v>
      </c>
      <c r="G304" t="s">
        <v>1352</v>
      </c>
      <c r="H304">
        <v>20</v>
      </c>
      <c r="I304">
        <v>20</v>
      </c>
      <c r="K304">
        <v>3000</v>
      </c>
      <c r="L304">
        <v>3350</v>
      </c>
      <c r="M304" t="s">
        <v>27</v>
      </c>
      <c r="N304" s="6">
        <v>44287</v>
      </c>
      <c r="O304" s="6">
        <v>44866</v>
      </c>
      <c r="P304" s="6">
        <v>44287</v>
      </c>
      <c r="Q304" s="6">
        <v>44866</v>
      </c>
      <c r="R304" t="s">
        <v>1892</v>
      </c>
      <c r="S304" t="s">
        <v>1749</v>
      </c>
      <c r="T304" t="s">
        <v>294</v>
      </c>
      <c r="U304" t="s">
        <v>2031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2031</v>
      </c>
    </row>
    <row r="305" spans="1:28">
      <c r="A305">
        <v>304</v>
      </c>
      <c r="B305" t="s">
        <v>865</v>
      </c>
      <c r="C305" t="s">
        <v>846</v>
      </c>
      <c r="D305" t="s">
        <v>882</v>
      </c>
      <c r="E305" t="s">
        <v>8082</v>
      </c>
      <c r="F305" t="s">
        <v>1976</v>
      </c>
      <c r="G305" t="s">
        <v>8986</v>
      </c>
      <c r="H305">
        <v>20</v>
      </c>
      <c r="I305">
        <v>20</v>
      </c>
      <c r="L305">
        <v>0</v>
      </c>
      <c r="M305" t="s">
        <v>893</v>
      </c>
      <c r="N305" s="6">
        <v>44501</v>
      </c>
      <c r="O305" s="6">
        <v>45078</v>
      </c>
      <c r="P305" s="6">
        <v>44501</v>
      </c>
      <c r="Q305" s="6">
        <v>45078</v>
      </c>
      <c r="R305" t="s">
        <v>1892</v>
      </c>
      <c r="S305" t="s">
        <v>1770</v>
      </c>
      <c r="T305" t="s">
        <v>429</v>
      </c>
      <c r="U305" t="s">
        <v>2029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2031</v>
      </c>
    </row>
    <row r="306" spans="1:28">
      <c r="A306">
        <v>305</v>
      </c>
      <c r="B306" t="s">
        <v>865</v>
      </c>
      <c r="C306" t="s">
        <v>847</v>
      </c>
      <c r="D306" t="s">
        <v>882</v>
      </c>
      <c r="E306" t="s">
        <v>816</v>
      </c>
      <c r="F306" t="s">
        <v>1977</v>
      </c>
      <c r="G306" t="s">
        <v>1549</v>
      </c>
      <c r="H306">
        <v>20</v>
      </c>
      <c r="I306">
        <v>20</v>
      </c>
      <c r="L306">
        <v>0</v>
      </c>
      <c r="M306" t="s">
        <v>893</v>
      </c>
      <c r="N306" s="6">
        <v>44501</v>
      </c>
      <c r="O306" s="6">
        <v>45078</v>
      </c>
      <c r="P306" s="6">
        <v>44501</v>
      </c>
      <c r="Q306" s="6">
        <v>45078</v>
      </c>
      <c r="R306" t="s">
        <v>1892</v>
      </c>
      <c r="S306" t="s">
        <v>1770</v>
      </c>
      <c r="T306" t="s">
        <v>429</v>
      </c>
      <c r="U306" t="s">
        <v>2029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2031</v>
      </c>
    </row>
    <row r="307" spans="1:28">
      <c r="A307">
        <v>306</v>
      </c>
      <c r="B307" t="s">
        <v>865</v>
      </c>
      <c r="C307" t="s">
        <v>848</v>
      </c>
      <c r="D307" t="s">
        <v>883</v>
      </c>
      <c r="E307" t="s">
        <v>580</v>
      </c>
      <c r="F307" t="s">
        <v>1531</v>
      </c>
      <c r="G307" t="s">
        <v>8083</v>
      </c>
      <c r="H307">
        <v>20</v>
      </c>
      <c r="I307">
        <v>20</v>
      </c>
      <c r="L307">
        <v>3350</v>
      </c>
      <c r="M307" t="s">
        <v>893</v>
      </c>
      <c r="N307" s="6">
        <v>44501</v>
      </c>
      <c r="O307" s="6">
        <v>45078</v>
      </c>
      <c r="P307" s="6">
        <v>44501</v>
      </c>
      <c r="Q307" s="6">
        <v>45078</v>
      </c>
      <c r="R307" t="s">
        <v>1893</v>
      </c>
      <c r="S307" t="s">
        <v>1770</v>
      </c>
      <c r="T307" t="s">
        <v>429</v>
      </c>
      <c r="U307" t="s">
        <v>2031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2031</v>
      </c>
    </row>
    <row r="308" spans="1:28">
      <c r="A308">
        <v>307</v>
      </c>
      <c r="B308" t="s">
        <v>303</v>
      </c>
      <c r="C308" t="s">
        <v>864</v>
      </c>
      <c r="D308" t="s">
        <v>884</v>
      </c>
      <c r="E308" t="s">
        <v>807</v>
      </c>
      <c r="F308" t="s">
        <v>1978</v>
      </c>
      <c r="G308" t="s">
        <v>1979</v>
      </c>
      <c r="H308">
        <v>8</v>
      </c>
      <c r="I308">
        <v>8</v>
      </c>
      <c r="K308">
        <v>0</v>
      </c>
      <c r="L308">
        <v>5875</v>
      </c>
      <c r="M308" t="s">
        <v>895</v>
      </c>
      <c r="N308" s="6">
        <v>44470</v>
      </c>
      <c r="O308" s="6">
        <v>44682</v>
      </c>
      <c r="P308" s="6">
        <v>44470</v>
      </c>
      <c r="Q308" s="6">
        <v>44682</v>
      </c>
      <c r="R308" t="s">
        <v>1892</v>
      </c>
      <c r="S308" t="s">
        <v>1775</v>
      </c>
      <c r="T308" t="s">
        <v>429</v>
      </c>
      <c r="U308" t="s">
        <v>2031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2031</v>
      </c>
    </row>
    <row r="309" spans="1:28">
      <c r="A309">
        <v>308</v>
      </c>
      <c r="B309" t="s">
        <v>198</v>
      </c>
      <c r="C309" t="s">
        <v>849</v>
      </c>
      <c r="D309" t="s">
        <v>885</v>
      </c>
      <c r="E309" t="s">
        <v>714</v>
      </c>
      <c r="F309" t="s">
        <v>1505</v>
      </c>
      <c r="G309" t="s">
        <v>8084</v>
      </c>
      <c r="H309">
        <v>20</v>
      </c>
      <c r="I309">
        <v>20</v>
      </c>
      <c r="K309">
        <v>3000</v>
      </c>
      <c r="L309">
        <v>3350</v>
      </c>
      <c r="M309" t="s">
        <v>2259</v>
      </c>
      <c r="N309" s="6">
        <v>44531</v>
      </c>
      <c r="O309" s="6">
        <v>45108</v>
      </c>
      <c r="P309" s="6">
        <v>44531</v>
      </c>
      <c r="Q309" s="6">
        <v>45108</v>
      </c>
      <c r="R309" t="s">
        <v>1893</v>
      </c>
      <c r="S309" t="s">
        <v>1749</v>
      </c>
      <c r="T309" t="s">
        <v>429</v>
      </c>
      <c r="U309" t="s">
        <v>20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20</v>
      </c>
    </row>
    <row r="310" spans="1:28">
      <c r="A310">
        <v>309</v>
      </c>
      <c r="B310" t="s">
        <v>865</v>
      </c>
      <c r="C310" t="s">
        <v>850</v>
      </c>
      <c r="D310" t="s">
        <v>886</v>
      </c>
      <c r="E310" t="s">
        <v>729</v>
      </c>
      <c r="F310" t="s">
        <v>1980</v>
      </c>
      <c r="G310" t="s">
        <v>1552</v>
      </c>
      <c r="H310">
        <v>20</v>
      </c>
      <c r="I310">
        <v>20</v>
      </c>
      <c r="K310">
        <v>3000</v>
      </c>
      <c r="L310">
        <v>3350</v>
      </c>
      <c r="M310" t="s">
        <v>893</v>
      </c>
      <c r="N310" s="6">
        <v>44531</v>
      </c>
      <c r="O310" s="6">
        <v>45108</v>
      </c>
      <c r="P310" s="6">
        <v>44531</v>
      </c>
      <c r="Q310" s="6">
        <v>45108</v>
      </c>
      <c r="R310" t="s">
        <v>1893</v>
      </c>
      <c r="S310" t="s">
        <v>1770</v>
      </c>
      <c r="T310" t="s">
        <v>429</v>
      </c>
      <c r="U310" t="s">
        <v>2029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20</v>
      </c>
    </row>
    <row r="311" spans="1:28">
      <c r="A311">
        <v>310</v>
      </c>
      <c r="B311" t="s">
        <v>163</v>
      </c>
      <c r="C311" t="s">
        <v>851</v>
      </c>
      <c r="D311" t="s">
        <v>887</v>
      </c>
      <c r="E311" t="s">
        <v>817</v>
      </c>
      <c r="F311" t="s">
        <v>1507</v>
      </c>
      <c r="G311" t="s">
        <v>1506</v>
      </c>
      <c r="H311">
        <v>20</v>
      </c>
      <c r="I311">
        <v>20</v>
      </c>
      <c r="L311">
        <v>2180</v>
      </c>
      <c r="M311" t="s">
        <v>896</v>
      </c>
      <c r="N311" s="6">
        <v>44562</v>
      </c>
      <c r="O311" s="6">
        <v>45139</v>
      </c>
      <c r="P311" s="6">
        <v>44562</v>
      </c>
      <c r="Q311" s="6">
        <v>45139</v>
      </c>
      <c r="R311" t="s">
        <v>1892</v>
      </c>
      <c r="S311" t="s">
        <v>1751</v>
      </c>
      <c r="T311" t="s">
        <v>429</v>
      </c>
      <c r="U311" t="s">
        <v>20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20</v>
      </c>
    </row>
    <row r="312" spans="1:28">
      <c r="A312">
        <v>311</v>
      </c>
      <c r="B312" t="s">
        <v>163</v>
      </c>
      <c r="C312" t="s">
        <v>852</v>
      </c>
      <c r="D312" t="s">
        <v>888</v>
      </c>
      <c r="E312" t="s">
        <v>767</v>
      </c>
      <c r="F312">
        <v>7773360494</v>
      </c>
      <c r="G312" t="s">
        <v>1508</v>
      </c>
      <c r="H312">
        <v>24</v>
      </c>
      <c r="I312">
        <v>20</v>
      </c>
      <c r="K312">
        <v>2000</v>
      </c>
      <c r="L312">
        <v>1800</v>
      </c>
      <c r="M312" t="s">
        <v>4601</v>
      </c>
      <c r="N312" s="6">
        <v>44575</v>
      </c>
      <c r="O312" s="6">
        <v>45152</v>
      </c>
      <c r="P312" s="6">
        <v>44562</v>
      </c>
      <c r="Q312" s="6">
        <v>45261</v>
      </c>
      <c r="R312" t="s">
        <v>1892</v>
      </c>
      <c r="S312" t="s">
        <v>1751</v>
      </c>
      <c r="T312" t="s">
        <v>429</v>
      </c>
      <c r="U312" t="s">
        <v>2029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2031</v>
      </c>
    </row>
    <row r="313" spans="1:28">
      <c r="A313">
        <v>312</v>
      </c>
      <c r="B313" t="s">
        <v>865</v>
      </c>
      <c r="C313" t="s">
        <v>853</v>
      </c>
      <c r="D313" t="s">
        <v>889</v>
      </c>
      <c r="E313" t="s">
        <v>768</v>
      </c>
      <c r="F313" t="s">
        <v>1510</v>
      </c>
      <c r="G313" t="s">
        <v>1509</v>
      </c>
      <c r="H313">
        <v>20</v>
      </c>
      <c r="I313">
        <v>20</v>
      </c>
      <c r="L313">
        <v>3350</v>
      </c>
      <c r="M313" t="s">
        <v>893</v>
      </c>
      <c r="N313" s="6">
        <v>44562</v>
      </c>
      <c r="O313" s="6">
        <v>45139</v>
      </c>
      <c r="P313" s="6">
        <v>44562</v>
      </c>
      <c r="Q313" s="6">
        <v>45139</v>
      </c>
      <c r="R313" t="s">
        <v>1892</v>
      </c>
      <c r="S313" t="s">
        <v>1770</v>
      </c>
      <c r="T313" t="s">
        <v>429</v>
      </c>
      <c r="U313" t="s">
        <v>20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20</v>
      </c>
    </row>
    <row r="314" spans="1:28">
      <c r="A314">
        <v>313</v>
      </c>
      <c r="B314" t="s">
        <v>518</v>
      </c>
      <c r="C314" t="s">
        <v>854</v>
      </c>
      <c r="D314" t="s">
        <v>1591</v>
      </c>
      <c r="E314" t="s">
        <v>736</v>
      </c>
      <c r="F314" t="s">
        <v>1512</v>
      </c>
      <c r="G314" t="s">
        <v>1511</v>
      </c>
      <c r="H314">
        <v>16</v>
      </c>
      <c r="I314">
        <v>16</v>
      </c>
      <c r="L314">
        <v>2180</v>
      </c>
      <c r="M314" t="s">
        <v>894</v>
      </c>
      <c r="N314" s="6">
        <v>44562</v>
      </c>
      <c r="O314" s="6">
        <v>45017</v>
      </c>
      <c r="P314" s="6">
        <v>44562</v>
      </c>
      <c r="Q314" s="6">
        <v>45017</v>
      </c>
      <c r="R314" t="s">
        <v>1893</v>
      </c>
      <c r="S314" t="s">
        <v>1771</v>
      </c>
      <c r="T314" t="s">
        <v>429</v>
      </c>
      <c r="U314" t="s">
        <v>20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20</v>
      </c>
    </row>
    <row r="315" spans="1:28">
      <c r="A315">
        <v>314</v>
      </c>
      <c r="B315" t="s">
        <v>518</v>
      </c>
      <c r="C315" t="s">
        <v>855</v>
      </c>
      <c r="D315" t="s">
        <v>1592</v>
      </c>
      <c r="E315" t="s">
        <v>763</v>
      </c>
      <c r="F315" t="s">
        <v>8085</v>
      </c>
      <c r="G315" t="s">
        <v>8086</v>
      </c>
      <c r="H315">
        <v>16</v>
      </c>
      <c r="I315">
        <v>16</v>
      </c>
      <c r="L315">
        <v>2180</v>
      </c>
      <c r="M315" t="s">
        <v>894</v>
      </c>
      <c r="N315" s="6">
        <v>44562</v>
      </c>
      <c r="O315" s="6">
        <v>45017</v>
      </c>
      <c r="P315" s="6">
        <v>44562</v>
      </c>
      <c r="Q315" s="6">
        <v>45017</v>
      </c>
      <c r="R315" t="s">
        <v>1892</v>
      </c>
      <c r="S315" t="s">
        <v>1771</v>
      </c>
      <c r="T315" t="s">
        <v>429</v>
      </c>
      <c r="U315" t="s">
        <v>20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20</v>
      </c>
    </row>
    <row r="316" spans="1:28">
      <c r="A316">
        <v>315</v>
      </c>
      <c r="B316" t="s">
        <v>518</v>
      </c>
      <c r="C316" t="s">
        <v>856</v>
      </c>
      <c r="D316" t="s">
        <v>1593</v>
      </c>
      <c r="E316" t="s">
        <v>756</v>
      </c>
      <c r="F316">
        <v>8117181395</v>
      </c>
      <c r="G316" t="s">
        <v>1525</v>
      </c>
      <c r="H316">
        <v>16</v>
      </c>
      <c r="I316">
        <v>16</v>
      </c>
      <c r="L316">
        <v>2180</v>
      </c>
      <c r="M316" t="s">
        <v>894</v>
      </c>
      <c r="N316" s="6">
        <v>44562</v>
      </c>
      <c r="O316" s="6">
        <v>45017</v>
      </c>
      <c r="P316" s="6">
        <v>44562</v>
      </c>
      <c r="Q316" s="6">
        <v>45017</v>
      </c>
      <c r="R316" t="s">
        <v>1893</v>
      </c>
      <c r="S316" t="s">
        <v>1771</v>
      </c>
      <c r="T316" t="s">
        <v>429</v>
      </c>
      <c r="U316" t="s">
        <v>20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20</v>
      </c>
    </row>
    <row r="317" spans="1:28">
      <c r="A317">
        <v>316</v>
      </c>
      <c r="B317" t="s">
        <v>295</v>
      </c>
      <c r="C317" t="s">
        <v>857</v>
      </c>
      <c r="D317" t="s">
        <v>1402</v>
      </c>
      <c r="E317" t="s">
        <v>8087</v>
      </c>
      <c r="F317" t="s">
        <v>1513</v>
      </c>
      <c r="G317" t="s">
        <v>8088</v>
      </c>
      <c r="H317">
        <v>6</v>
      </c>
      <c r="I317">
        <v>6</v>
      </c>
      <c r="L317">
        <v>2180</v>
      </c>
      <c r="M317" t="s">
        <v>896</v>
      </c>
      <c r="N317" s="6">
        <v>44562</v>
      </c>
      <c r="O317" s="6">
        <v>44713</v>
      </c>
      <c r="P317" s="6">
        <v>44562</v>
      </c>
      <c r="Q317" s="6">
        <v>44713</v>
      </c>
      <c r="R317" t="s">
        <v>1893</v>
      </c>
      <c r="S317" t="s">
        <v>1769</v>
      </c>
      <c r="T317" t="s">
        <v>294</v>
      </c>
      <c r="U317" t="s">
        <v>20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20</v>
      </c>
    </row>
    <row r="318" spans="1:28">
      <c r="A318">
        <v>317</v>
      </c>
      <c r="B318" t="s">
        <v>198</v>
      </c>
      <c r="C318" t="s">
        <v>858</v>
      </c>
      <c r="D318" t="s">
        <v>890</v>
      </c>
      <c r="E318" t="s">
        <v>778</v>
      </c>
      <c r="F318">
        <v>9981955570</v>
      </c>
      <c r="G318" t="s">
        <v>1514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2259</v>
      </c>
      <c r="N318" s="6">
        <v>44576</v>
      </c>
      <c r="O318" s="6">
        <v>45153</v>
      </c>
      <c r="P318" s="6">
        <v>44576</v>
      </c>
      <c r="Q318" s="6">
        <v>45275</v>
      </c>
      <c r="R318" t="s">
        <v>1892</v>
      </c>
      <c r="S318" t="s">
        <v>1749</v>
      </c>
      <c r="T318" t="s">
        <v>429</v>
      </c>
      <c r="U318" t="s">
        <v>20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20</v>
      </c>
    </row>
    <row r="319" spans="1:28">
      <c r="A319">
        <v>318</v>
      </c>
      <c r="B319" t="s">
        <v>166</v>
      </c>
      <c r="C319" t="s">
        <v>859</v>
      </c>
      <c r="D319" t="s">
        <v>1981</v>
      </c>
      <c r="E319" t="s">
        <v>777</v>
      </c>
      <c r="F319">
        <v>9982227972</v>
      </c>
      <c r="G319" t="s">
        <v>8089</v>
      </c>
      <c r="H319">
        <v>36</v>
      </c>
      <c r="I319">
        <v>36</v>
      </c>
      <c r="K319">
        <v>1000</v>
      </c>
      <c r="L319">
        <v>1350</v>
      </c>
      <c r="M319" t="s">
        <v>895</v>
      </c>
      <c r="N319" s="6">
        <v>44576</v>
      </c>
      <c r="O319" s="6">
        <v>45641</v>
      </c>
      <c r="P319" s="6">
        <v>44576</v>
      </c>
      <c r="Q319" s="6">
        <v>45641</v>
      </c>
      <c r="R319" t="s">
        <v>1892</v>
      </c>
      <c r="S319" t="s">
        <v>903</v>
      </c>
      <c r="T319" t="s">
        <v>429</v>
      </c>
      <c r="U319" t="s">
        <v>2029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2031</v>
      </c>
    </row>
    <row r="320" spans="1:28">
      <c r="A320">
        <v>319</v>
      </c>
      <c r="B320" t="s">
        <v>865</v>
      </c>
      <c r="C320" t="s">
        <v>860</v>
      </c>
      <c r="D320" t="s">
        <v>891</v>
      </c>
      <c r="E320" t="s">
        <v>818</v>
      </c>
      <c r="F320" t="s">
        <v>1516</v>
      </c>
      <c r="G320" t="s">
        <v>1515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893</v>
      </c>
      <c r="N320" s="6">
        <v>44576</v>
      </c>
      <c r="O320" s="6">
        <v>45153</v>
      </c>
      <c r="P320" s="6">
        <v>44576</v>
      </c>
      <c r="Q320" s="6">
        <v>45153</v>
      </c>
      <c r="R320" t="s">
        <v>1893</v>
      </c>
      <c r="S320" t="s">
        <v>1770</v>
      </c>
      <c r="T320" t="s">
        <v>429</v>
      </c>
      <c r="U320" t="s">
        <v>2031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2031</v>
      </c>
    </row>
    <row r="321" spans="1:28">
      <c r="A321">
        <v>320</v>
      </c>
      <c r="B321" t="s">
        <v>163</v>
      </c>
      <c r="C321" t="s">
        <v>1159</v>
      </c>
      <c r="D321" t="s">
        <v>1160</v>
      </c>
      <c r="E321" t="s">
        <v>1161</v>
      </c>
      <c r="F321" t="s">
        <v>1929</v>
      </c>
      <c r="G321" t="s">
        <v>1930</v>
      </c>
      <c r="H321">
        <v>20</v>
      </c>
      <c r="I321">
        <v>20</v>
      </c>
      <c r="K321">
        <v>2000</v>
      </c>
      <c r="L321">
        <v>2300</v>
      </c>
      <c r="M321" t="s">
        <v>1734</v>
      </c>
      <c r="N321" s="6">
        <v>43586</v>
      </c>
      <c r="O321" s="6">
        <v>44166</v>
      </c>
      <c r="P321" s="6">
        <v>43586</v>
      </c>
      <c r="Q321" s="6">
        <v>44166</v>
      </c>
      <c r="R321" t="s">
        <v>1893</v>
      </c>
      <c r="S321" t="s">
        <v>1751</v>
      </c>
      <c r="T321" t="s">
        <v>450</v>
      </c>
      <c r="U321" t="s">
        <v>2029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2031</v>
      </c>
    </row>
    <row r="322" spans="1:28">
      <c r="A322">
        <v>321</v>
      </c>
      <c r="B322" t="s">
        <v>163</v>
      </c>
      <c r="C322" t="s">
        <v>862</v>
      </c>
      <c r="D322" t="s">
        <v>2744</v>
      </c>
      <c r="E322" t="s">
        <v>820</v>
      </c>
      <c r="F322">
        <v>9982143681</v>
      </c>
      <c r="G322" t="s">
        <v>1518</v>
      </c>
      <c r="H322">
        <v>24</v>
      </c>
      <c r="I322">
        <v>20</v>
      </c>
      <c r="K322">
        <v>2000</v>
      </c>
      <c r="L322">
        <v>1800</v>
      </c>
      <c r="M322" t="s">
        <v>4601</v>
      </c>
      <c r="N322" s="6">
        <v>44603</v>
      </c>
      <c r="O322" s="6">
        <v>45180</v>
      </c>
      <c r="P322" s="6">
        <v>44582</v>
      </c>
      <c r="Q322" s="6">
        <v>45281</v>
      </c>
      <c r="R322" t="s">
        <v>1893</v>
      </c>
      <c r="S322" t="s">
        <v>1751</v>
      </c>
      <c r="T322" t="s">
        <v>429</v>
      </c>
      <c r="U322" t="s">
        <v>2029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20</v>
      </c>
    </row>
    <row r="323" spans="1:28">
      <c r="A323">
        <v>322</v>
      </c>
      <c r="B323" t="s">
        <v>518</v>
      </c>
      <c r="C323" t="s">
        <v>863</v>
      </c>
      <c r="D323" t="s">
        <v>1982</v>
      </c>
      <c r="E323" t="s">
        <v>814</v>
      </c>
      <c r="F323">
        <v>9982143681</v>
      </c>
      <c r="G323" t="s">
        <v>1519</v>
      </c>
      <c r="H323">
        <v>16</v>
      </c>
      <c r="I323">
        <v>16</v>
      </c>
      <c r="L323">
        <v>2180</v>
      </c>
      <c r="M323" t="s">
        <v>894</v>
      </c>
      <c r="N323" s="6">
        <v>44582</v>
      </c>
      <c r="O323" s="6">
        <v>45037</v>
      </c>
      <c r="P323" s="6">
        <v>44582</v>
      </c>
      <c r="Q323" s="6">
        <v>45037</v>
      </c>
      <c r="R323" t="s">
        <v>1892</v>
      </c>
      <c r="S323" t="s">
        <v>1771</v>
      </c>
      <c r="T323" t="s">
        <v>429</v>
      </c>
      <c r="U323" t="s">
        <v>2029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2031</v>
      </c>
    </row>
    <row r="324" spans="1:28">
      <c r="A324">
        <v>323</v>
      </c>
      <c r="B324" t="s">
        <v>518</v>
      </c>
      <c r="C324" t="s">
        <v>1520</v>
      </c>
      <c r="D324" t="s">
        <v>69</v>
      </c>
      <c r="E324" t="s">
        <v>899</v>
      </c>
      <c r="F324">
        <v>9841792237</v>
      </c>
      <c r="G324" t="s">
        <v>1521</v>
      </c>
      <c r="H324">
        <v>16</v>
      </c>
      <c r="I324">
        <v>16</v>
      </c>
      <c r="K324">
        <v>2000</v>
      </c>
      <c r="L324">
        <v>2180</v>
      </c>
      <c r="M324" t="s">
        <v>894</v>
      </c>
      <c r="N324" s="6">
        <v>44867</v>
      </c>
      <c r="O324" s="6">
        <v>45324</v>
      </c>
      <c r="P324" s="6">
        <v>44867</v>
      </c>
      <c r="Q324" s="6">
        <v>45324</v>
      </c>
      <c r="R324" t="s">
        <v>1892</v>
      </c>
      <c r="S324" t="s">
        <v>1771</v>
      </c>
      <c r="T324" t="s">
        <v>429</v>
      </c>
      <c r="U324" t="s">
        <v>2029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2741</v>
      </c>
    </row>
    <row r="325" spans="1:28">
      <c r="A325">
        <v>324</v>
      </c>
      <c r="B325" t="s">
        <v>163</v>
      </c>
      <c r="C325" t="s">
        <v>1585</v>
      </c>
      <c r="D325" t="s">
        <v>2345</v>
      </c>
      <c r="E325" t="s">
        <v>1581</v>
      </c>
      <c r="F325">
        <v>9831823524</v>
      </c>
      <c r="G325" t="s">
        <v>1983</v>
      </c>
      <c r="H325">
        <v>20</v>
      </c>
      <c r="I325">
        <v>20</v>
      </c>
      <c r="K325">
        <v>2000</v>
      </c>
      <c r="L325">
        <v>2180</v>
      </c>
      <c r="M325" t="s">
        <v>896</v>
      </c>
      <c r="N325" s="6">
        <v>44606</v>
      </c>
      <c r="O325" s="6">
        <v>45183</v>
      </c>
      <c r="P325" s="6">
        <v>44599</v>
      </c>
      <c r="Q325" s="6">
        <v>45176</v>
      </c>
      <c r="R325" t="s">
        <v>1892</v>
      </c>
      <c r="S325" t="s">
        <v>1751</v>
      </c>
      <c r="T325" t="s">
        <v>429</v>
      </c>
      <c r="U325" t="s">
        <v>2029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20</v>
      </c>
    </row>
    <row r="326" spans="1:28">
      <c r="A326">
        <v>325</v>
      </c>
      <c r="B326" t="s">
        <v>163</v>
      </c>
      <c r="C326" t="s">
        <v>1586</v>
      </c>
      <c r="D326" t="s">
        <v>2346</v>
      </c>
      <c r="E326" t="s">
        <v>1554</v>
      </c>
      <c r="F326">
        <v>9831376354</v>
      </c>
      <c r="G326" t="s">
        <v>1984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4601</v>
      </c>
      <c r="N326" s="6">
        <v>44603</v>
      </c>
      <c r="O326" s="6">
        <v>45180</v>
      </c>
      <c r="P326" s="6">
        <v>44603</v>
      </c>
      <c r="Q326" s="6">
        <v>45180</v>
      </c>
      <c r="R326" t="s">
        <v>1892</v>
      </c>
      <c r="S326" t="s">
        <v>1751</v>
      </c>
      <c r="T326" t="s">
        <v>429</v>
      </c>
      <c r="U326" t="s">
        <v>2029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2031</v>
      </c>
    </row>
    <row r="327" spans="1:28">
      <c r="A327">
        <v>326</v>
      </c>
      <c r="B327" t="s">
        <v>166</v>
      </c>
      <c r="C327" t="s">
        <v>1587</v>
      </c>
      <c r="D327" t="s">
        <v>1985</v>
      </c>
      <c r="E327" t="s">
        <v>1582</v>
      </c>
      <c r="F327">
        <v>9985932014</v>
      </c>
      <c r="G327" t="s">
        <v>8090</v>
      </c>
      <c r="H327">
        <v>36</v>
      </c>
      <c r="I327">
        <v>36</v>
      </c>
      <c r="K327">
        <v>1000</v>
      </c>
      <c r="L327">
        <v>1600</v>
      </c>
      <c r="M327" t="s">
        <v>895</v>
      </c>
      <c r="N327" s="6">
        <v>44604</v>
      </c>
      <c r="O327" s="6">
        <v>45669</v>
      </c>
      <c r="P327" s="6">
        <v>44595</v>
      </c>
      <c r="Q327" s="6">
        <v>45660</v>
      </c>
      <c r="R327" t="s">
        <v>1893</v>
      </c>
      <c r="S327" t="s">
        <v>903</v>
      </c>
      <c r="T327" t="s">
        <v>429</v>
      </c>
      <c r="U327" t="s">
        <v>2029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2741</v>
      </c>
    </row>
    <row r="328" spans="1:28">
      <c r="A328">
        <v>327</v>
      </c>
      <c r="B328" t="s">
        <v>303</v>
      </c>
      <c r="C328" t="s">
        <v>1035</v>
      </c>
      <c r="D328" t="s">
        <v>1036</v>
      </c>
      <c r="E328" t="s">
        <v>1037</v>
      </c>
      <c r="F328" t="s">
        <v>1901</v>
      </c>
      <c r="G328" t="s">
        <v>1902</v>
      </c>
      <c r="H328">
        <v>8</v>
      </c>
      <c r="I328">
        <v>8</v>
      </c>
      <c r="K328">
        <v>750</v>
      </c>
      <c r="L328">
        <v>2180.1</v>
      </c>
      <c r="M328" t="s">
        <v>1733</v>
      </c>
      <c r="N328" s="6">
        <v>44075</v>
      </c>
      <c r="O328" s="6">
        <v>44287</v>
      </c>
      <c r="P328" s="6">
        <v>44075</v>
      </c>
      <c r="Q328" s="6">
        <v>44287</v>
      </c>
      <c r="R328" t="s">
        <v>1893</v>
      </c>
      <c r="S328" t="s">
        <v>1775</v>
      </c>
      <c r="T328" t="s">
        <v>429</v>
      </c>
      <c r="U328" t="s">
        <v>2029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2031</v>
      </c>
    </row>
    <row r="329" spans="1:28">
      <c r="A329">
        <v>328</v>
      </c>
      <c r="B329" t="s">
        <v>166</v>
      </c>
      <c r="C329" t="s">
        <v>1588</v>
      </c>
      <c r="D329" t="s">
        <v>1986</v>
      </c>
      <c r="E329" t="s">
        <v>1583</v>
      </c>
      <c r="F329">
        <v>7133251094</v>
      </c>
      <c r="G329" t="s">
        <v>1987</v>
      </c>
      <c r="H329">
        <v>36</v>
      </c>
      <c r="I329">
        <v>36</v>
      </c>
      <c r="K329">
        <v>1000</v>
      </c>
      <c r="L329">
        <v>1350</v>
      </c>
      <c r="M329" t="s">
        <v>895</v>
      </c>
      <c r="N329" s="6">
        <v>44604</v>
      </c>
      <c r="O329" s="6">
        <v>45669</v>
      </c>
      <c r="P329" s="6">
        <v>44604</v>
      </c>
      <c r="Q329" s="6">
        <v>45669</v>
      </c>
      <c r="R329" t="s">
        <v>1893</v>
      </c>
      <c r="S329" t="s">
        <v>903</v>
      </c>
      <c r="T329" t="s">
        <v>429</v>
      </c>
      <c r="U329" t="s">
        <v>2029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2031</v>
      </c>
    </row>
    <row r="330" spans="1:28">
      <c r="A330">
        <v>329</v>
      </c>
      <c r="B330" t="s">
        <v>163</v>
      </c>
      <c r="C330" t="s">
        <v>6</v>
      </c>
      <c r="D330" t="s">
        <v>1178</v>
      </c>
      <c r="E330" t="s">
        <v>5</v>
      </c>
      <c r="F330" t="s">
        <v>8091</v>
      </c>
      <c r="G330" t="s">
        <v>1179</v>
      </c>
      <c r="H330">
        <v>20</v>
      </c>
      <c r="I330">
        <v>20</v>
      </c>
      <c r="K330">
        <v>2000</v>
      </c>
      <c r="L330">
        <v>2180.0000000000005</v>
      </c>
      <c r="M330" t="s">
        <v>2732</v>
      </c>
      <c r="N330" s="6">
        <v>44228</v>
      </c>
      <c r="O330" s="6">
        <v>44805</v>
      </c>
      <c r="P330" s="6">
        <v>44228</v>
      </c>
      <c r="Q330" s="6">
        <v>44805</v>
      </c>
      <c r="R330" t="s">
        <v>1892</v>
      </c>
      <c r="S330" t="s">
        <v>1751</v>
      </c>
      <c r="T330" t="s">
        <v>429</v>
      </c>
      <c r="U330" t="s">
        <v>2029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20</v>
      </c>
    </row>
    <row r="331" spans="1:28">
      <c r="A331">
        <v>330</v>
      </c>
      <c r="B331" t="s">
        <v>198</v>
      </c>
      <c r="C331" t="s">
        <v>860</v>
      </c>
      <c r="D331" t="s">
        <v>1989</v>
      </c>
      <c r="E331" t="s">
        <v>818</v>
      </c>
      <c r="F331">
        <v>9632526121</v>
      </c>
      <c r="G331" t="s">
        <v>1515</v>
      </c>
      <c r="H331">
        <v>20</v>
      </c>
      <c r="I331">
        <v>20</v>
      </c>
      <c r="K331">
        <v>3000</v>
      </c>
      <c r="L331">
        <v>3350</v>
      </c>
      <c r="M331" t="s">
        <v>2259</v>
      </c>
      <c r="N331" s="6">
        <v>44604</v>
      </c>
      <c r="O331" s="6">
        <v>45181</v>
      </c>
      <c r="P331" s="6">
        <v>44604</v>
      </c>
      <c r="Q331" s="6">
        <v>45181</v>
      </c>
      <c r="R331" t="s">
        <v>1893</v>
      </c>
      <c r="S331" t="s">
        <v>1749</v>
      </c>
      <c r="T331" t="s">
        <v>429</v>
      </c>
      <c r="U331" t="s">
        <v>2031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2031</v>
      </c>
    </row>
    <row r="332" spans="1:28">
      <c r="A332">
        <v>331</v>
      </c>
      <c r="B332" t="s">
        <v>198</v>
      </c>
      <c r="C332" t="s">
        <v>1590</v>
      </c>
      <c r="D332" t="s">
        <v>1994</v>
      </c>
      <c r="E332" t="s">
        <v>2412</v>
      </c>
      <c r="F332">
        <v>444829027</v>
      </c>
      <c r="G332" t="s">
        <v>1578</v>
      </c>
      <c r="H332">
        <v>20</v>
      </c>
      <c r="I332">
        <v>20</v>
      </c>
      <c r="K332">
        <v>3000</v>
      </c>
      <c r="L332">
        <v>3350</v>
      </c>
      <c r="M332" t="s">
        <v>2259</v>
      </c>
      <c r="N332" s="6">
        <v>44604</v>
      </c>
      <c r="O332" s="6">
        <v>45181</v>
      </c>
      <c r="P332" s="6">
        <v>44604</v>
      </c>
      <c r="Q332" s="6">
        <v>45181</v>
      </c>
      <c r="R332" t="s">
        <v>1893</v>
      </c>
      <c r="S332" t="s">
        <v>1749</v>
      </c>
      <c r="T332" t="s">
        <v>429</v>
      </c>
      <c r="U332" t="s">
        <v>20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20</v>
      </c>
    </row>
    <row r="333" spans="1:28">
      <c r="A333">
        <v>332</v>
      </c>
      <c r="B333" t="s">
        <v>166</v>
      </c>
      <c r="C333" t="s">
        <v>1576</v>
      </c>
      <c r="D333" t="s">
        <v>1991</v>
      </c>
      <c r="E333" t="s">
        <v>1580</v>
      </c>
      <c r="F333">
        <v>5528986993</v>
      </c>
      <c r="G333" t="s">
        <v>1577</v>
      </c>
      <c r="H333">
        <v>36</v>
      </c>
      <c r="I333">
        <v>36</v>
      </c>
      <c r="K333">
        <v>1000</v>
      </c>
      <c r="L333">
        <v>1350</v>
      </c>
      <c r="M333" t="s">
        <v>895</v>
      </c>
      <c r="N333" s="6">
        <v>44604</v>
      </c>
      <c r="O333" s="6">
        <v>45669</v>
      </c>
      <c r="P333" s="6">
        <v>44604</v>
      </c>
      <c r="Q333" s="6">
        <v>45669</v>
      </c>
      <c r="R333" t="s">
        <v>1892</v>
      </c>
      <c r="S333" t="s">
        <v>903</v>
      </c>
      <c r="T333" t="s">
        <v>429</v>
      </c>
      <c r="U333" t="s">
        <v>20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20</v>
      </c>
    </row>
    <row r="334" spans="1:28">
      <c r="A334">
        <v>333</v>
      </c>
      <c r="B334" t="s">
        <v>163</v>
      </c>
      <c r="C334" t="s">
        <v>1153</v>
      </c>
      <c r="D334" t="s">
        <v>1154</v>
      </c>
      <c r="E334" t="s">
        <v>8092</v>
      </c>
      <c r="F334" t="s">
        <v>69</v>
      </c>
      <c r="G334" t="s">
        <v>69</v>
      </c>
      <c r="H334">
        <v>24</v>
      </c>
      <c r="I334">
        <v>20</v>
      </c>
      <c r="K334">
        <v>2000</v>
      </c>
      <c r="L334">
        <v>1750</v>
      </c>
      <c r="M334" t="s">
        <v>898</v>
      </c>
      <c r="N334" s="6">
        <v>44228</v>
      </c>
      <c r="O334" s="6">
        <v>44805</v>
      </c>
      <c r="P334" s="6">
        <v>44228</v>
      </c>
      <c r="Q334" s="6">
        <v>44927</v>
      </c>
      <c r="R334" t="s">
        <v>1893</v>
      </c>
      <c r="S334" t="s">
        <v>1751</v>
      </c>
      <c r="T334" t="s">
        <v>429</v>
      </c>
      <c r="U334" t="s">
        <v>20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20</v>
      </c>
    </row>
    <row r="335" spans="1:28">
      <c r="A335">
        <v>334</v>
      </c>
      <c r="B335" t="s">
        <v>198</v>
      </c>
      <c r="C335" t="s">
        <v>1640</v>
      </c>
      <c r="D335" t="s">
        <v>1990</v>
      </c>
      <c r="E335" t="s">
        <v>1637</v>
      </c>
      <c r="F335">
        <v>3335022224</v>
      </c>
      <c r="G335" t="s">
        <v>1639</v>
      </c>
      <c r="H335">
        <v>20</v>
      </c>
      <c r="I335">
        <v>20</v>
      </c>
      <c r="K335">
        <v>3000</v>
      </c>
      <c r="L335">
        <v>3350</v>
      </c>
      <c r="M335" t="s">
        <v>2259</v>
      </c>
      <c r="N335" s="6">
        <v>44639</v>
      </c>
      <c r="O335" s="6">
        <v>45218</v>
      </c>
      <c r="P335" s="6">
        <v>44614</v>
      </c>
      <c r="Q335" s="6">
        <v>45191</v>
      </c>
      <c r="R335" t="s">
        <v>1893</v>
      </c>
      <c r="S335" t="s">
        <v>1749</v>
      </c>
      <c r="T335" t="s">
        <v>429</v>
      </c>
      <c r="U335" t="s">
        <v>2029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2031</v>
      </c>
    </row>
    <row r="336" spans="1:28">
      <c r="A336">
        <v>335</v>
      </c>
      <c r="B336" t="s">
        <v>255</v>
      </c>
      <c r="C336" t="s">
        <v>1728</v>
      </c>
      <c r="D336" t="s">
        <v>1994</v>
      </c>
      <c r="E336" t="s">
        <v>1649</v>
      </c>
      <c r="F336">
        <v>7223811480</v>
      </c>
      <c r="G336" t="s">
        <v>1995</v>
      </c>
      <c r="H336">
        <v>4</v>
      </c>
      <c r="I336">
        <v>4</v>
      </c>
      <c r="L336">
        <v>3350</v>
      </c>
      <c r="M336" t="s">
        <v>27</v>
      </c>
      <c r="N336" s="6">
        <v>44639</v>
      </c>
      <c r="O336" s="6">
        <v>44731</v>
      </c>
      <c r="P336" s="6">
        <v>44614</v>
      </c>
      <c r="Q336" s="6">
        <v>44703</v>
      </c>
      <c r="R336" t="s">
        <v>1893</v>
      </c>
      <c r="S336" t="s">
        <v>1774</v>
      </c>
      <c r="T336" t="s">
        <v>294</v>
      </c>
      <c r="U336" t="s">
        <v>2031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2031</v>
      </c>
    </row>
    <row r="337" spans="1:28">
      <c r="A337">
        <v>336</v>
      </c>
      <c r="B337" t="s">
        <v>255</v>
      </c>
      <c r="C337" t="s">
        <v>1727</v>
      </c>
      <c r="D337" t="s">
        <v>1996</v>
      </c>
      <c r="E337" t="s">
        <v>1648</v>
      </c>
      <c r="F337" t="s">
        <v>1997</v>
      </c>
      <c r="G337" t="s">
        <v>1998</v>
      </c>
      <c r="H337">
        <v>4</v>
      </c>
      <c r="I337">
        <v>4</v>
      </c>
      <c r="L337">
        <v>3350</v>
      </c>
      <c r="M337" t="s">
        <v>27</v>
      </c>
      <c r="N337" s="6">
        <v>44639</v>
      </c>
      <c r="O337" s="6">
        <v>44731</v>
      </c>
      <c r="P337" s="6">
        <v>44614</v>
      </c>
      <c r="Q337" s="6">
        <v>44703</v>
      </c>
      <c r="R337" t="s">
        <v>1892</v>
      </c>
      <c r="S337" t="s">
        <v>1774</v>
      </c>
      <c r="T337" t="s">
        <v>294</v>
      </c>
      <c r="U337" t="s">
        <v>2031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2031</v>
      </c>
    </row>
    <row r="338" spans="1:28">
      <c r="A338">
        <v>337</v>
      </c>
      <c r="B338" t="s">
        <v>295</v>
      </c>
      <c r="C338" t="s">
        <v>1859</v>
      </c>
      <c r="D338" t="s">
        <v>1407</v>
      </c>
      <c r="E338" t="s">
        <v>1858</v>
      </c>
      <c r="F338">
        <v>5521146983</v>
      </c>
      <c r="G338" t="s">
        <v>1999</v>
      </c>
      <c r="H338">
        <v>6</v>
      </c>
      <c r="I338">
        <v>6</v>
      </c>
      <c r="L338">
        <v>2180</v>
      </c>
      <c r="M338" t="s">
        <v>896</v>
      </c>
      <c r="N338" s="6">
        <v>44637</v>
      </c>
      <c r="O338" s="6">
        <v>44790</v>
      </c>
      <c r="P338" s="6">
        <v>44621</v>
      </c>
      <c r="Q338" s="6">
        <v>44774</v>
      </c>
      <c r="R338" t="s">
        <v>1893</v>
      </c>
      <c r="S338" t="s">
        <v>1769</v>
      </c>
      <c r="T338" t="s">
        <v>429</v>
      </c>
      <c r="U338" t="s">
        <v>2741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20</v>
      </c>
    </row>
    <row r="339" spans="1:28">
      <c r="A339">
        <v>338</v>
      </c>
      <c r="B339" t="s">
        <v>163</v>
      </c>
      <c r="C339" t="s">
        <v>2000</v>
      </c>
      <c r="D339" t="s">
        <v>2745</v>
      </c>
      <c r="E339" t="s">
        <v>2260</v>
      </c>
      <c r="F339">
        <v>9981686586</v>
      </c>
      <c r="G339" t="s">
        <v>2261</v>
      </c>
      <c r="H339">
        <v>20</v>
      </c>
      <c r="I339">
        <v>20</v>
      </c>
      <c r="K339">
        <v>2000</v>
      </c>
      <c r="L339">
        <v>2000</v>
      </c>
      <c r="M339" t="s">
        <v>2001</v>
      </c>
      <c r="N339" s="6">
        <v>43715</v>
      </c>
      <c r="O339" s="6">
        <v>44293</v>
      </c>
      <c r="P339" s="6">
        <v>43715</v>
      </c>
      <c r="Q339" s="6">
        <v>44293</v>
      </c>
      <c r="R339" t="s">
        <v>1892</v>
      </c>
      <c r="S339" t="s">
        <v>1751</v>
      </c>
      <c r="T339" t="s">
        <v>429</v>
      </c>
      <c r="U339" t="s">
        <v>2031</v>
      </c>
      <c r="W339" t="s">
        <v>712</v>
      </c>
      <c r="X339">
        <v>-2000</v>
      </c>
      <c r="Y339">
        <v>2</v>
      </c>
      <c r="AA339">
        <v>25000</v>
      </c>
      <c r="AB339" t="s">
        <v>2031</v>
      </c>
    </row>
    <row r="340" spans="1:28">
      <c r="A340">
        <v>339</v>
      </c>
      <c r="B340" t="s">
        <v>163</v>
      </c>
      <c r="C340" t="s">
        <v>2002</v>
      </c>
      <c r="D340" t="s">
        <v>2746</v>
      </c>
      <c r="E340" t="s">
        <v>2003</v>
      </c>
      <c r="F340">
        <v>9982385519</v>
      </c>
      <c r="G340" t="s">
        <v>2262</v>
      </c>
      <c r="H340">
        <v>20</v>
      </c>
      <c r="I340">
        <v>20</v>
      </c>
      <c r="K340">
        <v>2000</v>
      </c>
      <c r="L340">
        <v>2000</v>
      </c>
      <c r="M340" t="s">
        <v>2001</v>
      </c>
      <c r="N340" s="6">
        <v>43715</v>
      </c>
      <c r="O340" s="6">
        <v>44293</v>
      </c>
      <c r="P340" s="6">
        <v>43715</v>
      </c>
      <c r="Q340" s="6">
        <v>44293</v>
      </c>
      <c r="R340" t="s">
        <v>1893</v>
      </c>
      <c r="S340" t="s">
        <v>1751</v>
      </c>
      <c r="T340" t="s">
        <v>429</v>
      </c>
      <c r="U340" t="s">
        <v>2031</v>
      </c>
      <c r="V340">
        <v>5000</v>
      </c>
      <c r="W340">
        <v>0.6</v>
      </c>
      <c r="X340">
        <v>3000</v>
      </c>
      <c r="Y340">
        <v>2</v>
      </c>
      <c r="AA340">
        <v>25000</v>
      </c>
      <c r="AB340" t="s">
        <v>2031</v>
      </c>
    </row>
    <row r="341" spans="1:28">
      <c r="A341">
        <v>340</v>
      </c>
      <c r="B341" t="s">
        <v>163</v>
      </c>
      <c r="C341" t="s">
        <v>2004</v>
      </c>
      <c r="D341" t="s">
        <v>2747</v>
      </c>
      <c r="E341" t="s">
        <v>8093</v>
      </c>
      <c r="F341">
        <v>9982795723</v>
      </c>
      <c r="G341" t="s">
        <v>2263</v>
      </c>
      <c r="H341">
        <v>20</v>
      </c>
      <c r="I341">
        <v>20</v>
      </c>
      <c r="K341">
        <v>2000</v>
      </c>
      <c r="L341">
        <v>2000</v>
      </c>
      <c r="M341" t="s">
        <v>2001</v>
      </c>
      <c r="N341" s="6">
        <v>43715</v>
      </c>
      <c r="O341" s="6">
        <v>44293</v>
      </c>
      <c r="P341" s="6">
        <v>43715</v>
      </c>
      <c r="Q341" s="6">
        <v>44293</v>
      </c>
      <c r="R341" t="s">
        <v>1893</v>
      </c>
      <c r="S341" t="s">
        <v>1751</v>
      </c>
      <c r="U341" t="s">
        <v>2031</v>
      </c>
      <c r="W341" t="s">
        <v>712</v>
      </c>
      <c r="X341">
        <v>-2000</v>
      </c>
      <c r="Y341">
        <v>2</v>
      </c>
      <c r="AA341">
        <v>23000</v>
      </c>
      <c r="AB341" t="s">
        <v>2031</v>
      </c>
    </row>
    <row r="342" spans="1:28">
      <c r="A342">
        <v>341</v>
      </c>
      <c r="B342" t="s">
        <v>163</v>
      </c>
      <c r="C342" t="s">
        <v>1604</v>
      </c>
      <c r="D342" t="s">
        <v>2748</v>
      </c>
      <c r="E342" t="s">
        <v>630</v>
      </c>
      <c r="F342">
        <v>9981474233</v>
      </c>
      <c r="G342" t="s">
        <v>1603</v>
      </c>
      <c r="H342">
        <v>20</v>
      </c>
      <c r="I342">
        <v>20</v>
      </c>
      <c r="K342">
        <v>2000</v>
      </c>
      <c r="L342">
        <v>2000</v>
      </c>
      <c r="M342" t="s">
        <v>2001</v>
      </c>
      <c r="N342" s="6">
        <v>43715</v>
      </c>
      <c r="O342" s="6">
        <v>44293</v>
      </c>
      <c r="P342" s="6">
        <v>43715</v>
      </c>
      <c r="Q342" s="6">
        <v>44293</v>
      </c>
      <c r="R342" t="s">
        <v>1893</v>
      </c>
      <c r="S342" t="s">
        <v>1751</v>
      </c>
      <c r="T342" t="s">
        <v>429</v>
      </c>
      <c r="U342" t="s">
        <v>2031</v>
      </c>
      <c r="W342" t="s">
        <v>712</v>
      </c>
      <c r="X342">
        <v>-2000</v>
      </c>
      <c r="Y342">
        <v>2</v>
      </c>
      <c r="AA342">
        <v>23000</v>
      </c>
      <c r="AB342" t="s">
        <v>2031</v>
      </c>
    </row>
    <row r="343" spans="1:28">
      <c r="A343">
        <v>342</v>
      </c>
      <c r="B343" t="s">
        <v>163</v>
      </c>
      <c r="C343" t="s">
        <v>2005</v>
      </c>
      <c r="D343" t="s">
        <v>2749</v>
      </c>
      <c r="E343" t="s">
        <v>2264</v>
      </c>
      <c r="F343">
        <v>9981583887</v>
      </c>
      <c r="G343" t="s">
        <v>6278</v>
      </c>
      <c r="H343">
        <v>20</v>
      </c>
      <c r="I343">
        <v>20</v>
      </c>
      <c r="K343">
        <v>2000</v>
      </c>
      <c r="L343">
        <v>2000</v>
      </c>
      <c r="M343" t="s">
        <v>2001</v>
      </c>
      <c r="N343" s="6">
        <v>43715</v>
      </c>
      <c r="O343" s="6">
        <v>44293</v>
      </c>
      <c r="P343" s="6">
        <v>43715</v>
      </c>
      <c r="Q343" s="6">
        <v>44293</v>
      </c>
      <c r="R343" t="s">
        <v>1893</v>
      </c>
      <c r="S343" t="s">
        <v>1751</v>
      </c>
      <c r="T343" t="s">
        <v>429</v>
      </c>
      <c r="U343" t="s">
        <v>2029</v>
      </c>
      <c r="W343" t="s">
        <v>712</v>
      </c>
      <c r="X343">
        <v>-2000</v>
      </c>
      <c r="Y343">
        <v>2</v>
      </c>
      <c r="AA343">
        <v>23000</v>
      </c>
      <c r="AB343" t="s">
        <v>2031</v>
      </c>
    </row>
    <row r="344" spans="1:28">
      <c r="A344">
        <v>343</v>
      </c>
      <c r="B344" t="s">
        <v>163</v>
      </c>
      <c r="C344" t="s">
        <v>2006</v>
      </c>
      <c r="D344" t="s">
        <v>2750</v>
      </c>
      <c r="E344" t="s">
        <v>2265</v>
      </c>
      <c r="F344">
        <v>9984409120</v>
      </c>
      <c r="G344" s="143" t="s">
        <v>2266</v>
      </c>
      <c r="H344">
        <v>20</v>
      </c>
      <c r="I344">
        <v>20</v>
      </c>
      <c r="K344">
        <v>2000</v>
      </c>
      <c r="L344">
        <v>2000</v>
      </c>
      <c r="M344" t="s">
        <v>2001</v>
      </c>
      <c r="N344" s="6">
        <v>43715</v>
      </c>
      <c r="O344" s="6">
        <v>44293</v>
      </c>
      <c r="P344" s="6">
        <v>43715</v>
      </c>
      <c r="Q344" s="6">
        <v>44293</v>
      </c>
      <c r="R344" t="s">
        <v>1892</v>
      </c>
      <c r="S344" t="s">
        <v>1751</v>
      </c>
      <c r="T344" t="s">
        <v>429</v>
      </c>
      <c r="U344" t="s">
        <v>2031</v>
      </c>
      <c r="W344" t="s">
        <v>712</v>
      </c>
      <c r="X344">
        <v>-2000</v>
      </c>
      <c r="Y344">
        <v>2</v>
      </c>
      <c r="AA344">
        <v>23000</v>
      </c>
      <c r="AB344" t="s">
        <v>2031</v>
      </c>
    </row>
    <row r="345" spans="1:28">
      <c r="A345">
        <v>344</v>
      </c>
      <c r="B345" t="s">
        <v>163</v>
      </c>
      <c r="C345" t="s">
        <v>2007</v>
      </c>
      <c r="D345" t="s">
        <v>2751</v>
      </c>
      <c r="E345" t="s">
        <v>626</v>
      </c>
      <c r="F345">
        <v>9848018319</v>
      </c>
      <c r="G345" t="s">
        <v>2267</v>
      </c>
      <c r="H345">
        <v>20</v>
      </c>
      <c r="I345">
        <v>20</v>
      </c>
      <c r="K345">
        <v>2000</v>
      </c>
      <c r="L345">
        <v>2000</v>
      </c>
      <c r="M345" t="s">
        <v>2001</v>
      </c>
      <c r="N345" s="6">
        <v>43715</v>
      </c>
      <c r="O345" s="6">
        <v>44293</v>
      </c>
      <c r="P345" s="6">
        <v>43715</v>
      </c>
      <c r="Q345" s="6">
        <v>44293</v>
      </c>
      <c r="R345" t="s">
        <v>1893</v>
      </c>
      <c r="S345" t="s">
        <v>1751</v>
      </c>
      <c r="T345" t="s">
        <v>429</v>
      </c>
      <c r="U345" t="s">
        <v>2031</v>
      </c>
      <c r="W345" t="s">
        <v>712</v>
      </c>
      <c r="X345">
        <v>-2000</v>
      </c>
      <c r="Y345">
        <v>2</v>
      </c>
      <c r="AA345">
        <v>23000</v>
      </c>
      <c r="AB345" t="s">
        <v>2031</v>
      </c>
    </row>
    <row r="346" spans="1:28">
      <c r="A346">
        <v>345</v>
      </c>
      <c r="B346" t="s">
        <v>163</v>
      </c>
      <c r="C346" t="s">
        <v>2008</v>
      </c>
      <c r="D346" t="s">
        <v>2752</v>
      </c>
      <c r="E346" t="s">
        <v>2221</v>
      </c>
      <c r="F346">
        <v>9982412135</v>
      </c>
      <c r="G346" t="s">
        <v>2009</v>
      </c>
      <c r="H346">
        <v>20</v>
      </c>
      <c r="I346">
        <v>20</v>
      </c>
      <c r="K346">
        <v>2000</v>
      </c>
      <c r="L346">
        <v>2000</v>
      </c>
      <c r="M346" t="s">
        <v>2010</v>
      </c>
      <c r="N346" s="6">
        <v>43715</v>
      </c>
      <c r="O346" s="6">
        <v>44293</v>
      </c>
      <c r="P346" s="6">
        <v>43715</v>
      </c>
      <c r="Q346" s="6">
        <v>44293</v>
      </c>
      <c r="R346" t="s">
        <v>1892</v>
      </c>
      <c r="S346" t="s">
        <v>1751</v>
      </c>
      <c r="U346" t="s">
        <v>2031</v>
      </c>
      <c r="W346" t="s">
        <v>712</v>
      </c>
      <c r="X346">
        <v>-2000</v>
      </c>
      <c r="Y346">
        <v>2</v>
      </c>
      <c r="AA346">
        <v>23000</v>
      </c>
      <c r="AB346" t="s">
        <v>2031</v>
      </c>
    </row>
    <row r="347" spans="1:28">
      <c r="A347">
        <v>346</v>
      </c>
      <c r="B347" t="s">
        <v>163</v>
      </c>
      <c r="C347" t="s">
        <v>2011</v>
      </c>
      <c r="D347" t="s">
        <v>1152</v>
      </c>
      <c r="E347" t="s">
        <v>8094</v>
      </c>
      <c r="F347">
        <v>9985784737</v>
      </c>
      <c r="G347" t="s">
        <v>2012</v>
      </c>
      <c r="H347">
        <v>20</v>
      </c>
      <c r="I347">
        <v>20</v>
      </c>
      <c r="K347">
        <v>2000</v>
      </c>
      <c r="L347">
        <v>2000</v>
      </c>
      <c r="M347" t="s">
        <v>2010</v>
      </c>
      <c r="N347" s="6">
        <v>43715</v>
      </c>
      <c r="O347" s="6">
        <v>44293</v>
      </c>
      <c r="P347" s="6">
        <v>43715</v>
      </c>
      <c r="Q347" s="6">
        <v>44293</v>
      </c>
      <c r="R347" t="s">
        <v>1893</v>
      </c>
      <c r="S347" t="s">
        <v>1751</v>
      </c>
      <c r="U347" t="s">
        <v>2031</v>
      </c>
      <c r="W347" t="s">
        <v>712</v>
      </c>
      <c r="X347">
        <v>-2000</v>
      </c>
      <c r="Y347">
        <v>2</v>
      </c>
      <c r="AA347">
        <v>23000</v>
      </c>
      <c r="AB347" t="s">
        <v>2031</v>
      </c>
    </row>
    <row r="348" spans="1:28">
      <c r="A348">
        <v>347</v>
      </c>
      <c r="B348" t="s">
        <v>163</v>
      </c>
      <c r="C348" t="s">
        <v>2013</v>
      </c>
      <c r="D348" t="s">
        <v>2753</v>
      </c>
      <c r="E348" t="s">
        <v>2222</v>
      </c>
      <c r="F348">
        <v>9983812250</v>
      </c>
      <c r="G348" t="s">
        <v>2014</v>
      </c>
      <c r="H348">
        <v>20</v>
      </c>
      <c r="I348">
        <v>20</v>
      </c>
      <c r="K348">
        <v>2000</v>
      </c>
      <c r="L348">
        <v>2000</v>
      </c>
      <c r="M348" t="s">
        <v>2010</v>
      </c>
      <c r="N348" s="6">
        <v>43715</v>
      </c>
      <c r="O348" s="6">
        <v>44293</v>
      </c>
      <c r="P348" s="6">
        <v>43715</v>
      </c>
      <c r="Q348" s="6">
        <v>44293</v>
      </c>
      <c r="R348" t="s">
        <v>1892</v>
      </c>
      <c r="S348" t="s">
        <v>1751</v>
      </c>
      <c r="T348" t="s">
        <v>429</v>
      </c>
      <c r="U348" t="s">
        <v>2031</v>
      </c>
      <c r="W348" t="s">
        <v>712</v>
      </c>
      <c r="X348">
        <v>-2000</v>
      </c>
      <c r="Y348">
        <v>2</v>
      </c>
      <c r="AA348">
        <v>23000</v>
      </c>
      <c r="AB348" t="s">
        <v>2031</v>
      </c>
    </row>
    <row r="349" spans="1:28">
      <c r="A349">
        <v>348</v>
      </c>
      <c r="B349" t="s">
        <v>163</v>
      </c>
      <c r="C349" t="s">
        <v>2015</v>
      </c>
      <c r="D349" t="s">
        <v>2754</v>
      </c>
      <c r="E349" t="s">
        <v>8095</v>
      </c>
      <c r="F349">
        <v>9983213750</v>
      </c>
      <c r="G349" t="s">
        <v>2016</v>
      </c>
      <c r="H349">
        <v>20</v>
      </c>
      <c r="I349">
        <v>20</v>
      </c>
      <c r="K349">
        <v>2000</v>
      </c>
      <c r="L349">
        <v>2000</v>
      </c>
      <c r="M349" t="s">
        <v>2010</v>
      </c>
      <c r="N349" s="6">
        <v>43715</v>
      </c>
      <c r="O349" s="6">
        <v>44293</v>
      </c>
      <c r="P349" s="6">
        <v>43715</v>
      </c>
      <c r="Q349" s="6">
        <v>44293</v>
      </c>
      <c r="R349" t="s">
        <v>1892</v>
      </c>
      <c r="S349" t="s">
        <v>1751</v>
      </c>
      <c r="T349" t="s">
        <v>429</v>
      </c>
      <c r="U349" t="s">
        <v>2031</v>
      </c>
      <c r="W349" t="s">
        <v>712</v>
      </c>
      <c r="X349">
        <v>-2000</v>
      </c>
      <c r="Y349">
        <v>2</v>
      </c>
      <c r="AA349">
        <v>23000</v>
      </c>
      <c r="AB349" t="s">
        <v>2031</v>
      </c>
    </row>
    <row r="350" spans="1:28">
      <c r="A350">
        <v>349</v>
      </c>
      <c r="B350" t="s">
        <v>163</v>
      </c>
      <c r="C350" t="s">
        <v>2017</v>
      </c>
      <c r="D350" t="s">
        <v>2755</v>
      </c>
      <c r="E350" t="s">
        <v>2223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2010</v>
      </c>
      <c r="N350" s="6">
        <v>43715</v>
      </c>
      <c r="O350" s="6">
        <v>44293</v>
      </c>
      <c r="P350" s="6">
        <v>43715</v>
      </c>
      <c r="Q350" s="6">
        <v>44293</v>
      </c>
      <c r="R350" t="s">
        <v>1892</v>
      </c>
      <c r="S350" t="s">
        <v>1751</v>
      </c>
      <c r="T350" t="s">
        <v>429</v>
      </c>
      <c r="U350" t="s">
        <v>2031</v>
      </c>
      <c r="W350" t="s">
        <v>712</v>
      </c>
      <c r="X350">
        <v>-2000</v>
      </c>
      <c r="Y350">
        <v>2</v>
      </c>
      <c r="AA350">
        <v>23000</v>
      </c>
      <c r="AB350" t="s">
        <v>2031</v>
      </c>
    </row>
    <row r="351" spans="1:28">
      <c r="A351">
        <v>350</v>
      </c>
      <c r="B351" t="s">
        <v>163</v>
      </c>
      <c r="C351" t="s">
        <v>2018</v>
      </c>
      <c r="D351" t="s">
        <v>2756</v>
      </c>
      <c r="E351" t="s">
        <v>2224</v>
      </c>
      <c r="F351">
        <v>9988655093</v>
      </c>
      <c r="G351" t="s">
        <v>2019</v>
      </c>
      <c r="H351">
        <v>20</v>
      </c>
      <c r="I351">
        <v>20</v>
      </c>
      <c r="K351">
        <v>2000</v>
      </c>
      <c r="L351">
        <v>2000</v>
      </c>
      <c r="M351" t="s">
        <v>2010</v>
      </c>
      <c r="N351" s="6">
        <v>43715</v>
      </c>
      <c r="O351" s="6">
        <v>44293</v>
      </c>
      <c r="P351" s="6">
        <v>43715</v>
      </c>
      <c r="Q351" s="6">
        <v>44293</v>
      </c>
      <c r="R351" t="s">
        <v>1892</v>
      </c>
      <c r="S351" t="s">
        <v>1751</v>
      </c>
      <c r="T351" t="s">
        <v>429</v>
      </c>
      <c r="U351" t="s">
        <v>2031</v>
      </c>
      <c r="W351" t="s">
        <v>712</v>
      </c>
      <c r="X351">
        <v>-2000</v>
      </c>
      <c r="Y351">
        <v>2</v>
      </c>
      <c r="AA351">
        <v>23000</v>
      </c>
      <c r="AB351" t="s">
        <v>2031</v>
      </c>
    </row>
    <row r="352" spans="1:28">
      <c r="A352">
        <v>351</v>
      </c>
      <c r="B352" t="s">
        <v>163</v>
      </c>
      <c r="C352" t="s">
        <v>2020</v>
      </c>
      <c r="D352" t="s">
        <v>2757</v>
      </c>
      <c r="E352" t="s">
        <v>638</v>
      </c>
      <c r="F352">
        <v>9986111361</v>
      </c>
      <c r="G352" t="s">
        <v>2021</v>
      </c>
      <c r="H352">
        <v>20</v>
      </c>
      <c r="I352">
        <v>20</v>
      </c>
      <c r="K352">
        <v>2000</v>
      </c>
      <c r="L352">
        <v>2000</v>
      </c>
      <c r="M352" t="s">
        <v>2010</v>
      </c>
      <c r="N352" s="6">
        <v>43715</v>
      </c>
      <c r="O352" s="6">
        <v>44293</v>
      </c>
      <c r="P352" s="6">
        <v>43715</v>
      </c>
      <c r="Q352" s="6">
        <v>44293</v>
      </c>
      <c r="R352" t="s">
        <v>1893</v>
      </c>
      <c r="S352" t="s">
        <v>1751</v>
      </c>
      <c r="T352" t="s">
        <v>429</v>
      </c>
      <c r="U352" t="s">
        <v>2031</v>
      </c>
      <c r="W352" t="s">
        <v>712</v>
      </c>
      <c r="X352">
        <v>-2000</v>
      </c>
      <c r="Y352">
        <v>2</v>
      </c>
      <c r="AA352">
        <v>23000</v>
      </c>
      <c r="AB352" t="s">
        <v>2031</v>
      </c>
    </row>
    <row r="353" spans="1:28">
      <c r="A353">
        <v>352</v>
      </c>
      <c r="B353" t="s">
        <v>163</v>
      </c>
      <c r="C353" t="s">
        <v>2022</v>
      </c>
      <c r="D353" t="s">
        <v>2758</v>
      </c>
      <c r="E353" t="s">
        <v>639</v>
      </c>
      <c r="F353">
        <v>9983718902</v>
      </c>
      <c r="G353" t="s">
        <v>2023</v>
      </c>
      <c r="H353">
        <v>20</v>
      </c>
      <c r="I353">
        <v>20</v>
      </c>
      <c r="K353">
        <v>2000</v>
      </c>
      <c r="L353">
        <v>2000</v>
      </c>
      <c r="M353" t="s">
        <v>2010</v>
      </c>
      <c r="N353" s="6">
        <v>43715</v>
      </c>
      <c r="O353" s="6">
        <v>44293</v>
      </c>
      <c r="P353" s="6">
        <v>43715</v>
      </c>
      <c r="Q353" s="6">
        <v>44293</v>
      </c>
      <c r="R353" t="s">
        <v>1892</v>
      </c>
      <c r="S353" t="s">
        <v>1751</v>
      </c>
      <c r="T353" t="s">
        <v>429</v>
      </c>
      <c r="U353" t="s">
        <v>2031</v>
      </c>
      <c r="W353" t="s">
        <v>712</v>
      </c>
      <c r="X353">
        <v>-2000</v>
      </c>
      <c r="Y353">
        <v>2</v>
      </c>
      <c r="AA353">
        <v>23000</v>
      </c>
      <c r="AB353" t="s">
        <v>2031</v>
      </c>
    </row>
    <row r="354" spans="1:28">
      <c r="A354">
        <v>353</v>
      </c>
      <c r="B354" t="s">
        <v>198</v>
      </c>
      <c r="C354" t="s">
        <v>6281</v>
      </c>
      <c r="D354" t="s">
        <v>6282</v>
      </c>
      <c r="E354" t="s">
        <v>8096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6283</v>
      </c>
      <c r="N354" s="6">
        <v>43713</v>
      </c>
      <c r="O354" s="6">
        <v>44291</v>
      </c>
      <c r="P354" s="6">
        <v>43713</v>
      </c>
      <c r="Q354" s="6">
        <v>44291</v>
      </c>
      <c r="R354" t="s">
        <v>1892</v>
      </c>
      <c r="S354" t="s">
        <v>1749</v>
      </c>
      <c r="T354" t="s">
        <v>429</v>
      </c>
      <c r="U354" t="s">
        <v>20</v>
      </c>
      <c r="W354" t="s">
        <v>712</v>
      </c>
      <c r="X354">
        <v>-3350</v>
      </c>
      <c r="Y354">
        <v>4</v>
      </c>
      <c r="Z354">
        <v>0</v>
      </c>
      <c r="AA354">
        <v>29000</v>
      </c>
      <c r="AB354" t="s">
        <v>20</v>
      </c>
    </row>
    <row r="355" spans="1:28">
      <c r="A355">
        <v>354</v>
      </c>
      <c r="B355" t="s">
        <v>166</v>
      </c>
      <c r="C355" t="s">
        <v>2759</v>
      </c>
      <c r="D355" t="s">
        <v>2760</v>
      </c>
      <c r="E355" t="s">
        <v>2761</v>
      </c>
      <c r="H355">
        <v>16</v>
      </c>
      <c r="I355">
        <v>16</v>
      </c>
      <c r="K355">
        <v>1000</v>
      </c>
      <c r="L355">
        <v>1200</v>
      </c>
      <c r="M355" t="s">
        <v>1857</v>
      </c>
      <c r="N355" s="6">
        <v>43586</v>
      </c>
      <c r="O355" s="6">
        <v>44044</v>
      </c>
      <c r="P355" s="6">
        <v>43586</v>
      </c>
      <c r="Q355" s="6">
        <v>44044</v>
      </c>
      <c r="R355" t="s">
        <v>1893</v>
      </c>
      <c r="S355" t="s">
        <v>903</v>
      </c>
      <c r="T355" t="s">
        <v>429</v>
      </c>
      <c r="U355" t="s">
        <v>2031</v>
      </c>
      <c r="AB355" t="s">
        <v>2031</v>
      </c>
    </row>
    <row r="356" spans="1:28">
      <c r="A356">
        <v>355</v>
      </c>
      <c r="B356" t="s">
        <v>166</v>
      </c>
      <c r="C356" t="s">
        <v>1018</v>
      </c>
      <c r="D356" t="s">
        <v>2762</v>
      </c>
      <c r="E356" t="s">
        <v>1020</v>
      </c>
      <c r="F356">
        <v>9832076302</v>
      </c>
      <c r="G356" t="s">
        <v>8987</v>
      </c>
      <c r="H356">
        <v>8</v>
      </c>
      <c r="I356">
        <v>8</v>
      </c>
      <c r="K356">
        <v>1000</v>
      </c>
      <c r="L356">
        <v>1200</v>
      </c>
      <c r="M356" t="s">
        <v>1857</v>
      </c>
      <c r="N356" s="6">
        <v>43586</v>
      </c>
      <c r="O356" s="6">
        <v>43800</v>
      </c>
      <c r="P356" s="6">
        <v>43586</v>
      </c>
      <c r="Q356" s="6">
        <v>43800</v>
      </c>
      <c r="R356" t="s">
        <v>1892</v>
      </c>
      <c r="S356" t="s">
        <v>903</v>
      </c>
      <c r="T356" t="s">
        <v>429</v>
      </c>
      <c r="U356" t="s">
        <v>2031</v>
      </c>
      <c r="W356" t="s">
        <v>712</v>
      </c>
      <c r="X356">
        <v>-1200</v>
      </c>
      <c r="Y356">
        <v>4</v>
      </c>
      <c r="Z356">
        <v>0</v>
      </c>
      <c r="AA356">
        <v>14000</v>
      </c>
      <c r="AB356" t="s">
        <v>20</v>
      </c>
    </row>
    <row r="357" spans="1:28">
      <c r="A357">
        <v>356</v>
      </c>
      <c r="B357" t="s">
        <v>166</v>
      </c>
      <c r="C357" t="s">
        <v>1868</v>
      </c>
      <c r="D357" t="s">
        <v>2763</v>
      </c>
      <c r="E357" t="s">
        <v>1869</v>
      </c>
      <c r="F357">
        <v>9831370830</v>
      </c>
      <c r="G357" s="143" t="s">
        <v>2268</v>
      </c>
      <c r="H357">
        <v>16</v>
      </c>
      <c r="I357">
        <v>16</v>
      </c>
      <c r="K357">
        <v>1000</v>
      </c>
      <c r="L357">
        <v>1200</v>
      </c>
      <c r="M357" t="s">
        <v>1857</v>
      </c>
      <c r="N357" s="6">
        <v>43586</v>
      </c>
      <c r="O357" s="6">
        <v>44044</v>
      </c>
      <c r="P357" s="6">
        <v>43586</v>
      </c>
      <c r="Q357" s="6">
        <v>44044</v>
      </c>
      <c r="R357" t="s">
        <v>1892</v>
      </c>
      <c r="S357" t="s">
        <v>903</v>
      </c>
      <c r="T357" t="s">
        <v>429</v>
      </c>
      <c r="U357" t="s">
        <v>2031</v>
      </c>
      <c r="W357" t="s">
        <v>712</v>
      </c>
      <c r="X357">
        <v>-1200</v>
      </c>
      <c r="Y357">
        <v>4</v>
      </c>
      <c r="Z357">
        <v>0</v>
      </c>
      <c r="AA357">
        <v>14000</v>
      </c>
      <c r="AB357" t="s">
        <v>2031</v>
      </c>
    </row>
    <row r="358" spans="1:28">
      <c r="A358">
        <v>357</v>
      </c>
      <c r="B358" t="s">
        <v>255</v>
      </c>
      <c r="C358" t="s">
        <v>2024</v>
      </c>
      <c r="D358" t="s">
        <v>2764</v>
      </c>
      <c r="E358" t="s">
        <v>2025</v>
      </c>
      <c r="F358" t="s">
        <v>2026</v>
      </c>
      <c r="G358" t="s">
        <v>2027</v>
      </c>
      <c r="H358">
        <v>6</v>
      </c>
      <c r="I358">
        <v>6</v>
      </c>
      <c r="L358">
        <v>0</v>
      </c>
      <c r="M358" t="s">
        <v>1740</v>
      </c>
      <c r="N358" s="6">
        <v>44454</v>
      </c>
      <c r="O358" s="6">
        <v>44607</v>
      </c>
      <c r="P358" s="6">
        <v>44454</v>
      </c>
      <c r="Q358" s="6">
        <v>44607</v>
      </c>
      <c r="R358" t="s">
        <v>1893</v>
      </c>
      <c r="S358" t="s">
        <v>1774</v>
      </c>
      <c r="T358" t="s">
        <v>429</v>
      </c>
      <c r="U358" t="s">
        <v>2031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2031</v>
      </c>
    </row>
    <row r="359" spans="1:28">
      <c r="A359">
        <v>358</v>
      </c>
      <c r="B359" t="s">
        <v>166</v>
      </c>
      <c r="C359" t="s">
        <v>2082</v>
      </c>
      <c r="D359" t="s">
        <v>2083</v>
      </c>
      <c r="E359" t="s">
        <v>2084</v>
      </c>
      <c r="F359" t="s">
        <v>2085</v>
      </c>
      <c r="G359" t="s">
        <v>2086</v>
      </c>
      <c r="H359">
        <v>36</v>
      </c>
      <c r="I359">
        <v>36</v>
      </c>
      <c r="K359">
        <v>1000</v>
      </c>
      <c r="L359">
        <v>1600</v>
      </c>
      <c r="M359" t="s">
        <v>895</v>
      </c>
      <c r="N359" s="6">
        <v>44625</v>
      </c>
      <c r="O359" s="6">
        <v>45693</v>
      </c>
      <c r="P359" s="6">
        <v>44634</v>
      </c>
      <c r="Q359" s="6">
        <v>45702</v>
      </c>
      <c r="R359" t="s">
        <v>1893</v>
      </c>
      <c r="S359" t="s">
        <v>903</v>
      </c>
      <c r="T359" t="s">
        <v>429</v>
      </c>
      <c r="U359" t="s">
        <v>20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20</v>
      </c>
    </row>
    <row r="360" spans="1:28">
      <c r="A360">
        <v>359</v>
      </c>
      <c r="B360" t="s">
        <v>166</v>
      </c>
      <c r="C360" t="s">
        <v>2087</v>
      </c>
      <c r="D360" t="s">
        <v>1992</v>
      </c>
      <c r="E360" t="s">
        <v>2088</v>
      </c>
      <c r="F360">
        <v>9999491017</v>
      </c>
      <c r="G360" t="s">
        <v>2089</v>
      </c>
      <c r="H360">
        <v>36</v>
      </c>
      <c r="I360">
        <v>36</v>
      </c>
      <c r="K360">
        <v>1000</v>
      </c>
      <c r="L360">
        <v>1600</v>
      </c>
      <c r="M360" t="s">
        <v>895</v>
      </c>
      <c r="N360" s="6">
        <v>44625</v>
      </c>
      <c r="O360" s="6">
        <v>45693</v>
      </c>
      <c r="P360" s="6">
        <v>44634</v>
      </c>
      <c r="Q360" s="6">
        <v>45702</v>
      </c>
      <c r="R360" t="s">
        <v>1893</v>
      </c>
      <c r="S360" t="s">
        <v>903</v>
      </c>
      <c r="T360" t="s">
        <v>429</v>
      </c>
      <c r="U360" t="s">
        <v>20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20</v>
      </c>
    </row>
    <row r="361" spans="1:28">
      <c r="A361">
        <v>360</v>
      </c>
      <c r="B361" t="s">
        <v>163</v>
      </c>
      <c r="C361" t="s">
        <v>2108</v>
      </c>
      <c r="D361" t="s">
        <v>2765</v>
      </c>
      <c r="E361" t="s">
        <v>2112</v>
      </c>
      <c r="F361" t="s">
        <v>2113</v>
      </c>
      <c r="G361" t="s">
        <v>2114</v>
      </c>
      <c r="H361">
        <v>20</v>
      </c>
      <c r="I361">
        <v>20</v>
      </c>
      <c r="K361">
        <v>2000</v>
      </c>
      <c r="L361">
        <v>2180</v>
      </c>
      <c r="M361" t="s">
        <v>4601</v>
      </c>
      <c r="N361" s="6">
        <v>44623</v>
      </c>
      <c r="O361" s="6">
        <v>45202</v>
      </c>
      <c r="P361" s="6">
        <v>44637</v>
      </c>
      <c r="Q361" s="6">
        <v>45216</v>
      </c>
      <c r="R361" t="s">
        <v>1893</v>
      </c>
      <c r="S361" t="s">
        <v>1751</v>
      </c>
      <c r="T361" t="s">
        <v>429</v>
      </c>
      <c r="U361" t="s">
        <v>2029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2031</v>
      </c>
    </row>
    <row r="362" spans="1:28">
      <c r="A362">
        <v>361</v>
      </c>
      <c r="B362" t="s">
        <v>163</v>
      </c>
      <c r="C362" t="s">
        <v>2115</v>
      </c>
      <c r="D362" t="s">
        <v>887</v>
      </c>
      <c r="E362" t="s">
        <v>2116</v>
      </c>
      <c r="F362" t="s">
        <v>2113</v>
      </c>
      <c r="G362" t="s">
        <v>8097</v>
      </c>
      <c r="H362">
        <v>20</v>
      </c>
      <c r="I362">
        <v>20</v>
      </c>
      <c r="K362">
        <v>2000</v>
      </c>
      <c r="L362">
        <v>2180</v>
      </c>
      <c r="M362" t="s">
        <v>4601</v>
      </c>
      <c r="N362" s="6">
        <v>44638</v>
      </c>
      <c r="O362" s="6">
        <v>45217</v>
      </c>
      <c r="P362" s="6">
        <v>44637</v>
      </c>
      <c r="Q362" s="6">
        <v>45216</v>
      </c>
      <c r="R362" t="s">
        <v>1892</v>
      </c>
      <c r="S362" t="s">
        <v>1751</v>
      </c>
      <c r="T362" t="s">
        <v>429</v>
      </c>
      <c r="U362" t="s">
        <v>2029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2031</v>
      </c>
    </row>
    <row r="363" spans="1:28">
      <c r="A363">
        <v>362</v>
      </c>
      <c r="B363" t="s">
        <v>2051</v>
      </c>
      <c r="C363" t="s">
        <v>2117</v>
      </c>
      <c r="D363" t="s">
        <v>2766</v>
      </c>
      <c r="E363" t="s">
        <v>2119</v>
      </c>
      <c r="F363" t="s">
        <v>2120</v>
      </c>
      <c r="G363" t="s">
        <v>2121</v>
      </c>
      <c r="H363">
        <v>6</v>
      </c>
      <c r="I363">
        <v>6</v>
      </c>
      <c r="K363">
        <v>2000</v>
      </c>
      <c r="L363">
        <v>2180</v>
      </c>
      <c r="M363" t="s">
        <v>894</v>
      </c>
      <c r="N363" s="6">
        <v>44638</v>
      </c>
      <c r="O363" s="6">
        <v>44791</v>
      </c>
      <c r="P363" s="6">
        <v>44636</v>
      </c>
      <c r="Q363" s="6">
        <v>44789</v>
      </c>
      <c r="R363" t="s">
        <v>1893</v>
      </c>
      <c r="S363" t="s">
        <v>1773</v>
      </c>
      <c r="T363" t="s">
        <v>429</v>
      </c>
      <c r="U363" t="s">
        <v>2029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2031</v>
      </c>
    </row>
    <row r="364" spans="1:28">
      <c r="A364">
        <v>363</v>
      </c>
      <c r="B364" t="s">
        <v>255</v>
      </c>
      <c r="C364" t="s">
        <v>2122</v>
      </c>
      <c r="D364" t="s">
        <v>54</v>
      </c>
      <c r="E364" t="s">
        <v>2123</v>
      </c>
      <c r="F364" t="s">
        <v>2124</v>
      </c>
      <c r="G364" t="s">
        <v>8098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27</v>
      </c>
      <c r="N364" s="6">
        <v>44638</v>
      </c>
      <c r="O364" s="6">
        <v>44730</v>
      </c>
      <c r="P364" s="6">
        <v>44638</v>
      </c>
      <c r="Q364" s="6">
        <v>44730</v>
      </c>
      <c r="R364" t="s">
        <v>1892</v>
      </c>
      <c r="S364" t="s">
        <v>1774</v>
      </c>
      <c r="T364" t="s">
        <v>429</v>
      </c>
      <c r="U364" t="s">
        <v>2029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2031</v>
      </c>
    </row>
    <row r="365" spans="1:28">
      <c r="A365">
        <v>364</v>
      </c>
      <c r="B365" t="s">
        <v>303</v>
      </c>
      <c r="C365" t="s">
        <v>2196</v>
      </c>
      <c r="D365" t="s">
        <v>6033</v>
      </c>
      <c r="E365" t="s">
        <v>2195</v>
      </c>
      <c r="F365">
        <v>9981018771</v>
      </c>
      <c r="G365" t="s">
        <v>2197</v>
      </c>
      <c r="H365">
        <v>8</v>
      </c>
      <c r="I365">
        <v>8</v>
      </c>
      <c r="J365">
        <v>1000</v>
      </c>
      <c r="K365">
        <v>1000</v>
      </c>
      <c r="L365">
        <v>2275</v>
      </c>
      <c r="M365" t="s">
        <v>895</v>
      </c>
      <c r="N365" s="6">
        <v>45241</v>
      </c>
      <c r="O365" s="6">
        <v>45454</v>
      </c>
      <c r="P365" s="6">
        <v>45303</v>
      </c>
      <c r="Q365" s="6">
        <v>45608</v>
      </c>
      <c r="R365" t="s">
        <v>1892</v>
      </c>
      <c r="S365" t="s">
        <v>1775</v>
      </c>
      <c r="T365" t="s">
        <v>429</v>
      </c>
      <c r="U365" t="s">
        <v>2029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2031</v>
      </c>
    </row>
    <row r="366" spans="1:28">
      <c r="A366">
        <v>365</v>
      </c>
      <c r="B366" t="s">
        <v>166</v>
      </c>
      <c r="C366" t="s">
        <v>2200</v>
      </c>
      <c r="D366" t="s">
        <v>5997</v>
      </c>
      <c r="E366" t="s">
        <v>2201</v>
      </c>
      <c r="F366" t="s">
        <v>2202</v>
      </c>
      <c r="G366" t="s">
        <v>2203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895</v>
      </c>
      <c r="N366" s="6">
        <v>44646</v>
      </c>
      <c r="O366" s="6">
        <v>45714</v>
      </c>
      <c r="P366" s="6">
        <v>44645</v>
      </c>
      <c r="Q366" s="6">
        <v>45713</v>
      </c>
      <c r="R366" t="s">
        <v>1892</v>
      </c>
      <c r="S366" t="s">
        <v>903</v>
      </c>
      <c r="T366" t="s">
        <v>294</v>
      </c>
      <c r="U366" t="s">
        <v>2029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21000</v>
      </c>
      <c r="AB366" t="s">
        <v>2031</v>
      </c>
    </row>
    <row r="367" spans="1:28">
      <c r="A367">
        <v>366</v>
      </c>
      <c r="B367" t="s">
        <v>163</v>
      </c>
      <c r="C367" t="s">
        <v>2269</v>
      </c>
      <c r="D367" t="s">
        <v>2767</v>
      </c>
      <c r="E367" t="s">
        <v>2210</v>
      </c>
      <c r="F367" t="s">
        <v>2211</v>
      </c>
      <c r="G367" t="s">
        <v>2212</v>
      </c>
      <c r="H367">
        <v>20</v>
      </c>
      <c r="I367">
        <v>20</v>
      </c>
      <c r="K367">
        <v>2000</v>
      </c>
      <c r="L367">
        <v>2180</v>
      </c>
      <c r="M367" t="s">
        <v>4601</v>
      </c>
      <c r="N367" s="6">
        <v>44659</v>
      </c>
      <c r="O367" s="6">
        <v>45238</v>
      </c>
      <c r="P367" s="6">
        <v>44646</v>
      </c>
      <c r="Q367" s="6">
        <v>45225</v>
      </c>
      <c r="R367" t="s">
        <v>1892</v>
      </c>
      <c r="S367" t="s">
        <v>1751</v>
      </c>
      <c r="T367" t="s">
        <v>429</v>
      </c>
      <c r="U367" t="s">
        <v>2029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2031</v>
      </c>
    </row>
    <row r="368" spans="1:28">
      <c r="A368">
        <v>367</v>
      </c>
      <c r="B368" t="s">
        <v>303</v>
      </c>
      <c r="C368" t="s">
        <v>1367</v>
      </c>
      <c r="D368" t="s">
        <v>1368</v>
      </c>
      <c r="E368" t="s">
        <v>210</v>
      </c>
      <c r="F368">
        <v>4424407266</v>
      </c>
      <c r="G368" t="s">
        <v>1369</v>
      </c>
      <c r="H368">
        <v>8</v>
      </c>
      <c r="I368">
        <v>8</v>
      </c>
      <c r="K368">
        <v>750</v>
      </c>
      <c r="L368">
        <v>2180</v>
      </c>
      <c r="M368" t="s">
        <v>125</v>
      </c>
      <c r="N368" s="6">
        <v>44256</v>
      </c>
      <c r="O368" s="6">
        <v>44470</v>
      </c>
      <c r="P368" s="6">
        <v>44256</v>
      </c>
      <c r="Q368" s="6">
        <v>44470</v>
      </c>
      <c r="R368" t="s">
        <v>1893</v>
      </c>
      <c r="S368" t="s">
        <v>1775</v>
      </c>
      <c r="T368" t="s">
        <v>429</v>
      </c>
      <c r="U368" t="s">
        <v>2031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2031</v>
      </c>
    </row>
    <row r="369" spans="1:28">
      <c r="A369">
        <v>368</v>
      </c>
      <c r="B369" t="s">
        <v>166</v>
      </c>
      <c r="C369" t="s">
        <v>2282</v>
      </c>
      <c r="D369" t="s">
        <v>69</v>
      </c>
      <c r="E369" t="s">
        <v>2569</v>
      </c>
      <c r="F369">
        <v>9984907102</v>
      </c>
      <c r="G369" t="s">
        <v>2283</v>
      </c>
      <c r="H369">
        <v>20</v>
      </c>
      <c r="I369">
        <v>20</v>
      </c>
      <c r="K369">
        <v>1000</v>
      </c>
      <c r="L369">
        <v>1600</v>
      </c>
      <c r="M369" t="s">
        <v>65</v>
      </c>
      <c r="N369" s="6">
        <v>45136</v>
      </c>
      <c r="O369" s="6">
        <v>45716</v>
      </c>
      <c r="P369" s="6">
        <v>45131</v>
      </c>
      <c r="Q369" s="6">
        <v>45712</v>
      </c>
      <c r="R369" t="s">
        <v>1893</v>
      </c>
      <c r="S369" t="s">
        <v>903</v>
      </c>
      <c r="T369" t="s">
        <v>429</v>
      </c>
      <c r="U369" t="s">
        <v>20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20</v>
      </c>
    </row>
    <row r="370" spans="1:28">
      <c r="A370">
        <v>369</v>
      </c>
      <c r="B370" t="s">
        <v>166</v>
      </c>
      <c r="C370" t="s">
        <v>2284</v>
      </c>
      <c r="D370" t="s">
        <v>2768</v>
      </c>
      <c r="E370" t="s">
        <v>2285</v>
      </c>
      <c r="F370">
        <v>9221971871</v>
      </c>
      <c r="G370" t="s">
        <v>2413</v>
      </c>
      <c r="H370">
        <v>36</v>
      </c>
      <c r="I370">
        <v>36</v>
      </c>
      <c r="K370">
        <v>1000</v>
      </c>
      <c r="L370">
        <v>1600</v>
      </c>
      <c r="M370" t="s">
        <v>65</v>
      </c>
      <c r="N370" s="6">
        <v>44653</v>
      </c>
      <c r="O370" s="6">
        <v>45718</v>
      </c>
      <c r="P370" s="6">
        <v>44652</v>
      </c>
      <c r="Q370" s="6">
        <v>45717</v>
      </c>
      <c r="R370" t="s">
        <v>1892</v>
      </c>
      <c r="S370" t="s">
        <v>903</v>
      </c>
      <c r="T370" t="s">
        <v>429</v>
      </c>
      <c r="U370" t="s">
        <v>20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21000</v>
      </c>
      <c r="AB370" t="s">
        <v>20</v>
      </c>
    </row>
    <row r="371" spans="1:28">
      <c r="A371">
        <v>370</v>
      </c>
      <c r="B371" t="s">
        <v>295</v>
      </c>
      <c r="C371" t="s">
        <v>997</v>
      </c>
      <c r="D371" t="s">
        <v>2430</v>
      </c>
      <c r="E371" t="s">
        <v>2414</v>
      </c>
      <c r="F371" t="s">
        <v>1313</v>
      </c>
      <c r="G371" t="s">
        <v>999</v>
      </c>
      <c r="H371">
        <v>1</v>
      </c>
      <c r="I371">
        <v>6</v>
      </c>
      <c r="J371">
        <v>0</v>
      </c>
      <c r="L371">
        <v>0</v>
      </c>
      <c r="M371" t="s">
        <v>898</v>
      </c>
      <c r="N371" s="6">
        <v>44540</v>
      </c>
      <c r="O371" s="6">
        <v>44691</v>
      </c>
      <c r="P371" s="6">
        <v>44671</v>
      </c>
      <c r="Q371" s="6">
        <v>44671</v>
      </c>
      <c r="R371" t="s">
        <v>1892</v>
      </c>
      <c r="S371" t="s">
        <v>1769</v>
      </c>
      <c r="T371" t="s">
        <v>429</v>
      </c>
      <c r="U371" t="s">
        <v>2029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2031</v>
      </c>
    </row>
    <row r="372" spans="1:28">
      <c r="A372">
        <v>371</v>
      </c>
      <c r="B372" t="s">
        <v>518</v>
      </c>
      <c r="C372" t="s">
        <v>842</v>
      </c>
      <c r="D372" t="s">
        <v>2431</v>
      </c>
      <c r="E372" t="s">
        <v>725</v>
      </c>
      <c r="F372">
        <v>9871191661</v>
      </c>
      <c r="G372" t="s">
        <v>1333</v>
      </c>
      <c r="H372">
        <v>16</v>
      </c>
      <c r="I372">
        <v>16</v>
      </c>
      <c r="K372">
        <v>2000</v>
      </c>
      <c r="L372">
        <v>2275</v>
      </c>
      <c r="M372" t="s">
        <v>894</v>
      </c>
      <c r="N372" s="6">
        <v>44673</v>
      </c>
      <c r="O372" s="6">
        <v>45129</v>
      </c>
      <c r="P372" s="6">
        <v>44677</v>
      </c>
      <c r="Q372" s="6">
        <v>45133</v>
      </c>
      <c r="R372" t="s">
        <v>1892</v>
      </c>
      <c r="S372" t="s">
        <v>1771</v>
      </c>
      <c r="T372" t="s">
        <v>429</v>
      </c>
      <c r="U372" t="s">
        <v>2031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2031</v>
      </c>
    </row>
    <row r="373" spans="1:28">
      <c r="A373">
        <v>372</v>
      </c>
      <c r="B373" t="s">
        <v>865</v>
      </c>
      <c r="C373" t="s">
        <v>2432</v>
      </c>
      <c r="D373" t="s">
        <v>2679</v>
      </c>
      <c r="E373" t="s">
        <v>2433</v>
      </c>
      <c r="F373" t="s">
        <v>2434</v>
      </c>
      <c r="G373" t="s">
        <v>2435</v>
      </c>
      <c r="H373">
        <v>20</v>
      </c>
      <c r="I373">
        <v>20</v>
      </c>
      <c r="K373">
        <v>3000</v>
      </c>
      <c r="L373">
        <v>3497</v>
      </c>
      <c r="M373" t="s">
        <v>893</v>
      </c>
      <c r="N373" s="6">
        <v>44681</v>
      </c>
      <c r="O373" s="6">
        <v>45260</v>
      </c>
      <c r="P373" s="6">
        <v>44679</v>
      </c>
      <c r="Q373" s="6">
        <v>45258</v>
      </c>
      <c r="R373" t="s">
        <v>1893</v>
      </c>
      <c r="S373" t="s">
        <v>1770</v>
      </c>
      <c r="T373" t="s">
        <v>429</v>
      </c>
      <c r="U373" t="s">
        <v>2031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2031</v>
      </c>
    </row>
    <row r="374" spans="1:28">
      <c r="A374">
        <v>373</v>
      </c>
      <c r="B374" t="s">
        <v>255</v>
      </c>
      <c r="C374" t="s">
        <v>2443</v>
      </c>
      <c r="D374" t="s">
        <v>120</v>
      </c>
      <c r="E374" t="s">
        <v>2444</v>
      </c>
      <c r="F374" t="s">
        <v>2445</v>
      </c>
      <c r="G374" t="s">
        <v>2446</v>
      </c>
      <c r="H374">
        <v>4</v>
      </c>
      <c r="I374">
        <v>4</v>
      </c>
      <c r="K374">
        <v>3000</v>
      </c>
      <c r="L374">
        <v>3350</v>
      </c>
      <c r="M374" t="s">
        <v>2259</v>
      </c>
      <c r="N374" s="6">
        <v>44681</v>
      </c>
      <c r="O374" s="6">
        <v>44772</v>
      </c>
      <c r="P374" s="6">
        <v>44679</v>
      </c>
      <c r="Q374" s="6">
        <v>44770</v>
      </c>
      <c r="R374" t="s">
        <v>1892</v>
      </c>
      <c r="S374" t="s">
        <v>1774</v>
      </c>
      <c r="T374" t="s">
        <v>429</v>
      </c>
      <c r="U374" t="s">
        <v>2031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2031</v>
      </c>
    </row>
    <row r="375" spans="1:28">
      <c r="A375">
        <v>374</v>
      </c>
      <c r="B375" t="s">
        <v>865</v>
      </c>
      <c r="C375" t="s">
        <v>822</v>
      </c>
      <c r="D375" t="s">
        <v>2680</v>
      </c>
      <c r="E375" t="s">
        <v>412</v>
      </c>
      <c r="F375" t="s">
        <v>1477</v>
      </c>
      <c r="G375" t="s">
        <v>1476</v>
      </c>
      <c r="H375">
        <v>24</v>
      </c>
      <c r="I375">
        <v>20</v>
      </c>
      <c r="K375">
        <v>3000</v>
      </c>
      <c r="L375">
        <v>2800</v>
      </c>
      <c r="M375" t="s">
        <v>5269</v>
      </c>
      <c r="N375" s="6">
        <v>44681</v>
      </c>
      <c r="O375" s="6">
        <v>45260</v>
      </c>
      <c r="P375" s="6">
        <v>44680</v>
      </c>
      <c r="Q375" s="6">
        <v>45380</v>
      </c>
      <c r="R375" t="s">
        <v>1893</v>
      </c>
      <c r="S375" t="s">
        <v>1770</v>
      </c>
      <c r="T375" t="s">
        <v>429</v>
      </c>
      <c r="U375" t="s">
        <v>2031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2031</v>
      </c>
    </row>
    <row r="376" spans="1:28">
      <c r="A376">
        <v>375</v>
      </c>
      <c r="B376" t="s">
        <v>865</v>
      </c>
      <c r="C376" t="s">
        <v>2461</v>
      </c>
      <c r="D376" t="s">
        <v>2681</v>
      </c>
      <c r="E376" t="s">
        <v>2462</v>
      </c>
      <c r="F376" t="s">
        <v>2463</v>
      </c>
      <c r="G376" t="s">
        <v>2464</v>
      </c>
      <c r="H376">
        <v>24</v>
      </c>
      <c r="I376">
        <v>20</v>
      </c>
      <c r="K376">
        <v>3000</v>
      </c>
      <c r="L376">
        <v>2800</v>
      </c>
      <c r="M376" t="s">
        <v>893</v>
      </c>
      <c r="N376" s="6">
        <v>44681</v>
      </c>
      <c r="O376" s="6">
        <v>45260</v>
      </c>
      <c r="P376" s="6">
        <v>44681</v>
      </c>
      <c r="Q376" s="6">
        <v>45381</v>
      </c>
      <c r="R376" t="s">
        <v>1892</v>
      </c>
      <c r="S376" t="s">
        <v>1770</v>
      </c>
      <c r="T376" t="s">
        <v>429</v>
      </c>
      <c r="U376" t="s">
        <v>20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20</v>
      </c>
    </row>
    <row r="377" spans="1:28">
      <c r="A377">
        <v>376</v>
      </c>
      <c r="B377" t="s">
        <v>166</v>
      </c>
      <c r="C377" t="s">
        <v>2469</v>
      </c>
      <c r="D377" t="s">
        <v>2769</v>
      </c>
      <c r="E377" t="s">
        <v>2473</v>
      </c>
      <c r="F377" t="s">
        <v>2470</v>
      </c>
      <c r="G377" t="s">
        <v>2471</v>
      </c>
      <c r="H377">
        <v>36</v>
      </c>
      <c r="I377">
        <v>36</v>
      </c>
      <c r="K377">
        <v>1000</v>
      </c>
      <c r="L377">
        <v>1600</v>
      </c>
      <c r="M377" t="s">
        <v>895</v>
      </c>
      <c r="N377" s="6">
        <v>44723</v>
      </c>
      <c r="O377" s="6">
        <v>45788</v>
      </c>
      <c r="P377" s="6">
        <v>44681</v>
      </c>
      <c r="Q377" s="6">
        <v>45746</v>
      </c>
      <c r="R377" t="s">
        <v>1893</v>
      </c>
      <c r="S377" t="s">
        <v>903</v>
      </c>
      <c r="T377" t="s">
        <v>429</v>
      </c>
      <c r="U377" t="s">
        <v>2741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2031</v>
      </c>
    </row>
    <row r="378" spans="1:28">
      <c r="A378">
        <v>377</v>
      </c>
      <c r="B378" t="s">
        <v>295</v>
      </c>
      <c r="C378" t="s">
        <v>835</v>
      </c>
      <c r="D378" t="s">
        <v>1158</v>
      </c>
      <c r="E378" t="s">
        <v>467</v>
      </c>
      <c r="F378" t="s">
        <v>8078</v>
      </c>
      <c r="G378" t="s">
        <v>8079</v>
      </c>
      <c r="H378">
        <v>6</v>
      </c>
      <c r="I378">
        <v>6</v>
      </c>
      <c r="J378">
        <v>3000</v>
      </c>
      <c r="L378">
        <v>4350</v>
      </c>
      <c r="M378" t="s">
        <v>898</v>
      </c>
      <c r="N378" s="6">
        <v>44594</v>
      </c>
      <c r="O378" s="6">
        <v>44744</v>
      </c>
      <c r="P378" s="6">
        <v>44628</v>
      </c>
      <c r="Q378" s="6">
        <v>44781</v>
      </c>
      <c r="R378" t="s">
        <v>1893</v>
      </c>
      <c r="S378" t="s">
        <v>1769</v>
      </c>
      <c r="T378" t="s">
        <v>429</v>
      </c>
      <c r="U378" t="s">
        <v>2031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2031</v>
      </c>
    </row>
    <row r="379" spans="1:28">
      <c r="A379">
        <v>378</v>
      </c>
      <c r="B379" t="s">
        <v>865</v>
      </c>
      <c r="C379" t="s">
        <v>2591</v>
      </c>
      <c r="D379" t="s">
        <v>2592</v>
      </c>
      <c r="E379" t="s">
        <v>2593</v>
      </c>
      <c r="F379" t="s">
        <v>2594</v>
      </c>
      <c r="G379" t="s">
        <v>2595</v>
      </c>
      <c r="H379">
        <v>20</v>
      </c>
      <c r="I379">
        <v>20</v>
      </c>
      <c r="K379">
        <v>3000</v>
      </c>
      <c r="L379">
        <v>3350</v>
      </c>
      <c r="M379" t="s">
        <v>5269</v>
      </c>
      <c r="N379" s="6">
        <v>44680</v>
      </c>
      <c r="O379" s="6">
        <v>45259</v>
      </c>
      <c r="P379" s="6">
        <v>44691</v>
      </c>
      <c r="Q379" s="6">
        <v>45270</v>
      </c>
      <c r="R379" t="s">
        <v>1893</v>
      </c>
      <c r="S379" t="s">
        <v>1770</v>
      </c>
      <c r="T379" t="s">
        <v>429</v>
      </c>
      <c r="U379" t="s">
        <v>2029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2031</v>
      </c>
    </row>
    <row r="380" spans="1:28">
      <c r="A380">
        <v>379</v>
      </c>
      <c r="B380" t="s">
        <v>295</v>
      </c>
      <c r="C380" t="s">
        <v>2613</v>
      </c>
      <c r="D380" t="s">
        <v>2770</v>
      </c>
      <c r="E380" t="s">
        <v>2614</v>
      </c>
      <c r="F380" t="s">
        <v>2615</v>
      </c>
      <c r="G380" t="s">
        <v>2616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896</v>
      </c>
      <c r="N380" s="6">
        <v>44694</v>
      </c>
      <c r="O380" s="6">
        <v>44847</v>
      </c>
      <c r="P380" s="6">
        <v>44693</v>
      </c>
      <c r="Q380" s="6">
        <v>44846</v>
      </c>
      <c r="R380" t="s">
        <v>1893</v>
      </c>
      <c r="S380" t="s">
        <v>1769</v>
      </c>
      <c r="T380" t="s">
        <v>429</v>
      </c>
      <c r="U380" t="s">
        <v>2031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2031</v>
      </c>
    </row>
    <row r="381" spans="1:28">
      <c r="A381">
        <v>380</v>
      </c>
      <c r="B381" t="s">
        <v>303</v>
      </c>
      <c r="C381" t="s">
        <v>2645</v>
      </c>
      <c r="D381" t="s">
        <v>5480</v>
      </c>
      <c r="E381" t="s">
        <v>2646</v>
      </c>
      <c r="F381" t="s">
        <v>2647</v>
      </c>
      <c r="G381" t="s">
        <v>2648</v>
      </c>
      <c r="H381">
        <v>8</v>
      </c>
      <c r="I381">
        <v>8</v>
      </c>
      <c r="K381">
        <v>2000</v>
      </c>
      <c r="L381">
        <v>2180</v>
      </c>
      <c r="M381" t="s">
        <v>2649</v>
      </c>
      <c r="N381" s="6">
        <v>44702</v>
      </c>
      <c r="O381" s="6">
        <v>44916</v>
      </c>
      <c r="P381" s="6">
        <v>44697</v>
      </c>
      <c r="Q381" s="6">
        <v>44911</v>
      </c>
      <c r="R381" t="s">
        <v>1893</v>
      </c>
      <c r="S381" t="s">
        <v>1775</v>
      </c>
      <c r="T381" t="s">
        <v>429</v>
      </c>
      <c r="U381" t="s">
        <v>20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20</v>
      </c>
    </row>
    <row r="382" spans="1:28">
      <c r="A382">
        <v>381</v>
      </c>
      <c r="B382" t="s">
        <v>865</v>
      </c>
      <c r="C382" t="s">
        <v>2682</v>
      </c>
      <c r="D382" t="s">
        <v>2692</v>
      </c>
      <c r="E382" t="s">
        <v>5019</v>
      </c>
      <c r="F382" t="s">
        <v>8099</v>
      </c>
      <c r="G382" t="s">
        <v>4027</v>
      </c>
      <c r="H382">
        <v>20</v>
      </c>
      <c r="I382">
        <v>20</v>
      </c>
      <c r="K382">
        <v>3000</v>
      </c>
      <c r="L382">
        <v>3350</v>
      </c>
      <c r="M382" t="s">
        <v>5269</v>
      </c>
      <c r="N382" s="6">
        <v>44709</v>
      </c>
      <c r="O382" s="6">
        <v>45288</v>
      </c>
      <c r="P382" s="6">
        <v>44699</v>
      </c>
      <c r="Q382" s="6">
        <v>45278</v>
      </c>
      <c r="R382" t="s">
        <v>1892</v>
      </c>
      <c r="S382" t="s">
        <v>1770</v>
      </c>
      <c r="T382" t="s">
        <v>429</v>
      </c>
      <c r="U382" t="s">
        <v>2029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2031</v>
      </c>
    </row>
    <row r="383" spans="1:28">
      <c r="A383">
        <v>382</v>
      </c>
      <c r="B383" t="s">
        <v>166</v>
      </c>
      <c r="C383" t="s">
        <v>2693</v>
      </c>
      <c r="D383" t="s">
        <v>2713</v>
      </c>
      <c r="E383" t="s">
        <v>2694</v>
      </c>
      <c r="F383" t="s">
        <v>2695</v>
      </c>
      <c r="G383" t="s">
        <v>2696</v>
      </c>
      <c r="H383">
        <v>16</v>
      </c>
      <c r="I383">
        <v>16</v>
      </c>
      <c r="K383">
        <v>1000</v>
      </c>
      <c r="L383">
        <v>2180</v>
      </c>
      <c r="M383" t="s">
        <v>65</v>
      </c>
      <c r="N383" s="6">
        <v>44702</v>
      </c>
      <c r="O383" s="6">
        <v>45159</v>
      </c>
      <c r="P383" s="6">
        <v>44699</v>
      </c>
      <c r="Q383" s="6">
        <v>45156</v>
      </c>
      <c r="R383" t="s">
        <v>1893</v>
      </c>
      <c r="S383" t="s">
        <v>903</v>
      </c>
      <c r="T383" t="s">
        <v>429</v>
      </c>
      <c r="U383" t="s">
        <v>2031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2031</v>
      </c>
    </row>
    <row r="384" spans="1:28">
      <c r="A384">
        <v>383</v>
      </c>
      <c r="B384" t="s">
        <v>865</v>
      </c>
      <c r="C384" t="s">
        <v>2771</v>
      </c>
      <c r="D384" t="s">
        <v>2680</v>
      </c>
      <c r="E384" t="s">
        <v>2772</v>
      </c>
      <c r="F384">
        <v>9831240338</v>
      </c>
      <c r="G384" t="s">
        <v>2773</v>
      </c>
      <c r="H384">
        <v>20</v>
      </c>
      <c r="I384">
        <v>20</v>
      </c>
      <c r="K384">
        <v>3000</v>
      </c>
      <c r="L384">
        <v>3350</v>
      </c>
      <c r="M384" t="s">
        <v>893</v>
      </c>
      <c r="N384" s="6">
        <v>44709</v>
      </c>
      <c r="O384" s="6">
        <v>45288</v>
      </c>
      <c r="P384" s="6">
        <v>44704</v>
      </c>
      <c r="Q384" s="6">
        <v>45283</v>
      </c>
      <c r="R384" t="s">
        <v>1892</v>
      </c>
      <c r="S384" t="s">
        <v>1770</v>
      </c>
      <c r="T384" t="s">
        <v>429</v>
      </c>
      <c r="U384" t="s">
        <v>2029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2031</v>
      </c>
    </row>
    <row r="385" spans="1:28">
      <c r="A385">
        <v>384</v>
      </c>
      <c r="B385" t="s">
        <v>166</v>
      </c>
      <c r="C385" t="s">
        <v>2774</v>
      </c>
      <c r="D385" t="s">
        <v>2775</v>
      </c>
      <c r="E385" t="s">
        <v>2776</v>
      </c>
      <c r="F385">
        <v>9987341492</v>
      </c>
      <c r="G385" t="s">
        <v>2777</v>
      </c>
      <c r="H385">
        <v>36</v>
      </c>
      <c r="I385">
        <v>36</v>
      </c>
      <c r="K385">
        <v>1000</v>
      </c>
      <c r="L385">
        <v>1600</v>
      </c>
      <c r="M385" t="s">
        <v>895</v>
      </c>
      <c r="N385" s="6">
        <v>44723</v>
      </c>
      <c r="O385" s="6">
        <v>45788</v>
      </c>
      <c r="P385" s="6">
        <v>44707</v>
      </c>
      <c r="Q385" s="6">
        <v>45773</v>
      </c>
      <c r="R385" t="s">
        <v>1892</v>
      </c>
      <c r="S385" t="s">
        <v>903</v>
      </c>
      <c r="T385" t="s">
        <v>429</v>
      </c>
      <c r="U385" t="s">
        <v>2029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2031</v>
      </c>
    </row>
    <row r="386" spans="1:28">
      <c r="A386">
        <v>385</v>
      </c>
      <c r="B386" t="s">
        <v>163</v>
      </c>
      <c r="C386" t="s">
        <v>3865</v>
      </c>
      <c r="D386" t="s">
        <v>2778</v>
      </c>
      <c r="E386" t="s">
        <v>8100</v>
      </c>
      <c r="F386">
        <v>61516229</v>
      </c>
      <c r="G386" t="s">
        <v>5432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2779</v>
      </c>
      <c r="N386" s="6">
        <v>44642</v>
      </c>
      <c r="O386" s="6">
        <v>45221</v>
      </c>
      <c r="P386" s="6">
        <v>44642</v>
      </c>
      <c r="Q386" s="6">
        <v>45221</v>
      </c>
      <c r="R386" t="s">
        <v>1893</v>
      </c>
      <c r="S386" t="s">
        <v>1751</v>
      </c>
      <c r="T386" t="s">
        <v>2780</v>
      </c>
      <c r="U386" t="s">
        <v>2031</v>
      </c>
      <c r="V386">
        <v>5000</v>
      </c>
      <c r="W386">
        <v>0.56399999999999995</v>
      </c>
      <c r="X386">
        <v>2820</v>
      </c>
      <c r="AA386">
        <v>25000</v>
      </c>
      <c r="AB386" t="s">
        <v>2031</v>
      </c>
    </row>
    <row r="387" spans="1:28">
      <c r="A387">
        <v>386</v>
      </c>
      <c r="B387" t="s">
        <v>163</v>
      </c>
      <c r="C387" t="s">
        <v>3866</v>
      </c>
      <c r="D387" t="s">
        <v>2781</v>
      </c>
      <c r="E387" t="s">
        <v>2782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2779</v>
      </c>
      <c r="N387" s="6">
        <v>44642</v>
      </c>
      <c r="O387" s="6">
        <v>45221</v>
      </c>
      <c r="P387" s="6">
        <v>44642</v>
      </c>
      <c r="Q387" s="6">
        <v>45221</v>
      </c>
      <c r="R387" t="s">
        <v>1892</v>
      </c>
      <c r="S387" t="s">
        <v>1751</v>
      </c>
      <c r="T387" t="s">
        <v>2780</v>
      </c>
      <c r="U387" t="s">
        <v>2031</v>
      </c>
      <c r="V387">
        <v>5000</v>
      </c>
      <c r="W387">
        <v>0.56399999999999995</v>
      </c>
      <c r="X387">
        <v>2820</v>
      </c>
      <c r="AA387">
        <v>25000</v>
      </c>
      <c r="AB387" t="s">
        <v>2031</v>
      </c>
    </row>
    <row r="388" spans="1:28">
      <c r="A388">
        <v>387</v>
      </c>
      <c r="B388" t="s">
        <v>163</v>
      </c>
      <c r="C388" t="s">
        <v>3867</v>
      </c>
      <c r="D388" t="s">
        <v>2783</v>
      </c>
      <c r="E388" t="s">
        <v>2784</v>
      </c>
      <c r="F388">
        <v>61595545</v>
      </c>
      <c r="G388" t="s">
        <v>5433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2779</v>
      </c>
      <c r="N388" s="6">
        <v>44642</v>
      </c>
      <c r="O388" s="6">
        <v>45221</v>
      </c>
      <c r="P388" s="6">
        <v>44642</v>
      </c>
      <c r="Q388" s="6">
        <v>45221</v>
      </c>
      <c r="R388" t="s">
        <v>1893</v>
      </c>
      <c r="S388" t="s">
        <v>1751</v>
      </c>
      <c r="T388" t="s">
        <v>2780</v>
      </c>
      <c r="U388" t="s">
        <v>2031</v>
      </c>
      <c r="V388">
        <v>5000</v>
      </c>
      <c r="W388">
        <v>0.56399999999999995</v>
      </c>
      <c r="X388">
        <v>2820</v>
      </c>
      <c r="AA388">
        <v>25000</v>
      </c>
      <c r="AB388" t="s">
        <v>2031</v>
      </c>
    </row>
    <row r="389" spans="1:28">
      <c r="A389">
        <v>388</v>
      </c>
      <c r="B389" t="s">
        <v>163</v>
      </c>
      <c r="C389" t="s">
        <v>3868</v>
      </c>
      <c r="D389" t="s">
        <v>2785</v>
      </c>
      <c r="E389" t="s">
        <v>2786</v>
      </c>
      <c r="F389">
        <v>50765766965</v>
      </c>
      <c r="G389" t="s">
        <v>5434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2779</v>
      </c>
      <c r="N389" s="6">
        <v>44642</v>
      </c>
      <c r="O389" s="6">
        <v>45221</v>
      </c>
      <c r="P389" s="6">
        <v>44642</v>
      </c>
      <c r="Q389" s="6">
        <v>45221</v>
      </c>
      <c r="R389" t="s">
        <v>1893</v>
      </c>
      <c r="S389" t="s">
        <v>1751</v>
      </c>
      <c r="T389" t="s">
        <v>2780</v>
      </c>
      <c r="U389" t="s">
        <v>2031</v>
      </c>
      <c r="V389">
        <v>5000</v>
      </c>
      <c r="W389">
        <v>0.56399999999999995</v>
      </c>
      <c r="X389">
        <v>2820</v>
      </c>
      <c r="AA389">
        <v>25000</v>
      </c>
      <c r="AB389" t="s">
        <v>2031</v>
      </c>
    </row>
    <row r="390" spans="1:28">
      <c r="A390">
        <v>389</v>
      </c>
      <c r="B390" t="s">
        <v>163</v>
      </c>
      <c r="C390" t="s">
        <v>3869</v>
      </c>
      <c r="D390" t="s">
        <v>2787</v>
      </c>
      <c r="E390" t="s">
        <v>2788</v>
      </c>
      <c r="F390">
        <v>66116532</v>
      </c>
      <c r="G390" t="s">
        <v>5435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2779</v>
      </c>
      <c r="N390" s="6">
        <v>44642</v>
      </c>
      <c r="O390" s="6">
        <v>45221</v>
      </c>
      <c r="P390" s="6">
        <v>44642</v>
      </c>
      <c r="Q390" s="6">
        <v>45221</v>
      </c>
      <c r="R390" t="s">
        <v>1892</v>
      </c>
      <c r="S390" t="s">
        <v>1751</v>
      </c>
      <c r="T390" t="s">
        <v>2780</v>
      </c>
      <c r="U390" t="s">
        <v>2031</v>
      </c>
      <c r="V390">
        <v>5000</v>
      </c>
      <c r="W390">
        <v>0.56399999999999995</v>
      </c>
      <c r="X390">
        <v>2820</v>
      </c>
      <c r="AA390">
        <v>25000</v>
      </c>
      <c r="AB390" t="s">
        <v>2031</v>
      </c>
    </row>
    <row r="391" spans="1:28">
      <c r="A391">
        <v>390</v>
      </c>
      <c r="B391" t="s">
        <v>163</v>
      </c>
      <c r="C391" t="s">
        <v>3870</v>
      </c>
      <c r="D391" t="s">
        <v>2789</v>
      </c>
      <c r="E391" t="s">
        <v>2790</v>
      </c>
      <c r="F391">
        <v>2802814</v>
      </c>
      <c r="G391" t="s">
        <v>5436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2779</v>
      </c>
      <c r="N391" s="6">
        <v>44642</v>
      </c>
      <c r="O391" s="6">
        <v>45221</v>
      </c>
      <c r="P391" s="6">
        <v>44642</v>
      </c>
      <c r="Q391" s="6">
        <v>45221</v>
      </c>
      <c r="R391" t="s">
        <v>1892</v>
      </c>
      <c r="S391" t="s">
        <v>1751</v>
      </c>
      <c r="T391" t="s">
        <v>2780</v>
      </c>
      <c r="U391" t="s">
        <v>2031</v>
      </c>
      <c r="V391">
        <v>5000</v>
      </c>
      <c r="W391">
        <v>0.56399999999999995</v>
      </c>
      <c r="X391">
        <v>2820</v>
      </c>
      <c r="AA391">
        <v>25000</v>
      </c>
      <c r="AB391" t="s">
        <v>2031</v>
      </c>
    </row>
    <row r="392" spans="1:28">
      <c r="A392">
        <v>391</v>
      </c>
      <c r="B392" t="s">
        <v>163</v>
      </c>
      <c r="C392" t="s">
        <v>3871</v>
      </c>
      <c r="D392" t="s">
        <v>2791</v>
      </c>
      <c r="E392" t="s">
        <v>2792</v>
      </c>
      <c r="F392">
        <v>69258838</v>
      </c>
      <c r="G392" t="s">
        <v>5437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2779</v>
      </c>
      <c r="N392" s="6">
        <v>44642</v>
      </c>
      <c r="O392" s="6">
        <v>45221</v>
      </c>
      <c r="P392" s="6">
        <v>44642</v>
      </c>
      <c r="Q392" s="6">
        <v>45221</v>
      </c>
      <c r="R392" t="s">
        <v>1892</v>
      </c>
      <c r="S392" t="s">
        <v>1751</v>
      </c>
      <c r="T392" t="s">
        <v>2780</v>
      </c>
      <c r="U392" t="s">
        <v>2031</v>
      </c>
      <c r="V392">
        <v>5000</v>
      </c>
      <c r="W392">
        <v>0.56399999999999995</v>
      </c>
      <c r="X392">
        <v>2820</v>
      </c>
      <c r="AA392">
        <v>25000</v>
      </c>
      <c r="AB392" t="s">
        <v>2031</v>
      </c>
    </row>
    <row r="393" spans="1:28">
      <c r="A393">
        <v>392</v>
      </c>
      <c r="B393" t="s">
        <v>163</v>
      </c>
      <c r="C393" t="s">
        <v>3872</v>
      </c>
      <c r="D393" t="s">
        <v>2793</v>
      </c>
      <c r="E393" t="s">
        <v>2794</v>
      </c>
      <c r="F393">
        <v>66753015</v>
      </c>
      <c r="G393" t="s">
        <v>5438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2779</v>
      </c>
      <c r="N393" s="6">
        <v>44642</v>
      </c>
      <c r="O393" s="6">
        <v>45221</v>
      </c>
      <c r="P393" s="6">
        <v>44642</v>
      </c>
      <c r="Q393" s="6">
        <v>45221</v>
      </c>
      <c r="R393" t="s">
        <v>1893</v>
      </c>
      <c r="S393" t="s">
        <v>1751</v>
      </c>
      <c r="T393" t="s">
        <v>2780</v>
      </c>
      <c r="U393" t="s">
        <v>2031</v>
      </c>
      <c r="V393">
        <v>5000</v>
      </c>
      <c r="W393">
        <v>0.56399999999999995</v>
      </c>
      <c r="X393">
        <v>2820</v>
      </c>
      <c r="AA393">
        <v>25000</v>
      </c>
      <c r="AB393" t="s">
        <v>2031</v>
      </c>
    </row>
    <row r="394" spans="1:28">
      <c r="A394">
        <v>393</v>
      </c>
      <c r="B394" t="s">
        <v>163</v>
      </c>
      <c r="C394" t="s">
        <v>3873</v>
      </c>
      <c r="D394" t="s">
        <v>2795</v>
      </c>
      <c r="E394" t="s">
        <v>2796</v>
      </c>
      <c r="G394" t="s">
        <v>5439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2779</v>
      </c>
      <c r="N394" s="6">
        <v>44642</v>
      </c>
      <c r="O394" s="6">
        <v>45221</v>
      </c>
      <c r="P394" s="6">
        <v>44642</v>
      </c>
      <c r="Q394" s="6">
        <v>45221</v>
      </c>
      <c r="R394" t="s">
        <v>1892</v>
      </c>
      <c r="S394" t="s">
        <v>1751</v>
      </c>
      <c r="T394" t="s">
        <v>2780</v>
      </c>
      <c r="U394" t="s">
        <v>2031</v>
      </c>
      <c r="V394">
        <v>5000</v>
      </c>
      <c r="W394">
        <v>0.56399999999999995</v>
      </c>
      <c r="X394">
        <v>2820</v>
      </c>
      <c r="AA394">
        <v>25000</v>
      </c>
      <c r="AB394" t="s">
        <v>2031</v>
      </c>
    </row>
    <row r="395" spans="1:28">
      <c r="A395">
        <v>394</v>
      </c>
      <c r="B395" t="s">
        <v>163</v>
      </c>
      <c r="C395" t="s">
        <v>3874</v>
      </c>
      <c r="D395" t="s">
        <v>2797</v>
      </c>
      <c r="E395" t="s">
        <v>2798</v>
      </c>
      <c r="F395">
        <v>64068162</v>
      </c>
      <c r="G395" t="s">
        <v>5440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2779</v>
      </c>
      <c r="N395" s="6">
        <v>44642</v>
      </c>
      <c r="O395" s="6">
        <v>45221</v>
      </c>
      <c r="P395" s="6">
        <v>44642</v>
      </c>
      <c r="Q395" s="6">
        <v>45221</v>
      </c>
      <c r="R395" t="s">
        <v>1892</v>
      </c>
      <c r="S395" t="s">
        <v>1751</v>
      </c>
      <c r="T395" t="s">
        <v>2780</v>
      </c>
      <c r="U395" t="s">
        <v>2031</v>
      </c>
      <c r="V395">
        <v>5000</v>
      </c>
      <c r="W395">
        <v>0.56399999999999995</v>
      </c>
      <c r="X395">
        <v>2820</v>
      </c>
      <c r="AA395">
        <v>25000</v>
      </c>
      <c r="AB395" t="s">
        <v>2031</v>
      </c>
    </row>
    <row r="396" spans="1:28">
      <c r="A396">
        <v>395</v>
      </c>
      <c r="B396" t="s">
        <v>163</v>
      </c>
      <c r="C396" t="s">
        <v>3875</v>
      </c>
      <c r="D396" t="s">
        <v>2799</v>
      </c>
      <c r="E396" t="s">
        <v>2800</v>
      </c>
      <c r="F396">
        <v>69488160</v>
      </c>
      <c r="G396" t="s">
        <v>5441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2779</v>
      </c>
      <c r="N396" s="6">
        <v>44642</v>
      </c>
      <c r="O396" s="6">
        <v>45221</v>
      </c>
      <c r="P396" s="6">
        <v>44642</v>
      </c>
      <c r="Q396" s="6">
        <v>45221</v>
      </c>
      <c r="R396" t="s">
        <v>1892</v>
      </c>
      <c r="S396" t="s">
        <v>1751</v>
      </c>
      <c r="T396" t="s">
        <v>2780</v>
      </c>
      <c r="U396" t="s">
        <v>2031</v>
      </c>
      <c r="V396">
        <v>5000</v>
      </c>
      <c r="W396">
        <v>0.56399999999999995</v>
      </c>
      <c r="X396">
        <v>2820</v>
      </c>
      <c r="AA396">
        <v>25000</v>
      </c>
      <c r="AB396" t="s">
        <v>2031</v>
      </c>
    </row>
    <row r="397" spans="1:28">
      <c r="A397">
        <v>396</v>
      </c>
      <c r="B397" t="s">
        <v>163</v>
      </c>
      <c r="C397" t="s">
        <v>3876</v>
      </c>
      <c r="D397" t="s">
        <v>2801</v>
      </c>
      <c r="E397" t="s">
        <v>2802</v>
      </c>
      <c r="F397">
        <v>3945547</v>
      </c>
      <c r="G397" t="s">
        <v>5442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2779</v>
      </c>
      <c r="N397" s="6">
        <v>44642</v>
      </c>
      <c r="O397" s="6">
        <v>45221</v>
      </c>
      <c r="P397" s="6">
        <v>44642</v>
      </c>
      <c r="Q397" s="6">
        <v>45221</v>
      </c>
      <c r="R397" t="s">
        <v>1892</v>
      </c>
      <c r="S397" t="s">
        <v>1751</v>
      </c>
      <c r="T397" t="s">
        <v>2780</v>
      </c>
      <c r="U397" t="s">
        <v>2031</v>
      </c>
      <c r="V397">
        <v>5000</v>
      </c>
      <c r="W397">
        <v>0.56399999999999995</v>
      </c>
      <c r="X397">
        <v>2820</v>
      </c>
      <c r="AA397">
        <v>25000</v>
      </c>
      <c r="AB397" t="s">
        <v>2031</v>
      </c>
    </row>
    <row r="398" spans="1:28">
      <c r="A398">
        <v>397</v>
      </c>
      <c r="B398" t="s">
        <v>163</v>
      </c>
      <c r="C398" t="s">
        <v>3877</v>
      </c>
      <c r="D398" t="s">
        <v>2803</v>
      </c>
      <c r="E398" t="s">
        <v>2804</v>
      </c>
      <c r="F398">
        <v>66227595</v>
      </c>
      <c r="G398" t="s">
        <v>5443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2779</v>
      </c>
      <c r="N398" s="6">
        <v>44642</v>
      </c>
      <c r="O398" s="6">
        <v>45221</v>
      </c>
      <c r="P398" s="6">
        <v>44642</v>
      </c>
      <c r="Q398" s="6">
        <v>45221</v>
      </c>
      <c r="R398" t="s">
        <v>1892</v>
      </c>
      <c r="S398" t="s">
        <v>1751</v>
      </c>
      <c r="T398" t="s">
        <v>2780</v>
      </c>
      <c r="U398" t="s">
        <v>2031</v>
      </c>
      <c r="V398">
        <v>5000</v>
      </c>
      <c r="W398">
        <v>0.56399999999999995</v>
      </c>
      <c r="X398">
        <v>2820</v>
      </c>
      <c r="AA398">
        <v>25000</v>
      </c>
      <c r="AB398" t="s">
        <v>2031</v>
      </c>
    </row>
    <row r="399" spans="1:28">
      <c r="A399">
        <v>398</v>
      </c>
      <c r="B399" t="s">
        <v>163</v>
      </c>
      <c r="C399" t="s">
        <v>3878</v>
      </c>
      <c r="D399" t="s">
        <v>2805</v>
      </c>
      <c r="E399" t="s">
        <v>2806</v>
      </c>
      <c r="F399">
        <v>60873202</v>
      </c>
      <c r="G399" t="s">
        <v>5444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2779</v>
      </c>
      <c r="N399" s="6">
        <v>44642</v>
      </c>
      <c r="O399" s="6">
        <v>45221</v>
      </c>
      <c r="P399" s="6">
        <v>44642</v>
      </c>
      <c r="Q399" s="6">
        <v>45221</v>
      </c>
      <c r="R399" t="s">
        <v>1892</v>
      </c>
      <c r="S399" t="s">
        <v>1751</v>
      </c>
      <c r="T399" t="s">
        <v>2780</v>
      </c>
      <c r="U399" t="s">
        <v>2031</v>
      </c>
      <c r="V399">
        <v>5000</v>
      </c>
      <c r="W399">
        <v>0.56399999999999995</v>
      </c>
      <c r="X399">
        <v>2820</v>
      </c>
      <c r="AA399">
        <v>25000</v>
      </c>
      <c r="AB399" t="s">
        <v>2031</v>
      </c>
    </row>
    <row r="400" spans="1:28">
      <c r="A400">
        <v>399</v>
      </c>
      <c r="B400" t="s">
        <v>163</v>
      </c>
      <c r="C400" t="s">
        <v>3879</v>
      </c>
      <c r="D400" t="s">
        <v>2807</v>
      </c>
      <c r="E400" t="s">
        <v>2808</v>
      </c>
      <c r="F400">
        <v>69810842</v>
      </c>
      <c r="G400" t="s">
        <v>5445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2779</v>
      </c>
      <c r="N400" s="6">
        <v>44642</v>
      </c>
      <c r="O400" s="6">
        <v>45221</v>
      </c>
      <c r="P400" s="6">
        <v>44642</v>
      </c>
      <c r="Q400" s="6">
        <v>45221</v>
      </c>
      <c r="R400" t="s">
        <v>1893</v>
      </c>
      <c r="S400" t="s">
        <v>1751</v>
      </c>
      <c r="T400" t="s">
        <v>2780</v>
      </c>
      <c r="U400" t="s">
        <v>2031</v>
      </c>
      <c r="V400">
        <v>5000</v>
      </c>
      <c r="W400">
        <v>0.56399999999999995</v>
      </c>
      <c r="X400">
        <v>2820</v>
      </c>
      <c r="AA400">
        <v>25000</v>
      </c>
      <c r="AB400" t="s">
        <v>2031</v>
      </c>
    </row>
    <row r="401" spans="1:28">
      <c r="A401">
        <v>400</v>
      </c>
      <c r="B401" t="s">
        <v>163</v>
      </c>
      <c r="C401" t="s">
        <v>3880</v>
      </c>
      <c r="D401" t="s">
        <v>2809</v>
      </c>
      <c r="E401" t="s">
        <v>2810</v>
      </c>
      <c r="F401">
        <v>66765211</v>
      </c>
      <c r="G401" t="s">
        <v>5446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2779</v>
      </c>
      <c r="N401" s="6">
        <v>44642</v>
      </c>
      <c r="O401" s="6">
        <v>45221</v>
      </c>
      <c r="P401" s="6">
        <v>44642</v>
      </c>
      <c r="Q401" s="6">
        <v>45221</v>
      </c>
      <c r="R401" t="s">
        <v>1893</v>
      </c>
      <c r="S401" t="s">
        <v>1751</v>
      </c>
      <c r="T401" t="s">
        <v>2780</v>
      </c>
      <c r="U401" t="s">
        <v>2031</v>
      </c>
      <c r="V401">
        <v>5000</v>
      </c>
      <c r="W401">
        <v>0.56399999999999995</v>
      </c>
      <c r="X401">
        <v>2820</v>
      </c>
      <c r="AA401">
        <v>25000</v>
      </c>
      <c r="AB401" t="s">
        <v>2031</v>
      </c>
    </row>
    <row r="402" spans="1:28">
      <c r="A402">
        <v>401</v>
      </c>
      <c r="B402" t="s">
        <v>163</v>
      </c>
      <c r="C402" t="s">
        <v>3881</v>
      </c>
      <c r="D402" t="s">
        <v>2811</v>
      </c>
      <c r="E402" t="s">
        <v>2812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2779</v>
      </c>
      <c r="N402" s="6">
        <v>44642</v>
      </c>
      <c r="O402" s="6">
        <v>45221</v>
      </c>
      <c r="P402" s="6">
        <v>44642</v>
      </c>
      <c r="Q402" s="6">
        <v>45221</v>
      </c>
      <c r="R402" t="s">
        <v>1893</v>
      </c>
      <c r="S402" t="s">
        <v>1751</v>
      </c>
      <c r="T402" t="s">
        <v>2780</v>
      </c>
      <c r="U402" t="s">
        <v>2031</v>
      </c>
      <c r="V402">
        <v>5000</v>
      </c>
      <c r="W402">
        <v>0.56399999999999995</v>
      </c>
      <c r="X402">
        <v>2820</v>
      </c>
      <c r="AA402">
        <v>25000</v>
      </c>
      <c r="AB402" t="s">
        <v>2031</v>
      </c>
    </row>
    <row r="403" spans="1:28">
      <c r="A403">
        <v>402</v>
      </c>
      <c r="B403" t="s">
        <v>163</v>
      </c>
      <c r="C403" t="s">
        <v>3882</v>
      </c>
      <c r="D403" t="s">
        <v>2813</v>
      </c>
      <c r="E403" t="s">
        <v>2814</v>
      </c>
      <c r="F403">
        <v>63898267</v>
      </c>
      <c r="G403" t="s">
        <v>5447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2779</v>
      </c>
      <c r="N403" s="6">
        <v>44642</v>
      </c>
      <c r="O403" s="6">
        <v>45221</v>
      </c>
      <c r="P403" s="6">
        <v>44642</v>
      </c>
      <c r="Q403" s="6">
        <v>45221</v>
      </c>
      <c r="R403" t="s">
        <v>1893</v>
      </c>
      <c r="S403" t="s">
        <v>1751</v>
      </c>
      <c r="T403" t="s">
        <v>2780</v>
      </c>
      <c r="U403" t="s">
        <v>2031</v>
      </c>
      <c r="V403">
        <v>5000</v>
      </c>
      <c r="W403">
        <v>0.56399999999999995</v>
      </c>
      <c r="X403">
        <v>2820</v>
      </c>
      <c r="AA403">
        <v>25000</v>
      </c>
      <c r="AB403" t="s">
        <v>2031</v>
      </c>
    </row>
    <row r="404" spans="1:28">
      <c r="A404">
        <v>403</v>
      </c>
      <c r="B404" t="s">
        <v>163</v>
      </c>
      <c r="C404" t="s">
        <v>3883</v>
      </c>
      <c r="D404" t="s">
        <v>2815</v>
      </c>
      <c r="E404" t="s">
        <v>2816</v>
      </c>
      <c r="F404">
        <v>5074725571</v>
      </c>
      <c r="G404" t="s">
        <v>5448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2779</v>
      </c>
      <c r="N404" s="6">
        <v>44642</v>
      </c>
      <c r="O404" s="6">
        <v>45221</v>
      </c>
      <c r="P404" s="6">
        <v>44642</v>
      </c>
      <c r="Q404" s="6">
        <v>45221</v>
      </c>
      <c r="R404" t="s">
        <v>1892</v>
      </c>
      <c r="S404" t="s">
        <v>1751</v>
      </c>
      <c r="T404" t="s">
        <v>2780</v>
      </c>
      <c r="U404" t="s">
        <v>2031</v>
      </c>
      <c r="V404">
        <v>5000</v>
      </c>
      <c r="W404">
        <v>0.56399999999999995</v>
      </c>
      <c r="X404">
        <v>2820</v>
      </c>
      <c r="AA404">
        <v>25000</v>
      </c>
      <c r="AB404" t="s">
        <v>2031</v>
      </c>
    </row>
    <row r="405" spans="1:28">
      <c r="A405">
        <v>404</v>
      </c>
      <c r="B405" t="s">
        <v>163</v>
      </c>
      <c r="C405" t="s">
        <v>3884</v>
      </c>
      <c r="D405" t="s">
        <v>2817</v>
      </c>
      <c r="E405" t="s">
        <v>2818</v>
      </c>
      <c r="F405">
        <v>61505164</v>
      </c>
      <c r="G405" t="s">
        <v>5449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2779</v>
      </c>
      <c r="N405" s="6">
        <v>44642</v>
      </c>
      <c r="O405" s="6">
        <v>45221</v>
      </c>
      <c r="P405" s="6">
        <v>44642</v>
      </c>
      <c r="Q405" s="6">
        <v>45221</v>
      </c>
      <c r="R405" t="s">
        <v>1892</v>
      </c>
      <c r="S405" t="s">
        <v>1751</v>
      </c>
      <c r="T405" t="s">
        <v>2780</v>
      </c>
      <c r="U405" t="s">
        <v>2031</v>
      </c>
      <c r="V405">
        <v>5000</v>
      </c>
      <c r="W405">
        <v>0.56399999999999995</v>
      </c>
      <c r="X405">
        <v>2820</v>
      </c>
      <c r="AA405">
        <v>25000</v>
      </c>
      <c r="AB405" t="s">
        <v>2031</v>
      </c>
    </row>
    <row r="406" spans="1:28">
      <c r="A406">
        <v>405</v>
      </c>
      <c r="B406" t="s">
        <v>163</v>
      </c>
      <c r="C406" t="s">
        <v>3885</v>
      </c>
      <c r="D406" t="s">
        <v>2819</v>
      </c>
      <c r="E406" t="s">
        <v>2820</v>
      </c>
      <c r="F406">
        <v>65884972</v>
      </c>
      <c r="G406" t="s">
        <v>5450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2779</v>
      </c>
      <c r="N406" s="6">
        <v>44642</v>
      </c>
      <c r="O406" s="6">
        <v>45221</v>
      </c>
      <c r="P406" s="6">
        <v>44642</v>
      </c>
      <c r="Q406" s="6">
        <v>45221</v>
      </c>
      <c r="R406" t="s">
        <v>1893</v>
      </c>
      <c r="S406" t="s">
        <v>1751</v>
      </c>
      <c r="T406" t="s">
        <v>2780</v>
      </c>
      <c r="U406" t="s">
        <v>2031</v>
      </c>
      <c r="V406">
        <v>5000</v>
      </c>
      <c r="W406">
        <v>0.56399999999999995</v>
      </c>
      <c r="X406">
        <v>2820</v>
      </c>
      <c r="AA406">
        <v>25000</v>
      </c>
      <c r="AB406" t="s">
        <v>2031</v>
      </c>
    </row>
    <row r="407" spans="1:28">
      <c r="A407">
        <v>406</v>
      </c>
      <c r="B407" t="s">
        <v>163</v>
      </c>
      <c r="C407" t="s">
        <v>3886</v>
      </c>
      <c r="D407" t="s">
        <v>2821</v>
      </c>
      <c r="E407" t="s">
        <v>2822</v>
      </c>
      <c r="F407">
        <v>60573200</v>
      </c>
      <c r="G407" t="s">
        <v>5451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2779</v>
      </c>
      <c r="N407" s="6">
        <v>44642</v>
      </c>
      <c r="O407" s="6">
        <v>45221</v>
      </c>
      <c r="P407" s="6">
        <v>44642</v>
      </c>
      <c r="Q407" s="6">
        <v>45221</v>
      </c>
      <c r="R407" t="s">
        <v>1892</v>
      </c>
      <c r="S407" t="s">
        <v>1751</v>
      </c>
      <c r="T407" t="s">
        <v>2780</v>
      </c>
      <c r="U407" t="s">
        <v>2031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2031</v>
      </c>
    </row>
    <row r="408" spans="1:28">
      <c r="A408">
        <v>407</v>
      </c>
      <c r="B408" t="s">
        <v>163</v>
      </c>
      <c r="C408" t="s">
        <v>3887</v>
      </c>
      <c r="D408" t="s">
        <v>2823</v>
      </c>
      <c r="E408" t="s">
        <v>2824</v>
      </c>
      <c r="F408">
        <v>61043031</v>
      </c>
      <c r="G408" t="s">
        <v>5452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2779</v>
      </c>
      <c r="N408" s="6">
        <v>44642</v>
      </c>
      <c r="O408" s="6">
        <v>45221</v>
      </c>
      <c r="P408" s="6">
        <v>44642</v>
      </c>
      <c r="Q408" s="6">
        <v>45221</v>
      </c>
      <c r="R408" t="s">
        <v>1893</v>
      </c>
      <c r="S408" t="s">
        <v>1751</v>
      </c>
      <c r="T408" t="s">
        <v>2780</v>
      </c>
      <c r="U408" t="s">
        <v>2031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2031</v>
      </c>
    </row>
    <row r="409" spans="1:28">
      <c r="A409">
        <v>408</v>
      </c>
      <c r="B409" t="s">
        <v>163</v>
      </c>
      <c r="C409" t="s">
        <v>3888</v>
      </c>
      <c r="D409" t="s">
        <v>2825</v>
      </c>
      <c r="E409" t="s">
        <v>5453</v>
      </c>
      <c r="F409">
        <v>62766716</v>
      </c>
      <c r="G409" t="s">
        <v>5454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2779</v>
      </c>
      <c r="N409" s="6">
        <v>44642</v>
      </c>
      <c r="O409" s="6">
        <v>45221</v>
      </c>
      <c r="P409" s="6">
        <v>44642</v>
      </c>
      <c r="Q409" s="6">
        <v>45221</v>
      </c>
      <c r="R409" t="s">
        <v>1892</v>
      </c>
      <c r="S409" t="s">
        <v>1751</v>
      </c>
      <c r="T409" t="s">
        <v>2780</v>
      </c>
      <c r="U409" t="s">
        <v>2031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2031</v>
      </c>
    </row>
    <row r="410" spans="1:28">
      <c r="A410">
        <v>409</v>
      </c>
      <c r="B410" t="s">
        <v>166</v>
      </c>
      <c r="C410" t="s">
        <v>2826</v>
      </c>
      <c r="D410" t="s">
        <v>1986</v>
      </c>
      <c r="E410" t="s">
        <v>2827</v>
      </c>
      <c r="F410" t="s">
        <v>2828</v>
      </c>
      <c r="G410" t="s">
        <v>2829</v>
      </c>
      <c r="H410">
        <v>36</v>
      </c>
      <c r="I410">
        <v>36</v>
      </c>
      <c r="K410">
        <v>1000</v>
      </c>
      <c r="L410">
        <v>1600</v>
      </c>
      <c r="M410" t="s">
        <v>895</v>
      </c>
      <c r="N410" s="6">
        <v>44723</v>
      </c>
      <c r="O410" s="6">
        <v>45788</v>
      </c>
      <c r="P410" s="6">
        <v>44713</v>
      </c>
      <c r="Q410" s="6">
        <v>45778</v>
      </c>
      <c r="R410" t="s">
        <v>1892</v>
      </c>
      <c r="S410" t="s">
        <v>903</v>
      </c>
      <c r="T410" t="s">
        <v>429</v>
      </c>
      <c r="U410" t="s">
        <v>2029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20</v>
      </c>
    </row>
    <row r="411" spans="1:28">
      <c r="A411">
        <v>410</v>
      </c>
      <c r="B411" t="s">
        <v>303</v>
      </c>
      <c r="C411" t="s">
        <v>2830</v>
      </c>
      <c r="D411" t="s">
        <v>74</v>
      </c>
      <c r="E411" t="s">
        <v>2831</v>
      </c>
      <c r="F411" t="s">
        <v>2832</v>
      </c>
      <c r="G411" t="s">
        <v>2833</v>
      </c>
      <c r="H411">
        <v>16</v>
      </c>
      <c r="I411">
        <v>16</v>
      </c>
      <c r="L411">
        <v>2180</v>
      </c>
      <c r="M411" t="s">
        <v>2649</v>
      </c>
      <c r="N411" s="6">
        <v>44723</v>
      </c>
      <c r="O411" s="6">
        <v>45180</v>
      </c>
      <c r="P411" s="6">
        <v>44713</v>
      </c>
      <c r="Q411" s="6">
        <v>45170</v>
      </c>
      <c r="R411" t="s">
        <v>1893</v>
      </c>
      <c r="S411" t="s">
        <v>1775</v>
      </c>
      <c r="T411" t="s">
        <v>429</v>
      </c>
      <c r="U411" t="s">
        <v>2029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2031</v>
      </c>
    </row>
    <row r="412" spans="1:28">
      <c r="A412">
        <v>411</v>
      </c>
      <c r="B412" t="s">
        <v>2038</v>
      </c>
      <c r="C412" t="s">
        <v>2834</v>
      </c>
      <c r="D412" t="s">
        <v>2835</v>
      </c>
      <c r="E412" t="s">
        <v>2038</v>
      </c>
      <c r="H412">
        <v>35</v>
      </c>
      <c r="I412">
        <v>36</v>
      </c>
      <c r="K412">
        <v>1000</v>
      </c>
      <c r="L412">
        <v>1600</v>
      </c>
      <c r="M412" t="s">
        <v>2038</v>
      </c>
      <c r="N412" s="6">
        <v>44927</v>
      </c>
      <c r="O412" s="6">
        <v>45992</v>
      </c>
      <c r="P412" s="6">
        <v>44927</v>
      </c>
      <c r="Q412" s="6">
        <v>45962</v>
      </c>
      <c r="R412" t="s">
        <v>10</v>
      </c>
      <c r="S412" t="s">
        <v>2038</v>
      </c>
      <c r="T412" t="s">
        <v>429</v>
      </c>
      <c r="U412" t="s">
        <v>2029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2031</v>
      </c>
    </row>
    <row r="413" spans="1:28">
      <c r="A413">
        <v>412</v>
      </c>
      <c r="B413" t="s">
        <v>303</v>
      </c>
      <c r="C413" t="s">
        <v>2836</v>
      </c>
      <c r="D413" t="s">
        <v>2713</v>
      </c>
      <c r="E413" t="s">
        <v>2837</v>
      </c>
      <c r="F413" t="s">
        <v>2838</v>
      </c>
      <c r="G413" t="s">
        <v>2839</v>
      </c>
      <c r="H413">
        <v>8</v>
      </c>
      <c r="I413">
        <v>8</v>
      </c>
      <c r="L413">
        <v>2180</v>
      </c>
      <c r="M413" t="s">
        <v>2649</v>
      </c>
      <c r="N413" s="6">
        <v>44723</v>
      </c>
      <c r="O413" s="6">
        <v>44937</v>
      </c>
      <c r="P413" s="6">
        <v>44721</v>
      </c>
      <c r="Q413" s="6">
        <v>44935</v>
      </c>
      <c r="R413" t="s">
        <v>1893</v>
      </c>
      <c r="S413" t="s">
        <v>1775</v>
      </c>
      <c r="T413" t="s">
        <v>429</v>
      </c>
      <c r="U413" t="s">
        <v>2031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2031</v>
      </c>
    </row>
    <row r="414" spans="1:28">
      <c r="A414">
        <v>413</v>
      </c>
      <c r="B414" t="s">
        <v>303</v>
      </c>
      <c r="C414" t="s">
        <v>2840</v>
      </c>
      <c r="D414" t="s">
        <v>2083</v>
      </c>
      <c r="E414" t="s">
        <v>2841</v>
      </c>
      <c r="F414">
        <v>9841423687</v>
      </c>
      <c r="G414" t="s">
        <v>2842</v>
      </c>
      <c r="H414">
        <v>8</v>
      </c>
      <c r="I414">
        <v>8</v>
      </c>
      <c r="L414">
        <v>2180</v>
      </c>
      <c r="M414" t="s">
        <v>2649</v>
      </c>
      <c r="N414" s="6">
        <v>44737</v>
      </c>
      <c r="O414" s="6">
        <v>44951</v>
      </c>
      <c r="P414" s="6">
        <v>44728</v>
      </c>
      <c r="Q414" s="6">
        <v>44942</v>
      </c>
      <c r="R414" t="s">
        <v>1893</v>
      </c>
      <c r="S414" t="s">
        <v>1775</v>
      </c>
      <c r="T414" t="s">
        <v>429</v>
      </c>
      <c r="U414" t="s">
        <v>2029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2031</v>
      </c>
    </row>
    <row r="415" spans="1:28">
      <c r="A415">
        <v>414</v>
      </c>
      <c r="B415" t="s">
        <v>163</v>
      </c>
      <c r="C415" t="s">
        <v>2843</v>
      </c>
      <c r="D415" t="s">
        <v>2844</v>
      </c>
      <c r="E415" t="s">
        <v>2845</v>
      </c>
      <c r="F415">
        <v>7225739447</v>
      </c>
      <c r="G415" t="s">
        <v>2846</v>
      </c>
      <c r="H415">
        <v>20</v>
      </c>
      <c r="I415">
        <v>20</v>
      </c>
      <c r="K415">
        <v>2000</v>
      </c>
      <c r="L415">
        <v>2275</v>
      </c>
      <c r="M415" t="s">
        <v>896</v>
      </c>
      <c r="N415" s="6">
        <v>44729</v>
      </c>
      <c r="O415" s="6">
        <v>45308</v>
      </c>
      <c r="P415" s="6">
        <v>44728</v>
      </c>
      <c r="Q415" s="6">
        <v>45307</v>
      </c>
      <c r="R415" t="s">
        <v>1893</v>
      </c>
      <c r="S415" t="s">
        <v>1751</v>
      </c>
      <c r="T415" t="s">
        <v>429</v>
      </c>
      <c r="U415" t="s">
        <v>20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20</v>
      </c>
    </row>
    <row r="416" spans="1:28">
      <c r="A416">
        <v>415</v>
      </c>
      <c r="B416" t="s">
        <v>303</v>
      </c>
      <c r="C416" t="s">
        <v>2847</v>
      </c>
      <c r="D416" t="s">
        <v>69</v>
      </c>
      <c r="E416" t="s">
        <v>2848</v>
      </c>
      <c r="F416" t="s">
        <v>2849</v>
      </c>
      <c r="G416" t="s">
        <v>2850</v>
      </c>
      <c r="H416">
        <v>16</v>
      </c>
      <c r="I416">
        <v>16</v>
      </c>
      <c r="L416">
        <v>2180</v>
      </c>
      <c r="M416" t="s">
        <v>65</v>
      </c>
      <c r="N416" s="6">
        <v>44737</v>
      </c>
      <c r="O416" s="6">
        <v>45194</v>
      </c>
      <c r="P416" s="6">
        <v>44728</v>
      </c>
      <c r="Q416" s="6">
        <v>45185</v>
      </c>
      <c r="R416" t="s">
        <v>1893</v>
      </c>
      <c r="S416" t="s">
        <v>1775</v>
      </c>
      <c r="T416" t="s">
        <v>429</v>
      </c>
      <c r="U416" t="s">
        <v>2741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2741</v>
      </c>
    </row>
    <row r="417" spans="1:28">
      <c r="A417">
        <v>416</v>
      </c>
      <c r="B417" t="s">
        <v>163</v>
      </c>
      <c r="C417" t="s">
        <v>2851</v>
      </c>
      <c r="D417" t="s">
        <v>2852</v>
      </c>
      <c r="E417" t="s">
        <v>2853</v>
      </c>
      <c r="F417">
        <v>5535047824</v>
      </c>
      <c r="G417" t="s">
        <v>2854</v>
      </c>
      <c r="H417">
        <v>20</v>
      </c>
      <c r="I417">
        <v>20</v>
      </c>
      <c r="K417">
        <v>2000</v>
      </c>
      <c r="L417">
        <v>2180</v>
      </c>
      <c r="M417" t="s">
        <v>132</v>
      </c>
      <c r="N417" s="6">
        <v>44729</v>
      </c>
      <c r="O417" s="6">
        <v>45308</v>
      </c>
      <c r="P417" s="6">
        <v>44729</v>
      </c>
      <c r="Q417" s="6">
        <v>45308</v>
      </c>
      <c r="R417" t="s">
        <v>1892</v>
      </c>
      <c r="S417" t="s">
        <v>1751</v>
      </c>
      <c r="T417" t="s">
        <v>429</v>
      </c>
      <c r="U417" t="s">
        <v>20</v>
      </c>
      <c r="V417">
        <v>5000</v>
      </c>
      <c r="W417">
        <v>0.56399999999999995</v>
      </c>
      <c r="X417">
        <v>2820</v>
      </c>
      <c r="AA417">
        <v>25000</v>
      </c>
      <c r="AB417" t="s">
        <v>20</v>
      </c>
    </row>
    <row r="418" spans="1:28">
      <c r="A418">
        <v>417</v>
      </c>
      <c r="B418" t="s">
        <v>198</v>
      </c>
      <c r="C418" t="s">
        <v>2855</v>
      </c>
      <c r="D418" t="s">
        <v>69</v>
      </c>
      <c r="E418" t="s">
        <v>2856</v>
      </c>
      <c r="F418" t="s">
        <v>2857</v>
      </c>
      <c r="G418" t="s">
        <v>2858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2259</v>
      </c>
      <c r="N418" s="6">
        <v>44793</v>
      </c>
      <c r="O418" s="6">
        <v>45371</v>
      </c>
      <c r="P418" s="6">
        <v>44779</v>
      </c>
      <c r="Q418" s="6">
        <v>45357</v>
      </c>
      <c r="R418" t="s">
        <v>1893</v>
      </c>
      <c r="S418" t="s">
        <v>1749</v>
      </c>
      <c r="T418" t="s">
        <v>429</v>
      </c>
      <c r="U418" t="s">
        <v>20</v>
      </c>
      <c r="V418">
        <v>6700</v>
      </c>
      <c r="W418">
        <v>0.5</v>
      </c>
      <c r="X418">
        <v>3350</v>
      </c>
      <c r="AA418">
        <v>29000</v>
      </c>
      <c r="AB418" t="s">
        <v>20</v>
      </c>
    </row>
    <row r="419" spans="1:28">
      <c r="A419">
        <v>418</v>
      </c>
      <c r="B419" t="s">
        <v>198</v>
      </c>
      <c r="C419" t="s">
        <v>2859</v>
      </c>
      <c r="D419" t="s">
        <v>69</v>
      </c>
      <c r="E419" t="s">
        <v>2860</v>
      </c>
      <c r="F419">
        <v>6311004413</v>
      </c>
      <c r="G419" t="s">
        <v>2861</v>
      </c>
      <c r="H419">
        <v>20</v>
      </c>
      <c r="I419">
        <v>20</v>
      </c>
      <c r="K419">
        <v>3000</v>
      </c>
      <c r="L419">
        <v>3350</v>
      </c>
      <c r="M419" t="s">
        <v>2259</v>
      </c>
      <c r="N419" s="6">
        <v>44751</v>
      </c>
      <c r="O419" s="6">
        <v>45331</v>
      </c>
      <c r="P419" s="6">
        <v>44748</v>
      </c>
      <c r="Q419" s="6">
        <v>45328</v>
      </c>
      <c r="R419" t="s">
        <v>1892</v>
      </c>
      <c r="S419" t="s">
        <v>1749</v>
      </c>
      <c r="T419" t="s">
        <v>429</v>
      </c>
      <c r="U419" t="s">
        <v>20</v>
      </c>
      <c r="V419">
        <v>6700</v>
      </c>
      <c r="W419">
        <v>0.5</v>
      </c>
      <c r="X419">
        <v>3350</v>
      </c>
      <c r="AA419">
        <v>29000</v>
      </c>
      <c r="AB419" t="s">
        <v>20</v>
      </c>
    </row>
    <row r="420" spans="1:28">
      <c r="A420">
        <v>419</v>
      </c>
      <c r="B420" t="s">
        <v>303</v>
      </c>
      <c r="C420" t="s">
        <v>2862</v>
      </c>
      <c r="D420" t="s">
        <v>2863</v>
      </c>
      <c r="E420" t="s">
        <v>2864</v>
      </c>
      <c r="G420" t="s">
        <v>2865</v>
      </c>
      <c r="H420">
        <v>6</v>
      </c>
      <c r="I420">
        <v>12</v>
      </c>
      <c r="J420">
        <v>2000</v>
      </c>
      <c r="L420">
        <v>8300</v>
      </c>
      <c r="M420" t="s">
        <v>115</v>
      </c>
      <c r="N420" s="6">
        <v>43831</v>
      </c>
      <c r="O420" s="6">
        <v>44166</v>
      </c>
      <c r="P420" s="6">
        <v>44752</v>
      </c>
      <c r="Q420" s="6">
        <v>44905</v>
      </c>
      <c r="R420" t="s">
        <v>1893</v>
      </c>
      <c r="S420" t="s">
        <v>1775</v>
      </c>
      <c r="T420" t="s">
        <v>429</v>
      </c>
      <c r="U420" t="s">
        <v>2029</v>
      </c>
      <c r="V420">
        <v>4200</v>
      </c>
      <c r="W420">
        <v>-0.97619047619047616</v>
      </c>
      <c r="X420">
        <v>-4100</v>
      </c>
      <c r="AA420">
        <v>18000</v>
      </c>
      <c r="AB420" t="s">
        <v>2031</v>
      </c>
    </row>
    <row r="421" spans="1:28">
      <c r="A421">
        <v>420</v>
      </c>
      <c r="B421" t="s">
        <v>198</v>
      </c>
      <c r="C421" t="s">
        <v>843</v>
      </c>
      <c r="D421" t="s">
        <v>4383</v>
      </c>
      <c r="E421" t="s">
        <v>692</v>
      </c>
      <c r="F421" t="s">
        <v>1975</v>
      </c>
      <c r="G421" t="s">
        <v>1551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2259</v>
      </c>
      <c r="N421" s="6">
        <v>44779</v>
      </c>
      <c r="O421" s="6">
        <v>45357</v>
      </c>
      <c r="P421" s="6">
        <v>44779</v>
      </c>
      <c r="Q421" s="6">
        <v>45357</v>
      </c>
      <c r="R421" t="s">
        <v>1892</v>
      </c>
      <c r="S421" t="s">
        <v>1749</v>
      </c>
      <c r="T421" t="s">
        <v>429</v>
      </c>
      <c r="U421" t="s">
        <v>20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20</v>
      </c>
    </row>
    <row r="422" spans="1:28">
      <c r="A422">
        <v>421</v>
      </c>
      <c r="B422" t="s">
        <v>166</v>
      </c>
      <c r="C422" t="s">
        <v>2866</v>
      </c>
      <c r="D422" t="s">
        <v>2867</v>
      </c>
      <c r="E422" t="s">
        <v>2868</v>
      </c>
      <c r="G422" t="s">
        <v>2869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2870</v>
      </c>
      <c r="N422" s="6">
        <v>43832</v>
      </c>
      <c r="O422" s="6">
        <v>44897</v>
      </c>
      <c r="P422" s="6">
        <v>44775</v>
      </c>
      <c r="Q422" s="6">
        <v>45840</v>
      </c>
      <c r="R422" t="s">
        <v>1892</v>
      </c>
      <c r="S422" t="s">
        <v>903</v>
      </c>
      <c r="T422" t="s">
        <v>429</v>
      </c>
      <c r="U422" t="s">
        <v>2031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2031</v>
      </c>
    </row>
    <row r="423" spans="1:28">
      <c r="A423">
        <v>422</v>
      </c>
      <c r="B423" t="s">
        <v>198</v>
      </c>
      <c r="C423" t="s">
        <v>2871</v>
      </c>
      <c r="D423" t="s">
        <v>4287</v>
      </c>
      <c r="E423" t="s">
        <v>5139</v>
      </c>
      <c r="F423" t="s">
        <v>2872</v>
      </c>
      <c r="G423" t="s">
        <v>2873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2259</v>
      </c>
      <c r="N423" s="6">
        <v>44828</v>
      </c>
      <c r="O423" s="6">
        <v>45406</v>
      </c>
      <c r="P423" s="6">
        <v>44784</v>
      </c>
      <c r="Q423" s="6">
        <v>45362</v>
      </c>
      <c r="R423" t="s">
        <v>1892</v>
      </c>
      <c r="S423" t="s">
        <v>1749</v>
      </c>
      <c r="T423" t="s">
        <v>429</v>
      </c>
      <c r="U423" t="s">
        <v>2031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2031</v>
      </c>
    </row>
    <row r="424" spans="1:28">
      <c r="A424">
        <v>423</v>
      </c>
      <c r="B424" t="s">
        <v>198</v>
      </c>
      <c r="C424" t="s">
        <v>2874</v>
      </c>
      <c r="D424" t="s">
        <v>4288</v>
      </c>
      <c r="E424" t="s">
        <v>2875</v>
      </c>
      <c r="F424" t="s">
        <v>2876</v>
      </c>
      <c r="G424" t="s">
        <v>2877</v>
      </c>
      <c r="H424">
        <v>20</v>
      </c>
      <c r="I424">
        <v>20</v>
      </c>
      <c r="K424">
        <v>3000</v>
      </c>
      <c r="L424">
        <v>3497</v>
      </c>
      <c r="M424" t="s">
        <v>2878</v>
      </c>
      <c r="N424" s="6">
        <v>44828</v>
      </c>
      <c r="O424" s="6">
        <v>45406</v>
      </c>
      <c r="P424" s="6">
        <v>44806</v>
      </c>
      <c r="Q424" s="6">
        <v>45384</v>
      </c>
      <c r="R424" t="s">
        <v>1893</v>
      </c>
      <c r="S424" t="s">
        <v>1749</v>
      </c>
      <c r="T424" t="s">
        <v>450</v>
      </c>
      <c r="U424" t="s">
        <v>20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20</v>
      </c>
    </row>
    <row r="425" spans="1:28">
      <c r="A425">
        <v>424</v>
      </c>
      <c r="B425" t="s">
        <v>4412</v>
      </c>
      <c r="C425" t="s">
        <v>2879</v>
      </c>
      <c r="D425" t="s">
        <v>4413</v>
      </c>
      <c r="E425" t="s">
        <v>2880</v>
      </c>
      <c r="F425" t="s">
        <v>2881</v>
      </c>
      <c r="G425" t="s">
        <v>2882</v>
      </c>
      <c r="H425">
        <v>12</v>
      </c>
      <c r="I425">
        <v>4</v>
      </c>
      <c r="L425">
        <v>0</v>
      </c>
      <c r="M425" t="s">
        <v>4414</v>
      </c>
      <c r="N425" s="6">
        <v>44201</v>
      </c>
      <c r="O425" s="6">
        <v>44291</v>
      </c>
      <c r="P425" s="6">
        <v>44809</v>
      </c>
      <c r="Q425" s="6">
        <v>45143</v>
      </c>
      <c r="R425" t="s">
        <v>1893</v>
      </c>
      <c r="S425" t="s">
        <v>1774</v>
      </c>
      <c r="T425" t="s">
        <v>429</v>
      </c>
      <c r="U425" t="s">
        <v>2031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2031</v>
      </c>
    </row>
    <row r="426" spans="1:28">
      <c r="A426">
        <v>425</v>
      </c>
      <c r="B426" t="s">
        <v>295</v>
      </c>
      <c r="C426" t="s">
        <v>2883</v>
      </c>
      <c r="D426" t="s">
        <v>1178</v>
      </c>
      <c r="E426" t="s">
        <v>2884</v>
      </c>
      <c r="F426" t="s">
        <v>2885</v>
      </c>
      <c r="G426" t="s">
        <v>2886</v>
      </c>
      <c r="H426">
        <v>4</v>
      </c>
      <c r="I426">
        <v>6</v>
      </c>
      <c r="L426">
        <v>0</v>
      </c>
      <c r="M426" t="s">
        <v>110</v>
      </c>
      <c r="N426" s="6">
        <v>44197</v>
      </c>
      <c r="O426" s="6">
        <v>44348</v>
      </c>
      <c r="P426" s="6">
        <v>44837</v>
      </c>
      <c r="Q426" s="6">
        <v>44929</v>
      </c>
      <c r="R426" t="s">
        <v>1893</v>
      </c>
      <c r="S426" t="s">
        <v>1769</v>
      </c>
      <c r="T426" t="s">
        <v>429</v>
      </c>
      <c r="U426" t="s">
        <v>2031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2031</v>
      </c>
    </row>
    <row r="427" spans="1:28">
      <c r="A427">
        <v>426</v>
      </c>
      <c r="B427" t="s">
        <v>865</v>
      </c>
      <c r="C427" t="s">
        <v>2883</v>
      </c>
      <c r="D427" t="s">
        <v>4011</v>
      </c>
      <c r="E427" t="s">
        <v>2884</v>
      </c>
      <c r="F427" t="s">
        <v>2885</v>
      </c>
      <c r="G427" t="s">
        <v>2886</v>
      </c>
      <c r="H427">
        <v>20</v>
      </c>
      <c r="I427">
        <v>20</v>
      </c>
      <c r="K427">
        <v>3000</v>
      </c>
      <c r="L427">
        <v>3350</v>
      </c>
      <c r="M427" t="s">
        <v>5269</v>
      </c>
      <c r="N427" s="6">
        <v>44765</v>
      </c>
      <c r="O427" s="6">
        <v>45345</v>
      </c>
      <c r="P427" s="6">
        <v>44900</v>
      </c>
      <c r="Q427" s="6">
        <v>45478</v>
      </c>
      <c r="R427" t="s">
        <v>1893</v>
      </c>
      <c r="S427" t="s">
        <v>1770</v>
      </c>
      <c r="T427" t="s">
        <v>429</v>
      </c>
      <c r="U427" t="s">
        <v>2029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2031</v>
      </c>
    </row>
    <row r="428" spans="1:28">
      <c r="A428">
        <v>427</v>
      </c>
      <c r="B428" t="s">
        <v>518</v>
      </c>
      <c r="C428" t="s">
        <v>2887</v>
      </c>
      <c r="D428" t="s">
        <v>2888</v>
      </c>
      <c r="E428" t="s">
        <v>4598</v>
      </c>
      <c r="F428" t="s">
        <v>2889</v>
      </c>
      <c r="G428" t="s">
        <v>4071</v>
      </c>
      <c r="H428">
        <v>16</v>
      </c>
      <c r="I428">
        <v>16</v>
      </c>
      <c r="K428">
        <v>2000</v>
      </c>
      <c r="L428">
        <v>2275</v>
      </c>
      <c r="M428" t="s">
        <v>894</v>
      </c>
      <c r="N428" s="6">
        <v>44813</v>
      </c>
      <c r="O428" s="6">
        <v>45269</v>
      </c>
      <c r="P428" s="6">
        <v>44810</v>
      </c>
      <c r="Q428" s="6">
        <v>45266</v>
      </c>
      <c r="R428" t="s">
        <v>1892</v>
      </c>
      <c r="S428" t="s">
        <v>1771</v>
      </c>
      <c r="T428" t="s">
        <v>429</v>
      </c>
      <c r="U428" t="s">
        <v>2029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2031</v>
      </c>
    </row>
    <row r="429" spans="1:28">
      <c r="A429">
        <v>428</v>
      </c>
      <c r="B429" t="s">
        <v>166</v>
      </c>
      <c r="C429" t="s">
        <v>2890</v>
      </c>
      <c r="D429" t="s">
        <v>2678</v>
      </c>
      <c r="E429" t="s">
        <v>2891</v>
      </c>
      <c r="F429" t="s">
        <v>2892</v>
      </c>
      <c r="G429" t="s">
        <v>2893</v>
      </c>
      <c r="H429">
        <v>20</v>
      </c>
      <c r="I429">
        <v>20</v>
      </c>
      <c r="K429">
        <v>1000</v>
      </c>
      <c r="L429">
        <v>1350</v>
      </c>
      <c r="M429" t="s">
        <v>65</v>
      </c>
      <c r="N429" s="6">
        <v>44828</v>
      </c>
      <c r="O429" s="6">
        <v>45406</v>
      </c>
      <c r="P429" s="6">
        <v>44820</v>
      </c>
      <c r="Q429" s="6">
        <v>45398</v>
      </c>
      <c r="R429" t="s">
        <v>1892</v>
      </c>
      <c r="S429" t="s">
        <v>903</v>
      </c>
      <c r="T429" t="s">
        <v>429</v>
      </c>
      <c r="U429" t="s">
        <v>2029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2031</v>
      </c>
    </row>
    <row r="430" spans="1:28">
      <c r="A430">
        <v>429</v>
      </c>
      <c r="B430" t="s">
        <v>518</v>
      </c>
      <c r="C430" t="s">
        <v>2894</v>
      </c>
      <c r="D430" t="s">
        <v>2895</v>
      </c>
      <c r="E430" t="s">
        <v>2896</v>
      </c>
      <c r="F430" t="s">
        <v>2897</v>
      </c>
      <c r="G430" t="s">
        <v>8101</v>
      </c>
      <c r="H430">
        <v>16</v>
      </c>
      <c r="I430">
        <v>16</v>
      </c>
      <c r="K430">
        <v>2000</v>
      </c>
      <c r="L430">
        <v>2275</v>
      </c>
      <c r="M430" t="s">
        <v>894</v>
      </c>
      <c r="N430" s="6">
        <v>44827</v>
      </c>
      <c r="O430" s="6">
        <v>45283</v>
      </c>
      <c r="P430" s="6">
        <v>44826</v>
      </c>
      <c r="Q430" s="6">
        <v>45282</v>
      </c>
      <c r="R430" t="s">
        <v>1893</v>
      </c>
      <c r="S430" t="s">
        <v>1771</v>
      </c>
      <c r="T430" t="s">
        <v>429</v>
      </c>
      <c r="U430" t="s">
        <v>2029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2031</v>
      </c>
    </row>
    <row r="431" spans="1:28">
      <c r="A431">
        <v>430</v>
      </c>
      <c r="B431" t="s">
        <v>518</v>
      </c>
      <c r="C431" t="s">
        <v>2898</v>
      </c>
      <c r="D431" t="s">
        <v>2899</v>
      </c>
      <c r="E431" t="s">
        <v>2900</v>
      </c>
      <c r="F431" t="s">
        <v>2901</v>
      </c>
      <c r="G431" t="s">
        <v>2902</v>
      </c>
      <c r="H431">
        <v>16</v>
      </c>
      <c r="I431">
        <v>16</v>
      </c>
      <c r="K431">
        <v>2000</v>
      </c>
      <c r="L431">
        <v>2275</v>
      </c>
      <c r="M431" t="s">
        <v>894</v>
      </c>
      <c r="N431" s="6">
        <v>44827</v>
      </c>
      <c r="O431" s="6">
        <v>45283</v>
      </c>
      <c r="P431" s="6">
        <v>44826</v>
      </c>
      <c r="Q431" s="6">
        <v>45282</v>
      </c>
      <c r="R431" t="s">
        <v>1892</v>
      </c>
      <c r="S431" t="s">
        <v>1771</v>
      </c>
      <c r="T431" t="s">
        <v>429</v>
      </c>
      <c r="U431" t="s">
        <v>2029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2031</v>
      </c>
    </row>
    <row r="432" spans="1:28">
      <c r="A432">
        <v>431</v>
      </c>
      <c r="B432" t="s">
        <v>865</v>
      </c>
      <c r="C432" t="s">
        <v>2903</v>
      </c>
      <c r="D432" t="s">
        <v>4012</v>
      </c>
      <c r="E432" t="s">
        <v>2904</v>
      </c>
      <c r="F432" t="s">
        <v>2905</v>
      </c>
      <c r="G432" t="s">
        <v>8102</v>
      </c>
      <c r="H432">
        <v>20</v>
      </c>
      <c r="I432">
        <v>20</v>
      </c>
      <c r="K432">
        <v>3000</v>
      </c>
      <c r="L432">
        <v>3497</v>
      </c>
      <c r="M432" t="s">
        <v>3862</v>
      </c>
      <c r="N432" s="6">
        <v>44891</v>
      </c>
      <c r="O432" s="6">
        <v>45469</v>
      </c>
      <c r="P432" s="6">
        <v>44837</v>
      </c>
      <c r="Q432" s="6">
        <v>45415</v>
      </c>
      <c r="R432" t="s">
        <v>1893</v>
      </c>
      <c r="S432" t="s">
        <v>1770</v>
      </c>
      <c r="T432" t="s">
        <v>429</v>
      </c>
      <c r="U432" t="s">
        <v>2029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2031</v>
      </c>
    </row>
    <row r="433" spans="1:28">
      <c r="A433">
        <v>432</v>
      </c>
      <c r="B433" t="s">
        <v>518</v>
      </c>
      <c r="C433" t="s">
        <v>8988</v>
      </c>
      <c r="D433" t="s">
        <v>2906</v>
      </c>
      <c r="E433" t="s">
        <v>2907</v>
      </c>
      <c r="F433">
        <v>57711827</v>
      </c>
      <c r="G433" t="s">
        <v>8902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5168</v>
      </c>
      <c r="N433" s="6">
        <v>44638</v>
      </c>
      <c r="O433" s="6">
        <v>45095</v>
      </c>
      <c r="P433" s="6">
        <v>44687</v>
      </c>
      <c r="Q433" s="6">
        <v>45144</v>
      </c>
      <c r="R433" t="s">
        <v>1893</v>
      </c>
      <c r="S433" t="s">
        <v>1771</v>
      </c>
      <c r="T433" t="s">
        <v>735</v>
      </c>
      <c r="U433" t="s">
        <v>2031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2031</v>
      </c>
    </row>
    <row r="434" spans="1:28">
      <c r="A434">
        <v>433</v>
      </c>
      <c r="B434" t="s">
        <v>2051</v>
      </c>
      <c r="C434" t="s">
        <v>8989</v>
      </c>
      <c r="D434" t="s">
        <v>2908</v>
      </c>
      <c r="E434" t="s">
        <v>2909</v>
      </c>
      <c r="F434">
        <v>59306320</v>
      </c>
      <c r="G434" t="s">
        <v>8903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5168</v>
      </c>
      <c r="N434" s="6">
        <v>44827</v>
      </c>
      <c r="O434" s="6">
        <v>44980</v>
      </c>
      <c r="P434" s="6">
        <v>44840</v>
      </c>
      <c r="Q434" s="6">
        <v>44991</v>
      </c>
      <c r="R434" t="s">
        <v>1892</v>
      </c>
      <c r="S434" t="s">
        <v>1773</v>
      </c>
      <c r="T434" t="s">
        <v>735</v>
      </c>
      <c r="U434" t="s">
        <v>2031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2031</v>
      </c>
    </row>
    <row r="435" spans="1:28">
      <c r="A435">
        <v>434</v>
      </c>
      <c r="B435" t="s">
        <v>2051</v>
      </c>
      <c r="C435" t="s">
        <v>8990</v>
      </c>
      <c r="D435" t="s">
        <v>2910</v>
      </c>
      <c r="E435" t="s">
        <v>2911</v>
      </c>
      <c r="F435">
        <v>55151366</v>
      </c>
      <c r="G435" t="s">
        <v>8904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5168</v>
      </c>
      <c r="N435" s="6">
        <v>44827</v>
      </c>
      <c r="O435" s="6">
        <v>44980</v>
      </c>
      <c r="P435" s="6">
        <v>44840</v>
      </c>
      <c r="Q435" s="6">
        <v>44991</v>
      </c>
      <c r="R435" t="s">
        <v>1892</v>
      </c>
      <c r="S435" t="s">
        <v>1773</v>
      </c>
      <c r="T435" t="s">
        <v>735</v>
      </c>
      <c r="U435" t="s">
        <v>2031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2031</v>
      </c>
    </row>
    <row r="436" spans="1:28">
      <c r="A436">
        <v>435</v>
      </c>
      <c r="B436" t="s">
        <v>518</v>
      </c>
      <c r="C436" t="s">
        <v>8991</v>
      </c>
      <c r="D436" t="s">
        <v>2431</v>
      </c>
      <c r="E436" t="s">
        <v>2912</v>
      </c>
      <c r="F436">
        <v>54663221</v>
      </c>
      <c r="G436" t="s">
        <v>8905</v>
      </c>
      <c r="H436">
        <v>16</v>
      </c>
      <c r="I436">
        <v>16</v>
      </c>
      <c r="J436">
        <v>2000</v>
      </c>
      <c r="K436">
        <v>2000</v>
      </c>
      <c r="L436">
        <v>654</v>
      </c>
      <c r="M436" t="s">
        <v>5168</v>
      </c>
      <c r="N436" s="6">
        <v>44638</v>
      </c>
      <c r="O436" s="6">
        <v>45095</v>
      </c>
      <c r="P436" s="6">
        <v>44687</v>
      </c>
      <c r="Q436" s="6">
        <v>45144</v>
      </c>
      <c r="R436" t="s">
        <v>1893</v>
      </c>
      <c r="S436" t="s">
        <v>1771</v>
      </c>
      <c r="T436" t="s">
        <v>735</v>
      </c>
      <c r="U436" t="s">
        <v>2029</v>
      </c>
      <c r="V436">
        <v>5000</v>
      </c>
      <c r="W436">
        <v>0.86919999999999997</v>
      </c>
      <c r="X436">
        <v>4346</v>
      </c>
      <c r="Y436">
        <v>2</v>
      </c>
      <c r="AA436">
        <v>25000</v>
      </c>
      <c r="AB436" t="s">
        <v>2031</v>
      </c>
    </row>
    <row r="437" spans="1:28">
      <c r="A437">
        <v>436</v>
      </c>
      <c r="B437" t="s">
        <v>518</v>
      </c>
      <c r="C437" t="s">
        <v>8992</v>
      </c>
      <c r="D437" t="s">
        <v>2913</v>
      </c>
      <c r="E437" t="s">
        <v>2914</v>
      </c>
      <c r="F437">
        <v>58032005</v>
      </c>
      <c r="G437" t="s">
        <v>5455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5168</v>
      </c>
      <c r="N437" s="6">
        <v>44708</v>
      </c>
      <c r="O437" s="6">
        <v>45165</v>
      </c>
      <c r="P437" s="6">
        <v>44687</v>
      </c>
      <c r="Q437" s="6">
        <v>45144</v>
      </c>
      <c r="R437" t="s">
        <v>1892</v>
      </c>
      <c r="S437" t="s">
        <v>1771</v>
      </c>
      <c r="T437" t="s">
        <v>735</v>
      </c>
      <c r="U437" t="s">
        <v>2031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2031</v>
      </c>
    </row>
    <row r="438" spans="1:28">
      <c r="A438">
        <v>437</v>
      </c>
      <c r="B438" t="s">
        <v>518</v>
      </c>
      <c r="C438" t="s">
        <v>8993</v>
      </c>
      <c r="D438" t="s">
        <v>2915</v>
      </c>
      <c r="E438" t="s">
        <v>2916</v>
      </c>
      <c r="F438">
        <v>37541772</v>
      </c>
      <c r="G438" t="s">
        <v>5456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5168</v>
      </c>
      <c r="N438" s="6">
        <v>44638</v>
      </c>
      <c r="O438" s="6">
        <v>45095</v>
      </c>
      <c r="P438" s="6">
        <v>44687</v>
      </c>
      <c r="Q438" s="6">
        <v>45144</v>
      </c>
      <c r="R438" t="s">
        <v>1892</v>
      </c>
      <c r="S438" t="s">
        <v>1771</v>
      </c>
      <c r="T438" t="s">
        <v>735</v>
      </c>
      <c r="U438" t="s">
        <v>2031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2031</v>
      </c>
    </row>
    <row r="439" spans="1:28">
      <c r="A439">
        <v>438</v>
      </c>
      <c r="B439" t="s">
        <v>518</v>
      </c>
      <c r="C439" t="s">
        <v>8994</v>
      </c>
      <c r="D439" t="s">
        <v>8667</v>
      </c>
      <c r="E439" t="s">
        <v>2917</v>
      </c>
      <c r="F439">
        <v>42192006</v>
      </c>
      <c r="G439" t="s">
        <v>5457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5168</v>
      </c>
      <c r="N439" s="6">
        <v>44638</v>
      </c>
      <c r="O439" s="6">
        <v>45095</v>
      </c>
      <c r="P439" s="6">
        <v>44687</v>
      </c>
      <c r="Q439" s="6">
        <v>45144</v>
      </c>
      <c r="R439" t="s">
        <v>1892</v>
      </c>
      <c r="S439" t="s">
        <v>1771</v>
      </c>
      <c r="T439" t="s">
        <v>735</v>
      </c>
      <c r="U439" t="s">
        <v>2031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2031</v>
      </c>
    </row>
    <row r="440" spans="1:28">
      <c r="A440">
        <v>439</v>
      </c>
      <c r="B440" t="s">
        <v>518</v>
      </c>
      <c r="C440" t="s">
        <v>8995</v>
      </c>
      <c r="D440" t="s">
        <v>2918</v>
      </c>
      <c r="E440" t="s">
        <v>2919</v>
      </c>
      <c r="F440">
        <v>36041187</v>
      </c>
      <c r="G440" t="s">
        <v>5458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5168</v>
      </c>
      <c r="N440" s="6">
        <v>44708</v>
      </c>
      <c r="O440" s="6">
        <v>45165</v>
      </c>
      <c r="P440" s="6">
        <v>44687</v>
      </c>
      <c r="Q440" s="6">
        <v>45144</v>
      </c>
      <c r="R440" t="s">
        <v>1892</v>
      </c>
      <c r="S440" t="s">
        <v>1771</v>
      </c>
      <c r="T440" t="s">
        <v>735</v>
      </c>
      <c r="U440" t="s">
        <v>2741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2741</v>
      </c>
    </row>
    <row r="441" spans="1:28">
      <c r="A441">
        <v>440</v>
      </c>
      <c r="B441" t="s">
        <v>518</v>
      </c>
      <c r="C441" t="s">
        <v>8996</v>
      </c>
      <c r="D441" t="s">
        <v>2920</v>
      </c>
      <c r="E441" t="s">
        <v>2921</v>
      </c>
      <c r="F441">
        <v>33998689</v>
      </c>
      <c r="G441" t="s">
        <v>5459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5168</v>
      </c>
      <c r="N441" s="6">
        <v>44638</v>
      </c>
      <c r="O441" s="6">
        <v>45095</v>
      </c>
      <c r="P441" s="6">
        <v>44687</v>
      </c>
      <c r="Q441" s="6">
        <v>45144</v>
      </c>
      <c r="R441" t="s">
        <v>1892</v>
      </c>
      <c r="S441" t="s">
        <v>1771</v>
      </c>
      <c r="T441" t="s">
        <v>735</v>
      </c>
      <c r="U441" t="s">
        <v>2031</v>
      </c>
      <c r="V441">
        <v>5000</v>
      </c>
      <c r="W441">
        <v>0.54500000000000004</v>
      </c>
      <c r="X441">
        <v>2725</v>
      </c>
      <c r="Y441">
        <v>2</v>
      </c>
      <c r="AA441">
        <v>21000</v>
      </c>
      <c r="AB441" t="s">
        <v>2031</v>
      </c>
    </row>
    <row r="442" spans="1:28">
      <c r="A442">
        <v>441</v>
      </c>
      <c r="B442" t="s">
        <v>518</v>
      </c>
      <c r="C442" t="s">
        <v>8997</v>
      </c>
      <c r="D442" t="s">
        <v>2922</v>
      </c>
      <c r="E442" t="s">
        <v>2923</v>
      </c>
      <c r="F442">
        <v>56545078</v>
      </c>
      <c r="G442" t="s">
        <v>8906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5168</v>
      </c>
      <c r="N442" s="6">
        <v>44708</v>
      </c>
      <c r="O442" s="6">
        <v>45165</v>
      </c>
      <c r="P442" s="6">
        <v>44687</v>
      </c>
      <c r="Q442" s="6">
        <v>45144</v>
      </c>
      <c r="R442" t="s">
        <v>1893</v>
      </c>
      <c r="S442" t="s">
        <v>1771</v>
      </c>
      <c r="T442" t="s">
        <v>735</v>
      </c>
      <c r="U442" t="s">
        <v>2031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2031</v>
      </c>
    </row>
    <row r="443" spans="1:28">
      <c r="A443">
        <v>442</v>
      </c>
      <c r="B443" t="s">
        <v>518</v>
      </c>
      <c r="C443" t="s">
        <v>8998</v>
      </c>
      <c r="D443" t="s">
        <v>2924</v>
      </c>
      <c r="E443" t="s">
        <v>2925</v>
      </c>
      <c r="F443">
        <v>50304466</v>
      </c>
      <c r="G443" t="s">
        <v>5460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5168</v>
      </c>
      <c r="N443" s="6">
        <v>44638</v>
      </c>
      <c r="O443" s="6">
        <v>45095</v>
      </c>
      <c r="P443" s="6">
        <v>44687</v>
      </c>
      <c r="Q443" s="6">
        <v>45144</v>
      </c>
      <c r="R443" t="s">
        <v>1893</v>
      </c>
      <c r="S443" t="s">
        <v>1771</v>
      </c>
      <c r="T443" t="s">
        <v>735</v>
      </c>
      <c r="U443" t="s">
        <v>2031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2031</v>
      </c>
    </row>
    <row r="444" spans="1:28">
      <c r="A444">
        <v>443</v>
      </c>
      <c r="B444" t="s">
        <v>518</v>
      </c>
      <c r="C444" t="s">
        <v>2926</v>
      </c>
      <c r="D444" t="s">
        <v>2927</v>
      </c>
      <c r="E444" t="s">
        <v>2928</v>
      </c>
      <c r="F444">
        <v>42671244</v>
      </c>
      <c r="G444" t="s">
        <v>8907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5168</v>
      </c>
      <c r="N444" s="6">
        <v>44638</v>
      </c>
      <c r="O444" s="6">
        <v>45095</v>
      </c>
      <c r="P444" s="6">
        <v>44687</v>
      </c>
      <c r="Q444" s="6">
        <v>45144</v>
      </c>
      <c r="R444" t="s">
        <v>1893</v>
      </c>
      <c r="S444" t="s">
        <v>1771</v>
      </c>
      <c r="T444" t="s">
        <v>735</v>
      </c>
      <c r="U444" t="s">
        <v>2031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2031</v>
      </c>
    </row>
    <row r="445" spans="1:28">
      <c r="A445">
        <v>444</v>
      </c>
      <c r="B445" t="s">
        <v>518</v>
      </c>
      <c r="C445" t="s">
        <v>2929</v>
      </c>
      <c r="D445" t="s">
        <v>2930</v>
      </c>
      <c r="E445" t="s">
        <v>2931</v>
      </c>
      <c r="F445">
        <v>55318236</v>
      </c>
      <c r="G445" t="s">
        <v>5481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5168</v>
      </c>
      <c r="N445" s="6">
        <v>44638</v>
      </c>
      <c r="O445" s="6">
        <v>45095</v>
      </c>
      <c r="P445" s="6">
        <v>44687</v>
      </c>
      <c r="Q445" s="6">
        <v>45144</v>
      </c>
      <c r="R445" t="s">
        <v>1893</v>
      </c>
      <c r="S445" t="s">
        <v>1771</v>
      </c>
      <c r="T445" t="s">
        <v>735</v>
      </c>
      <c r="U445" t="s">
        <v>2031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2031</v>
      </c>
    </row>
    <row r="446" spans="1:28">
      <c r="A446">
        <v>445</v>
      </c>
      <c r="B446" t="s">
        <v>198</v>
      </c>
      <c r="C446" t="s">
        <v>2932</v>
      </c>
      <c r="D446" t="s">
        <v>4384</v>
      </c>
      <c r="E446" t="s">
        <v>2933</v>
      </c>
      <c r="F446" t="s">
        <v>2934</v>
      </c>
      <c r="G446" t="s">
        <v>8908</v>
      </c>
      <c r="H446">
        <v>20</v>
      </c>
      <c r="I446">
        <v>20</v>
      </c>
      <c r="K446">
        <v>3000</v>
      </c>
      <c r="L446">
        <v>3497</v>
      </c>
      <c r="M446" t="s">
        <v>2259</v>
      </c>
      <c r="N446" s="6">
        <v>44856</v>
      </c>
      <c r="O446" s="6">
        <v>45434</v>
      </c>
      <c r="P446" s="6">
        <v>44851</v>
      </c>
      <c r="Q446" s="6">
        <v>45429</v>
      </c>
      <c r="R446" t="s">
        <v>1893</v>
      </c>
      <c r="S446" t="s">
        <v>1749</v>
      </c>
      <c r="T446" t="s">
        <v>429</v>
      </c>
      <c r="U446" t="s">
        <v>2029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2031</v>
      </c>
    </row>
    <row r="447" spans="1:28">
      <c r="A447">
        <v>446</v>
      </c>
      <c r="B447" t="s">
        <v>198</v>
      </c>
      <c r="C447" t="s">
        <v>2935</v>
      </c>
      <c r="D447" t="s">
        <v>4385</v>
      </c>
      <c r="E447" t="s">
        <v>2937</v>
      </c>
      <c r="F447">
        <v>6671840234</v>
      </c>
      <c r="G447" t="s">
        <v>8909</v>
      </c>
      <c r="H447">
        <v>1</v>
      </c>
      <c r="I447">
        <v>20</v>
      </c>
      <c r="K447">
        <v>3000</v>
      </c>
      <c r="L447">
        <v>3350</v>
      </c>
      <c r="M447" t="s">
        <v>2259</v>
      </c>
      <c r="N447" s="6">
        <v>44891</v>
      </c>
      <c r="O447" s="6">
        <v>45469</v>
      </c>
      <c r="P447" s="6">
        <v>44860</v>
      </c>
      <c r="Q447" s="6">
        <v>44860</v>
      </c>
      <c r="R447" t="s">
        <v>1892</v>
      </c>
      <c r="S447" t="s">
        <v>1749</v>
      </c>
      <c r="T447" t="s">
        <v>429</v>
      </c>
      <c r="U447" t="s">
        <v>2031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2031</v>
      </c>
    </row>
    <row r="448" spans="1:28">
      <c r="A448">
        <v>447</v>
      </c>
      <c r="B448" t="s">
        <v>2938</v>
      </c>
      <c r="C448" t="s">
        <v>8999</v>
      </c>
      <c r="D448" t="s">
        <v>3972</v>
      </c>
      <c r="E448" t="s">
        <v>2939</v>
      </c>
      <c r="F448">
        <v>9985773007</v>
      </c>
      <c r="G448" t="s">
        <v>8910</v>
      </c>
      <c r="H448">
        <v>1</v>
      </c>
      <c r="I448">
        <v>1</v>
      </c>
      <c r="L448">
        <v>1350</v>
      </c>
      <c r="M448" t="s">
        <v>2940</v>
      </c>
      <c r="N448" s="6">
        <v>44883</v>
      </c>
      <c r="O448" s="6">
        <v>44883</v>
      </c>
      <c r="P448" s="6">
        <v>44883</v>
      </c>
      <c r="Q448" s="6">
        <v>44883</v>
      </c>
      <c r="R448" t="s">
        <v>1892</v>
      </c>
      <c r="S448" t="s">
        <v>2941</v>
      </c>
      <c r="T448" t="s">
        <v>429</v>
      </c>
      <c r="U448" t="s">
        <v>2029</v>
      </c>
      <c r="W448" t="s">
        <v>712</v>
      </c>
      <c r="X448">
        <v>-1350</v>
      </c>
      <c r="AB448" t="s">
        <v>2031</v>
      </c>
    </row>
    <row r="449" spans="1:28">
      <c r="A449">
        <v>448</v>
      </c>
      <c r="B449" t="s">
        <v>2938</v>
      </c>
      <c r="C449" t="s">
        <v>9000</v>
      </c>
      <c r="D449" t="s">
        <v>3972</v>
      </c>
      <c r="E449" t="s">
        <v>2942</v>
      </c>
      <c r="F449">
        <v>9985773007</v>
      </c>
      <c r="G449" t="s">
        <v>8911</v>
      </c>
      <c r="H449">
        <v>1</v>
      </c>
      <c r="I449">
        <v>1</v>
      </c>
      <c r="L449">
        <v>1350</v>
      </c>
      <c r="M449" t="s">
        <v>2940</v>
      </c>
      <c r="N449" s="6">
        <v>44883</v>
      </c>
      <c r="O449" s="6">
        <v>44883</v>
      </c>
      <c r="P449" s="6">
        <v>44883</v>
      </c>
      <c r="Q449" s="6">
        <v>44883</v>
      </c>
      <c r="R449" t="s">
        <v>1893</v>
      </c>
      <c r="S449" t="s">
        <v>2941</v>
      </c>
      <c r="T449" t="s">
        <v>429</v>
      </c>
      <c r="U449" t="s">
        <v>2029</v>
      </c>
      <c r="W449" t="s">
        <v>712</v>
      </c>
      <c r="X449">
        <v>-1350</v>
      </c>
      <c r="AB449" t="s">
        <v>2031</v>
      </c>
    </row>
    <row r="450" spans="1:28">
      <c r="A450">
        <v>449</v>
      </c>
      <c r="B450" t="s">
        <v>2938</v>
      </c>
      <c r="C450" t="s">
        <v>9001</v>
      </c>
      <c r="D450" t="s">
        <v>3972</v>
      </c>
      <c r="E450" t="s">
        <v>2943</v>
      </c>
      <c r="F450">
        <v>9985773007</v>
      </c>
      <c r="H450">
        <v>1</v>
      </c>
      <c r="I450">
        <v>1</v>
      </c>
      <c r="L450">
        <v>1350</v>
      </c>
      <c r="M450" t="s">
        <v>2940</v>
      </c>
      <c r="N450" s="6">
        <v>44883</v>
      </c>
      <c r="O450" s="6">
        <v>44883</v>
      </c>
      <c r="P450" s="6">
        <v>44883</v>
      </c>
      <c r="Q450" s="6">
        <v>44883</v>
      </c>
      <c r="R450" t="s">
        <v>1893</v>
      </c>
      <c r="S450" t="s">
        <v>2941</v>
      </c>
      <c r="T450" t="s">
        <v>429</v>
      </c>
      <c r="U450" t="s">
        <v>2029</v>
      </c>
      <c r="W450" t="s">
        <v>712</v>
      </c>
      <c r="X450">
        <v>-1350</v>
      </c>
      <c r="AB450" t="s">
        <v>2031</v>
      </c>
    </row>
    <row r="451" spans="1:28">
      <c r="A451">
        <v>450</v>
      </c>
      <c r="B451" t="s">
        <v>2938</v>
      </c>
      <c r="C451" t="s">
        <v>9002</v>
      </c>
      <c r="D451" t="s">
        <v>3972</v>
      </c>
      <c r="E451" t="s">
        <v>2944</v>
      </c>
      <c r="F451">
        <v>9985773007</v>
      </c>
      <c r="G451" t="s">
        <v>5468</v>
      </c>
      <c r="H451">
        <v>1</v>
      </c>
      <c r="I451">
        <v>1</v>
      </c>
      <c r="L451">
        <v>1350</v>
      </c>
      <c r="M451" t="s">
        <v>2940</v>
      </c>
      <c r="N451" s="6">
        <v>44883</v>
      </c>
      <c r="O451" s="6">
        <v>44883</v>
      </c>
      <c r="P451" s="6">
        <v>44883</v>
      </c>
      <c r="Q451" s="6">
        <v>44883</v>
      </c>
      <c r="R451" t="s">
        <v>1892</v>
      </c>
      <c r="S451" t="s">
        <v>2941</v>
      </c>
      <c r="T451" t="s">
        <v>429</v>
      </c>
      <c r="U451" t="s">
        <v>2029</v>
      </c>
      <c r="W451" t="s">
        <v>712</v>
      </c>
      <c r="X451">
        <v>-1350</v>
      </c>
      <c r="AB451" t="s">
        <v>2031</v>
      </c>
    </row>
    <row r="452" spans="1:28">
      <c r="A452">
        <v>451</v>
      </c>
      <c r="B452" t="s">
        <v>255</v>
      </c>
      <c r="C452" t="s">
        <v>9003</v>
      </c>
      <c r="D452" t="s">
        <v>2947</v>
      </c>
      <c r="E452" t="s">
        <v>2948</v>
      </c>
      <c r="F452">
        <v>56304110</v>
      </c>
      <c r="G452" t="s">
        <v>8902</v>
      </c>
      <c r="H452">
        <v>4</v>
      </c>
      <c r="I452">
        <v>4</v>
      </c>
      <c r="J452">
        <v>2000</v>
      </c>
      <c r="L452">
        <v>5500</v>
      </c>
      <c r="M452" t="s">
        <v>140</v>
      </c>
      <c r="N452" s="6">
        <v>44686</v>
      </c>
      <c r="O452" s="6">
        <v>44778</v>
      </c>
      <c r="P452" s="6">
        <v>44749</v>
      </c>
      <c r="Q452" s="6">
        <v>44841</v>
      </c>
      <c r="R452" t="s">
        <v>1893</v>
      </c>
      <c r="S452" t="s">
        <v>1774</v>
      </c>
      <c r="T452" t="s">
        <v>735</v>
      </c>
      <c r="U452" t="s">
        <v>2031</v>
      </c>
      <c r="V452">
        <v>6700</v>
      </c>
      <c r="W452">
        <v>0.17910447761194029</v>
      </c>
      <c r="X452">
        <v>1200</v>
      </c>
      <c r="Y452">
        <v>1</v>
      </c>
      <c r="Z452">
        <v>8000</v>
      </c>
      <c r="AA452">
        <v>29000</v>
      </c>
      <c r="AB452" t="s">
        <v>2031</v>
      </c>
    </row>
    <row r="453" spans="1:28">
      <c r="A453">
        <v>452</v>
      </c>
      <c r="B453" t="s">
        <v>8023</v>
      </c>
      <c r="C453" t="s">
        <v>9004</v>
      </c>
      <c r="D453" t="s">
        <v>3833</v>
      </c>
      <c r="E453" t="s">
        <v>2949</v>
      </c>
      <c r="F453">
        <v>51351096</v>
      </c>
      <c r="G453" t="s">
        <v>8903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5170</v>
      </c>
      <c r="N453" s="6">
        <v>44686</v>
      </c>
      <c r="O453" s="6">
        <v>45265</v>
      </c>
      <c r="P453" s="6">
        <v>44749</v>
      </c>
      <c r="Q453" s="6">
        <v>45329</v>
      </c>
      <c r="R453" t="s">
        <v>1892</v>
      </c>
      <c r="S453" t="s">
        <v>1749</v>
      </c>
      <c r="T453" t="s">
        <v>735</v>
      </c>
      <c r="U453" t="s">
        <v>2029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2031</v>
      </c>
    </row>
    <row r="454" spans="1:28">
      <c r="A454">
        <v>453</v>
      </c>
      <c r="B454" t="s">
        <v>518</v>
      </c>
      <c r="C454" t="s">
        <v>3807</v>
      </c>
      <c r="D454" t="s">
        <v>4372</v>
      </c>
      <c r="E454" t="s">
        <v>3774</v>
      </c>
      <c r="F454">
        <v>55566307</v>
      </c>
      <c r="G454" t="s">
        <v>8904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5168</v>
      </c>
      <c r="N454" s="6">
        <v>44638</v>
      </c>
      <c r="O454" s="6">
        <v>45095</v>
      </c>
      <c r="P454" s="6">
        <v>45248</v>
      </c>
      <c r="Q454" s="6">
        <v>45706</v>
      </c>
      <c r="R454" t="s">
        <v>1893</v>
      </c>
      <c r="S454" t="s">
        <v>1771</v>
      </c>
      <c r="T454" t="s">
        <v>735</v>
      </c>
      <c r="U454" t="s">
        <v>2031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2031</v>
      </c>
    </row>
    <row r="455" spans="1:28">
      <c r="A455">
        <v>454</v>
      </c>
      <c r="B455" t="s">
        <v>518</v>
      </c>
      <c r="C455" t="s">
        <v>6833</v>
      </c>
      <c r="D455" t="s">
        <v>6810</v>
      </c>
      <c r="E455" t="s">
        <v>3808</v>
      </c>
      <c r="F455">
        <v>56331092</v>
      </c>
      <c r="G455" t="s">
        <v>8905</v>
      </c>
      <c r="H455">
        <v>16</v>
      </c>
      <c r="I455">
        <v>16</v>
      </c>
      <c r="J455">
        <v>2000</v>
      </c>
      <c r="K455">
        <v>2000</v>
      </c>
      <c r="L455">
        <v>654</v>
      </c>
      <c r="M455" t="s">
        <v>5168</v>
      </c>
      <c r="N455" s="6">
        <v>44638</v>
      </c>
      <c r="O455" s="6">
        <v>45095</v>
      </c>
      <c r="P455" s="6">
        <v>45248</v>
      </c>
      <c r="Q455" s="6">
        <v>45706</v>
      </c>
      <c r="R455" t="s">
        <v>1893</v>
      </c>
      <c r="S455" t="s">
        <v>1771</v>
      </c>
      <c r="T455" t="s">
        <v>735</v>
      </c>
      <c r="U455" t="s">
        <v>2029</v>
      </c>
      <c r="V455">
        <v>5000</v>
      </c>
      <c r="W455">
        <v>0.86919999999999997</v>
      </c>
      <c r="X455">
        <v>4346</v>
      </c>
      <c r="Y455">
        <v>2</v>
      </c>
      <c r="AA455">
        <v>25000</v>
      </c>
      <c r="AB455" t="s">
        <v>2031</v>
      </c>
    </row>
    <row r="456" spans="1:28">
      <c r="A456">
        <v>455</v>
      </c>
      <c r="B456" t="s">
        <v>518</v>
      </c>
      <c r="D456" t="s">
        <v>61</v>
      </c>
      <c r="E456" t="s">
        <v>4353</v>
      </c>
      <c r="G456" t="s">
        <v>5455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5168</v>
      </c>
      <c r="N456" s="6">
        <v>44809</v>
      </c>
      <c r="O456" s="6">
        <v>45387</v>
      </c>
      <c r="P456" s="6">
        <v>44907</v>
      </c>
      <c r="Q456" s="6">
        <v>45485</v>
      </c>
      <c r="R456" t="s">
        <v>712</v>
      </c>
      <c r="S456" t="s">
        <v>1771</v>
      </c>
      <c r="T456" t="s">
        <v>735</v>
      </c>
      <c r="U456" t="s">
        <v>2741</v>
      </c>
      <c r="AB456" t="s">
        <v>2741</v>
      </c>
    </row>
    <row r="457" spans="1:28">
      <c r="A457">
        <v>456</v>
      </c>
      <c r="B457" t="s">
        <v>518</v>
      </c>
      <c r="C457" t="s">
        <v>6834</v>
      </c>
      <c r="D457" t="s">
        <v>8103</v>
      </c>
      <c r="E457" t="s">
        <v>8104</v>
      </c>
      <c r="F457">
        <v>59753249</v>
      </c>
      <c r="G457" t="s">
        <v>5468</v>
      </c>
      <c r="H457">
        <v>16</v>
      </c>
      <c r="I457">
        <v>16</v>
      </c>
      <c r="J457">
        <v>2000</v>
      </c>
      <c r="K457">
        <v>2000</v>
      </c>
      <c r="L457">
        <v>654</v>
      </c>
      <c r="M457" t="s">
        <v>5168</v>
      </c>
      <c r="N457" s="6">
        <v>44809</v>
      </c>
      <c r="O457" s="6">
        <v>45265</v>
      </c>
      <c r="P457" s="6">
        <v>44907</v>
      </c>
      <c r="Q457" s="6">
        <v>45363</v>
      </c>
      <c r="R457" t="s">
        <v>1892</v>
      </c>
      <c r="S457" t="s">
        <v>1771</v>
      </c>
      <c r="T457" t="s">
        <v>735</v>
      </c>
      <c r="U457" t="s">
        <v>2029</v>
      </c>
      <c r="V457">
        <v>5000</v>
      </c>
      <c r="W457">
        <v>0.86919999999999997</v>
      </c>
      <c r="X457">
        <v>4346</v>
      </c>
      <c r="Y457">
        <v>2</v>
      </c>
      <c r="AA457">
        <v>25000</v>
      </c>
      <c r="AB457" t="s">
        <v>2031</v>
      </c>
    </row>
    <row r="458" spans="1:28">
      <c r="A458">
        <v>457</v>
      </c>
      <c r="B458" t="s">
        <v>2051</v>
      </c>
      <c r="C458" t="s">
        <v>9005</v>
      </c>
      <c r="D458" t="s">
        <v>4373</v>
      </c>
      <c r="E458" t="s">
        <v>3775</v>
      </c>
      <c r="F458">
        <v>51308822</v>
      </c>
      <c r="G458" t="s">
        <v>8912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5168</v>
      </c>
      <c r="N458" s="6">
        <v>44827</v>
      </c>
      <c r="O458" s="6">
        <v>44980</v>
      </c>
      <c r="P458" s="6">
        <v>45069</v>
      </c>
      <c r="Q458" s="6">
        <v>45222</v>
      </c>
      <c r="R458" t="s">
        <v>1892</v>
      </c>
      <c r="S458" t="s">
        <v>1773</v>
      </c>
      <c r="T458" t="s">
        <v>735</v>
      </c>
      <c r="U458" t="s">
        <v>2031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2031</v>
      </c>
    </row>
    <row r="459" spans="1:28">
      <c r="A459">
        <v>458</v>
      </c>
      <c r="B459" t="s">
        <v>5969</v>
      </c>
      <c r="C459" t="s">
        <v>847</v>
      </c>
      <c r="E459" t="s">
        <v>816</v>
      </c>
      <c r="F459">
        <v>998994481</v>
      </c>
      <c r="G459" t="s">
        <v>8913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5627</v>
      </c>
      <c r="N459" s="6">
        <v>45210</v>
      </c>
      <c r="O459" s="6">
        <v>45362</v>
      </c>
      <c r="P459" s="6">
        <v>45215</v>
      </c>
      <c r="Q459" s="6">
        <v>45367</v>
      </c>
      <c r="R459" t="s">
        <v>1892</v>
      </c>
      <c r="S459" t="s">
        <v>5970</v>
      </c>
      <c r="T459" t="s">
        <v>5557</v>
      </c>
      <c r="U459" t="s">
        <v>2029</v>
      </c>
      <c r="V459">
        <v>5000</v>
      </c>
      <c r="W459">
        <v>1</v>
      </c>
      <c r="X459">
        <v>5000</v>
      </c>
      <c r="AB459" t="s">
        <v>2031</v>
      </c>
    </row>
    <row r="460" spans="1:28">
      <c r="A460">
        <v>459</v>
      </c>
      <c r="B460" t="s">
        <v>518</v>
      </c>
      <c r="C460" t="s">
        <v>3847</v>
      </c>
      <c r="D460" t="s">
        <v>4374</v>
      </c>
      <c r="E460" t="s">
        <v>3848</v>
      </c>
      <c r="F460">
        <v>9831589077</v>
      </c>
      <c r="G460" t="s">
        <v>8914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3849</v>
      </c>
      <c r="N460" s="6">
        <v>44897</v>
      </c>
      <c r="O460" s="6">
        <v>45353</v>
      </c>
      <c r="P460" s="6">
        <v>44898</v>
      </c>
      <c r="Q460" s="6">
        <v>45354</v>
      </c>
      <c r="R460" t="s">
        <v>1893</v>
      </c>
      <c r="S460" t="s">
        <v>1771</v>
      </c>
      <c r="T460" t="s">
        <v>429</v>
      </c>
      <c r="U460" t="s">
        <v>20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20</v>
      </c>
    </row>
    <row r="461" spans="1:28">
      <c r="A461">
        <v>460</v>
      </c>
      <c r="B461" t="s">
        <v>518</v>
      </c>
      <c r="C461" t="s">
        <v>3853</v>
      </c>
      <c r="D461" t="s">
        <v>4565</v>
      </c>
      <c r="E461" t="s">
        <v>3854</v>
      </c>
      <c r="F461" t="s">
        <v>3855</v>
      </c>
      <c r="G461" t="s">
        <v>8915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3849</v>
      </c>
      <c r="N461" s="6">
        <v>44897</v>
      </c>
      <c r="O461" s="6">
        <v>45353</v>
      </c>
      <c r="P461" s="6">
        <v>44898</v>
      </c>
      <c r="Q461" s="6">
        <v>45354</v>
      </c>
      <c r="R461" t="s">
        <v>1893</v>
      </c>
      <c r="S461" t="s">
        <v>1771</v>
      </c>
      <c r="T461" t="s">
        <v>429</v>
      </c>
      <c r="U461" t="s">
        <v>2029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2031</v>
      </c>
    </row>
    <row r="462" spans="1:28">
      <c r="A462">
        <v>461</v>
      </c>
      <c r="B462" t="s">
        <v>865</v>
      </c>
      <c r="C462" t="s">
        <v>6663</v>
      </c>
      <c r="D462" t="s">
        <v>4290</v>
      </c>
      <c r="E462" t="s">
        <v>3860</v>
      </c>
      <c r="F462" t="s">
        <v>3861</v>
      </c>
      <c r="G462" t="s">
        <v>7772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3862</v>
      </c>
      <c r="N462" s="6">
        <v>44947</v>
      </c>
      <c r="O462" s="6">
        <v>45525</v>
      </c>
      <c r="P462" s="6">
        <v>44890</v>
      </c>
      <c r="Q462" s="6">
        <v>45468</v>
      </c>
      <c r="R462" t="s">
        <v>1893</v>
      </c>
      <c r="S462" t="s">
        <v>1770</v>
      </c>
      <c r="T462" t="s">
        <v>429</v>
      </c>
      <c r="U462" t="s">
        <v>2029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2031</v>
      </c>
    </row>
    <row r="463" spans="1:28">
      <c r="A463">
        <v>462</v>
      </c>
      <c r="B463" t="s">
        <v>198</v>
      </c>
      <c r="C463" t="s">
        <v>1457</v>
      </c>
      <c r="D463" t="s">
        <v>4386</v>
      </c>
      <c r="E463" t="s">
        <v>420</v>
      </c>
      <c r="F463">
        <v>9995753204</v>
      </c>
      <c r="G463" t="s">
        <v>7913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3999</v>
      </c>
      <c r="N463" s="6">
        <v>44954</v>
      </c>
      <c r="O463" s="6">
        <v>45532</v>
      </c>
      <c r="P463" s="6">
        <v>44932</v>
      </c>
      <c r="Q463" s="6">
        <v>45632</v>
      </c>
      <c r="R463" t="s">
        <v>1893</v>
      </c>
      <c r="S463" t="s">
        <v>1749</v>
      </c>
      <c r="T463" t="s">
        <v>429</v>
      </c>
      <c r="U463" t="s">
        <v>2029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2031</v>
      </c>
    </row>
    <row r="464" spans="1:28">
      <c r="A464">
        <v>463</v>
      </c>
      <c r="B464" t="s">
        <v>198</v>
      </c>
      <c r="C464" t="s">
        <v>107</v>
      </c>
      <c r="D464" t="s">
        <v>5482</v>
      </c>
      <c r="E464" t="s">
        <v>106</v>
      </c>
      <c r="F464" t="s">
        <v>1412</v>
      </c>
      <c r="G464" t="s">
        <v>8916</v>
      </c>
      <c r="H464">
        <v>20</v>
      </c>
      <c r="I464">
        <v>20</v>
      </c>
      <c r="J464">
        <v>2000</v>
      </c>
      <c r="L464">
        <v>5200</v>
      </c>
      <c r="M464" t="s">
        <v>3999</v>
      </c>
      <c r="N464" s="6">
        <v>44954</v>
      </c>
      <c r="O464" s="6">
        <v>45532</v>
      </c>
      <c r="P464" s="6">
        <v>44941</v>
      </c>
      <c r="Q464" s="6">
        <v>45519</v>
      </c>
      <c r="R464" t="s">
        <v>1893</v>
      </c>
      <c r="S464" t="s">
        <v>1749</v>
      </c>
      <c r="T464" t="s">
        <v>429</v>
      </c>
      <c r="U464" t="s">
        <v>2029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4498</v>
      </c>
    </row>
    <row r="465" spans="1:28">
      <c r="A465">
        <v>464</v>
      </c>
      <c r="B465" t="s">
        <v>198</v>
      </c>
      <c r="C465" t="s">
        <v>4083</v>
      </c>
      <c r="D465" t="s">
        <v>4387</v>
      </c>
      <c r="E465" t="s">
        <v>4084</v>
      </c>
      <c r="F465" t="s">
        <v>4085</v>
      </c>
      <c r="G465" s="143" t="s">
        <v>8917</v>
      </c>
      <c r="H465">
        <v>20</v>
      </c>
      <c r="I465">
        <v>20</v>
      </c>
      <c r="L465">
        <v>5200</v>
      </c>
      <c r="M465" t="s">
        <v>4007</v>
      </c>
      <c r="N465" s="6">
        <v>44954</v>
      </c>
      <c r="O465" s="6">
        <v>45532</v>
      </c>
      <c r="P465" s="6">
        <v>44935</v>
      </c>
      <c r="Q465" s="6">
        <v>45513</v>
      </c>
      <c r="R465" t="s">
        <v>1893</v>
      </c>
      <c r="S465" t="s">
        <v>1749</v>
      </c>
      <c r="T465" t="s">
        <v>429</v>
      </c>
      <c r="U465" t="s">
        <v>2031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2031</v>
      </c>
    </row>
    <row r="466" spans="1:28">
      <c r="A466">
        <v>465</v>
      </c>
      <c r="B466" t="s">
        <v>198</v>
      </c>
      <c r="C466" t="s">
        <v>1176</v>
      </c>
      <c r="D466" t="s">
        <v>4386</v>
      </c>
      <c r="E466" t="s">
        <v>361</v>
      </c>
      <c r="F466">
        <v>9831079580</v>
      </c>
      <c r="G466" t="s">
        <v>8918</v>
      </c>
      <c r="H466">
        <v>24</v>
      </c>
      <c r="I466">
        <v>20</v>
      </c>
      <c r="K466">
        <v>2000</v>
      </c>
      <c r="L466">
        <v>2800</v>
      </c>
      <c r="M466" t="s">
        <v>3999</v>
      </c>
      <c r="N466" s="6">
        <v>44954</v>
      </c>
      <c r="O466" s="6">
        <v>45532</v>
      </c>
      <c r="P466" s="6">
        <v>44951</v>
      </c>
      <c r="Q466" s="6">
        <v>45651</v>
      </c>
      <c r="R466" t="s">
        <v>1892</v>
      </c>
      <c r="S466" t="s">
        <v>1749</v>
      </c>
      <c r="T466" t="s">
        <v>429</v>
      </c>
      <c r="U466" t="s">
        <v>2029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4498</v>
      </c>
    </row>
    <row r="467" spans="1:28">
      <c r="A467">
        <v>466</v>
      </c>
      <c r="B467" t="s">
        <v>865</v>
      </c>
      <c r="C467" t="s">
        <v>4132</v>
      </c>
      <c r="D467" t="s">
        <v>4292</v>
      </c>
      <c r="E467" t="s">
        <v>4133</v>
      </c>
      <c r="F467" t="s">
        <v>4134</v>
      </c>
      <c r="G467" t="s">
        <v>8910</v>
      </c>
      <c r="H467">
        <v>20</v>
      </c>
      <c r="I467">
        <v>20</v>
      </c>
      <c r="J467">
        <v>2000</v>
      </c>
      <c r="L467">
        <v>5200</v>
      </c>
      <c r="M467" t="s">
        <v>4135</v>
      </c>
      <c r="N467" s="6">
        <v>44968</v>
      </c>
      <c r="O467" s="6">
        <v>45546</v>
      </c>
      <c r="P467" s="6">
        <v>44593</v>
      </c>
      <c r="Q467" s="6">
        <v>45170</v>
      </c>
      <c r="R467" t="s">
        <v>1893</v>
      </c>
      <c r="S467" t="s">
        <v>1770</v>
      </c>
      <c r="T467" t="s">
        <v>429</v>
      </c>
      <c r="U467" t="s">
        <v>2029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2031</v>
      </c>
    </row>
    <row r="468" spans="1:28">
      <c r="A468">
        <v>467</v>
      </c>
      <c r="B468" t="s">
        <v>198</v>
      </c>
      <c r="C468" t="s">
        <v>1171</v>
      </c>
      <c r="D468" t="s">
        <v>4388</v>
      </c>
      <c r="E468" t="s">
        <v>4389</v>
      </c>
      <c r="F468" t="s">
        <v>4136</v>
      </c>
      <c r="G468" t="s">
        <v>8911</v>
      </c>
      <c r="H468">
        <v>24</v>
      </c>
      <c r="I468">
        <v>20</v>
      </c>
      <c r="K468">
        <v>2000</v>
      </c>
      <c r="L468">
        <v>2800</v>
      </c>
      <c r="M468" t="s">
        <v>3999</v>
      </c>
      <c r="N468" s="6">
        <v>44954</v>
      </c>
      <c r="O468" s="6">
        <v>45532</v>
      </c>
      <c r="P468" s="6">
        <v>44952</v>
      </c>
      <c r="Q468" s="6">
        <v>45652</v>
      </c>
      <c r="R468" t="s">
        <v>1893</v>
      </c>
      <c r="S468" t="s">
        <v>1749</v>
      </c>
      <c r="T468" t="s">
        <v>429</v>
      </c>
      <c r="U468" t="s">
        <v>2029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2031</v>
      </c>
    </row>
    <row r="469" spans="1:28">
      <c r="A469">
        <v>468</v>
      </c>
      <c r="B469" t="s">
        <v>198</v>
      </c>
      <c r="C469" t="s">
        <v>1164</v>
      </c>
      <c r="D469" t="s">
        <v>4291</v>
      </c>
      <c r="E469" t="s">
        <v>375</v>
      </c>
      <c r="F469" t="s">
        <v>4155</v>
      </c>
      <c r="G469" t="s">
        <v>2173</v>
      </c>
      <c r="H469">
        <v>24</v>
      </c>
      <c r="I469">
        <v>20</v>
      </c>
      <c r="J469">
        <v>2000</v>
      </c>
      <c r="L469">
        <v>2800</v>
      </c>
      <c r="M469" t="s">
        <v>3999</v>
      </c>
      <c r="N469" s="6">
        <v>44982</v>
      </c>
      <c r="O469" s="6">
        <v>45560</v>
      </c>
      <c r="P469" s="6">
        <v>44972</v>
      </c>
      <c r="Q469" s="6">
        <v>45672</v>
      </c>
      <c r="R469" t="s">
        <v>1892</v>
      </c>
      <c r="S469" t="s">
        <v>1749</v>
      </c>
      <c r="T469" t="s">
        <v>429</v>
      </c>
      <c r="U469" t="s">
        <v>2029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2031</v>
      </c>
    </row>
    <row r="470" spans="1:28">
      <c r="A470">
        <v>469</v>
      </c>
      <c r="B470" t="s">
        <v>166</v>
      </c>
      <c r="C470" t="s">
        <v>4234</v>
      </c>
      <c r="D470" t="s">
        <v>69</v>
      </c>
      <c r="E470" t="s">
        <v>4230</v>
      </c>
      <c r="F470">
        <v>9988452357</v>
      </c>
      <c r="G470" t="s">
        <v>5468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895</v>
      </c>
      <c r="N470" s="6">
        <v>44975</v>
      </c>
      <c r="O470" s="6">
        <v>46040</v>
      </c>
      <c r="P470" s="6">
        <v>44986</v>
      </c>
      <c r="Q470" s="6">
        <v>46054</v>
      </c>
      <c r="R470" t="s">
        <v>1893</v>
      </c>
      <c r="S470" t="s">
        <v>903</v>
      </c>
      <c r="T470" t="s">
        <v>429</v>
      </c>
      <c r="U470" t="s">
        <v>2029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20</v>
      </c>
    </row>
    <row r="471" spans="1:28">
      <c r="A471">
        <v>470</v>
      </c>
      <c r="B471" t="s">
        <v>198</v>
      </c>
      <c r="C471" t="s">
        <v>4239</v>
      </c>
      <c r="D471" t="s">
        <v>4289</v>
      </c>
      <c r="E471" t="s">
        <v>4240</v>
      </c>
      <c r="F471" t="s">
        <v>4241</v>
      </c>
      <c r="G471" t="s">
        <v>8912</v>
      </c>
      <c r="H471">
        <v>20</v>
      </c>
      <c r="I471">
        <v>20</v>
      </c>
      <c r="J471">
        <v>2000</v>
      </c>
      <c r="L471">
        <v>5200</v>
      </c>
      <c r="M471" t="s">
        <v>3999</v>
      </c>
      <c r="N471" s="6">
        <v>45073</v>
      </c>
      <c r="O471" s="6">
        <v>45653</v>
      </c>
      <c r="P471" s="6">
        <v>44986</v>
      </c>
      <c r="Q471" s="6">
        <v>45566</v>
      </c>
      <c r="R471" t="s">
        <v>1893</v>
      </c>
      <c r="S471" t="s">
        <v>1749</v>
      </c>
      <c r="T471" t="s">
        <v>429</v>
      </c>
      <c r="U471" t="s">
        <v>2031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2031</v>
      </c>
    </row>
    <row r="472" spans="1:28">
      <c r="A472">
        <v>471</v>
      </c>
      <c r="B472" t="s">
        <v>163</v>
      </c>
      <c r="C472" t="s">
        <v>987</v>
      </c>
      <c r="D472" t="s">
        <v>6160</v>
      </c>
      <c r="E472" t="s">
        <v>989</v>
      </c>
      <c r="F472" t="s">
        <v>4253</v>
      </c>
      <c r="G472" t="s">
        <v>8913</v>
      </c>
      <c r="H472">
        <v>20</v>
      </c>
      <c r="I472">
        <v>20</v>
      </c>
      <c r="L472">
        <v>4200</v>
      </c>
      <c r="M472" t="s">
        <v>4254</v>
      </c>
      <c r="N472" s="6">
        <v>44940</v>
      </c>
      <c r="O472" s="6">
        <v>45518</v>
      </c>
      <c r="P472" s="6">
        <v>44979</v>
      </c>
      <c r="Q472" s="6">
        <v>45557</v>
      </c>
      <c r="R472" t="s">
        <v>1893</v>
      </c>
      <c r="S472" t="s">
        <v>1751</v>
      </c>
      <c r="T472" t="s">
        <v>429</v>
      </c>
      <c r="U472" t="s">
        <v>2029</v>
      </c>
      <c r="V472">
        <v>5000</v>
      </c>
      <c r="W472">
        <v>0.16</v>
      </c>
      <c r="X472">
        <v>800</v>
      </c>
      <c r="AA472">
        <v>29000</v>
      </c>
      <c r="AB472" t="s">
        <v>2031</v>
      </c>
    </row>
    <row r="473" spans="1:28">
      <c r="A473">
        <v>472</v>
      </c>
      <c r="B473" t="s">
        <v>163</v>
      </c>
      <c r="C473" t="s">
        <v>4255</v>
      </c>
      <c r="D473" t="s">
        <v>69</v>
      </c>
      <c r="E473" t="s">
        <v>4256</v>
      </c>
      <c r="F473" t="s">
        <v>4257</v>
      </c>
      <c r="G473" t="s">
        <v>8914</v>
      </c>
      <c r="H473">
        <v>24</v>
      </c>
      <c r="I473">
        <v>20</v>
      </c>
      <c r="L473">
        <v>3187</v>
      </c>
      <c r="M473" t="s">
        <v>4254</v>
      </c>
      <c r="N473" s="6">
        <v>45002</v>
      </c>
      <c r="O473" s="6">
        <v>45582</v>
      </c>
      <c r="P473" s="6">
        <v>44980</v>
      </c>
      <c r="Q473" s="6">
        <v>45680</v>
      </c>
      <c r="R473" t="s">
        <v>1892</v>
      </c>
      <c r="S473" t="s">
        <v>1751</v>
      </c>
      <c r="T473" t="s">
        <v>429</v>
      </c>
      <c r="U473" t="s">
        <v>20</v>
      </c>
      <c r="V473">
        <v>5000</v>
      </c>
      <c r="W473">
        <v>0.36259999999999998</v>
      </c>
      <c r="X473">
        <v>1813</v>
      </c>
      <c r="AB473" t="s">
        <v>20</v>
      </c>
    </row>
    <row r="474" spans="1:28">
      <c r="A474">
        <v>473</v>
      </c>
      <c r="B474" t="s">
        <v>518</v>
      </c>
      <c r="C474" t="s">
        <v>4263</v>
      </c>
      <c r="D474" t="s">
        <v>4375</v>
      </c>
      <c r="E474" t="s">
        <v>4266</v>
      </c>
      <c r="F474" t="s">
        <v>4264</v>
      </c>
      <c r="G474" t="s">
        <v>8915</v>
      </c>
      <c r="H474">
        <v>20</v>
      </c>
      <c r="I474">
        <v>16</v>
      </c>
      <c r="J474">
        <v>1000</v>
      </c>
      <c r="L474">
        <v>4200</v>
      </c>
      <c r="M474" t="s">
        <v>3849</v>
      </c>
      <c r="N474" s="6">
        <v>45002</v>
      </c>
      <c r="O474" s="6">
        <v>45460</v>
      </c>
      <c r="P474" s="6">
        <v>44980</v>
      </c>
      <c r="Q474" s="6">
        <v>45558</v>
      </c>
      <c r="R474" t="s">
        <v>1892</v>
      </c>
      <c r="S474" t="s">
        <v>1771</v>
      </c>
      <c r="T474" t="s">
        <v>429</v>
      </c>
      <c r="U474" t="s">
        <v>2029</v>
      </c>
      <c r="V474">
        <v>5000</v>
      </c>
      <c r="W474">
        <v>0.16</v>
      </c>
      <c r="X474">
        <v>800</v>
      </c>
      <c r="AA474">
        <v>25000</v>
      </c>
      <c r="AB474" t="s">
        <v>20</v>
      </c>
    </row>
    <row r="475" spans="1:28">
      <c r="A475">
        <v>474</v>
      </c>
      <c r="B475" t="s">
        <v>518</v>
      </c>
      <c r="C475" t="s">
        <v>4268</v>
      </c>
      <c r="D475" t="s">
        <v>4376</v>
      </c>
      <c r="E475" t="s">
        <v>4284</v>
      </c>
      <c r="F475">
        <v>9842040021</v>
      </c>
      <c r="G475" t="s">
        <v>7772</v>
      </c>
      <c r="H475">
        <v>16</v>
      </c>
      <c r="I475">
        <v>16</v>
      </c>
      <c r="L475">
        <v>4200</v>
      </c>
      <c r="M475" t="s">
        <v>4270</v>
      </c>
      <c r="N475" s="6">
        <v>44988</v>
      </c>
      <c r="O475" s="6">
        <v>45446</v>
      </c>
      <c r="P475" s="6">
        <v>44988</v>
      </c>
      <c r="Q475" s="6">
        <v>45446</v>
      </c>
      <c r="R475" t="s">
        <v>1893</v>
      </c>
      <c r="S475" t="s">
        <v>1771</v>
      </c>
      <c r="T475" t="s">
        <v>429</v>
      </c>
      <c r="U475" t="s">
        <v>2029</v>
      </c>
      <c r="V475">
        <v>7500</v>
      </c>
      <c r="W475">
        <v>0.44</v>
      </c>
      <c r="X475">
        <v>3300</v>
      </c>
      <c r="AA475">
        <v>0</v>
      </c>
      <c r="AB475" t="s">
        <v>2031</v>
      </c>
    </row>
    <row r="476" spans="1:28">
      <c r="A476">
        <v>475</v>
      </c>
      <c r="B476" t="s">
        <v>255</v>
      </c>
      <c r="C476" t="s">
        <v>4271</v>
      </c>
      <c r="D476" t="s">
        <v>4390</v>
      </c>
      <c r="E476" t="s">
        <v>4272</v>
      </c>
      <c r="F476">
        <v>9981804977</v>
      </c>
      <c r="G476" t="s">
        <v>7913</v>
      </c>
      <c r="H476">
        <v>4</v>
      </c>
      <c r="I476">
        <v>4</v>
      </c>
      <c r="J476">
        <v>3000</v>
      </c>
      <c r="L476">
        <v>3350</v>
      </c>
      <c r="M476" t="s">
        <v>4274</v>
      </c>
      <c r="N476" s="6">
        <v>45010</v>
      </c>
      <c r="O476" s="6">
        <v>45102</v>
      </c>
      <c r="P476" s="6">
        <v>44981</v>
      </c>
      <c r="Q476" s="6">
        <v>45070</v>
      </c>
      <c r="R476" t="s">
        <v>1893</v>
      </c>
      <c r="S476" t="s">
        <v>1774</v>
      </c>
      <c r="T476" t="s">
        <v>429</v>
      </c>
      <c r="U476" t="s">
        <v>20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20</v>
      </c>
    </row>
    <row r="477" spans="1:28">
      <c r="A477">
        <v>476</v>
      </c>
      <c r="B477" t="s">
        <v>518</v>
      </c>
      <c r="C477" t="s">
        <v>4271</v>
      </c>
      <c r="D477" t="s">
        <v>4376</v>
      </c>
      <c r="E477" t="s">
        <v>4272</v>
      </c>
      <c r="F477">
        <v>9981804977</v>
      </c>
      <c r="G477" t="s">
        <v>8916</v>
      </c>
      <c r="H477">
        <v>16</v>
      </c>
      <c r="I477">
        <v>16</v>
      </c>
      <c r="L477">
        <v>4200</v>
      </c>
      <c r="M477" t="s">
        <v>4275</v>
      </c>
      <c r="N477" s="6">
        <v>44995</v>
      </c>
      <c r="O477" s="6">
        <v>45453</v>
      </c>
      <c r="P477" s="6">
        <v>45080</v>
      </c>
      <c r="Q477" s="6">
        <v>45538</v>
      </c>
      <c r="R477" t="s">
        <v>1893</v>
      </c>
      <c r="S477" t="s">
        <v>1771</v>
      </c>
      <c r="T477" t="s">
        <v>429</v>
      </c>
      <c r="U477" t="s">
        <v>2029</v>
      </c>
      <c r="V477">
        <v>5000</v>
      </c>
      <c r="W477">
        <v>0.16</v>
      </c>
      <c r="X477">
        <v>800</v>
      </c>
      <c r="AB477" t="s">
        <v>2031</v>
      </c>
    </row>
    <row r="478" spans="1:28">
      <c r="A478">
        <v>477</v>
      </c>
      <c r="B478" t="s">
        <v>518</v>
      </c>
      <c r="C478" t="s">
        <v>4276</v>
      </c>
      <c r="D478" t="s">
        <v>4377</v>
      </c>
      <c r="E478" t="s">
        <v>4277</v>
      </c>
      <c r="F478">
        <v>9987353540</v>
      </c>
      <c r="G478" t="s">
        <v>8917</v>
      </c>
      <c r="H478">
        <v>16</v>
      </c>
      <c r="I478">
        <v>16</v>
      </c>
      <c r="L478">
        <v>4200</v>
      </c>
      <c r="M478" t="s">
        <v>4275</v>
      </c>
      <c r="N478" s="6">
        <v>44995</v>
      </c>
      <c r="O478" s="6">
        <v>45453</v>
      </c>
      <c r="P478" s="6">
        <v>45080</v>
      </c>
      <c r="Q478" s="6">
        <v>45538</v>
      </c>
      <c r="R478" t="s">
        <v>1893</v>
      </c>
      <c r="S478" t="s">
        <v>1771</v>
      </c>
      <c r="T478" t="s">
        <v>429</v>
      </c>
      <c r="U478" t="s">
        <v>2029</v>
      </c>
      <c r="V478">
        <v>7500</v>
      </c>
      <c r="W478">
        <v>0.44</v>
      </c>
      <c r="X478">
        <v>3300</v>
      </c>
      <c r="AB478" t="s">
        <v>2031</v>
      </c>
    </row>
    <row r="479" spans="1:28">
      <c r="A479">
        <v>478</v>
      </c>
      <c r="B479" t="s">
        <v>255</v>
      </c>
      <c r="C479" t="s">
        <v>4276</v>
      </c>
      <c r="D479" t="s">
        <v>4391</v>
      </c>
      <c r="E479" t="s">
        <v>4277</v>
      </c>
      <c r="F479">
        <v>9987353540</v>
      </c>
      <c r="G479" t="s">
        <v>8918</v>
      </c>
      <c r="H479">
        <v>4</v>
      </c>
      <c r="I479">
        <v>4</v>
      </c>
      <c r="J479">
        <v>3000</v>
      </c>
      <c r="L479">
        <v>3350</v>
      </c>
      <c r="M479" t="s">
        <v>4274</v>
      </c>
      <c r="N479" s="6">
        <v>45010</v>
      </c>
      <c r="O479" s="6">
        <v>45102</v>
      </c>
      <c r="P479" s="6">
        <v>44981</v>
      </c>
      <c r="Q479" s="6">
        <v>45070</v>
      </c>
      <c r="R479" t="s">
        <v>1893</v>
      </c>
      <c r="S479" t="s">
        <v>1774</v>
      </c>
      <c r="T479" t="s">
        <v>429</v>
      </c>
      <c r="U479" t="s">
        <v>2031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2031</v>
      </c>
    </row>
    <row r="480" spans="1:28">
      <c r="A480">
        <v>479</v>
      </c>
      <c r="B480" t="s">
        <v>198</v>
      </c>
      <c r="C480" t="s">
        <v>4278</v>
      </c>
      <c r="D480" t="s">
        <v>2936</v>
      </c>
      <c r="E480" t="s">
        <v>4285</v>
      </c>
      <c r="F480" t="s">
        <v>4279</v>
      </c>
      <c r="G480" t="s">
        <v>5469</v>
      </c>
      <c r="H480">
        <v>20</v>
      </c>
      <c r="I480">
        <v>20</v>
      </c>
      <c r="K480">
        <v>3000</v>
      </c>
      <c r="L480">
        <v>3800</v>
      </c>
      <c r="M480" t="s">
        <v>4007</v>
      </c>
      <c r="N480" s="6">
        <v>45003</v>
      </c>
      <c r="O480" s="6">
        <v>45583</v>
      </c>
      <c r="P480" s="6">
        <v>44980</v>
      </c>
      <c r="Q480" s="6">
        <v>45558</v>
      </c>
      <c r="R480" t="s">
        <v>1892</v>
      </c>
      <c r="S480" t="s">
        <v>1749</v>
      </c>
      <c r="T480" t="s">
        <v>429</v>
      </c>
      <c r="U480" t="s">
        <v>20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20</v>
      </c>
    </row>
    <row r="481" spans="1:28">
      <c r="A481">
        <v>480</v>
      </c>
      <c r="B481" t="s">
        <v>518</v>
      </c>
      <c r="C481" t="s">
        <v>4286</v>
      </c>
      <c r="D481" t="s">
        <v>4373</v>
      </c>
      <c r="E481" t="s">
        <v>6719</v>
      </c>
      <c r="F481">
        <v>9985772258</v>
      </c>
      <c r="G481" t="s">
        <v>5470</v>
      </c>
      <c r="H481">
        <v>16</v>
      </c>
      <c r="I481">
        <v>16</v>
      </c>
      <c r="L481">
        <v>4200</v>
      </c>
      <c r="M481" t="s">
        <v>4275</v>
      </c>
      <c r="N481" s="6">
        <v>44995</v>
      </c>
      <c r="O481" s="6">
        <v>45453</v>
      </c>
      <c r="P481" s="6">
        <v>45080</v>
      </c>
      <c r="Q481" s="6">
        <v>45538</v>
      </c>
      <c r="R481" t="s">
        <v>1892</v>
      </c>
      <c r="S481" t="s">
        <v>1771</v>
      </c>
      <c r="T481" t="s">
        <v>429</v>
      </c>
      <c r="U481" t="s">
        <v>2029</v>
      </c>
      <c r="V481">
        <v>7500</v>
      </c>
      <c r="W481">
        <v>0.44</v>
      </c>
      <c r="X481">
        <v>3300</v>
      </c>
      <c r="Y481">
        <v>1</v>
      </c>
      <c r="AB481" t="s">
        <v>2031</v>
      </c>
    </row>
    <row r="482" spans="1:28">
      <c r="A482">
        <v>481</v>
      </c>
      <c r="B482" t="s">
        <v>865</v>
      </c>
      <c r="C482" t="s">
        <v>4325</v>
      </c>
      <c r="D482" t="s">
        <v>69</v>
      </c>
      <c r="E482" t="s">
        <v>4326</v>
      </c>
      <c r="F482">
        <v>9981888925</v>
      </c>
      <c r="G482" t="s">
        <v>7912</v>
      </c>
      <c r="H482">
        <v>20</v>
      </c>
      <c r="I482">
        <v>20</v>
      </c>
      <c r="J482">
        <v>2000</v>
      </c>
      <c r="L482">
        <v>5200</v>
      </c>
      <c r="M482" t="s">
        <v>3862</v>
      </c>
      <c r="N482" s="6">
        <v>45003</v>
      </c>
      <c r="O482" s="6">
        <v>45583</v>
      </c>
      <c r="P482" s="6">
        <v>45003</v>
      </c>
      <c r="Q482" s="6">
        <v>45583</v>
      </c>
      <c r="R482" t="s">
        <v>1893</v>
      </c>
      <c r="S482" t="s">
        <v>1770</v>
      </c>
      <c r="T482" t="s">
        <v>429</v>
      </c>
      <c r="U482" t="s">
        <v>2741</v>
      </c>
      <c r="V482">
        <v>7500</v>
      </c>
      <c r="W482">
        <v>0.30666666666666664</v>
      </c>
      <c r="X482">
        <v>2300</v>
      </c>
      <c r="AB482" t="s">
        <v>2741</v>
      </c>
    </row>
    <row r="483" spans="1:28">
      <c r="A483">
        <v>482</v>
      </c>
      <c r="B483" t="s">
        <v>518</v>
      </c>
      <c r="C483" t="s">
        <v>9066</v>
      </c>
      <c r="D483" t="s">
        <v>5171</v>
      </c>
      <c r="E483" t="s">
        <v>8105</v>
      </c>
      <c r="F483" t="s">
        <v>4392</v>
      </c>
      <c r="G483" t="s">
        <v>8913</v>
      </c>
      <c r="H483">
        <v>16</v>
      </c>
      <c r="I483">
        <v>16</v>
      </c>
      <c r="J483">
        <v>2000</v>
      </c>
      <c r="K483">
        <v>2000</v>
      </c>
      <c r="L483">
        <v>654</v>
      </c>
      <c r="M483" t="s">
        <v>5168</v>
      </c>
      <c r="N483" s="6">
        <v>44953</v>
      </c>
      <c r="O483" s="6">
        <v>45409</v>
      </c>
      <c r="P483" s="6">
        <v>44962</v>
      </c>
      <c r="Q483" s="6">
        <v>45417</v>
      </c>
      <c r="R483" t="s">
        <v>1893</v>
      </c>
      <c r="S483" t="s">
        <v>1771</v>
      </c>
      <c r="T483" t="s">
        <v>735</v>
      </c>
      <c r="U483" t="s">
        <v>20</v>
      </c>
      <c r="V483">
        <v>5000</v>
      </c>
      <c r="W483">
        <v>0.86919999999999997</v>
      </c>
      <c r="X483">
        <v>4346</v>
      </c>
      <c r="Y483">
        <v>2</v>
      </c>
      <c r="AA483">
        <v>25000</v>
      </c>
      <c r="AB483" t="s">
        <v>20</v>
      </c>
    </row>
    <row r="484" spans="1:28">
      <c r="A484">
        <v>483</v>
      </c>
      <c r="B484" t="s">
        <v>518</v>
      </c>
      <c r="C484" t="s">
        <v>6835</v>
      </c>
      <c r="D484" t="s">
        <v>4378</v>
      </c>
      <c r="E484" t="s">
        <v>4446</v>
      </c>
      <c r="F484" t="s">
        <v>4393</v>
      </c>
      <c r="G484" t="s">
        <v>8914</v>
      </c>
      <c r="H484">
        <v>16</v>
      </c>
      <c r="I484">
        <v>16</v>
      </c>
      <c r="J484">
        <v>2000</v>
      </c>
      <c r="K484">
        <v>2000</v>
      </c>
      <c r="L484">
        <v>654</v>
      </c>
      <c r="M484" t="s">
        <v>5172</v>
      </c>
      <c r="N484" s="6">
        <v>44953</v>
      </c>
      <c r="O484" s="6">
        <v>45409</v>
      </c>
      <c r="P484" s="6">
        <v>44962</v>
      </c>
      <c r="Q484" s="6">
        <v>45417</v>
      </c>
      <c r="R484" t="s">
        <v>1892</v>
      </c>
      <c r="S484" t="s">
        <v>1771</v>
      </c>
      <c r="T484" t="s">
        <v>735</v>
      </c>
      <c r="U484" t="s">
        <v>2029</v>
      </c>
      <c r="V484">
        <v>5000</v>
      </c>
      <c r="W484">
        <v>0.86919999999999997</v>
      </c>
      <c r="X484">
        <v>4346</v>
      </c>
      <c r="Y484">
        <v>2</v>
      </c>
      <c r="AA484">
        <v>25000</v>
      </c>
      <c r="AB484" t="s">
        <v>2031</v>
      </c>
    </row>
    <row r="485" spans="1:28">
      <c r="A485">
        <v>484</v>
      </c>
      <c r="B485" t="s">
        <v>518</v>
      </c>
      <c r="C485" t="s">
        <v>9131</v>
      </c>
      <c r="D485" t="s">
        <v>4379</v>
      </c>
      <c r="E485" t="s">
        <v>4355</v>
      </c>
      <c r="F485" t="s">
        <v>4394</v>
      </c>
      <c r="G485" t="s">
        <v>8915</v>
      </c>
      <c r="H485">
        <v>16</v>
      </c>
      <c r="I485">
        <v>16</v>
      </c>
      <c r="J485">
        <v>2000</v>
      </c>
      <c r="K485">
        <v>2000</v>
      </c>
      <c r="L485">
        <v>654</v>
      </c>
      <c r="M485" t="s">
        <v>5172</v>
      </c>
      <c r="N485" s="6">
        <v>44953</v>
      </c>
      <c r="O485" s="6">
        <v>45409</v>
      </c>
      <c r="P485" s="6">
        <v>44962</v>
      </c>
      <c r="Q485" s="6">
        <v>45417</v>
      </c>
      <c r="R485" t="s">
        <v>1892</v>
      </c>
      <c r="S485" t="s">
        <v>1771</v>
      </c>
      <c r="T485" t="s">
        <v>735</v>
      </c>
      <c r="U485" t="s">
        <v>20</v>
      </c>
      <c r="V485">
        <v>5000</v>
      </c>
      <c r="W485">
        <v>0.86919999999999997</v>
      </c>
      <c r="X485">
        <v>4346</v>
      </c>
      <c r="Y485">
        <v>2</v>
      </c>
      <c r="AA485">
        <v>25000</v>
      </c>
      <c r="AB485" t="s">
        <v>20</v>
      </c>
    </row>
    <row r="486" spans="1:28">
      <c r="A486">
        <v>485</v>
      </c>
      <c r="B486" t="s">
        <v>518</v>
      </c>
      <c r="C486" t="s">
        <v>6836</v>
      </c>
      <c r="D486" t="s">
        <v>4380</v>
      </c>
      <c r="E486" t="s">
        <v>4356</v>
      </c>
      <c r="F486">
        <v>55541295</v>
      </c>
      <c r="G486" t="s">
        <v>7772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5172</v>
      </c>
      <c r="N486" s="6">
        <v>44953</v>
      </c>
      <c r="O486" s="6">
        <v>45409</v>
      </c>
      <c r="P486" s="6">
        <v>44962</v>
      </c>
      <c r="Q486" s="6">
        <v>45417</v>
      </c>
      <c r="R486" t="s">
        <v>1892</v>
      </c>
      <c r="S486" t="s">
        <v>1771</v>
      </c>
      <c r="T486" t="s">
        <v>735</v>
      </c>
      <c r="U486" t="s">
        <v>2031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2031</v>
      </c>
    </row>
    <row r="487" spans="1:28">
      <c r="A487">
        <v>486</v>
      </c>
      <c r="B487" t="s">
        <v>518</v>
      </c>
      <c r="C487" t="s">
        <v>6837</v>
      </c>
      <c r="D487" t="s">
        <v>4381</v>
      </c>
      <c r="E487" t="s">
        <v>4470</v>
      </c>
      <c r="F487" t="s">
        <v>4395</v>
      </c>
      <c r="G487" t="s">
        <v>7913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5172</v>
      </c>
      <c r="N487" s="6">
        <v>44953</v>
      </c>
      <c r="O487" s="6">
        <v>45409</v>
      </c>
      <c r="P487" s="6">
        <v>45048</v>
      </c>
      <c r="Q487" s="6">
        <v>45506</v>
      </c>
      <c r="R487" t="s">
        <v>1893</v>
      </c>
      <c r="S487" t="s">
        <v>1771</v>
      </c>
      <c r="T487" t="s">
        <v>735</v>
      </c>
      <c r="U487" t="s">
        <v>2031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2031</v>
      </c>
    </row>
    <row r="488" spans="1:28">
      <c r="A488">
        <v>487</v>
      </c>
      <c r="B488" t="s">
        <v>518</v>
      </c>
      <c r="C488" t="s">
        <v>5173</v>
      </c>
      <c r="D488" t="s">
        <v>4382</v>
      </c>
      <c r="E488" t="s">
        <v>4357</v>
      </c>
      <c r="F488" t="s">
        <v>4396</v>
      </c>
      <c r="G488" t="s">
        <v>8916</v>
      </c>
      <c r="H488">
        <v>16</v>
      </c>
      <c r="I488">
        <v>16</v>
      </c>
      <c r="J488">
        <v>2000</v>
      </c>
      <c r="K488">
        <v>2000</v>
      </c>
      <c r="L488">
        <v>654</v>
      </c>
      <c r="M488" t="s">
        <v>5172</v>
      </c>
      <c r="N488" s="6">
        <v>44953</v>
      </c>
      <c r="O488" s="6">
        <v>45409</v>
      </c>
      <c r="P488" s="6">
        <v>44962</v>
      </c>
      <c r="Q488" s="6">
        <v>45417</v>
      </c>
      <c r="R488" t="s">
        <v>1893</v>
      </c>
      <c r="S488" t="s">
        <v>1771</v>
      </c>
      <c r="T488" t="s">
        <v>735</v>
      </c>
      <c r="U488" t="s">
        <v>20</v>
      </c>
      <c r="V488">
        <v>5000</v>
      </c>
      <c r="W488">
        <v>0.86919999999999997</v>
      </c>
      <c r="X488">
        <v>4346</v>
      </c>
      <c r="Y488">
        <v>2</v>
      </c>
      <c r="AA488">
        <v>25000</v>
      </c>
      <c r="AB488" t="s">
        <v>20</v>
      </c>
    </row>
    <row r="489" spans="1:28">
      <c r="A489">
        <v>488</v>
      </c>
      <c r="B489" t="s">
        <v>303</v>
      </c>
      <c r="C489" t="s">
        <v>4397</v>
      </c>
      <c r="D489" t="s">
        <v>2678</v>
      </c>
      <c r="E489" t="s">
        <v>4398</v>
      </c>
      <c r="F489" t="s">
        <v>4399</v>
      </c>
      <c r="G489" t="s">
        <v>7914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895</v>
      </c>
      <c r="N489" s="6">
        <v>44995</v>
      </c>
      <c r="O489" s="6">
        <v>45332</v>
      </c>
      <c r="P489" s="6">
        <v>45000</v>
      </c>
      <c r="Q489" s="6">
        <v>45337</v>
      </c>
      <c r="R489" t="s">
        <v>1892</v>
      </c>
      <c r="S489" t="s">
        <v>1775</v>
      </c>
      <c r="T489" t="s">
        <v>429</v>
      </c>
      <c r="U489" t="s">
        <v>2029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2031</v>
      </c>
    </row>
    <row r="490" spans="1:28">
      <c r="A490">
        <v>489</v>
      </c>
      <c r="B490" t="s">
        <v>518</v>
      </c>
      <c r="C490" t="s">
        <v>4480</v>
      </c>
      <c r="D490" t="s">
        <v>4374</v>
      </c>
      <c r="E490" t="s">
        <v>4506</v>
      </c>
      <c r="F490">
        <v>9851003438</v>
      </c>
      <c r="G490" t="s">
        <v>8920</v>
      </c>
      <c r="H490">
        <v>16</v>
      </c>
      <c r="I490">
        <v>16</v>
      </c>
      <c r="L490">
        <v>3187</v>
      </c>
      <c r="M490" t="s">
        <v>4402</v>
      </c>
      <c r="N490" s="6">
        <v>44995</v>
      </c>
      <c r="O490" s="6">
        <v>45453</v>
      </c>
      <c r="P490" s="6">
        <v>44995</v>
      </c>
      <c r="Q490" s="6">
        <v>45453</v>
      </c>
      <c r="R490" t="s">
        <v>1893</v>
      </c>
      <c r="S490" t="s">
        <v>1771</v>
      </c>
      <c r="T490" t="s">
        <v>429</v>
      </c>
      <c r="U490" t="s">
        <v>2029</v>
      </c>
      <c r="V490">
        <v>7500</v>
      </c>
      <c r="W490">
        <v>0.57506666666666661</v>
      </c>
      <c r="X490">
        <v>4313</v>
      </c>
      <c r="Y490">
        <v>0</v>
      </c>
      <c r="AA490">
        <v>26000</v>
      </c>
      <c r="AB490" t="s">
        <v>2031</v>
      </c>
    </row>
    <row r="491" spans="1:28">
      <c r="A491">
        <v>490</v>
      </c>
      <c r="B491" t="s">
        <v>163</v>
      </c>
      <c r="C491" t="s">
        <v>1060</v>
      </c>
      <c r="D491" t="s">
        <v>2781</v>
      </c>
      <c r="E491" t="s">
        <v>1062</v>
      </c>
      <c r="F491">
        <v>9983517073</v>
      </c>
      <c r="G491" t="s">
        <v>1910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4601</v>
      </c>
      <c r="N491" s="6">
        <v>45016</v>
      </c>
      <c r="O491" s="6">
        <v>45596</v>
      </c>
      <c r="P491" s="6">
        <v>45017</v>
      </c>
      <c r="Q491" s="6">
        <v>45597</v>
      </c>
      <c r="R491" t="s">
        <v>1893</v>
      </c>
      <c r="S491" t="s">
        <v>1751</v>
      </c>
      <c r="T491" t="s">
        <v>429</v>
      </c>
      <c r="U491" t="s">
        <v>2029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2029</v>
      </c>
    </row>
    <row r="492" spans="1:28">
      <c r="A492">
        <v>491</v>
      </c>
      <c r="B492" t="s">
        <v>198</v>
      </c>
      <c r="C492" t="s">
        <v>4426</v>
      </c>
      <c r="D492" t="s">
        <v>69</v>
      </c>
      <c r="E492" t="s">
        <v>4427</v>
      </c>
      <c r="F492">
        <v>9991297814</v>
      </c>
      <c r="G492" t="s">
        <v>9099</v>
      </c>
      <c r="H492">
        <v>20</v>
      </c>
      <c r="I492">
        <v>20</v>
      </c>
      <c r="J492">
        <v>2000</v>
      </c>
      <c r="L492">
        <v>5200</v>
      </c>
      <c r="M492" t="s">
        <v>4007</v>
      </c>
      <c r="N492" s="6">
        <v>45045</v>
      </c>
      <c r="O492" s="6">
        <v>45625</v>
      </c>
      <c r="P492" s="6">
        <v>45047</v>
      </c>
      <c r="Q492" s="6">
        <v>45627</v>
      </c>
      <c r="R492" t="s">
        <v>1893</v>
      </c>
      <c r="S492" t="s">
        <v>1749</v>
      </c>
      <c r="T492" t="s">
        <v>429</v>
      </c>
      <c r="U492" t="s">
        <v>2029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20</v>
      </c>
    </row>
    <row r="493" spans="1:28">
      <c r="A493">
        <v>492</v>
      </c>
      <c r="B493" t="s">
        <v>198</v>
      </c>
      <c r="C493" t="s">
        <v>4479</v>
      </c>
      <c r="D493" t="s">
        <v>4481</v>
      </c>
      <c r="E493" t="s">
        <v>4482</v>
      </c>
      <c r="F493" t="s">
        <v>4483</v>
      </c>
      <c r="G493" t="s">
        <v>4484</v>
      </c>
      <c r="H493">
        <v>20</v>
      </c>
      <c r="I493">
        <v>20</v>
      </c>
      <c r="J493">
        <v>3000</v>
      </c>
      <c r="L493">
        <v>5200</v>
      </c>
      <c r="M493" t="s">
        <v>3999</v>
      </c>
      <c r="N493" s="6">
        <v>45031</v>
      </c>
      <c r="O493" s="6">
        <v>45611</v>
      </c>
      <c r="P493" s="6">
        <v>45061</v>
      </c>
      <c r="Q493" s="6">
        <v>45641</v>
      </c>
      <c r="R493" t="s">
        <v>1893</v>
      </c>
      <c r="S493" t="s">
        <v>1749</v>
      </c>
      <c r="T493" t="s">
        <v>429</v>
      </c>
      <c r="U493" t="s">
        <v>2031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2031</v>
      </c>
    </row>
    <row r="494" spans="1:28">
      <c r="A494">
        <v>493</v>
      </c>
      <c r="B494" t="s">
        <v>518</v>
      </c>
      <c r="C494" t="s">
        <v>4508</v>
      </c>
      <c r="D494" t="s">
        <v>8103</v>
      </c>
      <c r="E494" t="s">
        <v>4509</v>
      </c>
      <c r="F494">
        <v>9841072113</v>
      </c>
      <c r="G494" t="s">
        <v>9100</v>
      </c>
      <c r="H494">
        <v>20</v>
      </c>
      <c r="I494">
        <v>16</v>
      </c>
      <c r="J494">
        <v>1000</v>
      </c>
      <c r="L494">
        <v>3370</v>
      </c>
      <c r="M494" t="s">
        <v>4402</v>
      </c>
      <c r="N494" s="6">
        <v>45030</v>
      </c>
      <c r="O494" s="6">
        <v>45487</v>
      </c>
      <c r="P494" s="6">
        <v>45046</v>
      </c>
      <c r="Q494" s="6">
        <v>45626</v>
      </c>
      <c r="R494" t="s">
        <v>1892</v>
      </c>
      <c r="S494" t="s">
        <v>1771</v>
      </c>
      <c r="T494" t="s">
        <v>429</v>
      </c>
      <c r="U494" t="s">
        <v>2029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2741</v>
      </c>
    </row>
    <row r="495" spans="1:28">
      <c r="A495">
        <v>494</v>
      </c>
      <c r="B495" t="s">
        <v>163</v>
      </c>
      <c r="C495" t="s">
        <v>4510</v>
      </c>
      <c r="D495" t="s">
        <v>4511</v>
      </c>
      <c r="E495" t="s">
        <v>4512</v>
      </c>
      <c r="F495" t="s">
        <v>4513</v>
      </c>
      <c r="G495" t="s">
        <v>9101</v>
      </c>
      <c r="H495">
        <v>20</v>
      </c>
      <c r="I495">
        <v>20</v>
      </c>
      <c r="L495">
        <v>3575</v>
      </c>
      <c r="M495" t="s">
        <v>4601</v>
      </c>
      <c r="N495" s="6">
        <v>45030</v>
      </c>
      <c r="O495" s="6">
        <v>45610</v>
      </c>
      <c r="P495" s="6">
        <v>45120</v>
      </c>
      <c r="Q495" s="6">
        <v>45701</v>
      </c>
      <c r="R495" t="s">
        <v>1893</v>
      </c>
      <c r="S495" t="s">
        <v>1751</v>
      </c>
      <c r="T495" t="s">
        <v>429</v>
      </c>
      <c r="U495" t="s">
        <v>2029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2031</v>
      </c>
    </row>
    <row r="496" spans="1:28">
      <c r="A496">
        <v>495</v>
      </c>
      <c r="B496" t="s">
        <v>198</v>
      </c>
      <c r="C496" t="s">
        <v>4516</v>
      </c>
      <c r="D496" t="s">
        <v>5483</v>
      </c>
      <c r="E496" t="s">
        <v>4517</v>
      </c>
      <c r="F496">
        <v>9831240654</v>
      </c>
      <c r="G496" t="s">
        <v>9102</v>
      </c>
      <c r="H496">
        <v>20</v>
      </c>
      <c r="I496">
        <v>20</v>
      </c>
      <c r="L496">
        <v>2800</v>
      </c>
      <c r="M496" t="s">
        <v>3999</v>
      </c>
      <c r="N496" s="6">
        <v>45031</v>
      </c>
      <c r="O496" s="6">
        <v>45611</v>
      </c>
      <c r="P496" s="6">
        <v>45031</v>
      </c>
      <c r="Q496" s="6">
        <v>45611</v>
      </c>
      <c r="R496" t="s">
        <v>1893</v>
      </c>
      <c r="S496" t="s">
        <v>1749</v>
      </c>
      <c r="T496" t="s">
        <v>429</v>
      </c>
      <c r="U496" t="s">
        <v>2031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2031</v>
      </c>
    </row>
    <row r="497" spans="1:28">
      <c r="A497">
        <v>496</v>
      </c>
      <c r="B497" t="s">
        <v>865</v>
      </c>
      <c r="C497" t="s">
        <v>4522</v>
      </c>
      <c r="D497" t="s">
        <v>4290</v>
      </c>
      <c r="E497" t="s">
        <v>4523</v>
      </c>
      <c r="F497" t="s">
        <v>4536</v>
      </c>
      <c r="G497" t="s">
        <v>9103</v>
      </c>
      <c r="H497">
        <v>20</v>
      </c>
      <c r="I497">
        <v>20</v>
      </c>
      <c r="L497">
        <v>5200</v>
      </c>
      <c r="M497" t="s">
        <v>3862</v>
      </c>
      <c r="N497" s="6">
        <v>45031</v>
      </c>
      <c r="O497" s="6">
        <v>45611</v>
      </c>
      <c r="P497" s="6">
        <v>45030</v>
      </c>
      <c r="Q497" s="6">
        <v>45610</v>
      </c>
      <c r="R497" t="s">
        <v>1893</v>
      </c>
      <c r="S497" t="s">
        <v>1770</v>
      </c>
      <c r="T497" t="s">
        <v>429</v>
      </c>
      <c r="U497" t="s">
        <v>2029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2031</v>
      </c>
    </row>
    <row r="498" spans="1:28">
      <c r="A498">
        <v>497</v>
      </c>
      <c r="B498" t="s">
        <v>198</v>
      </c>
      <c r="C498" t="s">
        <v>4524</v>
      </c>
      <c r="D498" t="s">
        <v>4872</v>
      </c>
      <c r="E498" t="s">
        <v>4525</v>
      </c>
      <c r="F498">
        <v>9831365657</v>
      </c>
      <c r="G498" t="s">
        <v>9104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3999</v>
      </c>
      <c r="N498" s="6">
        <v>45031</v>
      </c>
      <c r="O498" s="6">
        <v>45611</v>
      </c>
      <c r="P498" s="6">
        <v>45031</v>
      </c>
      <c r="Q498" s="6">
        <v>45611</v>
      </c>
      <c r="R498" t="s">
        <v>1892</v>
      </c>
      <c r="S498" t="s">
        <v>1749</v>
      </c>
      <c r="T498" t="s">
        <v>429</v>
      </c>
      <c r="U498" t="s">
        <v>2031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2031</v>
      </c>
    </row>
    <row r="499" spans="1:28">
      <c r="A499">
        <v>498</v>
      </c>
      <c r="B499" t="s">
        <v>518</v>
      </c>
      <c r="C499" t="s">
        <v>4542</v>
      </c>
      <c r="D499" t="s">
        <v>4566</v>
      </c>
      <c r="E499" t="s">
        <v>4772</v>
      </c>
      <c r="F499">
        <v>9987508474</v>
      </c>
      <c r="G499" t="s">
        <v>9105</v>
      </c>
      <c r="H499">
        <v>20</v>
      </c>
      <c r="I499">
        <v>16</v>
      </c>
      <c r="L499">
        <v>3187</v>
      </c>
      <c r="M499" t="s">
        <v>4402</v>
      </c>
      <c r="N499" s="6">
        <v>44995</v>
      </c>
      <c r="O499" s="6">
        <v>45453</v>
      </c>
      <c r="P499" s="6">
        <v>44995</v>
      </c>
      <c r="Q499" s="6">
        <v>45575</v>
      </c>
      <c r="R499" t="s">
        <v>1892</v>
      </c>
      <c r="S499" t="s">
        <v>1771</v>
      </c>
      <c r="T499" t="s">
        <v>429</v>
      </c>
      <c r="U499" t="s">
        <v>2029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2031</v>
      </c>
    </row>
    <row r="500" spans="1:28">
      <c r="A500">
        <v>499</v>
      </c>
      <c r="B500" t="s">
        <v>865</v>
      </c>
      <c r="C500" t="s">
        <v>1296</v>
      </c>
      <c r="D500" t="s">
        <v>69</v>
      </c>
      <c r="E500" t="s">
        <v>269</v>
      </c>
      <c r="F500" t="s">
        <v>4548</v>
      </c>
      <c r="G500" t="s">
        <v>9106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3862</v>
      </c>
      <c r="N500" s="6">
        <v>45031</v>
      </c>
      <c r="O500" s="6">
        <v>45611</v>
      </c>
      <c r="P500" s="6">
        <v>45052</v>
      </c>
      <c r="Q500" s="6">
        <v>45455</v>
      </c>
      <c r="R500" t="s">
        <v>1893</v>
      </c>
      <c r="S500" t="s">
        <v>1770</v>
      </c>
      <c r="U500" t="s">
        <v>2741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2741</v>
      </c>
    </row>
    <row r="501" spans="1:28">
      <c r="A501">
        <v>500</v>
      </c>
      <c r="B501" t="s">
        <v>163</v>
      </c>
      <c r="C501" t="s">
        <v>4599</v>
      </c>
      <c r="D501" t="s">
        <v>4511</v>
      </c>
      <c r="E501" t="s">
        <v>4667</v>
      </c>
      <c r="F501" t="s">
        <v>4600</v>
      </c>
      <c r="G501" t="s">
        <v>9107</v>
      </c>
      <c r="H501">
        <v>20</v>
      </c>
      <c r="I501">
        <v>20</v>
      </c>
      <c r="K501">
        <v>2000</v>
      </c>
      <c r="L501">
        <v>2275</v>
      </c>
      <c r="M501" t="s">
        <v>4601</v>
      </c>
      <c r="N501" s="6">
        <v>45058</v>
      </c>
      <c r="O501" s="6">
        <v>45638</v>
      </c>
      <c r="P501" s="6">
        <v>45048</v>
      </c>
      <c r="Q501" s="6">
        <v>45628</v>
      </c>
      <c r="R501" t="s">
        <v>1892</v>
      </c>
      <c r="S501" t="s">
        <v>1751</v>
      </c>
      <c r="T501" t="s">
        <v>429</v>
      </c>
      <c r="U501" t="s">
        <v>2029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20</v>
      </c>
    </row>
    <row r="502" spans="1:28">
      <c r="A502">
        <v>501</v>
      </c>
      <c r="B502" t="s">
        <v>163</v>
      </c>
      <c r="C502" t="s">
        <v>5174</v>
      </c>
      <c r="D502" t="s">
        <v>4674</v>
      </c>
      <c r="E502" t="s">
        <v>5175</v>
      </c>
      <c r="F502" t="s">
        <v>4602</v>
      </c>
      <c r="G502" t="s">
        <v>9108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4603</v>
      </c>
      <c r="N502" s="6">
        <v>45048</v>
      </c>
      <c r="O502" s="6">
        <v>45628</v>
      </c>
      <c r="P502" s="6">
        <v>45061</v>
      </c>
      <c r="Q502" s="6">
        <v>45641</v>
      </c>
      <c r="R502" t="s">
        <v>1893</v>
      </c>
      <c r="S502" t="s">
        <v>1751</v>
      </c>
      <c r="T502" t="s">
        <v>2780</v>
      </c>
      <c r="U502" t="s">
        <v>2031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2031</v>
      </c>
    </row>
    <row r="503" spans="1:28">
      <c r="A503">
        <v>502</v>
      </c>
      <c r="B503" t="s">
        <v>163</v>
      </c>
      <c r="C503" t="s">
        <v>8516</v>
      </c>
      <c r="D503" t="s">
        <v>5176</v>
      </c>
      <c r="E503" t="s">
        <v>8106</v>
      </c>
      <c r="F503" t="s">
        <v>4604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4603</v>
      </c>
      <c r="N503" s="6">
        <v>45048</v>
      </c>
      <c r="O503" s="6">
        <v>45628</v>
      </c>
      <c r="P503" s="6">
        <v>45061</v>
      </c>
      <c r="Q503" s="6">
        <v>45641</v>
      </c>
      <c r="R503" t="s">
        <v>1892</v>
      </c>
      <c r="S503" t="s">
        <v>1751</v>
      </c>
      <c r="T503" t="s">
        <v>2780</v>
      </c>
      <c r="U503" t="s">
        <v>2031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2031</v>
      </c>
    </row>
    <row r="504" spans="1:28">
      <c r="A504">
        <v>503</v>
      </c>
      <c r="B504" t="s">
        <v>163</v>
      </c>
      <c r="C504" t="s">
        <v>5177</v>
      </c>
      <c r="D504" t="s">
        <v>4675</v>
      </c>
      <c r="E504" t="s">
        <v>8107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4603</v>
      </c>
      <c r="N504" s="6">
        <v>45048</v>
      </c>
      <c r="O504" s="6">
        <v>45628</v>
      </c>
      <c r="P504" s="6">
        <v>45061</v>
      </c>
      <c r="Q504" s="6">
        <v>45641</v>
      </c>
      <c r="R504" t="s">
        <v>1893</v>
      </c>
      <c r="S504" t="s">
        <v>1751</v>
      </c>
      <c r="T504" t="s">
        <v>2780</v>
      </c>
      <c r="U504" t="s">
        <v>2741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20</v>
      </c>
    </row>
    <row r="505" spans="1:28">
      <c r="A505">
        <v>504</v>
      </c>
      <c r="B505" t="s">
        <v>163</v>
      </c>
      <c r="C505" t="s">
        <v>5178</v>
      </c>
      <c r="D505" t="s">
        <v>4676</v>
      </c>
      <c r="E505" t="s">
        <v>4637</v>
      </c>
      <c r="F505" t="s">
        <v>4605</v>
      </c>
      <c r="G505" t="s">
        <v>9109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4603</v>
      </c>
      <c r="N505" s="6">
        <v>45048</v>
      </c>
      <c r="O505" s="6">
        <v>45628</v>
      </c>
      <c r="P505" s="6">
        <v>45061</v>
      </c>
      <c r="Q505" s="6">
        <v>45641</v>
      </c>
      <c r="R505" t="s">
        <v>1893</v>
      </c>
      <c r="S505" t="s">
        <v>1751</v>
      </c>
      <c r="T505" t="s">
        <v>2780</v>
      </c>
      <c r="U505" t="s">
        <v>2031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2031</v>
      </c>
    </row>
    <row r="506" spans="1:28">
      <c r="A506">
        <v>505</v>
      </c>
      <c r="B506" t="s">
        <v>163</v>
      </c>
      <c r="C506" t="s">
        <v>5179</v>
      </c>
      <c r="D506" t="s">
        <v>4677</v>
      </c>
      <c r="E506" t="s">
        <v>4606</v>
      </c>
      <c r="F506" t="s">
        <v>4607</v>
      </c>
      <c r="G506" t="s">
        <v>9110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4603</v>
      </c>
      <c r="N506" s="6">
        <v>45048</v>
      </c>
      <c r="O506" s="6">
        <v>45628</v>
      </c>
      <c r="P506" s="6">
        <v>45061</v>
      </c>
      <c r="Q506" s="6">
        <v>45641</v>
      </c>
      <c r="R506" t="s">
        <v>1893</v>
      </c>
      <c r="S506" t="s">
        <v>1751</v>
      </c>
      <c r="T506" t="s">
        <v>2780</v>
      </c>
      <c r="U506" t="s">
        <v>2031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2031</v>
      </c>
    </row>
    <row r="507" spans="1:28">
      <c r="A507">
        <v>506</v>
      </c>
      <c r="B507" t="s">
        <v>163</v>
      </c>
      <c r="C507" t="s">
        <v>5180</v>
      </c>
      <c r="D507" t="s">
        <v>4678</v>
      </c>
      <c r="E507" t="s">
        <v>4608</v>
      </c>
      <c r="F507" t="s">
        <v>4609</v>
      </c>
      <c r="G507" t="s">
        <v>9111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4603</v>
      </c>
      <c r="N507" s="6">
        <v>45048</v>
      </c>
      <c r="O507" s="6">
        <v>45628</v>
      </c>
      <c r="P507" s="6">
        <v>45061</v>
      </c>
      <c r="Q507" s="6">
        <v>45641</v>
      </c>
      <c r="R507" t="s">
        <v>1892</v>
      </c>
      <c r="S507" t="s">
        <v>1751</v>
      </c>
      <c r="T507" t="s">
        <v>2780</v>
      </c>
      <c r="U507" t="s">
        <v>2031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2031</v>
      </c>
    </row>
    <row r="508" spans="1:28">
      <c r="A508">
        <v>507</v>
      </c>
      <c r="B508" t="s">
        <v>163</v>
      </c>
      <c r="C508" t="s">
        <v>5181</v>
      </c>
      <c r="D508" t="s">
        <v>5182</v>
      </c>
      <c r="E508" t="s">
        <v>4610</v>
      </c>
      <c r="F508" t="s">
        <v>4611</v>
      </c>
      <c r="G508" t="s">
        <v>9112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4603</v>
      </c>
      <c r="N508" s="6">
        <v>45048</v>
      </c>
      <c r="O508" s="6">
        <v>45628</v>
      </c>
      <c r="P508" s="6">
        <v>45061</v>
      </c>
      <c r="Q508" s="6">
        <v>45641</v>
      </c>
      <c r="R508" t="s">
        <v>1893</v>
      </c>
      <c r="S508" t="s">
        <v>1751</v>
      </c>
      <c r="T508" t="s">
        <v>2780</v>
      </c>
      <c r="U508" t="s">
        <v>2031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2031</v>
      </c>
    </row>
    <row r="509" spans="1:28">
      <c r="A509">
        <v>508</v>
      </c>
      <c r="B509" t="s">
        <v>163</v>
      </c>
      <c r="C509" t="s">
        <v>5183</v>
      </c>
      <c r="D509" t="s">
        <v>4679</v>
      </c>
      <c r="E509" t="s">
        <v>4612</v>
      </c>
      <c r="F509" t="s">
        <v>4613</v>
      </c>
      <c r="G509" t="s">
        <v>9113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4603</v>
      </c>
      <c r="N509" s="6">
        <v>45048</v>
      </c>
      <c r="O509" s="6">
        <v>45628</v>
      </c>
      <c r="P509" s="6">
        <v>45061</v>
      </c>
      <c r="Q509" s="6">
        <v>45641</v>
      </c>
      <c r="R509" t="s">
        <v>1892</v>
      </c>
      <c r="S509" t="s">
        <v>1751</v>
      </c>
      <c r="T509" t="s">
        <v>2780</v>
      </c>
      <c r="U509" t="s">
        <v>2031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2031</v>
      </c>
    </row>
    <row r="510" spans="1:28">
      <c r="A510">
        <v>509</v>
      </c>
      <c r="B510" t="s">
        <v>163</v>
      </c>
      <c r="C510" t="s">
        <v>5184</v>
      </c>
      <c r="D510" t="s">
        <v>4680</v>
      </c>
      <c r="E510" t="s">
        <v>8108</v>
      </c>
      <c r="F510" t="s">
        <v>4614</v>
      </c>
      <c r="G510" t="s">
        <v>9114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4603</v>
      </c>
      <c r="N510" s="6">
        <v>45048</v>
      </c>
      <c r="O510" s="6">
        <v>45628</v>
      </c>
      <c r="P510" s="6">
        <v>45061</v>
      </c>
      <c r="Q510" s="6">
        <v>45641</v>
      </c>
      <c r="R510" t="s">
        <v>1892</v>
      </c>
      <c r="S510" t="s">
        <v>1751</v>
      </c>
      <c r="T510" t="s">
        <v>2780</v>
      </c>
      <c r="U510" t="s">
        <v>2031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2031</v>
      </c>
    </row>
    <row r="511" spans="1:28">
      <c r="A511">
        <v>510</v>
      </c>
      <c r="B511" t="s">
        <v>163</v>
      </c>
      <c r="C511" t="s">
        <v>5185</v>
      </c>
      <c r="D511" t="s">
        <v>4681</v>
      </c>
      <c r="E511" t="s">
        <v>4615</v>
      </c>
      <c r="F511" t="s">
        <v>4616</v>
      </c>
      <c r="G511" t="s">
        <v>9115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4603</v>
      </c>
      <c r="N511" s="6">
        <v>45048</v>
      </c>
      <c r="O511" s="6">
        <v>45628</v>
      </c>
      <c r="P511" s="6">
        <v>45061</v>
      </c>
      <c r="Q511" s="6">
        <v>45641</v>
      </c>
      <c r="R511" t="s">
        <v>1893</v>
      </c>
      <c r="S511" t="s">
        <v>1751</v>
      </c>
      <c r="T511" t="s">
        <v>2780</v>
      </c>
      <c r="U511" t="s">
        <v>2031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2031</v>
      </c>
    </row>
    <row r="512" spans="1:28">
      <c r="A512">
        <v>511</v>
      </c>
      <c r="B512" t="s">
        <v>163</v>
      </c>
      <c r="C512" t="s">
        <v>5186</v>
      </c>
      <c r="D512" t="s">
        <v>4682</v>
      </c>
      <c r="E512" t="s">
        <v>4617</v>
      </c>
      <c r="F512">
        <v>66972468</v>
      </c>
      <c r="G512" t="s">
        <v>9116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4603</v>
      </c>
      <c r="N512" s="6">
        <v>45048</v>
      </c>
      <c r="O512" s="6">
        <v>45628</v>
      </c>
      <c r="P512" s="6">
        <v>45061</v>
      </c>
      <c r="Q512" s="6">
        <v>45641</v>
      </c>
      <c r="R512" t="s">
        <v>1892</v>
      </c>
      <c r="S512" t="s">
        <v>1751</v>
      </c>
      <c r="T512" t="s">
        <v>2780</v>
      </c>
      <c r="U512" t="s">
        <v>2031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2031</v>
      </c>
    </row>
    <row r="513" spans="1:28">
      <c r="A513">
        <v>512</v>
      </c>
      <c r="B513" t="s">
        <v>163</v>
      </c>
      <c r="C513" t="s">
        <v>5187</v>
      </c>
      <c r="D513" t="s">
        <v>4683</v>
      </c>
      <c r="E513" t="s">
        <v>4685</v>
      </c>
      <c r="F513">
        <v>66272129</v>
      </c>
      <c r="G513" t="s">
        <v>9117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4603</v>
      </c>
      <c r="N513" s="6">
        <v>45048</v>
      </c>
      <c r="O513" s="6">
        <v>45628</v>
      </c>
      <c r="P513" s="6">
        <v>45061</v>
      </c>
      <c r="Q513" s="6">
        <v>45641</v>
      </c>
      <c r="R513" t="s">
        <v>1892</v>
      </c>
      <c r="S513" t="s">
        <v>1751</v>
      </c>
      <c r="T513" t="s">
        <v>2780</v>
      </c>
      <c r="U513" t="s">
        <v>2031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2031</v>
      </c>
    </row>
    <row r="514" spans="1:28">
      <c r="A514">
        <v>513</v>
      </c>
      <c r="B514" t="s">
        <v>163</v>
      </c>
      <c r="C514" t="s">
        <v>5188</v>
      </c>
      <c r="D514" t="s">
        <v>4684</v>
      </c>
      <c r="E514" t="s">
        <v>5293</v>
      </c>
      <c r="F514" t="s">
        <v>4618</v>
      </c>
      <c r="G514" t="s">
        <v>9118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4603</v>
      </c>
      <c r="N514" s="6">
        <v>45048</v>
      </c>
      <c r="O514" s="6">
        <v>45628</v>
      </c>
      <c r="P514" s="6">
        <v>45061</v>
      </c>
      <c r="Q514" s="6">
        <v>45641</v>
      </c>
      <c r="R514" t="s">
        <v>1892</v>
      </c>
      <c r="S514" t="s">
        <v>1751</v>
      </c>
      <c r="T514" t="s">
        <v>2780</v>
      </c>
      <c r="U514" t="s">
        <v>2031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2031</v>
      </c>
    </row>
    <row r="515" spans="1:28">
      <c r="A515">
        <v>514</v>
      </c>
      <c r="B515" t="s">
        <v>163</v>
      </c>
      <c r="C515" t="s">
        <v>5189</v>
      </c>
      <c r="D515" t="s">
        <v>4686</v>
      </c>
      <c r="E515" t="s">
        <v>4619</v>
      </c>
      <c r="F515" t="s">
        <v>4620</v>
      </c>
      <c r="G515" t="s">
        <v>9119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4603</v>
      </c>
      <c r="N515" s="6">
        <v>45048</v>
      </c>
      <c r="O515" s="6">
        <v>45628</v>
      </c>
      <c r="P515" s="6">
        <v>45061</v>
      </c>
      <c r="Q515" s="6">
        <v>45641</v>
      </c>
      <c r="R515" t="s">
        <v>1892</v>
      </c>
      <c r="S515" t="s">
        <v>1751</v>
      </c>
      <c r="T515" t="s">
        <v>2780</v>
      </c>
      <c r="U515" t="s">
        <v>2031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2031</v>
      </c>
    </row>
    <row r="516" spans="1:28">
      <c r="A516">
        <v>515</v>
      </c>
      <c r="B516" t="s">
        <v>163</v>
      </c>
      <c r="C516" t="s">
        <v>5190</v>
      </c>
      <c r="D516" t="s">
        <v>5191</v>
      </c>
      <c r="E516" t="s">
        <v>4621</v>
      </c>
      <c r="F516">
        <v>65408057</v>
      </c>
      <c r="G516" t="s">
        <v>9120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4603</v>
      </c>
      <c r="N516" s="6">
        <v>45048</v>
      </c>
      <c r="O516" s="6">
        <v>45628</v>
      </c>
      <c r="P516" s="6">
        <v>45061</v>
      </c>
      <c r="Q516" s="6">
        <v>45641</v>
      </c>
      <c r="R516" t="s">
        <v>1892</v>
      </c>
      <c r="S516" t="s">
        <v>1751</v>
      </c>
      <c r="T516" t="s">
        <v>2780</v>
      </c>
      <c r="U516" t="s">
        <v>2031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2031</v>
      </c>
    </row>
    <row r="517" spans="1:28">
      <c r="A517">
        <v>516</v>
      </c>
      <c r="B517" t="s">
        <v>163</v>
      </c>
      <c r="C517" t="s">
        <v>5192</v>
      </c>
      <c r="D517" t="s">
        <v>5193</v>
      </c>
      <c r="E517" t="s">
        <v>4638</v>
      </c>
      <c r="F517" t="s">
        <v>4622</v>
      </c>
      <c r="G517" t="s">
        <v>9121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4603</v>
      </c>
      <c r="N517" s="6">
        <v>45048</v>
      </c>
      <c r="O517" s="6">
        <v>45628</v>
      </c>
      <c r="P517" s="6">
        <v>45061</v>
      </c>
      <c r="Q517" s="6">
        <v>45641</v>
      </c>
      <c r="R517" t="s">
        <v>1893</v>
      </c>
      <c r="S517" t="s">
        <v>1751</v>
      </c>
      <c r="T517" t="s">
        <v>2780</v>
      </c>
      <c r="U517" t="s">
        <v>2031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2031</v>
      </c>
    </row>
    <row r="518" spans="1:28">
      <c r="A518">
        <v>517</v>
      </c>
      <c r="B518" t="s">
        <v>163</v>
      </c>
      <c r="C518" t="s">
        <v>8517</v>
      </c>
      <c r="D518" t="s">
        <v>5194</v>
      </c>
      <c r="E518" t="s">
        <v>4623</v>
      </c>
      <c r="F518" t="s">
        <v>4624</v>
      </c>
      <c r="G518" t="s">
        <v>9122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4603</v>
      </c>
      <c r="N518" s="6">
        <v>45048</v>
      </c>
      <c r="O518" s="6">
        <v>45628</v>
      </c>
      <c r="P518" s="6">
        <v>45061</v>
      </c>
      <c r="Q518" s="6">
        <v>45641</v>
      </c>
      <c r="R518" t="s">
        <v>1892</v>
      </c>
      <c r="S518" t="s">
        <v>1751</v>
      </c>
      <c r="T518" t="s">
        <v>2780</v>
      </c>
      <c r="U518" t="s">
        <v>2031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2031</v>
      </c>
    </row>
    <row r="519" spans="1:28">
      <c r="A519">
        <v>518</v>
      </c>
      <c r="B519" t="s">
        <v>163</v>
      </c>
      <c r="C519" t="s">
        <v>5195</v>
      </c>
      <c r="D519" t="s">
        <v>5196</v>
      </c>
      <c r="E519" t="s">
        <v>4625</v>
      </c>
      <c r="F519" t="s">
        <v>4626</v>
      </c>
      <c r="G519" t="s">
        <v>9123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4603</v>
      </c>
      <c r="N519" s="6">
        <v>45048</v>
      </c>
      <c r="O519" s="6">
        <v>45628</v>
      </c>
      <c r="P519" s="6">
        <v>45061</v>
      </c>
      <c r="Q519" s="6">
        <v>45641</v>
      </c>
      <c r="R519" t="s">
        <v>1892</v>
      </c>
      <c r="S519" t="s">
        <v>1751</v>
      </c>
      <c r="T519" t="s">
        <v>2780</v>
      </c>
      <c r="U519" t="s">
        <v>2031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2031</v>
      </c>
    </row>
    <row r="520" spans="1:28">
      <c r="A520">
        <v>519</v>
      </c>
      <c r="B520" t="s">
        <v>163</v>
      </c>
      <c r="C520" t="s">
        <v>5197</v>
      </c>
      <c r="D520" t="s">
        <v>5198</v>
      </c>
      <c r="E520" t="s">
        <v>4627</v>
      </c>
      <c r="F520" t="s">
        <v>4628</v>
      </c>
      <c r="G520" t="s">
        <v>9124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4603</v>
      </c>
      <c r="N520" s="6">
        <v>45048</v>
      </c>
      <c r="O520" s="6">
        <v>45628</v>
      </c>
      <c r="P520" s="6">
        <v>45061</v>
      </c>
      <c r="Q520" s="6">
        <v>45641</v>
      </c>
      <c r="R520" t="s">
        <v>1893</v>
      </c>
      <c r="S520" t="s">
        <v>1751</v>
      </c>
      <c r="T520" t="s">
        <v>2780</v>
      </c>
      <c r="U520" t="s">
        <v>2031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2031</v>
      </c>
    </row>
    <row r="521" spans="1:28">
      <c r="A521">
        <v>520</v>
      </c>
      <c r="B521" t="s">
        <v>163</v>
      </c>
      <c r="C521" t="s">
        <v>5199</v>
      </c>
      <c r="D521" t="s">
        <v>5200</v>
      </c>
      <c r="E521" t="s">
        <v>4629</v>
      </c>
      <c r="F521" t="s">
        <v>4630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4603</v>
      </c>
      <c r="N521" s="6">
        <v>45048</v>
      </c>
      <c r="O521" s="6">
        <v>45628</v>
      </c>
      <c r="P521" s="6">
        <v>45061</v>
      </c>
      <c r="Q521" s="6">
        <v>45641</v>
      </c>
      <c r="R521" t="s">
        <v>1893</v>
      </c>
      <c r="S521" t="s">
        <v>1751</v>
      </c>
      <c r="T521" t="s">
        <v>2780</v>
      </c>
      <c r="U521" t="s">
        <v>2031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2031</v>
      </c>
    </row>
    <row r="522" spans="1:28">
      <c r="A522">
        <v>521</v>
      </c>
      <c r="B522" t="s">
        <v>163</v>
      </c>
      <c r="C522" t="s">
        <v>5201</v>
      </c>
      <c r="D522" t="s">
        <v>5202</v>
      </c>
      <c r="E522" t="s">
        <v>4631</v>
      </c>
      <c r="F522">
        <v>60300975</v>
      </c>
      <c r="G522" t="s">
        <v>5319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4603</v>
      </c>
      <c r="N522" s="6">
        <v>45048</v>
      </c>
      <c r="O522" s="6">
        <v>45628</v>
      </c>
      <c r="P522" s="6">
        <v>45061</v>
      </c>
      <c r="Q522" s="6">
        <v>45641</v>
      </c>
      <c r="R522" t="s">
        <v>1893</v>
      </c>
      <c r="S522" t="s">
        <v>1751</v>
      </c>
      <c r="T522" t="s">
        <v>2780</v>
      </c>
      <c r="U522" t="s">
        <v>2031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2031</v>
      </c>
    </row>
    <row r="523" spans="1:28">
      <c r="A523">
        <v>522</v>
      </c>
      <c r="B523" t="s">
        <v>163</v>
      </c>
      <c r="C523" t="s">
        <v>5203</v>
      </c>
      <c r="D523" t="s">
        <v>5204</v>
      </c>
      <c r="E523" t="s">
        <v>8109</v>
      </c>
      <c r="F523" t="s">
        <v>4632</v>
      </c>
      <c r="G523" t="s">
        <v>5320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4603</v>
      </c>
      <c r="N523" s="6">
        <v>45048</v>
      </c>
      <c r="O523" s="6">
        <v>45628</v>
      </c>
      <c r="P523" s="6">
        <v>45061</v>
      </c>
      <c r="Q523" s="6">
        <v>45641</v>
      </c>
      <c r="R523" t="s">
        <v>1892</v>
      </c>
      <c r="S523" t="s">
        <v>1751</v>
      </c>
      <c r="T523" t="s">
        <v>2780</v>
      </c>
      <c r="U523" t="s">
        <v>2031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2031</v>
      </c>
    </row>
    <row r="524" spans="1:28">
      <c r="A524">
        <v>523</v>
      </c>
      <c r="B524" t="s">
        <v>163</v>
      </c>
      <c r="C524" t="s">
        <v>5205</v>
      </c>
      <c r="D524" t="s">
        <v>5206</v>
      </c>
      <c r="E524" t="s">
        <v>4633</v>
      </c>
      <c r="F524" t="s">
        <v>4634</v>
      </c>
      <c r="G524" t="s">
        <v>5321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4603</v>
      </c>
      <c r="N524" s="6">
        <v>45048</v>
      </c>
      <c r="O524" s="6">
        <v>45628</v>
      </c>
      <c r="P524" s="6">
        <v>45061</v>
      </c>
      <c r="Q524" s="6">
        <v>45641</v>
      </c>
      <c r="R524" t="s">
        <v>1892</v>
      </c>
      <c r="S524" t="s">
        <v>1751</v>
      </c>
      <c r="T524" t="s">
        <v>2780</v>
      </c>
      <c r="U524" t="s">
        <v>2031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2031</v>
      </c>
    </row>
    <row r="525" spans="1:28">
      <c r="A525">
        <v>524</v>
      </c>
      <c r="B525" t="s">
        <v>163</v>
      </c>
      <c r="C525" t="s">
        <v>5207</v>
      </c>
      <c r="D525" t="s">
        <v>5208</v>
      </c>
      <c r="E525" t="s">
        <v>4635</v>
      </c>
      <c r="F525" t="s">
        <v>4636</v>
      </c>
      <c r="G525" t="s">
        <v>5322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4603</v>
      </c>
      <c r="N525" s="6">
        <v>45048</v>
      </c>
      <c r="O525" s="6">
        <v>45628</v>
      </c>
      <c r="P525" s="6">
        <v>45061</v>
      </c>
      <c r="Q525" s="6">
        <v>45641</v>
      </c>
      <c r="R525" t="s">
        <v>1892</v>
      </c>
      <c r="S525" t="s">
        <v>1751</v>
      </c>
      <c r="T525" t="s">
        <v>2780</v>
      </c>
      <c r="U525" t="s">
        <v>2031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2031</v>
      </c>
    </row>
    <row r="526" spans="1:28">
      <c r="A526">
        <v>525</v>
      </c>
      <c r="B526" t="s">
        <v>166</v>
      </c>
      <c r="C526" t="s">
        <v>4640</v>
      </c>
      <c r="D526" t="s">
        <v>4816</v>
      </c>
      <c r="E526" t="s">
        <v>4641</v>
      </c>
      <c r="F526" t="s">
        <v>4642</v>
      </c>
      <c r="G526" t="s">
        <v>4643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895</v>
      </c>
      <c r="N526" s="6">
        <v>45059</v>
      </c>
      <c r="O526" s="6">
        <v>46125</v>
      </c>
      <c r="P526" s="6">
        <v>45078</v>
      </c>
      <c r="Q526" s="6">
        <v>46143</v>
      </c>
      <c r="R526" t="s">
        <v>1893</v>
      </c>
      <c r="S526" t="s">
        <v>903</v>
      </c>
      <c r="T526" t="s">
        <v>429</v>
      </c>
      <c r="U526" t="s">
        <v>20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20</v>
      </c>
    </row>
    <row r="527" spans="1:28">
      <c r="A527">
        <v>526</v>
      </c>
      <c r="B527" t="s">
        <v>518</v>
      </c>
      <c r="C527" t="s">
        <v>6838</v>
      </c>
      <c r="D527" t="s">
        <v>4789</v>
      </c>
      <c r="E527" t="s">
        <v>4707</v>
      </c>
      <c r="F527">
        <v>42164203</v>
      </c>
      <c r="G527" t="s">
        <v>8917</v>
      </c>
      <c r="H527">
        <v>16</v>
      </c>
      <c r="I527">
        <v>16</v>
      </c>
      <c r="J527">
        <v>2000</v>
      </c>
      <c r="K527">
        <v>2000</v>
      </c>
      <c r="L527">
        <v>654</v>
      </c>
      <c r="M527" t="s">
        <v>5172</v>
      </c>
      <c r="N527" s="6">
        <v>44998</v>
      </c>
      <c r="O527" s="6">
        <v>45456</v>
      </c>
      <c r="P527" s="6">
        <v>45061</v>
      </c>
      <c r="Q527" s="6">
        <v>45519</v>
      </c>
      <c r="R527" t="s">
        <v>1893</v>
      </c>
      <c r="S527" t="s">
        <v>1771</v>
      </c>
      <c r="T527" t="s">
        <v>735</v>
      </c>
      <c r="U527" t="s">
        <v>2031</v>
      </c>
      <c r="V527">
        <v>5000</v>
      </c>
      <c r="W527">
        <v>0.86919999999999997</v>
      </c>
      <c r="X527">
        <v>4346</v>
      </c>
      <c r="Y527">
        <v>2</v>
      </c>
      <c r="AA527">
        <v>25000</v>
      </c>
      <c r="AB527" t="s">
        <v>2031</v>
      </c>
    </row>
    <row r="528" spans="1:28">
      <c r="A528">
        <v>527</v>
      </c>
      <c r="B528" t="s">
        <v>518</v>
      </c>
      <c r="C528" t="s">
        <v>6839</v>
      </c>
      <c r="D528" t="s">
        <v>4821</v>
      </c>
      <c r="E528" t="s">
        <v>4822</v>
      </c>
      <c r="G528" t="s">
        <v>8918</v>
      </c>
      <c r="H528">
        <v>16</v>
      </c>
      <c r="I528">
        <v>16</v>
      </c>
      <c r="J528">
        <v>2000</v>
      </c>
      <c r="K528">
        <v>2000</v>
      </c>
      <c r="L528">
        <v>654</v>
      </c>
      <c r="M528" t="s">
        <v>4708</v>
      </c>
      <c r="N528" s="6">
        <v>45065</v>
      </c>
      <c r="O528" s="6">
        <v>45523</v>
      </c>
      <c r="P528" s="6">
        <v>45061</v>
      </c>
      <c r="Q528" s="6">
        <v>45519</v>
      </c>
      <c r="R528" t="s">
        <v>1892</v>
      </c>
      <c r="S528" t="s">
        <v>1771</v>
      </c>
      <c r="T528" t="s">
        <v>735</v>
      </c>
      <c r="U528" t="s">
        <v>2029</v>
      </c>
      <c r="V528">
        <v>5000</v>
      </c>
      <c r="W528">
        <v>0.86919999999999997</v>
      </c>
      <c r="X528">
        <v>4346</v>
      </c>
      <c r="Y528">
        <v>2</v>
      </c>
      <c r="AA528">
        <v>25000</v>
      </c>
      <c r="AB528" t="s">
        <v>2031</v>
      </c>
    </row>
    <row r="529" spans="1:28">
      <c r="A529">
        <v>528</v>
      </c>
      <c r="B529" t="s">
        <v>518</v>
      </c>
      <c r="C529" t="s">
        <v>6840</v>
      </c>
      <c r="D529" t="s">
        <v>4823</v>
      </c>
      <c r="E529" t="s">
        <v>4709</v>
      </c>
      <c r="F529">
        <v>47260095</v>
      </c>
      <c r="G529" t="s">
        <v>5469</v>
      </c>
      <c r="H529">
        <v>16</v>
      </c>
      <c r="I529">
        <v>16</v>
      </c>
      <c r="J529">
        <v>2000</v>
      </c>
      <c r="K529">
        <v>2000</v>
      </c>
      <c r="L529">
        <v>654</v>
      </c>
      <c r="M529" t="s">
        <v>5172</v>
      </c>
      <c r="N529" s="6">
        <v>45017</v>
      </c>
      <c r="O529" s="6">
        <v>45474</v>
      </c>
      <c r="P529" s="6">
        <v>45061</v>
      </c>
      <c r="Q529" s="6">
        <v>45519</v>
      </c>
      <c r="R529" t="s">
        <v>1892</v>
      </c>
      <c r="S529" t="s">
        <v>1771</v>
      </c>
      <c r="T529" t="s">
        <v>735</v>
      </c>
      <c r="U529" t="s">
        <v>2029</v>
      </c>
      <c r="V529">
        <v>5000</v>
      </c>
      <c r="W529">
        <v>0.86919999999999997</v>
      </c>
      <c r="X529">
        <v>4346</v>
      </c>
      <c r="Y529">
        <v>2</v>
      </c>
      <c r="AA529">
        <v>25000</v>
      </c>
      <c r="AB529" t="s">
        <v>2031</v>
      </c>
    </row>
    <row r="530" spans="1:28">
      <c r="A530">
        <v>529</v>
      </c>
      <c r="B530" t="s">
        <v>518</v>
      </c>
      <c r="C530" t="s">
        <v>9067</v>
      </c>
      <c r="D530" t="s">
        <v>8110</v>
      </c>
      <c r="E530" t="s">
        <v>4710</v>
      </c>
      <c r="F530">
        <v>56928341</v>
      </c>
      <c r="G530" t="s">
        <v>5470</v>
      </c>
      <c r="H530">
        <v>16</v>
      </c>
      <c r="I530">
        <v>16</v>
      </c>
      <c r="J530">
        <v>2000</v>
      </c>
      <c r="K530">
        <v>2000</v>
      </c>
      <c r="L530">
        <v>654</v>
      </c>
      <c r="M530" t="s">
        <v>5172</v>
      </c>
      <c r="N530" s="6">
        <v>45065</v>
      </c>
      <c r="O530" s="6">
        <v>45523</v>
      </c>
      <c r="P530" s="6">
        <v>45083</v>
      </c>
      <c r="Q530" s="6">
        <v>45541</v>
      </c>
      <c r="R530" t="s">
        <v>1892</v>
      </c>
      <c r="S530" t="s">
        <v>1771</v>
      </c>
      <c r="T530" t="s">
        <v>735</v>
      </c>
      <c r="U530" t="s">
        <v>20</v>
      </c>
      <c r="V530">
        <v>5000</v>
      </c>
      <c r="W530">
        <v>0.86919999999999997</v>
      </c>
      <c r="X530">
        <v>4346</v>
      </c>
      <c r="Y530">
        <v>2</v>
      </c>
      <c r="AA530">
        <v>25000</v>
      </c>
      <c r="AB530" t="s">
        <v>20</v>
      </c>
    </row>
    <row r="531" spans="1:28">
      <c r="A531">
        <v>530</v>
      </c>
      <c r="B531" t="s">
        <v>518</v>
      </c>
      <c r="C531" t="s">
        <v>9068</v>
      </c>
      <c r="D531" t="s">
        <v>4792</v>
      </c>
      <c r="E531" t="s">
        <v>4729</v>
      </c>
      <c r="F531">
        <v>30388286</v>
      </c>
      <c r="G531" t="s">
        <v>8111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4708</v>
      </c>
      <c r="N531" s="6">
        <v>45065</v>
      </c>
      <c r="O531" s="6">
        <v>45523</v>
      </c>
      <c r="P531" s="6">
        <v>45083</v>
      </c>
      <c r="Q531" s="6">
        <v>45541</v>
      </c>
      <c r="R531" t="s">
        <v>1893</v>
      </c>
      <c r="S531" t="s">
        <v>1771</v>
      </c>
      <c r="T531" t="s">
        <v>735</v>
      </c>
      <c r="U531" t="s">
        <v>2031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2031</v>
      </c>
    </row>
    <row r="532" spans="1:28">
      <c r="A532">
        <v>531</v>
      </c>
      <c r="B532" t="s">
        <v>518</v>
      </c>
      <c r="C532" t="s">
        <v>5209</v>
      </c>
      <c r="D532" t="s">
        <v>4790</v>
      </c>
      <c r="E532" t="s">
        <v>4824</v>
      </c>
      <c r="F532">
        <v>57017677</v>
      </c>
      <c r="G532" t="s">
        <v>8919</v>
      </c>
      <c r="H532">
        <v>16</v>
      </c>
      <c r="I532">
        <v>16</v>
      </c>
      <c r="J532">
        <v>2000</v>
      </c>
      <c r="K532">
        <v>2000</v>
      </c>
      <c r="L532">
        <v>654</v>
      </c>
      <c r="M532" t="s">
        <v>4708</v>
      </c>
      <c r="N532" s="6">
        <v>45065</v>
      </c>
      <c r="O532" s="6">
        <v>45523</v>
      </c>
      <c r="P532" s="6">
        <v>45083</v>
      </c>
      <c r="Q532" s="6">
        <v>45541</v>
      </c>
      <c r="R532" t="s">
        <v>1892</v>
      </c>
      <c r="S532" t="s">
        <v>1771</v>
      </c>
      <c r="T532" t="s">
        <v>735</v>
      </c>
      <c r="U532" t="s">
        <v>2029</v>
      </c>
      <c r="V532">
        <v>5000</v>
      </c>
      <c r="W532">
        <v>0.86919999999999997</v>
      </c>
      <c r="X532">
        <v>4346</v>
      </c>
      <c r="Y532">
        <v>2</v>
      </c>
      <c r="AA532">
        <v>25000</v>
      </c>
      <c r="AB532" t="s">
        <v>2031</v>
      </c>
    </row>
    <row r="533" spans="1:28">
      <c r="A533">
        <v>532</v>
      </c>
      <c r="B533" t="s">
        <v>518</v>
      </c>
      <c r="C533" t="s">
        <v>6841</v>
      </c>
      <c r="D533" t="s">
        <v>4810</v>
      </c>
      <c r="E533" t="s">
        <v>4730</v>
      </c>
      <c r="F533">
        <v>47529599</v>
      </c>
      <c r="G533" t="s">
        <v>5471</v>
      </c>
      <c r="H533">
        <v>16</v>
      </c>
      <c r="I533">
        <v>16</v>
      </c>
      <c r="J533">
        <v>2000</v>
      </c>
      <c r="K533">
        <v>2000</v>
      </c>
      <c r="L533">
        <v>654</v>
      </c>
      <c r="M533" t="s">
        <v>4708</v>
      </c>
      <c r="N533" s="6">
        <v>45065</v>
      </c>
      <c r="O533" s="6">
        <v>45523</v>
      </c>
      <c r="P533" s="6">
        <v>45083</v>
      </c>
      <c r="Q533" s="6">
        <v>45541</v>
      </c>
      <c r="R533" t="s">
        <v>1893</v>
      </c>
      <c r="S533" t="s">
        <v>1771</v>
      </c>
      <c r="T533" t="s">
        <v>735</v>
      </c>
      <c r="U533" t="s">
        <v>2029</v>
      </c>
      <c r="V533">
        <v>5000</v>
      </c>
      <c r="W533">
        <v>0.86919999999999997</v>
      </c>
      <c r="X533">
        <v>4346</v>
      </c>
      <c r="Y533">
        <v>2</v>
      </c>
      <c r="AA533">
        <v>25000</v>
      </c>
      <c r="AB533" t="s">
        <v>2031</v>
      </c>
    </row>
    <row r="534" spans="1:28">
      <c r="A534">
        <v>533</v>
      </c>
      <c r="B534" t="s">
        <v>518</v>
      </c>
      <c r="C534" t="s">
        <v>6842</v>
      </c>
      <c r="D534" t="s">
        <v>4787</v>
      </c>
      <c r="E534" t="s">
        <v>4731</v>
      </c>
      <c r="F534">
        <v>43545534</v>
      </c>
      <c r="G534" t="s">
        <v>8772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4708</v>
      </c>
      <c r="N534" s="6">
        <v>45065</v>
      </c>
      <c r="O534" s="6">
        <v>45523</v>
      </c>
      <c r="P534" s="6">
        <v>45083</v>
      </c>
      <c r="Q534" s="6">
        <v>45541</v>
      </c>
      <c r="R534" t="s">
        <v>1893</v>
      </c>
      <c r="S534" t="s">
        <v>1771</v>
      </c>
      <c r="T534" t="s">
        <v>735</v>
      </c>
      <c r="U534" t="s">
        <v>2031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2031</v>
      </c>
    </row>
    <row r="535" spans="1:28">
      <c r="A535">
        <v>534</v>
      </c>
      <c r="B535" t="s">
        <v>518</v>
      </c>
      <c r="C535" t="s">
        <v>6843</v>
      </c>
      <c r="D535" t="s">
        <v>4825</v>
      </c>
      <c r="E535" t="s">
        <v>4826</v>
      </c>
      <c r="F535">
        <v>54752065</v>
      </c>
      <c r="G535" t="s">
        <v>8694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4708</v>
      </c>
      <c r="N535" s="6">
        <v>45065</v>
      </c>
      <c r="O535" s="6">
        <v>45523</v>
      </c>
      <c r="P535" s="6">
        <v>45083</v>
      </c>
      <c r="Q535" s="6">
        <v>45541</v>
      </c>
      <c r="R535" t="s">
        <v>1893</v>
      </c>
      <c r="S535" t="s">
        <v>1771</v>
      </c>
      <c r="T535" t="s">
        <v>735</v>
      </c>
      <c r="U535" t="s">
        <v>2031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2031</v>
      </c>
    </row>
    <row r="536" spans="1:28">
      <c r="A536">
        <v>535</v>
      </c>
      <c r="B536" t="s">
        <v>518</v>
      </c>
      <c r="C536" t="s">
        <v>6844</v>
      </c>
      <c r="D536" t="s">
        <v>4827</v>
      </c>
      <c r="E536" t="s">
        <v>4828</v>
      </c>
      <c r="F536">
        <v>53435000</v>
      </c>
      <c r="G536" t="s">
        <v>5472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4708</v>
      </c>
      <c r="N536" s="6">
        <v>45065</v>
      </c>
      <c r="O536" s="6">
        <v>45523</v>
      </c>
      <c r="P536" s="6">
        <v>45083</v>
      </c>
      <c r="Q536" s="6">
        <v>45541</v>
      </c>
      <c r="R536" t="s">
        <v>1893</v>
      </c>
      <c r="S536" t="s">
        <v>1771</v>
      </c>
      <c r="T536" t="s">
        <v>735</v>
      </c>
      <c r="U536" t="s">
        <v>2031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2031</v>
      </c>
    </row>
    <row r="537" spans="1:28">
      <c r="A537">
        <v>536</v>
      </c>
      <c r="B537" t="s">
        <v>518</v>
      </c>
      <c r="C537" t="s">
        <v>6845</v>
      </c>
      <c r="D537" t="s">
        <v>4788</v>
      </c>
      <c r="E537" t="s">
        <v>4732</v>
      </c>
      <c r="F537">
        <v>33877052</v>
      </c>
      <c r="G537" t="s">
        <v>8773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4708</v>
      </c>
      <c r="N537" s="6">
        <v>45065</v>
      </c>
      <c r="O537" s="6">
        <v>45523</v>
      </c>
      <c r="P537" s="6">
        <v>45083</v>
      </c>
      <c r="Q537" s="6">
        <v>45541</v>
      </c>
      <c r="R537" t="s">
        <v>1893</v>
      </c>
      <c r="S537" t="s">
        <v>1771</v>
      </c>
      <c r="T537" t="s">
        <v>735</v>
      </c>
      <c r="U537" t="s">
        <v>2031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2031</v>
      </c>
    </row>
    <row r="538" spans="1:28">
      <c r="A538">
        <v>537</v>
      </c>
      <c r="B538" t="s">
        <v>518</v>
      </c>
      <c r="C538" t="s">
        <v>6846</v>
      </c>
      <c r="D538" t="s">
        <v>4791</v>
      </c>
      <c r="E538" t="s">
        <v>4733</v>
      </c>
      <c r="F538">
        <v>56332428</v>
      </c>
      <c r="G538" t="s">
        <v>7914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4708</v>
      </c>
      <c r="N538" s="6">
        <v>45065</v>
      </c>
      <c r="O538" s="6">
        <v>45523</v>
      </c>
      <c r="P538" s="6">
        <v>45083</v>
      </c>
      <c r="Q538" s="6">
        <v>45541</v>
      </c>
      <c r="R538" t="s">
        <v>1892</v>
      </c>
      <c r="S538" t="s">
        <v>1771</v>
      </c>
      <c r="T538" t="s">
        <v>735</v>
      </c>
      <c r="U538" t="s">
        <v>2031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2031</v>
      </c>
    </row>
    <row r="539" spans="1:28">
      <c r="A539">
        <v>538</v>
      </c>
      <c r="B539" t="s">
        <v>518</v>
      </c>
      <c r="C539" t="s">
        <v>9164</v>
      </c>
      <c r="D539" t="s">
        <v>4786</v>
      </c>
      <c r="E539" t="s">
        <v>4734</v>
      </c>
      <c r="G539" t="s">
        <v>8920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4708</v>
      </c>
      <c r="N539" s="6">
        <v>45065</v>
      </c>
      <c r="O539" s="6">
        <v>45523</v>
      </c>
      <c r="P539" s="6">
        <v>45083</v>
      </c>
      <c r="Q539" s="6">
        <v>45541</v>
      </c>
      <c r="R539" t="s">
        <v>1892</v>
      </c>
      <c r="S539" t="s">
        <v>1771</v>
      </c>
      <c r="T539" t="s">
        <v>735</v>
      </c>
      <c r="U539" t="s">
        <v>2029</v>
      </c>
      <c r="V539">
        <v>5000</v>
      </c>
      <c r="W539">
        <v>0.56399999999999995</v>
      </c>
      <c r="X539">
        <v>2820</v>
      </c>
      <c r="Y539">
        <v>2</v>
      </c>
      <c r="AA539">
        <v>26000</v>
      </c>
      <c r="AB539" t="s">
        <v>2029</v>
      </c>
    </row>
    <row r="540" spans="1:28">
      <c r="A540">
        <v>539</v>
      </c>
      <c r="B540" t="s">
        <v>2051</v>
      </c>
      <c r="C540" t="s">
        <v>69</v>
      </c>
      <c r="D540" t="s">
        <v>4793</v>
      </c>
      <c r="E540" t="s">
        <v>4735</v>
      </c>
      <c r="F540">
        <v>58240442</v>
      </c>
      <c r="G540" t="s">
        <v>8921</v>
      </c>
      <c r="H540">
        <v>6</v>
      </c>
      <c r="I540">
        <v>6</v>
      </c>
      <c r="J540">
        <v>2000</v>
      </c>
      <c r="L540">
        <v>654</v>
      </c>
      <c r="M540" t="s">
        <v>4708</v>
      </c>
      <c r="N540" s="6">
        <v>45065</v>
      </c>
      <c r="O540" s="6">
        <v>45218</v>
      </c>
      <c r="P540" s="6">
        <v>45083</v>
      </c>
      <c r="Q540" s="6">
        <v>45236</v>
      </c>
      <c r="R540" t="s">
        <v>712</v>
      </c>
      <c r="S540" t="s">
        <v>1773</v>
      </c>
      <c r="T540" t="s">
        <v>735</v>
      </c>
      <c r="U540" t="s">
        <v>20</v>
      </c>
      <c r="V540">
        <v>5000</v>
      </c>
      <c r="W540">
        <v>0.86919999999999997</v>
      </c>
      <c r="X540">
        <v>4346</v>
      </c>
      <c r="Y540">
        <v>0</v>
      </c>
      <c r="Z540">
        <v>6000</v>
      </c>
      <c r="AA540">
        <v>25000</v>
      </c>
      <c r="AB540" t="s">
        <v>20</v>
      </c>
    </row>
    <row r="541" spans="1:28">
      <c r="A541">
        <v>540</v>
      </c>
      <c r="B541" t="s">
        <v>2051</v>
      </c>
      <c r="C541" t="s">
        <v>69</v>
      </c>
      <c r="D541" t="s">
        <v>4794</v>
      </c>
      <c r="E541" t="s">
        <v>4736</v>
      </c>
      <c r="F541">
        <v>56139817</v>
      </c>
      <c r="G541" t="s">
        <v>8922</v>
      </c>
      <c r="H541">
        <v>6</v>
      </c>
      <c r="I541">
        <v>6</v>
      </c>
      <c r="J541">
        <v>2000</v>
      </c>
      <c r="L541">
        <v>654</v>
      </c>
      <c r="M541" t="s">
        <v>4708</v>
      </c>
      <c r="N541" s="6">
        <v>45065</v>
      </c>
      <c r="O541" s="6">
        <v>45218</v>
      </c>
      <c r="P541" s="6">
        <v>45083</v>
      </c>
      <c r="Q541" s="6">
        <v>45236</v>
      </c>
      <c r="R541" t="s">
        <v>712</v>
      </c>
      <c r="S541" t="s">
        <v>1773</v>
      </c>
      <c r="T541" t="s">
        <v>735</v>
      </c>
      <c r="U541" t="s">
        <v>20</v>
      </c>
      <c r="V541">
        <v>5000</v>
      </c>
      <c r="W541">
        <v>0.86919999999999997</v>
      </c>
      <c r="X541">
        <v>4346</v>
      </c>
      <c r="Y541">
        <v>0</v>
      </c>
      <c r="Z541">
        <v>6000</v>
      </c>
      <c r="AA541">
        <v>25000</v>
      </c>
      <c r="AB541" t="s">
        <v>20</v>
      </c>
    </row>
    <row r="542" spans="1:28">
      <c r="A542">
        <v>541</v>
      </c>
      <c r="B542" t="s">
        <v>2051</v>
      </c>
      <c r="C542" t="s">
        <v>8142</v>
      </c>
      <c r="D542" t="s">
        <v>4795</v>
      </c>
      <c r="E542" t="s">
        <v>4737</v>
      </c>
      <c r="F542">
        <v>50199645</v>
      </c>
      <c r="G542" t="s">
        <v>5461</v>
      </c>
      <c r="H542">
        <v>6</v>
      </c>
      <c r="I542">
        <v>6</v>
      </c>
      <c r="J542">
        <v>2000</v>
      </c>
      <c r="L542">
        <v>2180</v>
      </c>
      <c r="M542" t="s">
        <v>4708</v>
      </c>
      <c r="N542" s="6">
        <v>45065</v>
      </c>
      <c r="O542" s="6">
        <v>45218</v>
      </c>
      <c r="P542" s="6">
        <v>45083</v>
      </c>
      <c r="Q542" s="6">
        <v>45236</v>
      </c>
      <c r="R542" t="s">
        <v>1893</v>
      </c>
      <c r="S542" t="s">
        <v>1773</v>
      </c>
      <c r="T542" t="s">
        <v>735</v>
      </c>
      <c r="U542" t="s">
        <v>2031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2031</v>
      </c>
    </row>
    <row r="543" spans="1:28">
      <c r="A543">
        <v>542</v>
      </c>
      <c r="B543" t="s">
        <v>2051</v>
      </c>
      <c r="C543" t="s">
        <v>9069</v>
      </c>
      <c r="D543" t="s">
        <v>4796</v>
      </c>
      <c r="E543" t="s">
        <v>4738</v>
      </c>
      <c r="F543">
        <v>30222646</v>
      </c>
      <c r="G543" t="s">
        <v>5462</v>
      </c>
      <c r="H543">
        <v>6</v>
      </c>
      <c r="I543">
        <v>6</v>
      </c>
      <c r="J543">
        <v>2000</v>
      </c>
      <c r="L543">
        <v>2180</v>
      </c>
      <c r="M543" t="s">
        <v>4708</v>
      </c>
      <c r="N543" s="6">
        <v>45065</v>
      </c>
      <c r="O543" s="6">
        <v>45218</v>
      </c>
      <c r="P543" s="6">
        <v>45083</v>
      </c>
      <c r="Q543" s="6">
        <v>45236</v>
      </c>
      <c r="R543" t="s">
        <v>1893</v>
      </c>
      <c r="S543" t="s">
        <v>1773</v>
      </c>
      <c r="T543" t="s">
        <v>735</v>
      </c>
      <c r="U543" t="s">
        <v>2031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2031</v>
      </c>
    </row>
    <row r="544" spans="1:28">
      <c r="A544">
        <v>543</v>
      </c>
      <c r="B544" t="s">
        <v>8023</v>
      </c>
      <c r="C544" t="s">
        <v>6465</v>
      </c>
      <c r="D544" t="s">
        <v>4798</v>
      </c>
      <c r="E544" t="s">
        <v>2909</v>
      </c>
      <c r="F544">
        <v>59306320</v>
      </c>
      <c r="G544" t="s">
        <v>8903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5170</v>
      </c>
      <c r="N544" s="6">
        <v>45065</v>
      </c>
      <c r="O544" s="6">
        <v>45645</v>
      </c>
      <c r="P544" s="6">
        <v>45083</v>
      </c>
      <c r="Q544" s="6">
        <v>45663</v>
      </c>
      <c r="R544" t="s">
        <v>1892</v>
      </c>
      <c r="S544" t="s">
        <v>1749</v>
      </c>
      <c r="T544" t="s">
        <v>735</v>
      </c>
      <c r="U544" t="s">
        <v>2029</v>
      </c>
      <c r="V544">
        <v>6700</v>
      </c>
      <c r="W544">
        <v>0.5</v>
      </c>
      <c r="X544">
        <v>3350</v>
      </c>
      <c r="Y544">
        <v>1</v>
      </c>
      <c r="AA544">
        <v>30000</v>
      </c>
      <c r="AB544" t="s">
        <v>2031</v>
      </c>
    </row>
    <row r="545" spans="1:28">
      <c r="A545">
        <v>544</v>
      </c>
      <c r="B545" t="s">
        <v>8023</v>
      </c>
      <c r="C545" t="s">
        <v>5169</v>
      </c>
      <c r="D545" t="s">
        <v>4799</v>
      </c>
      <c r="E545" t="s">
        <v>2911</v>
      </c>
      <c r="F545">
        <v>55151366</v>
      </c>
      <c r="G545" t="s">
        <v>8904</v>
      </c>
      <c r="H545">
        <v>20</v>
      </c>
      <c r="I545">
        <v>20</v>
      </c>
      <c r="J545">
        <v>3000</v>
      </c>
      <c r="K545">
        <v>2500</v>
      </c>
      <c r="L545">
        <v>1049</v>
      </c>
      <c r="M545" t="s">
        <v>5170</v>
      </c>
      <c r="N545" s="6">
        <v>45065</v>
      </c>
      <c r="O545" s="6">
        <v>45645</v>
      </c>
      <c r="P545" s="6">
        <v>45083</v>
      </c>
      <c r="Q545" s="6">
        <v>45663</v>
      </c>
      <c r="R545" t="s">
        <v>1892</v>
      </c>
      <c r="S545" t="s">
        <v>1749</v>
      </c>
      <c r="T545" t="s">
        <v>735</v>
      </c>
      <c r="U545" t="s">
        <v>2029</v>
      </c>
      <c r="V545">
        <v>6700</v>
      </c>
      <c r="W545">
        <v>0.84343283582089557</v>
      </c>
      <c r="X545">
        <v>5651</v>
      </c>
      <c r="Y545">
        <v>1</v>
      </c>
      <c r="AA545">
        <v>30000</v>
      </c>
      <c r="AB545" t="s">
        <v>2031</v>
      </c>
    </row>
    <row r="546" spans="1:28">
      <c r="A546">
        <v>545</v>
      </c>
      <c r="B546" t="s">
        <v>8023</v>
      </c>
      <c r="C546" t="s">
        <v>8632</v>
      </c>
      <c r="D546" t="s">
        <v>4806</v>
      </c>
      <c r="E546" t="s">
        <v>4829</v>
      </c>
      <c r="F546">
        <v>51109464</v>
      </c>
      <c r="G546" t="s">
        <v>8923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5170</v>
      </c>
      <c r="N546" s="6">
        <v>45065</v>
      </c>
      <c r="O546" s="6">
        <v>45645</v>
      </c>
      <c r="P546" s="6">
        <v>45083</v>
      </c>
      <c r="Q546" s="6">
        <v>45663</v>
      </c>
      <c r="R546" t="s">
        <v>1893</v>
      </c>
      <c r="S546" t="s">
        <v>1749</v>
      </c>
      <c r="T546" t="s">
        <v>735</v>
      </c>
      <c r="U546" t="s">
        <v>2029</v>
      </c>
      <c r="V546">
        <v>6700</v>
      </c>
      <c r="W546">
        <v>0.5</v>
      </c>
      <c r="X546">
        <v>3350</v>
      </c>
      <c r="Y546">
        <v>1</v>
      </c>
      <c r="AA546">
        <v>30000</v>
      </c>
      <c r="AB546" t="s">
        <v>2031</v>
      </c>
    </row>
    <row r="547" spans="1:28">
      <c r="A547">
        <v>546</v>
      </c>
      <c r="B547" t="s">
        <v>8023</v>
      </c>
      <c r="C547" t="s">
        <v>8633</v>
      </c>
      <c r="D547" t="s">
        <v>4801</v>
      </c>
      <c r="E547" t="s">
        <v>4802</v>
      </c>
      <c r="F547">
        <v>41255215</v>
      </c>
      <c r="G547" t="s">
        <v>8924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5170</v>
      </c>
      <c r="N547" s="6">
        <v>45065</v>
      </c>
      <c r="O547" s="6">
        <v>45645</v>
      </c>
      <c r="P547" s="6">
        <v>45083</v>
      </c>
      <c r="Q547" s="6">
        <v>45663</v>
      </c>
      <c r="R547" t="s">
        <v>1893</v>
      </c>
      <c r="S547" t="s">
        <v>1749</v>
      </c>
      <c r="T547" t="s">
        <v>735</v>
      </c>
      <c r="U547" t="s">
        <v>2029</v>
      </c>
      <c r="V547">
        <v>6700</v>
      </c>
      <c r="W547">
        <v>0.5</v>
      </c>
      <c r="X547">
        <v>3350</v>
      </c>
      <c r="Y547">
        <v>1</v>
      </c>
      <c r="AA547">
        <v>30000</v>
      </c>
      <c r="AB547" t="s">
        <v>2031</v>
      </c>
    </row>
    <row r="548" spans="1:28">
      <c r="A548">
        <v>547</v>
      </c>
      <c r="B548" t="s">
        <v>8023</v>
      </c>
      <c r="C548" t="s">
        <v>8634</v>
      </c>
      <c r="D548" t="s">
        <v>4803</v>
      </c>
      <c r="E548" t="s">
        <v>4740</v>
      </c>
      <c r="F548">
        <v>55310042</v>
      </c>
      <c r="G548" t="s">
        <v>8925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5170</v>
      </c>
      <c r="N548" s="6">
        <v>45065</v>
      </c>
      <c r="O548" s="6">
        <v>45645</v>
      </c>
      <c r="P548" s="6">
        <v>45083</v>
      </c>
      <c r="Q548" s="6">
        <v>45663</v>
      </c>
      <c r="R548" t="s">
        <v>1893</v>
      </c>
      <c r="S548" t="s">
        <v>1749</v>
      </c>
      <c r="T548" t="s">
        <v>735</v>
      </c>
      <c r="U548" t="s">
        <v>2029</v>
      </c>
      <c r="V548">
        <v>6700</v>
      </c>
      <c r="W548">
        <v>0.5</v>
      </c>
      <c r="X548">
        <v>3350</v>
      </c>
      <c r="Y548">
        <v>1</v>
      </c>
      <c r="AA548">
        <v>30000</v>
      </c>
      <c r="AB548" t="s">
        <v>2031</v>
      </c>
    </row>
    <row r="549" spans="1:28">
      <c r="A549">
        <v>548</v>
      </c>
      <c r="B549" t="s">
        <v>8023</v>
      </c>
      <c r="C549" t="s">
        <v>8635</v>
      </c>
      <c r="D549" t="s">
        <v>4804</v>
      </c>
      <c r="E549" t="s">
        <v>4741</v>
      </c>
      <c r="F549">
        <v>57670320</v>
      </c>
      <c r="G549" t="s">
        <v>8926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5170</v>
      </c>
      <c r="N549" s="6">
        <v>45065</v>
      </c>
      <c r="O549" s="6">
        <v>45645</v>
      </c>
      <c r="P549" s="6">
        <v>45083</v>
      </c>
      <c r="Q549" s="6">
        <v>45663</v>
      </c>
      <c r="R549" t="s">
        <v>1893</v>
      </c>
      <c r="S549" t="s">
        <v>1749</v>
      </c>
      <c r="T549" t="s">
        <v>735</v>
      </c>
      <c r="U549" t="s">
        <v>2029</v>
      </c>
      <c r="V549">
        <v>6700</v>
      </c>
      <c r="W549">
        <v>0.5</v>
      </c>
      <c r="X549">
        <v>3350</v>
      </c>
      <c r="Y549">
        <v>1</v>
      </c>
      <c r="AA549">
        <v>30000</v>
      </c>
      <c r="AB549" t="s">
        <v>2031</v>
      </c>
    </row>
    <row r="550" spans="1:28">
      <c r="A550">
        <v>549</v>
      </c>
      <c r="B550" t="s">
        <v>8023</v>
      </c>
      <c r="C550" t="s">
        <v>6811</v>
      </c>
      <c r="D550" t="s">
        <v>6812</v>
      </c>
      <c r="E550" t="s">
        <v>3775</v>
      </c>
      <c r="F550">
        <v>51308822</v>
      </c>
      <c r="G550" t="s">
        <v>8912</v>
      </c>
      <c r="H550">
        <v>20</v>
      </c>
      <c r="I550">
        <v>20</v>
      </c>
      <c r="J550">
        <v>3000</v>
      </c>
      <c r="K550">
        <v>2500</v>
      </c>
      <c r="L550">
        <v>1049.0999999999999</v>
      </c>
      <c r="M550" t="s">
        <v>5170</v>
      </c>
      <c r="N550" s="6">
        <v>45065</v>
      </c>
      <c r="O550" s="6">
        <v>45645</v>
      </c>
      <c r="P550" s="6">
        <v>45083</v>
      </c>
      <c r="Q550" s="6">
        <v>45663</v>
      </c>
      <c r="R550" t="s">
        <v>1892</v>
      </c>
      <c r="S550" t="s">
        <v>1749</v>
      </c>
      <c r="T550" t="s">
        <v>735</v>
      </c>
      <c r="U550" t="s">
        <v>2029</v>
      </c>
      <c r="V550">
        <v>6700</v>
      </c>
      <c r="W550">
        <v>0.84341791044776115</v>
      </c>
      <c r="X550">
        <v>5650.9</v>
      </c>
      <c r="Y550">
        <v>1</v>
      </c>
      <c r="AA550">
        <v>30000</v>
      </c>
      <c r="AB550" t="s">
        <v>2031</v>
      </c>
    </row>
    <row r="551" spans="1:28">
      <c r="A551">
        <v>550</v>
      </c>
      <c r="B551" t="s">
        <v>8023</v>
      </c>
      <c r="C551" t="s">
        <v>8636</v>
      </c>
      <c r="D551" t="s">
        <v>4804</v>
      </c>
      <c r="E551" t="s">
        <v>4742</v>
      </c>
      <c r="F551">
        <v>54134290</v>
      </c>
      <c r="G551" t="s">
        <v>5481</v>
      </c>
      <c r="H551">
        <v>20</v>
      </c>
      <c r="I551">
        <v>20</v>
      </c>
      <c r="J551">
        <v>3000</v>
      </c>
      <c r="K551">
        <v>2500</v>
      </c>
      <c r="L551">
        <v>1049.0999999999999</v>
      </c>
      <c r="M551" t="s">
        <v>5170</v>
      </c>
      <c r="N551" s="6">
        <v>45065</v>
      </c>
      <c r="O551" s="6">
        <v>45645</v>
      </c>
      <c r="P551" s="6">
        <v>45083</v>
      </c>
      <c r="Q551" s="6">
        <v>45663</v>
      </c>
      <c r="R551" t="s">
        <v>1893</v>
      </c>
      <c r="S551" t="s">
        <v>1749</v>
      </c>
      <c r="T551" t="s">
        <v>735</v>
      </c>
      <c r="U551" t="s">
        <v>2029</v>
      </c>
      <c r="V551">
        <v>6700</v>
      </c>
      <c r="W551">
        <v>0.84341791044776115</v>
      </c>
      <c r="X551">
        <v>5650.9</v>
      </c>
      <c r="Y551">
        <v>1</v>
      </c>
      <c r="AA551">
        <v>30000</v>
      </c>
      <c r="AB551" t="s">
        <v>2031</v>
      </c>
    </row>
    <row r="552" spans="1:28">
      <c r="A552">
        <v>551</v>
      </c>
      <c r="B552" t="s">
        <v>8023</v>
      </c>
      <c r="C552" t="s">
        <v>8637</v>
      </c>
      <c r="D552" t="s">
        <v>4805</v>
      </c>
      <c r="E552" t="s">
        <v>4743</v>
      </c>
      <c r="F552">
        <v>31041739</v>
      </c>
      <c r="G552" t="s">
        <v>8927</v>
      </c>
      <c r="H552">
        <v>20</v>
      </c>
      <c r="I552">
        <v>20</v>
      </c>
      <c r="J552">
        <v>3000</v>
      </c>
      <c r="K552">
        <v>2500</v>
      </c>
      <c r="L552">
        <v>1049.0999999999999</v>
      </c>
      <c r="M552" t="s">
        <v>5170</v>
      </c>
      <c r="N552" s="6">
        <v>45065</v>
      </c>
      <c r="O552" s="6">
        <v>45645</v>
      </c>
      <c r="P552" s="6">
        <v>45083</v>
      </c>
      <c r="Q552" s="6">
        <v>45663</v>
      </c>
      <c r="R552" t="s">
        <v>1892</v>
      </c>
      <c r="S552" t="s">
        <v>1749</v>
      </c>
      <c r="T552" t="s">
        <v>735</v>
      </c>
      <c r="U552" t="s">
        <v>2029</v>
      </c>
      <c r="V552">
        <v>6700</v>
      </c>
      <c r="W552">
        <v>0.84341791044776115</v>
      </c>
      <c r="X552">
        <v>5650.9</v>
      </c>
      <c r="Y552">
        <v>1</v>
      </c>
      <c r="AA552">
        <v>30000</v>
      </c>
      <c r="AB552" t="s">
        <v>2031</v>
      </c>
    </row>
    <row r="553" spans="1:28">
      <c r="A553">
        <v>552</v>
      </c>
      <c r="B553" t="s">
        <v>255</v>
      </c>
      <c r="C553" t="s">
        <v>9070</v>
      </c>
      <c r="D553" t="s">
        <v>4807</v>
      </c>
      <c r="E553" t="s">
        <v>4744</v>
      </c>
      <c r="F553">
        <v>57150844</v>
      </c>
      <c r="G553" t="s">
        <v>9006</v>
      </c>
      <c r="H553">
        <v>4</v>
      </c>
      <c r="I553">
        <v>4</v>
      </c>
      <c r="J553">
        <v>3000</v>
      </c>
      <c r="L553">
        <v>1049.0999999999999</v>
      </c>
      <c r="M553" t="s">
        <v>5170</v>
      </c>
      <c r="N553" s="6">
        <v>45065</v>
      </c>
      <c r="O553" s="6">
        <v>45157</v>
      </c>
      <c r="P553" s="6">
        <v>45083</v>
      </c>
      <c r="Q553" s="6">
        <v>45175</v>
      </c>
      <c r="R553" t="s">
        <v>1893</v>
      </c>
      <c r="S553" t="s">
        <v>1774</v>
      </c>
      <c r="T553" t="s">
        <v>735</v>
      </c>
      <c r="U553" t="s">
        <v>2031</v>
      </c>
      <c r="V553">
        <v>6700</v>
      </c>
      <c r="W553">
        <v>0.84341791044776115</v>
      </c>
      <c r="X553">
        <v>5650.9</v>
      </c>
      <c r="Y553">
        <v>0</v>
      </c>
      <c r="Z553">
        <v>8000</v>
      </c>
      <c r="AA553">
        <v>29000</v>
      </c>
      <c r="AB553" t="s">
        <v>2031</v>
      </c>
    </row>
    <row r="554" spans="1:28">
      <c r="A554">
        <v>553</v>
      </c>
      <c r="B554" t="s">
        <v>255</v>
      </c>
      <c r="C554" t="s">
        <v>9071</v>
      </c>
      <c r="D554" t="s">
        <v>4808</v>
      </c>
      <c r="E554" t="s">
        <v>4745</v>
      </c>
      <c r="F554">
        <v>57154507</v>
      </c>
      <c r="G554" t="s">
        <v>8928</v>
      </c>
      <c r="H554">
        <v>4</v>
      </c>
      <c r="I554">
        <v>4</v>
      </c>
      <c r="J554">
        <v>3000</v>
      </c>
      <c r="L554">
        <v>1049.0999999999999</v>
      </c>
      <c r="M554" t="s">
        <v>5170</v>
      </c>
      <c r="N554" s="6">
        <v>45065</v>
      </c>
      <c r="O554" s="6">
        <v>45157</v>
      </c>
      <c r="P554" s="6">
        <v>45083</v>
      </c>
      <c r="Q554" s="6">
        <v>45175</v>
      </c>
      <c r="R554" t="s">
        <v>1892</v>
      </c>
      <c r="S554" t="s">
        <v>1774</v>
      </c>
      <c r="T554" t="s">
        <v>735</v>
      </c>
      <c r="U554" t="s">
        <v>2031</v>
      </c>
      <c r="V554">
        <v>6700</v>
      </c>
      <c r="W554">
        <v>0.84341791044776115</v>
      </c>
      <c r="X554">
        <v>5650.9</v>
      </c>
      <c r="Y554">
        <v>0</v>
      </c>
      <c r="Z554">
        <v>8000</v>
      </c>
      <c r="AA554">
        <v>29000</v>
      </c>
      <c r="AB554" t="s">
        <v>2031</v>
      </c>
    </row>
    <row r="555" spans="1:28">
      <c r="A555">
        <v>554</v>
      </c>
      <c r="B555" t="s">
        <v>255</v>
      </c>
      <c r="C555" t="s">
        <v>9072</v>
      </c>
      <c r="D555" t="s">
        <v>4800</v>
      </c>
      <c r="E555" t="s">
        <v>4746</v>
      </c>
      <c r="G555" t="s">
        <v>8929</v>
      </c>
      <c r="H555">
        <v>4</v>
      </c>
      <c r="I555">
        <v>4</v>
      </c>
      <c r="J555">
        <v>3000</v>
      </c>
      <c r="L555">
        <v>1049.0999999999999</v>
      </c>
      <c r="M555" t="s">
        <v>5170</v>
      </c>
      <c r="N555" s="6">
        <v>45065</v>
      </c>
      <c r="O555" s="6">
        <v>45157</v>
      </c>
      <c r="P555" s="6">
        <v>45083</v>
      </c>
      <c r="Q555" s="6">
        <v>45175</v>
      </c>
      <c r="R555" t="s">
        <v>1893</v>
      </c>
      <c r="S555" t="s">
        <v>1774</v>
      </c>
      <c r="T555" t="s">
        <v>735</v>
      </c>
      <c r="U555" t="s">
        <v>2031</v>
      </c>
      <c r="V555">
        <v>6700</v>
      </c>
      <c r="W555">
        <v>0.84341791044776115</v>
      </c>
      <c r="X555">
        <v>5650.9</v>
      </c>
      <c r="Y555">
        <v>0</v>
      </c>
      <c r="Z555">
        <v>8000</v>
      </c>
      <c r="AA555">
        <v>29000</v>
      </c>
      <c r="AB555" t="s">
        <v>2031</v>
      </c>
    </row>
    <row r="556" spans="1:28">
      <c r="A556">
        <v>555</v>
      </c>
      <c r="B556" t="s">
        <v>2050</v>
      </c>
      <c r="C556" t="s">
        <v>9073</v>
      </c>
      <c r="D556" t="s">
        <v>4861</v>
      </c>
      <c r="E556" t="s">
        <v>4747</v>
      </c>
      <c r="F556">
        <v>51386562</v>
      </c>
      <c r="G556" t="s">
        <v>8930</v>
      </c>
      <c r="H556">
        <v>4</v>
      </c>
      <c r="I556">
        <v>4</v>
      </c>
      <c r="J556">
        <v>3000</v>
      </c>
      <c r="L556">
        <v>1049.0999999999999</v>
      </c>
      <c r="M556" t="s">
        <v>5170</v>
      </c>
      <c r="N556" s="6">
        <v>45065</v>
      </c>
      <c r="O556" s="6">
        <v>45157</v>
      </c>
      <c r="P556" s="6">
        <v>45083</v>
      </c>
      <c r="Q556" s="6">
        <v>45175</v>
      </c>
      <c r="R556" t="s">
        <v>1892</v>
      </c>
      <c r="S556" t="s">
        <v>1772</v>
      </c>
      <c r="T556" t="s">
        <v>735</v>
      </c>
      <c r="U556" t="s">
        <v>2031</v>
      </c>
      <c r="V556">
        <v>6700</v>
      </c>
      <c r="W556">
        <v>0.84341791044776115</v>
      </c>
      <c r="X556">
        <v>5650.9</v>
      </c>
      <c r="Y556">
        <v>0</v>
      </c>
      <c r="Z556">
        <v>8000</v>
      </c>
      <c r="AA556">
        <v>29000</v>
      </c>
      <c r="AB556" t="s">
        <v>2031</v>
      </c>
    </row>
    <row r="557" spans="1:28">
      <c r="A557">
        <v>556</v>
      </c>
      <c r="B557" t="s">
        <v>255</v>
      </c>
      <c r="C557" t="s">
        <v>9074</v>
      </c>
      <c r="D557" t="s">
        <v>4809</v>
      </c>
      <c r="E557" t="s">
        <v>4748</v>
      </c>
      <c r="F557">
        <v>58020141</v>
      </c>
      <c r="G557" t="s">
        <v>8931</v>
      </c>
      <c r="H557">
        <v>4</v>
      </c>
      <c r="I557">
        <v>4</v>
      </c>
      <c r="J557">
        <v>3000</v>
      </c>
      <c r="L557">
        <v>1049.0999999999999</v>
      </c>
      <c r="M557" t="s">
        <v>5170</v>
      </c>
      <c r="N557" s="6">
        <v>45065</v>
      </c>
      <c r="O557" s="6">
        <v>45157</v>
      </c>
      <c r="P557" s="6">
        <v>45083</v>
      </c>
      <c r="Q557" s="6">
        <v>45175</v>
      </c>
      <c r="R557" t="s">
        <v>1893</v>
      </c>
      <c r="S557" t="s">
        <v>1774</v>
      </c>
      <c r="T557" t="s">
        <v>735</v>
      </c>
      <c r="U557" t="s">
        <v>2031</v>
      </c>
      <c r="V557">
        <v>6700</v>
      </c>
      <c r="W557">
        <v>0.84341791044776115</v>
      </c>
      <c r="X557">
        <v>5650.9</v>
      </c>
      <c r="Y557">
        <v>0</v>
      </c>
      <c r="Z557">
        <v>8000</v>
      </c>
      <c r="AA557">
        <v>29000</v>
      </c>
      <c r="AB557" t="s">
        <v>2031</v>
      </c>
    </row>
    <row r="558" spans="1:28">
      <c r="A558">
        <v>557</v>
      </c>
      <c r="B558" t="s">
        <v>255</v>
      </c>
      <c r="C558" t="s">
        <v>9075</v>
      </c>
      <c r="D558" t="s">
        <v>4801</v>
      </c>
      <c r="E558" t="s">
        <v>4749</v>
      </c>
      <c r="F558">
        <v>35668737</v>
      </c>
      <c r="G558" t="s">
        <v>8932</v>
      </c>
      <c r="H558">
        <v>4</v>
      </c>
      <c r="I558">
        <v>4</v>
      </c>
      <c r="J558">
        <v>3000</v>
      </c>
      <c r="L558">
        <v>1049.0999999999999</v>
      </c>
      <c r="M558" t="s">
        <v>5170</v>
      </c>
      <c r="N558" s="6">
        <v>45065</v>
      </c>
      <c r="O558" s="6">
        <v>45157</v>
      </c>
      <c r="P558" s="6">
        <v>45083</v>
      </c>
      <c r="Q558" s="6">
        <v>45175</v>
      </c>
      <c r="R558" t="s">
        <v>1892</v>
      </c>
      <c r="S558" t="s">
        <v>1774</v>
      </c>
      <c r="T558" t="s">
        <v>735</v>
      </c>
      <c r="U558" t="s">
        <v>20</v>
      </c>
      <c r="V558">
        <v>6700</v>
      </c>
      <c r="W558">
        <v>0.84341791044776115</v>
      </c>
      <c r="X558">
        <v>5650.9</v>
      </c>
      <c r="Y558">
        <v>0</v>
      </c>
      <c r="Z558">
        <v>8000</v>
      </c>
      <c r="AA558">
        <v>29000</v>
      </c>
      <c r="AB558" t="s">
        <v>20</v>
      </c>
    </row>
    <row r="559" spans="1:28">
      <c r="A559">
        <v>558</v>
      </c>
      <c r="B559" t="s">
        <v>255</v>
      </c>
      <c r="C559" t="s">
        <v>9076</v>
      </c>
      <c r="D559" t="s">
        <v>4803</v>
      </c>
      <c r="E559" t="s">
        <v>4750</v>
      </c>
      <c r="G559" t="s">
        <v>8933</v>
      </c>
      <c r="H559">
        <v>4</v>
      </c>
      <c r="I559">
        <v>4</v>
      </c>
      <c r="J559">
        <v>3000</v>
      </c>
      <c r="L559">
        <v>1049.0999999999999</v>
      </c>
      <c r="M559" t="s">
        <v>5170</v>
      </c>
      <c r="N559" s="6">
        <v>45065</v>
      </c>
      <c r="O559" s="6">
        <v>45157</v>
      </c>
      <c r="P559" s="6">
        <v>45083</v>
      </c>
      <c r="Q559" s="6">
        <v>45175</v>
      </c>
      <c r="R559" t="s">
        <v>1893</v>
      </c>
      <c r="S559" t="s">
        <v>1774</v>
      </c>
      <c r="T559" t="s">
        <v>735</v>
      </c>
      <c r="U559" t="s">
        <v>2031</v>
      </c>
      <c r="V559">
        <v>6700</v>
      </c>
      <c r="W559">
        <v>0.84341791044776115</v>
      </c>
      <c r="X559">
        <v>5650.9</v>
      </c>
      <c r="Y559">
        <v>0</v>
      </c>
      <c r="Z559">
        <v>8000</v>
      </c>
      <c r="AA559">
        <v>29000</v>
      </c>
      <c r="AB559" t="s">
        <v>2031</v>
      </c>
    </row>
    <row r="560" spans="1:28">
      <c r="A560">
        <v>559</v>
      </c>
      <c r="B560" t="s">
        <v>2051</v>
      </c>
      <c r="C560" t="s">
        <v>9077</v>
      </c>
      <c r="D560" t="s">
        <v>4797</v>
      </c>
      <c r="E560" t="s">
        <v>4739</v>
      </c>
      <c r="F560">
        <v>30987807</v>
      </c>
      <c r="G560" t="s">
        <v>8934</v>
      </c>
      <c r="H560">
        <v>6</v>
      </c>
      <c r="I560">
        <v>6</v>
      </c>
      <c r="J560">
        <v>2000</v>
      </c>
      <c r="L560">
        <v>682.5</v>
      </c>
      <c r="M560" t="s">
        <v>4708</v>
      </c>
      <c r="N560" s="6">
        <v>45065</v>
      </c>
      <c r="O560" s="6">
        <v>45218</v>
      </c>
      <c r="P560" s="6">
        <v>45083</v>
      </c>
      <c r="Q560" s="6">
        <v>45236</v>
      </c>
      <c r="R560" t="s">
        <v>1893</v>
      </c>
      <c r="S560" t="s">
        <v>1773</v>
      </c>
      <c r="T560" t="s">
        <v>735</v>
      </c>
      <c r="U560" t="s">
        <v>2031</v>
      </c>
      <c r="V560">
        <v>5000</v>
      </c>
      <c r="W560">
        <v>0.86350000000000005</v>
      </c>
      <c r="X560">
        <v>4317.5</v>
      </c>
      <c r="Y560">
        <v>0</v>
      </c>
      <c r="Z560">
        <v>6000</v>
      </c>
      <c r="AA560">
        <v>25000</v>
      </c>
      <c r="AB560" t="s">
        <v>2031</v>
      </c>
    </row>
    <row r="561" spans="1:28">
      <c r="A561">
        <v>560</v>
      </c>
      <c r="B561" t="s">
        <v>198</v>
      </c>
      <c r="C561" t="s">
        <v>841</v>
      </c>
      <c r="D561" t="s">
        <v>4811</v>
      </c>
      <c r="E561" t="s">
        <v>517</v>
      </c>
      <c r="F561">
        <v>8332811726</v>
      </c>
      <c r="G561" t="s">
        <v>1550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3999</v>
      </c>
      <c r="N561" s="6">
        <v>45073</v>
      </c>
      <c r="O561" s="6">
        <v>45653</v>
      </c>
      <c r="P561" s="6">
        <v>45035</v>
      </c>
      <c r="Q561" s="6">
        <v>45615</v>
      </c>
      <c r="R561" t="s">
        <v>1893</v>
      </c>
      <c r="S561" t="s">
        <v>1749</v>
      </c>
      <c r="T561" t="s">
        <v>429</v>
      </c>
      <c r="U561" t="s">
        <v>2029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2031</v>
      </c>
    </row>
    <row r="562" spans="1:28">
      <c r="A562">
        <v>561</v>
      </c>
      <c r="B562" t="s">
        <v>8023</v>
      </c>
      <c r="C562" t="s">
        <v>8638</v>
      </c>
      <c r="D562" t="s">
        <v>4812</v>
      </c>
      <c r="E562" t="s">
        <v>4813</v>
      </c>
      <c r="F562">
        <v>54951372</v>
      </c>
      <c r="G562" t="s">
        <v>8935</v>
      </c>
      <c r="H562">
        <v>20</v>
      </c>
      <c r="I562">
        <v>20</v>
      </c>
      <c r="J562">
        <v>3000</v>
      </c>
      <c r="K562">
        <v>2500</v>
      </c>
      <c r="L562">
        <v>1049.0999999999999</v>
      </c>
      <c r="M562" t="s">
        <v>5170</v>
      </c>
      <c r="N562" s="6">
        <v>45073</v>
      </c>
      <c r="O562" s="6">
        <v>45653</v>
      </c>
      <c r="P562" s="6">
        <v>45083</v>
      </c>
      <c r="Q562" s="6">
        <v>45663</v>
      </c>
      <c r="R562" t="s">
        <v>1893</v>
      </c>
      <c r="S562" t="s">
        <v>1749</v>
      </c>
      <c r="T562" t="s">
        <v>735</v>
      </c>
      <c r="U562" t="s">
        <v>2029</v>
      </c>
      <c r="V562">
        <v>7500</v>
      </c>
      <c r="W562">
        <v>0.86012</v>
      </c>
      <c r="X562">
        <v>6450.9</v>
      </c>
      <c r="Y562">
        <v>1</v>
      </c>
      <c r="AA562">
        <v>30000</v>
      </c>
      <c r="AB562" t="s">
        <v>2031</v>
      </c>
    </row>
    <row r="563" spans="1:28">
      <c r="A563">
        <v>562</v>
      </c>
      <c r="B563" t="s">
        <v>8023</v>
      </c>
      <c r="C563" t="s">
        <v>8639</v>
      </c>
      <c r="D563" t="s">
        <v>4814</v>
      </c>
      <c r="E563" t="s">
        <v>4815</v>
      </c>
      <c r="F563">
        <v>55354739</v>
      </c>
      <c r="G563" t="s">
        <v>8936</v>
      </c>
      <c r="H563">
        <v>20</v>
      </c>
      <c r="I563">
        <v>20</v>
      </c>
      <c r="J563">
        <v>3000</v>
      </c>
      <c r="K563">
        <v>2500</v>
      </c>
      <c r="L563">
        <v>1049.0999999999999</v>
      </c>
      <c r="M563" t="s">
        <v>5170</v>
      </c>
      <c r="N563" s="6">
        <v>45073</v>
      </c>
      <c r="O563" s="6">
        <v>45653</v>
      </c>
      <c r="P563" s="6">
        <v>45083</v>
      </c>
      <c r="Q563" s="6">
        <v>45663</v>
      </c>
      <c r="R563" t="s">
        <v>1893</v>
      </c>
      <c r="S563" t="s">
        <v>1749</v>
      </c>
      <c r="T563" t="s">
        <v>735</v>
      </c>
      <c r="U563" t="s">
        <v>2029</v>
      </c>
      <c r="V563">
        <v>7500</v>
      </c>
      <c r="W563">
        <v>0.86012</v>
      </c>
      <c r="X563">
        <v>6450.9</v>
      </c>
      <c r="Y563">
        <v>1</v>
      </c>
      <c r="AA563">
        <v>30000</v>
      </c>
      <c r="AB563" t="s">
        <v>2031</v>
      </c>
    </row>
    <row r="564" spans="1:28">
      <c r="A564">
        <v>563</v>
      </c>
      <c r="B564" t="s">
        <v>518</v>
      </c>
      <c r="C564" t="s">
        <v>4836</v>
      </c>
      <c r="D564" t="s">
        <v>4862</v>
      </c>
      <c r="E564" t="s">
        <v>4837</v>
      </c>
      <c r="F564">
        <v>5539759499</v>
      </c>
      <c r="G564" t="s">
        <v>4838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3849</v>
      </c>
      <c r="N564" s="6">
        <v>45103</v>
      </c>
      <c r="O564" s="6">
        <v>45561</v>
      </c>
      <c r="P564" s="6">
        <v>45079</v>
      </c>
      <c r="Q564" s="6">
        <v>45537</v>
      </c>
      <c r="R564" t="s">
        <v>1893</v>
      </c>
      <c r="S564" t="s">
        <v>1771</v>
      </c>
      <c r="T564" t="s">
        <v>429</v>
      </c>
      <c r="U564" t="s">
        <v>2029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2031</v>
      </c>
    </row>
    <row r="565" spans="1:28">
      <c r="A565">
        <v>564</v>
      </c>
      <c r="B565" t="s">
        <v>2051</v>
      </c>
      <c r="C565" t="s">
        <v>9078</v>
      </c>
      <c r="D565" t="s">
        <v>4863</v>
      </c>
      <c r="E565" t="s">
        <v>4864</v>
      </c>
      <c r="F565">
        <v>51521260</v>
      </c>
      <c r="G565" t="s">
        <v>8930</v>
      </c>
      <c r="H565">
        <v>6</v>
      </c>
      <c r="I565">
        <v>6</v>
      </c>
      <c r="J565">
        <v>2000</v>
      </c>
      <c r="L565">
        <v>682.5</v>
      </c>
      <c r="M565" t="s">
        <v>4708</v>
      </c>
      <c r="N565" s="6">
        <v>45083</v>
      </c>
      <c r="O565" s="6">
        <v>45236</v>
      </c>
      <c r="P565" s="6">
        <v>45087</v>
      </c>
      <c r="Q565" s="6">
        <v>45240</v>
      </c>
      <c r="R565" t="s">
        <v>1893</v>
      </c>
      <c r="S565" t="s">
        <v>1773</v>
      </c>
      <c r="T565" t="s">
        <v>735</v>
      </c>
      <c r="U565" t="s">
        <v>2031</v>
      </c>
      <c r="V565">
        <v>5000</v>
      </c>
      <c r="W565">
        <v>0.86350000000000005</v>
      </c>
      <c r="X565">
        <v>4317.5</v>
      </c>
      <c r="Z565">
        <v>6000</v>
      </c>
      <c r="AA565">
        <v>26000</v>
      </c>
      <c r="AB565" t="s">
        <v>2031</v>
      </c>
    </row>
    <row r="566" spans="1:28">
      <c r="A566">
        <v>565</v>
      </c>
      <c r="B566" t="s">
        <v>303</v>
      </c>
      <c r="C566" t="s">
        <v>9079</v>
      </c>
      <c r="D566" t="s">
        <v>4865</v>
      </c>
      <c r="E566" t="s">
        <v>4866</v>
      </c>
      <c r="F566" t="s">
        <v>4867</v>
      </c>
      <c r="G566" t="s">
        <v>8112</v>
      </c>
      <c r="H566">
        <v>8</v>
      </c>
      <c r="I566">
        <v>12</v>
      </c>
      <c r="J566">
        <v>2000</v>
      </c>
      <c r="L566">
        <v>2275</v>
      </c>
      <c r="M566" t="s">
        <v>895</v>
      </c>
      <c r="N566" s="6">
        <v>45087</v>
      </c>
      <c r="O566" s="6">
        <v>45422</v>
      </c>
      <c r="P566" s="6">
        <v>45077</v>
      </c>
      <c r="Q566" s="6">
        <v>45291</v>
      </c>
      <c r="R566" t="s">
        <v>1892</v>
      </c>
      <c r="S566" t="s">
        <v>1775</v>
      </c>
      <c r="T566" t="s">
        <v>429</v>
      </c>
      <c r="U566" t="s">
        <v>2031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2031</v>
      </c>
    </row>
    <row r="567" spans="1:28">
      <c r="A567">
        <v>566</v>
      </c>
      <c r="B567" t="s">
        <v>198</v>
      </c>
      <c r="C567" t="s">
        <v>4868</v>
      </c>
      <c r="D567" t="s">
        <v>5483</v>
      </c>
      <c r="E567" t="s">
        <v>4869</v>
      </c>
      <c r="F567" t="s">
        <v>4870</v>
      </c>
      <c r="G567" t="s">
        <v>4871</v>
      </c>
      <c r="H567">
        <v>20</v>
      </c>
      <c r="I567">
        <v>20</v>
      </c>
      <c r="L567">
        <v>5200</v>
      </c>
      <c r="M567" t="s">
        <v>3999</v>
      </c>
      <c r="N567" s="6">
        <v>45094</v>
      </c>
      <c r="O567" s="6">
        <v>45674</v>
      </c>
      <c r="P567" s="6">
        <v>45108</v>
      </c>
      <c r="Q567" s="6">
        <v>45689</v>
      </c>
      <c r="R567" t="s">
        <v>1893</v>
      </c>
      <c r="S567" t="s">
        <v>1749</v>
      </c>
      <c r="T567" t="s">
        <v>429</v>
      </c>
      <c r="U567" t="s">
        <v>20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20</v>
      </c>
    </row>
    <row r="568" spans="1:28">
      <c r="A568">
        <v>567</v>
      </c>
      <c r="B568" t="s">
        <v>2051</v>
      </c>
      <c r="C568" t="s">
        <v>9165</v>
      </c>
      <c r="D568" t="s">
        <v>2922</v>
      </c>
      <c r="E568" t="s">
        <v>4913</v>
      </c>
      <c r="G568" t="s">
        <v>8937</v>
      </c>
      <c r="H568">
        <v>6</v>
      </c>
      <c r="I568">
        <v>6</v>
      </c>
      <c r="J568">
        <v>2000</v>
      </c>
      <c r="L568">
        <v>682.5</v>
      </c>
      <c r="M568" t="s">
        <v>4708</v>
      </c>
      <c r="N568" s="6">
        <v>45093</v>
      </c>
      <c r="O568" s="6">
        <v>45246</v>
      </c>
      <c r="P568" s="6">
        <v>45122</v>
      </c>
      <c r="Q568" s="6">
        <v>45275</v>
      </c>
      <c r="R568" t="s">
        <v>1893</v>
      </c>
      <c r="S568" t="s">
        <v>1773</v>
      </c>
      <c r="T568" t="s">
        <v>735</v>
      </c>
      <c r="U568" t="s">
        <v>2029</v>
      </c>
      <c r="V568">
        <v>5000</v>
      </c>
      <c r="W568">
        <v>0.86350000000000005</v>
      </c>
      <c r="X568">
        <v>4317.5</v>
      </c>
      <c r="Z568">
        <v>6000</v>
      </c>
      <c r="AA568">
        <v>26000</v>
      </c>
      <c r="AB568" t="s">
        <v>2031</v>
      </c>
    </row>
    <row r="569" spans="1:28">
      <c r="A569">
        <v>568</v>
      </c>
      <c r="B569" t="s">
        <v>2050</v>
      </c>
      <c r="C569" t="s">
        <v>9080</v>
      </c>
      <c r="D569" t="s">
        <v>5484</v>
      </c>
      <c r="E569" t="s">
        <v>4914</v>
      </c>
      <c r="F569">
        <v>50252027558</v>
      </c>
      <c r="G569" t="s">
        <v>4915</v>
      </c>
      <c r="H569">
        <v>6</v>
      </c>
      <c r="I569">
        <v>6</v>
      </c>
      <c r="J569">
        <v>3000</v>
      </c>
      <c r="L569">
        <v>4599.96</v>
      </c>
      <c r="M569" t="s">
        <v>3862</v>
      </c>
      <c r="N569" s="6">
        <v>45122</v>
      </c>
      <c r="O569" s="6">
        <v>45275</v>
      </c>
      <c r="P569" s="6">
        <v>45113</v>
      </c>
      <c r="Q569" s="6">
        <v>45266</v>
      </c>
      <c r="R569" t="s">
        <v>1892</v>
      </c>
      <c r="S569" t="s">
        <v>1772</v>
      </c>
      <c r="T569" t="s">
        <v>429</v>
      </c>
      <c r="U569" t="s">
        <v>2029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2031</v>
      </c>
    </row>
    <row r="570" spans="1:28">
      <c r="A570">
        <v>569</v>
      </c>
      <c r="B570" t="s">
        <v>2050</v>
      </c>
      <c r="C570" t="s">
        <v>9081</v>
      </c>
      <c r="D570" t="s">
        <v>5485</v>
      </c>
      <c r="E570" t="s">
        <v>5067</v>
      </c>
      <c r="F570">
        <v>50252050836</v>
      </c>
      <c r="G570" t="s">
        <v>4916</v>
      </c>
      <c r="H570">
        <v>6</v>
      </c>
      <c r="I570">
        <v>6</v>
      </c>
      <c r="J570">
        <v>3000</v>
      </c>
      <c r="L570">
        <v>4599.96</v>
      </c>
      <c r="M570" t="s">
        <v>3862</v>
      </c>
      <c r="N570" s="6">
        <v>45122</v>
      </c>
      <c r="O570" s="6">
        <v>45275</v>
      </c>
      <c r="P570" s="6">
        <v>45113</v>
      </c>
      <c r="Q570" s="6">
        <v>45266</v>
      </c>
      <c r="R570" t="s">
        <v>1893</v>
      </c>
      <c r="S570" t="s">
        <v>1772</v>
      </c>
      <c r="T570" t="s">
        <v>429</v>
      </c>
      <c r="U570" t="s">
        <v>2029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2031</v>
      </c>
    </row>
    <row r="571" spans="1:28">
      <c r="A571">
        <v>570</v>
      </c>
      <c r="B571" t="s">
        <v>2050</v>
      </c>
      <c r="C571" t="s">
        <v>9082</v>
      </c>
      <c r="D571" t="s">
        <v>5486</v>
      </c>
      <c r="E571" t="s">
        <v>4917</v>
      </c>
      <c r="F571">
        <v>50259387700</v>
      </c>
      <c r="G571" t="s">
        <v>4918</v>
      </c>
      <c r="H571">
        <v>6</v>
      </c>
      <c r="I571">
        <v>6</v>
      </c>
      <c r="J571">
        <v>3000</v>
      </c>
      <c r="L571">
        <v>4599.96</v>
      </c>
      <c r="M571" t="s">
        <v>3862</v>
      </c>
      <c r="N571" s="6">
        <v>45122</v>
      </c>
      <c r="O571" s="6">
        <v>45275</v>
      </c>
      <c r="P571" s="6">
        <v>45113</v>
      </c>
      <c r="Q571" s="6">
        <v>45266</v>
      </c>
      <c r="R571" t="s">
        <v>1893</v>
      </c>
      <c r="S571" t="s">
        <v>1772</v>
      </c>
      <c r="T571" t="s">
        <v>429</v>
      </c>
      <c r="U571" t="s">
        <v>2029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2031</v>
      </c>
    </row>
    <row r="572" spans="1:28">
      <c r="A572">
        <v>571</v>
      </c>
      <c r="B572" t="s">
        <v>2050</v>
      </c>
      <c r="C572" t="s">
        <v>9083</v>
      </c>
      <c r="D572" t="s">
        <v>5487</v>
      </c>
      <c r="E572" t="s">
        <v>4919</v>
      </c>
      <c r="F572">
        <v>50242404590</v>
      </c>
      <c r="G572" t="s">
        <v>4920</v>
      </c>
      <c r="H572">
        <v>6</v>
      </c>
      <c r="I572">
        <v>6</v>
      </c>
      <c r="J572">
        <v>3000</v>
      </c>
      <c r="L572">
        <v>4599.96</v>
      </c>
      <c r="M572" t="s">
        <v>3862</v>
      </c>
      <c r="N572" s="6">
        <v>45122</v>
      </c>
      <c r="O572" s="6">
        <v>45275</v>
      </c>
      <c r="P572" s="6">
        <v>45113</v>
      </c>
      <c r="Q572" s="6">
        <v>45266</v>
      </c>
      <c r="R572" t="s">
        <v>1893</v>
      </c>
      <c r="S572" t="s">
        <v>1772</v>
      </c>
      <c r="T572" t="s">
        <v>429</v>
      </c>
      <c r="U572" t="s">
        <v>2029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2031</v>
      </c>
    </row>
    <row r="573" spans="1:28">
      <c r="A573">
        <v>572</v>
      </c>
      <c r="B573" t="s">
        <v>198</v>
      </c>
      <c r="C573" t="s">
        <v>4921</v>
      </c>
      <c r="D573" t="s">
        <v>5488</v>
      </c>
      <c r="E573" t="s">
        <v>4922</v>
      </c>
      <c r="F573" t="s">
        <v>4923</v>
      </c>
      <c r="G573" t="s">
        <v>4924</v>
      </c>
      <c r="H573">
        <v>20</v>
      </c>
      <c r="I573">
        <v>20</v>
      </c>
      <c r="K573">
        <v>3197</v>
      </c>
      <c r="L573">
        <v>3497</v>
      </c>
      <c r="M573" t="s">
        <v>3999</v>
      </c>
      <c r="N573" s="6">
        <v>45095</v>
      </c>
      <c r="O573" s="6">
        <v>45675</v>
      </c>
      <c r="P573" s="6">
        <v>45113</v>
      </c>
      <c r="Q573" s="6">
        <v>45694</v>
      </c>
      <c r="R573" t="s">
        <v>1893</v>
      </c>
      <c r="S573" t="s">
        <v>1749</v>
      </c>
      <c r="T573" t="s">
        <v>429</v>
      </c>
      <c r="U573" t="s">
        <v>2031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2031</v>
      </c>
    </row>
    <row r="574" spans="1:28">
      <c r="A574">
        <v>573</v>
      </c>
      <c r="B574" t="s">
        <v>198</v>
      </c>
      <c r="C574" t="s">
        <v>4955</v>
      </c>
      <c r="D574" t="s">
        <v>8113</v>
      </c>
      <c r="E574" t="s">
        <v>4958</v>
      </c>
      <c r="F574">
        <v>5548006442</v>
      </c>
      <c r="G574" s="143" t="s">
        <v>6529</v>
      </c>
      <c r="H574">
        <v>20</v>
      </c>
      <c r="I574">
        <v>20</v>
      </c>
      <c r="K574">
        <v>3197</v>
      </c>
      <c r="L574">
        <v>3497</v>
      </c>
      <c r="M574" t="s">
        <v>3999</v>
      </c>
      <c r="N574" s="6">
        <v>45129</v>
      </c>
      <c r="O574" s="6">
        <v>45710</v>
      </c>
      <c r="P574" s="6">
        <v>45096</v>
      </c>
      <c r="Q574" s="6">
        <v>45676</v>
      </c>
      <c r="R574" t="s">
        <v>1892</v>
      </c>
      <c r="S574" t="s">
        <v>1749</v>
      </c>
      <c r="T574" t="s">
        <v>429</v>
      </c>
      <c r="U574" t="s">
        <v>2031</v>
      </c>
      <c r="V574">
        <v>7500</v>
      </c>
      <c r="W574">
        <v>0.53373333333333328</v>
      </c>
      <c r="X574">
        <v>4003</v>
      </c>
      <c r="Y574">
        <v>1</v>
      </c>
      <c r="AA574">
        <v>29000</v>
      </c>
      <c r="AB574" t="s">
        <v>2031</v>
      </c>
    </row>
    <row r="575" spans="1:28">
      <c r="A575">
        <v>574</v>
      </c>
      <c r="B575" t="s">
        <v>518</v>
      </c>
      <c r="C575" t="s">
        <v>4960</v>
      </c>
      <c r="D575" t="s">
        <v>6049</v>
      </c>
      <c r="E575" t="s">
        <v>4930</v>
      </c>
      <c r="F575" t="s">
        <v>4956</v>
      </c>
      <c r="G575" t="s">
        <v>4957</v>
      </c>
      <c r="H575">
        <v>16</v>
      </c>
      <c r="I575">
        <v>16</v>
      </c>
      <c r="L575">
        <v>3575</v>
      </c>
      <c r="M575" t="s">
        <v>4275</v>
      </c>
      <c r="N575" s="6">
        <v>45100</v>
      </c>
      <c r="O575" s="6"/>
      <c r="P575" s="6">
        <v>45094</v>
      </c>
      <c r="Q575" s="6">
        <v>45552</v>
      </c>
      <c r="R575" t="s">
        <v>1893</v>
      </c>
      <c r="S575" t="s">
        <v>1771</v>
      </c>
      <c r="T575" t="s">
        <v>429</v>
      </c>
      <c r="U575" t="s">
        <v>2029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2031</v>
      </c>
    </row>
    <row r="576" spans="1:28">
      <c r="A576">
        <v>575</v>
      </c>
      <c r="B576" t="s">
        <v>166</v>
      </c>
      <c r="C576" t="s">
        <v>4964</v>
      </c>
      <c r="D576" t="s">
        <v>5998</v>
      </c>
      <c r="E576" t="s">
        <v>4965</v>
      </c>
      <c r="F576" t="s">
        <v>4966</v>
      </c>
      <c r="G576" t="s">
        <v>4967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895</v>
      </c>
      <c r="N576" s="6">
        <v>45108</v>
      </c>
      <c r="O576" s="6">
        <v>46174</v>
      </c>
      <c r="P576" s="6">
        <v>45106</v>
      </c>
      <c r="Q576" s="6">
        <v>46171</v>
      </c>
      <c r="R576" t="s">
        <v>1892</v>
      </c>
      <c r="S576" t="s">
        <v>903</v>
      </c>
      <c r="T576" t="s">
        <v>429</v>
      </c>
      <c r="U576" t="s">
        <v>2029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2031</v>
      </c>
    </row>
    <row r="577" spans="1:28">
      <c r="A577">
        <v>576</v>
      </c>
      <c r="B577" t="s">
        <v>255</v>
      </c>
      <c r="C577" t="s">
        <v>5037</v>
      </c>
      <c r="D577" t="s">
        <v>6050</v>
      </c>
      <c r="E577" t="s">
        <v>5038</v>
      </c>
      <c r="F577" t="s">
        <v>5039</v>
      </c>
      <c r="G577" t="s">
        <v>5040</v>
      </c>
      <c r="H577">
        <v>6</v>
      </c>
      <c r="I577">
        <v>6</v>
      </c>
      <c r="L577">
        <v>3497</v>
      </c>
      <c r="M577" t="s">
        <v>3999</v>
      </c>
      <c r="N577" s="6">
        <v>45129</v>
      </c>
      <c r="O577" s="6">
        <v>45282</v>
      </c>
      <c r="P577" s="6">
        <v>45113</v>
      </c>
      <c r="Q577" s="6">
        <v>45266</v>
      </c>
      <c r="R577" t="s">
        <v>1893</v>
      </c>
      <c r="S577" t="s">
        <v>1774</v>
      </c>
      <c r="T577" t="s">
        <v>429</v>
      </c>
      <c r="U577" t="s">
        <v>2031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2031</v>
      </c>
    </row>
    <row r="578" spans="1:28">
      <c r="A578">
        <v>577</v>
      </c>
      <c r="B578" t="s">
        <v>198</v>
      </c>
      <c r="C578" t="s">
        <v>127</v>
      </c>
      <c r="D578" t="s">
        <v>5482</v>
      </c>
      <c r="E578" t="s">
        <v>557</v>
      </c>
      <c r="F578" t="s">
        <v>1973</v>
      </c>
      <c r="G578" t="s">
        <v>5071</v>
      </c>
      <c r="H578">
        <v>20</v>
      </c>
      <c r="I578">
        <v>20</v>
      </c>
      <c r="L578">
        <v>5200</v>
      </c>
      <c r="M578" t="s">
        <v>3999</v>
      </c>
      <c r="N578" s="6">
        <v>45157</v>
      </c>
      <c r="O578" s="6">
        <v>45735</v>
      </c>
      <c r="P578" s="6">
        <v>44935</v>
      </c>
      <c r="Q578" s="6">
        <v>45513</v>
      </c>
      <c r="R578" t="s">
        <v>1893</v>
      </c>
      <c r="S578" t="s">
        <v>1749</v>
      </c>
      <c r="T578" t="s">
        <v>429</v>
      </c>
      <c r="U578" t="s">
        <v>2029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4498</v>
      </c>
    </row>
    <row r="579" spans="1:28">
      <c r="A579">
        <v>578</v>
      </c>
      <c r="B579" t="s">
        <v>8023</v>
      </c>
      <c r="C579" t="s">
        <v>6813</v>
      </c>
      <c r="D579" t="s">
        <v>6814</v>
      </c>
      <c r="E579" t="s">
        <v>5092</v>
      </c>
      <c r="F579">
        <v>53951372</v>
      </c>
      <c r="G579" t="s">
        <v>8938</v>
      </c>
      <c r="H579">
        <v>20</v>
      </c>
      <c r="I579">
        <v>20</v>
      </c>
      <c r="J579">
        <v>3000</v>
      </c>
      <c r="K579">
        <v>2500</v>
      </c>
      <c r="L579">
        <v>1049.0999999999999</v>
      </c>
      <c r="M579" t="s">
        <v>5170</v>
      </c>
      <c r="N579" s="6">
        <v>45114</v>
      </c>
      <c r="O579" s="6">
        <v>45695</v>
      </c>
      <c r="P579" s="6">
        <v>45145</v>
      </c>
      <c r="Q579" s="6">
        <v>45723</v>
      </c>
      <c r="R579" t="s">
        <v>1893</v>
      </c>
      <c r="S579" t="s">
        <v>1749</v>
      </c>
      <c r="T579" t="s">
        <v>735</v>
      </c>
      <c r="U579" t="s">
        <v>2029</v>
      </c>
      <c r="V579">
        <v>7500</v>
      </c>
      <c r="W579">
        <v>0.86012</v>
      </c>
      <c r="X579">
        <v>6450.9</v>
      </c>
      <c r="Y579">
        <v>1</v>
      </c>
      <c r="AA579">
        <v>30000</v>
      </c>
      <c r="AB579" t="s">
        <v>2031</v>
      </c>
    </row>
    <row r="580" spans="1:28">
      <c r="A580">
        <v>579</v>
      </c>
      <c r="B580" t="s">
        <v>198</v>
      </c>
      <c r="C580" t="s">
        <v>2015</v>
      </c>
      <c r="D580" t="s">
        <v>5489</v>
      </c>
      <c r="E580" t="s">
        <v>5095</v>
      </c>
      <c r="F580">
        <v>9983213750</v>
      </c>
      <c r="G580" t="s">
        <v>2016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4242</v>
      </c>
      <c r="N580" s="6">
        <v>45129</v>
      </c>
      <c r="O580" s="6">
        <v>45710</v>
      </c>
      <c r="P580" s="6">
        <v>45125</v>
      </c>
      <c r="Q580" s="6">
        <v>45826</v>
      </c>
      <c r="R580" t="s">
        <v>1892</v>
      </c>
      <c r="S580" t="s">
        <v>1749</v>
      </c>
      <c r="T580" t="s">
        <v>429</v>
      </c>
      <c r="U580" t="s">
        <v>20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20</v>
      </c>
    </row>
    <row r="581" spans="1:28">
      <c r="A581">
        <v>580</v>
      </c>
      <c r="B581" t="s">
        <v>518</v>
      </c>
      <c r="C581" t="s">
        <v>9166</v>
      </c>
      <c r="D581" t="s">
        <v>69</v>
      </c>
      <c r="E581" t="s">
        <v>5210</v>
      </c>
      <c r="G581" t="s">
        <v>8939</v>
      </c>
      <c r="H581">
        <v>16</v>
      </c>
      <c r="I581">
        <v>16</v>
      </c>
      <c r="J581">
        <v>2000</v>
      </c>
      <c r="K581">
        <v>2000</v>
      </c>
      <c r="L581">
        <v>654</v>
      </c>
      <c r="M581" t="s">
        <v>5211</v>
      </c>
      <c r="N581" s="6">
        <v>45065</v>
      </c>
      <c r="O581" s="6">
        <v>45523</v>
      </c>
      <c r="P581" s="6">
        <v>45179</v>
      </c>
      <c r="Q581" s="6">
        <v>45636</v>
      </c>
      <c r="R581" t="s">
        <v>1893</v>
      </c>
      <c r="S581" t="s">
        <v>1771</v>
      </c>
      <c r="T581" t="s">
        <v>735</v>
      </c>
      <c r="U581" t="s">
        <v>20</v>
      </c>
      <c r="V581">
        <v>5000</v>
      </c>
      <c r="W581">
        <v>0.86919999999999997</v>
      </c>
      <c r="X581">
        <v>4346</v>
      </c>
      <c r="Y581">
        <v>2</v>
      </c>
      <c r="AA581">
        <v>25000</v>
      </c>
      <c r="AB581" t="s">
        <v>20</v>
      </c>
    </row>
    <row r="582" spans="1:28">
      <c r="A582">
        <v>581</v>
      </c>
      <c r="B582" t="s">
        <v>198</v>
      </c>
      <c r="D582" t="s">
        <v>69</v>
      </c>
      <c r="E582" t="s">
        <v>8131</v>
      </c>
      <c r="N582" s="6">
        <v>45108</v>
      </c>
      <c r="O582" s="6">
        <v>45078</v>
      </c>
      <c r="P582" s="6">
        <v>45179</v>
      </c>
      <c r="Q582" s="6">
        <v>45148</v>
      </c>
      <c r="R582" t="s">
        <v>1893</v>
      </c>
      <c r="S582" t="s">
        <v>1749</v>
      </c>
      <c r="U582" t="s">
        <v>20</v>
      </c>
      <c r="V582">
        <v>7000</v>
      </c>
      <c r="W582">
        <v>0</v>
      </c>
      <c r="AA582">
        <v>29000</v>
      </c>
      <c r="AB582" t="s">
        <v>2741</v>
      </c>
    </row>
    <row r="583" spans="1:28">
      <c r="A583">
        <v>582</v>
      </c>
      <c r="B583" t="s">
        <v>198</v>
      </c>
      <c r="C583" t="s">
        <v>6466</v>
      </c>
      <c r="D583" t="s">
        <v>6051</v>
      </c>
      <c r="E583" t="s">
        <v>6467</v>
      </c>
      <c r="F583">
        <v>573157696455</v>
      </c>
      <c r="G583" t="s">
        <v>5232</v>
      </c>
      <c r="H583">
        <v>20</v>
      </c>
      <c r="I583">
        <v>20</v>
      </c>
      <c r="K583">
        <v>3197</v>
      </c>
      <c r="L583">
        <v>3497</v>
      </c>
      <c r="M583" t="s">
        <v>3999</v>
      </c>
      <c r="N583" s="6">
        <v>45157</v>
      </c>
      <c r="O583" s="6">
        <v>45735</v>
      </c>
      <c r="P583" s="6">
        <v>45146</v>
      </c>
      <c r="Q583" s="6">
        <v>45724</v>
      </c>
      <c r="R583" t="s">
        <v>1892</v>
      </c>
      <c r="S583" t="s">
        <v>1749</v>
      </c>
      <c r="T583" t="s">
        <v>429</v>
      </c>
      <c r="U583" t="s">
        <v>2029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4498</v>
      </c>
    </row>
    <row r="584" spans="1:28">
      <c r="A584">
        <v>583</v>
      </c>
      <c r="B584" t="s">
        <v>198</v>
      </c>
      <c r="C584" t="s">
        <v>8114</v>
      </c>
      <c r="D584" t="s">
        <v>5489</v>
      </c>
      <c r="E584" t="s">
        <v>5233</v>
      </c>
      <c r="F584">
        <v>573157696455</v>
      </c>
      <c r="G584" t="s">
        <v>5234</v>
      </c>
      <c r="H584">
        <v>20</v>
      </c>
      <c r="I584">
        <v>20</v>
      </c>
      <c r="K584">
        <v>3197</v>
      </c>
      <c r="L584">
        <v>3497</v>
      </c>
      <c r="M584" t="s">
        <v>3999</v>
      </c>
      <c r="N584" s="6">
        <v>45157</v>
      </c>
      <c r="O584" s="6">
        <v>45735</v>
      </c>
      <c r="P584" s="6">
        <v>45146</v>
      </c>
      <c r="Q584" s="6">
        <v>45724</v>
      </c>
      <c r="R584" t="s">
        <v>1893</v>
      </c>
      <c r="S584" t="s">
        <v>1749</v>
      </c>
      <c r="T584" t="s">
        <v>429</v>
      </c>
      <c r="U584" t="s">
        <v>2029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4498</v>
      </c>
    </row>
    <row r="585" spans="1:28">
      <c r="A585">
        <v>584</v>
      </c>
      <c r="B585" t="s">
        <v>518</v>
      </c>
      <c r="E585" t="s">
        <v>8842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5211</v>
      </c>
      <c r="N585" s="6">
        <v>45163</v>
      </c>
      <c r="O585" s="6">
        <v>45621</v>
      </c>
      <c r="P585" s="6">
        <v>45179</v>
      </c>
      <c r="Q585" s="6">
        <v>45636</v>
      </c>
      <c r="R585" t="s">
        <v>1893</v>
      </c>
      <c r="S585" t="s">
        <v>1771</v>
      </c>
      <c r="U585" t="s">
        <v>2741</v>
      </c>
      <c r="V585">
        <v>5000</v>
      </c>
      <c r="W585">
        <v>0.54500000000000004</v>
      </c>
      <c r="X585">
        <v>2725</v>
      </c>
      <c r="Y585">
        <v>2</v>
      </c>
      <c r="Z585" t="s">
        <v>4072</v>
      </c>
      <c r="AB585" t="s">
        <v>2741</v>
      </c>
    </row>
    <row r="586" spans="1:28">
      <c r="A586">
        <v>585</v>
      </c>
      <c r="B586" t="s">
        <v>8023</v>
      </c>
      <c r="C586" t="s">
        <v>6815</v>
      </c>
      <c r="D586" t="s">
        <v>8339</v>
      </c>
      <c r="E586" t="s">
        <v>4864</v>
      </c>
      <c r="F586">
        <v>51521260</v>
      </c>
      <c r="G586" t="s">
        <v>8930</v>
      </c>
      <c r="H586">
        <v>20</v>
      </c>
      <c r="I586">
        <v>20</v>
      </c>
      <c r="J586">
        <v>3000</v>
      </c>
      <c r="L586">
        <v>1005</v>
      </c>
      <c r="M586" t="s">
        <v>5170</v>
      </c>
      <c r="N586" s="6">
        <v>45515</v>
      </c>
      <c r="O586" s="6">
        <v>46092</v>
      </c>
      <c r="P586" s="6">
        <v>45575</v>
      </c>
      <c r="Q586" s="6">
        <v>46152</v>
      </c>
      <c r="R586" t="s">
        <v>1893</v>
      </c>
      <c r="S586" t="s">
        <v>1749</v>
      </c>
      <c r="T586" t="s">
        <v>735</v>
      </c>
      <c r="U586" t="s">
        <v>2029</v>
      </c>
      <c r="V586">
        <v>7000</v>
      </c>
      <c r="W586">
        <v>0.85642857142857132</v>
      </c>
      <c r="X586">
        <v>5995</v>
      </c>
      <c r="Y586">
        <v>1</v>
      </c>
      <c r="AA586">
        <v>30000</v>
      </c>
      <c r="AB586" t="s">
        <v>2029</v>
      </c>
    </row>
    <row r="587" spans="1:28">
      <c r="A587">
        <v>586</v>
      </c>
      <c r="B587" t="s">
        <v>198</v>
      </c>
      <c r="C587" t="s">
        <v>5490</v>
      </c>
      <c r="D587" t="s">
        <v>6052</v>
      </c>
      <c r="E587" t="s">
        <v>5271</v>
      </c>
      <c r="F587" t="s">
        <v>5272</v>
      </c>
      <c r="G587" t="s">
        <v>5273</v>
      </c>
      <c r="H587">
        <v>20</v>
      </c>
      <c r="I587">
        <v>20</v>
      </c>
      <c r="K587">
        <v>2000</v>
      </c>
      <c r="L587">
        <v>3800</v>
      </c>
      <c r="M587" t="s">
        <v>4242</v>
      </c>
      <c r="N587" s="6">
        <v>45157</v>
      </c>
      <c r="O587" s="6">
        <v>45735</v>
      </c>
      <c r="P587" s="6">
        <v>45156</v>
      </c>
      <c r="Q587" s="6">
        <v>45734</v>
      </c>
      <c r="R587" t="s">
        <v>1893</v>
      </c>
      <c r="S587" t="s">
        <v>1749</v>
      </c>
      <c r="T587" t="s">
        <v>429</v>
      </c>
      <c r="U587" t="s">
        <v>20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20</v>
      </c>
    </row>
    <row r="588" spans="1:28">
      <c r="A588">
        <v>587</v>
      </c>
      <c r="B588" t="s">
        <v>166</v>
      </c>
      <c r="C588" t="s">
        <v>5298</v>
      </c>
      <c r="D588" t="s">
        <v>69</v>
      </c>
      <c r="E588" t="s">
        <v>5296</v>
      </c>
      <c r="F588" t="s">
        <v>8115</v>
      </c>
      <c r="G588" t="s">
        <v>5297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65</v>
      </c>
      <c r="N588" s="6">
        <v>45171</v>
      </c>
      <c r="O588" s="6">
        <v>46236</v>
      </c>
      <c r="P588" s="6">
        <v>45175</v>
      </c>
      <c r="Q588" s="6">
        <v>46240</v>
      </c>
      <c r="R588" t="s">
        <v>1892</v>
      </c>
      <c r="S588" t="s">
        <v>903</v>
      </c>
      <c r="T588" t="s">
        <v>429</v>
      </c>
      <c r="U588" t="s">
        <v>20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20</v>
      </c>
    </row>
    <row r="589" spans="1:28">
      <c r="A589">
        <v>588</v>
      </c>
      <c r="B589" t="s">
        <v>166</v>
      </c>
      <c r="C589" t="s">
        <v>5308</v>
      </c>
      <c r="D589" t="s">
        <v>5999</v>
      </c>
      <c r="E589" t="s">
        <v>5309</v>
      </c>
      <c r="F589" t="s">
        <v>5310</v>
      </c>
      <c r="G589" t="s">
        <v>5311</v>
      </c>
      <c r="H589">
        <v>36</v>
      </c>
      <c r="I589">
        <v>36</v>
      </c>
      <c r="K589">
        <v>1000</v>
      </c>
      <c r="L589">
        <v>1600</v>
      </c>
      <c r="M589" t="s">
        <v>895</v>
      </c>
      <c r="N589" s="6">
        <v>45171</v>
      </c>
      <c r="O589" s="6">
        <v>46236</v>
      </c>
      <c r="P589" s="6">
        <v>45168</v>
      </c>
      <c r="Q589" s="6">
        <v>46233</v>
      </c>
      <c r="R589" t="s">
        <v>1892</v>
      </c>
      <c r="S589" t="s">
        <v>903</v>
      </c>
      <c r="T589" t="s">
        <v>429</v>
      </c>
      <c r="U589" t="s">
        <v>2029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20</v>
      </c>
    </row>
    <row r="590" spans="1:28">
      <c r="A590">
        <v>589</v>
      </c>
      <c r="B590" t="s">
        <v>518</v>
      </c>
      <c r="C590" t="s">
        <v>5323</v>
      </c>
      <c r="D590" t="s">
        <v>6053</v>
      </c>
      <c r="E590" t="s">
        <v>5324</v>
      </c>
      <c r="F590" t="s">
        <v>5325</v>
      </c>
      <c r="G590" t="s">
        <v>5326</v>
      </c>
      <c r="H590">
        <v>16</v>
      </c>
      <c r="I590">
        <v>16</v>
      </c>
      <c r="K590">
        <v>2100</v>
      </c>
      <c r="L590">
        <v>1650</v>
      </c>
      <c r="M590" t="s">
        <v>4402</v>
      </c>
      <c r="N590" s="6">
        <v>45176</v>
      </c>
      <c r="O590" s="6">
        <v>45633</v>
      </c>
      <c r="P590" s="6">
        <v>45171</v>
      </c>
      <c r="Q590" s="6">
        <v>45628</v>
      </c>
      <c r="R590" t="s">
        <v>1892</v>
      </c>
      <c r="S590" t="s">
        <v>1771</v>
      </c>
      <c r="T590" t="s">
        <v>429</v>
      </c>
      <c r="U590" t="s">
        <v>2029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2031</v>
      </c>
    </row>
    <row r="591" spans="1:28">
      <c r="A591">
        <v>590</v>
      </c>
      <c r="B591" t="s">
        <v>518</v>
      </c>
      <c r="C591" t="s">
        <v>5411</v>
      </c>
      <c r="D591" t="s">
        <v>4862</v>
      </c>
      <c r="E591" t="s">
        <v>5361</v>
      </c>
      <c r="F591" t="s">
        <v>5376</v>
      </c>
      <c r="G591" t="s">
        <v>5362</v>
      </c>
      <c r="H591">
        <v>16</v>
      </c>
      <c r="I591">
        <v>16</v>
      </c>
      <c r="K591">
        <v>2000</v>
      </c>
      <c r="L591">
        <v>1650</v>
      </c>
      <c r="M591" t="s">
        <v>4402</v>
      </c>
      <c r="N591" s="6">
        <v>45176</v>
      </c>
      <c r="O591" s="6">
        <v>45633</v>
      </c>
      <c r="P591" s="6">
        <v>45143</v>
      </c>
      <c r="Q591" s="6">
        <v>45601</v>
      </c>
      <c r="R591" t="s">
        <v>1893</v>
      </c>
      <c r="S591" t="s">
        <v>1771</v>
      </c>
      <c r="T591" t="s">
        <v>429</v>
      </c>
      <c r="U591" t="s">
        <v>2029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20</v>
      </c>
    </row>
    <row r="592" spans="1:28">
      <c r="A592">
        <v>591</v>
      </c>
      <c r="B592" t="s">
        <v>518</v>
      </c>
      <c r="C592" t="s">
        <v>5363</v>
      </c>
      <c r="D592" t="s">
        <v>6054</v>
      </c>
      <c r="E592" t="s">
        <v>5364</v>
      </c>
      <c r="F592" t="s">
        <v>5365</v>
      </c>
      <c r="G592" t="s">
        <v>5366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4402</v>
      </c>
      <c r="N592" s="6">
        <v>45176</v>
      </c>
      <c r="O592" s="6">
        <v>45633</v>
      </c>
      <c r="P592" s="6">
        <v>45144</v>
      </c>
      <c r="Q592" s="6">
        <v>45602</v>
      </c>
      <c r="R592" t="s">
        <v>1893</v>
      </c>
      <c r="S592" t="s">
        <v>1771</v>
      </c>
      <c r="T592" t="s">
        <v>429</v>
      </c>
      <c r="U592" t="s">
        <v>2029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2031</v>
      </c>
    </row>
    <row r="593" spans="1:28">
      <c r="A593">
        <v>592</v>
      </c>
      <c r="B593" t="s">
        <v>518</v>
      </c>
      <c r="C593" t="s">
        <v>5377</v>
      </c>
      <c r="D593" t="s">
        <v>6055</v>
      </c>
      <c r="E593" t="s">
        <v>5378</v>
      </c>
      <c r="F593">
        <v>9981806749</v>
      </c>
      <c r="G593" t="s">
        <v>5379</v>
      </c>
      <c r="H593">
        <v>16</v>
      </c>
      <c r="I593">
        <v>16</v>
      </c>
      <c r="K593">
        <v>2000</v>
      </c>
      <c r="L593">
        <v>1650</v>
      </c>
      <c r="M593" t="s">
        <v>4402</v>
      </c>
      <c r="N593" s="6">
        <v>45177</v>
      </c>
      <c r="O593" s="6">
        <v>45634</v>
      </c>
      <c r="P593" s="6">
        <v>45146</v>
      </c>
      <c r="Q593" s="6">
        <v>45604</v>
      </c>
      <c r="R593" t="s">
        <v>1892</v>
      </c>
      <c r="S593" t="s">
        <v>1771</v>
      </c>
      <c r="T593" t="s">
        <v>429</v>
      </c>
      <c r="U593" t="s">
        <v>2029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2031</v>
      </c>
    </row>
    <row r="594" spans="1:28">
      <c r="A594">
        <v>593</v>
      </c>
      <c r="B594" t="s">
        <v>518</v>
      </c>
      <c r="C594" t="s">
        <v>5391</v>
      </c>
      <c r="D594" t="s">
        <v>6056</v>
      </c>
      <c r="E594" t="s">
        <v>5381</v>
      </c>
      <c r="F594">
        <v>9982926079</v>
      </c>
      <c r="G594" t="s">
        <v>8116</v>
      </c>
      <c r="H594">
        <v>16</v>
      </c>
      <c r="I594">
        <v>16</v>
      </c>
      <c r="K594">
        <v>2000</v>
      </c>
      <c r="L594">
        <v>1650</v>
      </c>
      <c r="M594" t="s">
        <v>4402</v>
      </c>
      <c r="N594" s="6">
        <v>45178</v>
      </c>
      <c r="O594" s="6">
        <v>45635</v>
      </c>
      <c r="P594" s="6">
        <v>45178</v>
      </c>
      <c r="Q594" s="6">
        <v>45635</v>
      </c>
      <c r="R594" t="s">
        <v>1893</v>
      </c>
      <c r="S594" t="s">
        <v>1771</v>
      </c>
      <c r="T594" t="s">
        <v>429</v>
      </c>
      <c r="U594" t="s">
        <v>2029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2031</v>
      </c>
    </row>
    <row r="595" spans="1:28">
      <c r="A595">
        <v>594</v>
      </c>
      <c r="B595" t="s">
        <v>166</v>
      </c>
      <c r="C595" t="s">
        <v>5403</v>
      </c>
      <c r="D595" t="s">
        <v>2775</v>
      </c>
      <c r="E595" t="s">
        <v>5404</v>
      </c>
      <c r="F595">
        <v>9984771911</v>
      </c>
      <c r="G595" t="s">
        <v>5405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895</v>
      </c>
      <c r="N595" s="6">
        <v>45192</v>
      </c>
      <c r="O595" s="6">
        <v>46257</v>
      </c>
      <c r="P595" s="6">
        <v>45187</v>
      </c>
      <c r="Q595" s="6">
        <v>46252</v>
      </c>
      <c r="R595" t="s">
        <v>1892</v>
      </c>
      <c r="S595" t="s">
        <v>903</v>
      </c>
      <c r="T595" t="s">
        <v>429</v>
      </c>
      <c r="U595" t="s">
        <v>2741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2741</v>
      </c>
    </row>
    <row r="596" spans="1:28">
      <c r="A596">
        <v>595</v>
      </c>
      <c r="B596" t="s">
        <v>198</v>
      </c>
      <c r="C596" t="s">
        <v>5473</v>
      </c>
      <c r="D596" t="s">
        <v>5491</v>
      </c>
      <c r="E596" t="s">
        <v>5474</v>
      </c>
      <c r="F596">
        <v>9996058863</v>
      </c>
      <c r="G596" t="s">
        <v>5475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6">
        <v>45199</v>
      </c>
      <c r="O596" s="6">
        <v>45777</v>
      </c>
      <c r="P596" s="6">
        <v>410417</v>
      </c>
      <c r="Q596" s="6">
        <v>410995</v>
      </c>
      <c r="R596" t="s">
        <v>1892</v>
      </c>
      <c r="S596" t="s">
        <v>1749</v>
      </c>
      <c r="T596" t="s">
        <v>429</v>
      </c>
      <c r="U596" t="s">
        <v>20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20</v>
      </c>
    </row>
    <row r="597" spans="1:28">
      <c r="A597">
        <v>596</v>
      </c>
      <c r="B597" t="s">
        <v>163</v>
      </c>
      <c r="C597" t="s">
        <v>5492</v>
      </c>
      <c r="D597" t="s">
        <v>6294</v>
      </c>
      <c r="E597" t="s">
        <v>5493</v>
      </c>
      <c r="F597">
        <v>3131009065</v>
      </c>
      <c r="G597" t="s">
        <v>5494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4603</v>
      </c>
      <c r="N597" s="6">
        <v>45219</v>
      </c>
      <c r="O597" s="6">
        <v>45797</v>
      </c>
      <c r="P597" s="6">
        <v>45202</v>
      </c>
      <c r="Q597" s="6"/>
      <c r="R597" t="s">
        <v>1892</v>
      </c>
      <c r="S597" t="s">
        <v>1751</v>
      </c>
      <c r="T597" t="s">
        <v>429</v>
      </c>
      <c r="U597" t="s">
        <v>2029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2031</v>
      </c>
    </row>
    <row r="598" spans="1:28">
      <c r="A598">
        <v>597</v>
      </c>
      <c r="B598" t="s">
        <v>5969</v>
      </c>
      <c r="C598" t="s">
        <v>5554</v>
      </c>
      <c r="D598" t="s">
        <v>9007</v>
      </c>
      <c r="E598" t="s">
        <v>5555</v>
      </c>
      <c r="F598">
        <v>9633458300</v>
      </c>
      <c r="G598" t="s">
        <v>5556</v>
      </c>
      <c r="H598">
        <v>6</v>
      </c>
      <c r="I598">
        <v>6</v>
      </c>
      <c r="L598">
        <v>1800</v>
      </c>
      <c r="M598" t="s">
        <v>5627</v>
      </c>
      <c r="N598" s="6">
        <v>45210</v>
      </c>
      <c r="O598" s="6">
        <v>45362</v>
      </c>
      <c r="P598" s="6">
        <v>45215</v>
      </c>
      <c r="Q598" s="6">
        <v>45367</v>
      </c>
      <c r="R598" t="s">
        <v>1892</v>
      </c>
      <c r="S598" t="s">
        <v>5970</v>
      </c>
      <c r="T598" t="s">
        <v>5557</v>
      </c>
      <c r="U598" t="s">
        <v>2029</v>
      </c>
      <c r="V598">
        <v>5000</v>
      </c>
      <c r="W598">
        <v>0.64</v>
      </c>
      <c r="X598">
        <v>3200</v>
      </c>
      <c r="AB598" t="s">
        <v>2031</v>
      </c>
    </row>
    <row r="599" spans="1:28">
      <c r="A599">
        <v>598</v>
      </c>
      <c r="B599" t="s">
        <v>5969</v>
      </c>
      <c r="C599" t="s">
        <v>5558</v>
      </c>
      <c r="D599" t="s">
        <v>9008</v>
      </c>
      <c r="E599" t="s">
        <v>5559</v>
      </c>
      <c r="F599">
        <v>9631481918</v>
      </c>
      <c r="G599" t="s">
        <v>5560</v>
      </c>
      <c r="H599">
        <v>6</v>
      </c>
      <c r="I599">
        <v>6</v>
      </c>
      <c r="L599">
        <v>1800</v>
      </c>
      <c r="M599" t="s">
        <v>5627</v>
      </c>
      <c r="N599" s="6">
        <v>45210</v>
      </c>
      <c r="O599" s="6">
        <v>45362</v>
      </c>
      <c r="P599" s="6">
        <v>45215</v>
      </c>
      <c r="Q599" s="6">
        <v>45367</v>
      </c>
      <c r="R599" t="s">
        <v>1893</v>
      </c>
      <c r="S599" t="s">
        <v>5970</v>
      </c>
      <c r="T599" t="s">
        <v>5557</v>
      </c>
      <c r="U599" t="s">
        <v>2029</v>
      </c>
      <c r="V599">
        <v>5000</v>
      </c>
      <c r="W599">
        <v>0.64</v>
      </c>
      <c r="X599">
        <v>3200</v>
      </c>
      <c r="AB599" t="s">
        <v>2031</v>
      </c>
    </row>
    <row r="600" spans="1:28">
      <c r="A600">
        <v>599</v>
      </c>
      <c r="B600" t="s">
        <v>5969</v>
      </c>
      <c r="C600" t="s">
        <v>860</v>
      </c>
      <c r="D600" t="s">
        <v>9009</v>
      </c>
      <c r="E600" t="s">
        <v>818</v>
      </c>
      <c r="F600">
        <v>9632526121</v>
      </c>
      <c r="G600" t="s">
        <v>1515</v>
      </c>
      <c r="H600">
        <v>6</v>
      </c>
      <c r="I600">
        <v>6</v>
      </c>
      <c r="L600">
        <v>0</v>
      </c>
      <c r="M600" t="s">
        <v>5627</v>
      </c>
      <c r="N600" s="6">
        <v>45210</v>
      </c>
      <c r="O600" s="6">
        <v>45362</v>
      </c>
      <c r="P600" s="6">
        <v>45215</v>
      </c>
      <c r="Q600" s="6">
        <v>45367</v>
      </c>
      <c r="R600" t="s">
        <v>1893</v>
      </c>
      <c r="S600" t="s">
        <v>5970</v>
      </c>
      <c r="T600" t="s">
        <v>5557</v>
      </c>
      <c r="U600" t="s">
        <v>2029</v>
      </c>
      <c r="V600">
        <v>5000</v>
      </c>
      <c r="W600">
        <v>1</v>
      </c>
      <c r="X600">
        <v>5000</v>
      </c>
      <c r="AB600" t="s">
        <v>2031</v>
      </c>
    </row>
    <row r="601" spans="1:28">
      <c r="A601">
        <v>600</v>
      </c>
      <c r="B601" t="s">
        <v>5969</v>
      </c>
      <c r="C601" t="s">
        <v>5561</v>
      </c>
      <c r="D601" t="s">
        <v>9010</v>
      </c>
      <c r="E601" t="s">
        <v>5562</v>
      </c>
      <c r="F601">
        <v>9831374951</v>
      </c>
      <c r="G601" t="s">
        <v>8117</v>
      </c>
      <c r="H601">
        <v>6</v>
      </c>
      <c r="I601">
        <v>6</v>
      </c>
      <c r="L601">
        <v>2520</v>
      </c>
      <c r="M601" t="s">
        <v>5627</v>
      </c>
      <c r="N601" s="6">
        <v>45210</v>
      </c>
      <c r="O601" s="6">
        <v>45362</v>
      </c>
      <c r="P601" s="6">
        <v>45210</v>
      </c>
      <c r="Q601" s="6">
        <v>45362</v>
      </c>
      <c r="R601" t="s">
        <v>1892</v>
      </c>
      <c r="S601" t="s">
        <v>5970</v>
      </c>
      <c r="T601" t="s">
        <v>5557</v>
      </c>
      <c r="U601" t="s">
        <v>2029</v>
      </c>
      <c r="V601">
        <v>5000</v>
      </c>
      <c r="W601">
        <v>0.496</v>
      </c>
      <c r="X601">
        <v>2480</v>
      </c>
      <c r="AB601" t="s">
        <v>2031</v>
      </c>
    </row>
    <row r="602" spans="1:28">
      <c r="A602">
        <v>601</v>
      </c>
      <c r="B602" t="s">
        <v>5969</v>
      </c>
      <c r="C602" t="s">
        <v>5563</v>
      </c>
      <c r="D602" t="s">
        <v>9011</v>
      </c>
      <c r="E602" t="s">
        <v>5564</v>
      </c>
      <c r="F602">
        <v>9831018842</v>
      </c>
      <c r="G602" t="s">
        <v>5565</v>
      </c>
      <c r="H602">
        <v>6</v>
      </c>
      <c r="I602">
        <v>6</v>
      </c>
      <c r="L602">
        <v>2520</v>
      </c>
      <c r="M602" t="s">
        <v>5627</v>
      </c>
      <c r="N602" s="6">
        <v>45210</v>
      </c>
      <c r="O602" s="6">
        <v>45362</v>
      </c>
      <c r="P602" s="6">
        <v>45210</v>
      </c>
      <c r="Q602" s="6">
        <v>45362</v>
      </c>
      <c r="R602" t="s">
        <v>1892</v>
      </c>
      <c r="S602" t="s">
        <v>5970</v>
      </c>
      <c r="T602" t="s">
        <v>5557</v>
      </c>
      <c r="U602" t="s">
        <v>2029</v>
      </c>
      <c r="V602">
        <v>5000</v>
      </c>
      <c r="W602">
        <v>0.496</v>
      </c>
      <c r="X602">
        <v>2480</v>
      </c>
      <c r="AB602" t="s">
        <v>2031</v>
      </c>
    </row>
    <row r="603" spans="1:28">
      <c r="A603">
        <v>602</v>
      </c>
      <c r="B603" t="s">
        <v>5969</v>
      </c>
      <c r="C603" t="s">
        <v>5566</v>
      </c>
      <c r="D603" t="s">
        <v>9012</v>
      </c>
      <c r="E603" t="s">
        <v>5567</v>
      </c>
      <c r="F603">
        <v>9631595972</v>
      </c>
      <c r="G603" t="s">
        <v>5568</v>
      </c>
      <c r="H603">
        <v>6</v>
      </c>
      <c r="I603">
        <v>6</v>
      </c>
      <c r="L603">
        <v>1800</v>
      </c>
      <c r="M603" t="s">
        <v>5627</v>
      </c>
      <c r="N603" s="6">
        <v>45210</v>
      </c>
      <c r="O603" s="6">
        <v>45362</v>
      </c>
      <c r="P603" s="6">
        <v>45215</v>
      </c>
      <c r="Q603" s="6">
        <v>45367</v>
      </c>
      <c r="R603" t="s">
        <v>1892</v>
      </c>
      <c r="S603" t="s">
        <v>5970</v>
      </c>
      <c r="T603" t="s">
        <v>5557</v>
      </c>
      <c r="U603" t="s">
        <v>2029</v>
      </c>
      <c r="V603">
        <v>5000</v>
      </c>
      <c r="W603">
        <v>0.64</v>
      </c>
      <c r="X603">
        <v>3200</v>
      </c>
      <c r="AB603" t="s">
        <v>2031</v>
      </c>
    </row>
    <row r="604" spans="1:28">
      <c r="A604">
        <v>603</v>
      </c>
      <c r="B604" t="s">
        <v>5969</v>
      </c>
      <c r="C604" t="s">
        <v>5569</v>
      </c>
      <c r="D604" t="s">
        <v>9013</v>
      </c>
      <c r="E604" t="s">
        <v>5570</v>
      </c>
      <c r="F604">
        <v>8136600222</v>
      </c>
      <c r="G604" t="s">
        <v>5571</v>
      </c>
      <c r="H604">
        <v>6</v>
      </c>
      <c r="I604">
        <v>6</v>
      </c>
      <c r="J604">
        <v>1000</v>
      </c>
      <c r="L604">
        <v>2520</v>
      </c>
      <c r="M604" t="s">
        <v>5627</v>
      </c>
      <c r="N604" s="6">
        <v>45210</v>
      </c>
      <c r="O604" s="6">
        <v>45362</v>
      </c>
      <c r="P604" s="6">
        <v>45209</v>
      </c>
      <c r="Q604" s="6">
        <v>45361</v>
      </c>
      <c r="R604" t="s">
        <v>1892</v>
      </c>
      <c r="S604" t="s">
        <v>5970</v>
      </c>
      <c r="T604" t="s">
        <v>5557</v>
      </c>
      <c r="U604" t="s">
        <v>2741</v>
      </c>
      <c r="V604">
        <v>5000</v>
      </c>
      <c r="W604">
        <v>0.496</v>
      </c>
      <c r="X604">
        <v>2480</v>
      </c>
      <c r="AB604" t="s">
        <v>2741</v>
      </c>
    </row>
    <row r="605" spans="1:28">
      <c r="A605">
        <v>604</v>
      </c>
      <c r="B605" t="s">
        <v>5969</v>
      </c>
      <c r="C605" t="s">
        <v>5572</v>
      </c>
      <c r="D605" t="s">
        <v>9014</v>
      </c>
      <c r="E605" t="s">
        <v>5573</v>
      </c>
      <c r="F605">
        <v>9631534008</v>
      </c>
      <c r="G605" t="s">
        <v>5574</v>
      </c>
      <c r="H605">
        <v>6</v>
      </c>
      <c r="I605">
        <v>6</v>
      </c>
      <c r="L605">
        <v>1800</v>
      </c>
      <c r="M605" t="s">
        <v>5627</v>
      </c>
      <c r="N605" s="6">
        <v>45210</v>
      </c>
      <c r="O605" s="6">
        <v>45362</v>
      </c>
      <c r="P605" s="6">
        <v>45215</v>
      </c>
      <c r="Q605" s="6">
        <v>45367</v>
      </c>
      <c r="R605" t="s">
        <v>1892</v>
      </c>
      <c r="S605" t="s">
        <v>5970</v>
      </c>
      <c r="T605" t="s">
        <v>5557</v>
      </c>
      <c r="U605" t="s">
        <v>2029</v>
      </c>
      <c r="V605">
        <v>5000</v>
      </c>
      <c r="W605">
        <v>0.64</v>
      </c>
      <c r="X605">
        <v>3200</v>
      </c>
      <c r="AB605" t="s">
        <v>2031</v>
      </c>
    </row>
    <row r="606" spans="1:28">
      <c r="A606">
        <v>605</v>
      </c>
      <c r="B606" t="s">
        <v>5969</v>
      </c>
      <c r="C606" t="s">
        <v>5575</v>
      </c>
      <c r="D606" t="s">
        <v>9015</v>
      </c>
      <c r="E606" t="s">
        <v>5576</v>
      </c>
      <c r="F606">
        <v>9631840352</v>
      </c>
      <c r="G606" t="s">
        <v>5577</v>
      </c>
      <c r="H606">
        <v>6</v>
      </c>
      <c r="I606">
        <v>6</v>
      </c>
      <c r="L606">
        <v>1800</v>
      </c>
      <c r="M606" t="s">
        <v>5627</v>
      </c>
      <c r="N606" s="6">
        <v>45210</v>
      </c>
      <c r="O606" s="6">
        <v>45362</v>
      </c>
      <c r="P606" s="6">
        <v>45215</v>
      </c>
      <c r="Q606" s="6">
        <v>45367</v>
      </c>
      <c r="R606" t="s">
        <v>1892</v>
      </c>
      <c r="S606" t="s">
        <v>5970</v>
      </c>
      <c r="T606" t="s">
        <v>5557</v>
      </c>
      <c r="U606" t="s">
        <v>2741</v>
      </c>
      <c r="V606">
        <v>5000</v>
      </c>
      <c r="W606">
        <v>0.64</v>
      </c>
      <c r="X606">
        <v>3200</v>
      </c>
      <c r="AB606" t="s">
        <v>2741</v>
      </c>
    </row>
    <row r="607" spans="1:28">
      <c r="A607">
        <v>606</v>
      </c>
      <c r="B607" t="s">
        <v>5969</v>
      </c>
      <c r="C607" t="s">
        <v>5578</v>
      </c>
      <c r="D607" t="s">
        <v>9016</v>
      </c>
      <c r="E607" t="s">
        <v>5579</v>
      </c>
      <c r="F607">
        <v>9831587970</v>
      </c>
      <c r="G607" t="s">
        <v>5580</v>
      </c>
      <c r="H607">
        <v>6</v>
      </c>
      <c r="I607">
        <v>6</v>
      </c>
      <c r="L607">
        <v>2520</v>
      </c>
      <c r="M607" t="s">
        <v>5627</v>
      </c>
      <c r="N607" s="6">
        <v>45210</v>
      </c>
      <c r="O607" s="6">
        <v>45362</v>
      </c>
      <c r="P607" s="6">
        <v>45210</v>
      </c>
      <c r="Q607" s="6">
        <v>45362</v>
      </c>
      <c r="R607" t="s">
        <v>1893</v>
      </c>
      <c r="S607" t="s">
        <v>5970</v>
      </c>
      <c r="T607" t="s">
        <v>5557</v>
      </c>
      <c r="U607" t="s">
        <v>2029</v>
      </c>
      <c r="V607">
        <v>5000</v>
      </c>
      <c r="W607">
        <v>0.496</v>
      </c>
      <c r="X607">
        <v>2480</v>
      </c>
      <c r="AB607" t="s">
        <v>2031</v>
      </c>
    </row>
    <row r="608" spans="1:28">
      <c r="A608">
        <v>607</v>
      </c>
      <c r="B608" t="s">
        <v>5969</v>
      </c>
      <c r="C608" t="s">
        <v>5581</v>
      </c>
      <c r="D608" t="s">
        <v>9017</v>
      </c>
      <c r="E608" t="s">
        <v>5582</v>
      </c>
      <c r="F608" t="s">
        <v>5643</v>
      </c>
      <c r="G608" t="s">
        <v>5644</v>
      </c>
      <c r="H608">
        <v>6</v>
      </c>
      <c r="I608">
        <v>6</v>
      </c>
      <c r="L608">
        <v>2520</v>
      </c>
      <c r="M608" t="s">
        <v>5627</v>
      </c>
      <c r="N608" s="6">
        <v>45210</v>
      </c>
      <c r="O608" s="6">
        <v>45362</v>
      </c>
      <c r="P608" s="6">
        <v>45215</v>
      </c>
      <c r="Q608" s="6">
        <v>45367</v>
      </c>
      <c r="R608" t="s">
        <v>1893</v>
      </c>
      <c r="S608" t="s">
        <v>5970</v>
      </c>
      <c r="T608" t="s">
        <v>5557</v>
      </c>
      <c r="U608" t="s">
        <v>2741</v>
      </c>
      <c r="V608">
        <v>5000</v>
      </c>
      <c r="W608">
        <v>0.496</v>
      </c>
      <c r="X608">
        <v>2480</v>
      </c>
      <c r="AB608" t="s">
        <v>2741</v>
      </c>
    </row>
    <row r="609" spans="1:28">
      <c r="A609">
        <v>608</v>
      </c>
      <c r="B609" t="s">
        <v>5969</v>
      </c>
      <c r="C609" t="s">
        <v>5583</v>
      </c>
      <c r="D609" t="s">
        <v>9018</v>
      </c>
      <c r="E609" t="s">
        <v>5584</v>
      </c>
      <c r="F609" t="s">
        <v>5645</v>
      </c>
      <c r="G609" t="s">
        <v>5585</v>
      </c>
      <c r="H609">
        <v>6</v>
      </c>
      <c r="I609">
        <v>6</v>
      </c>
      <c r="L609">
        <v>2520</v>
      </c>
      <c r="M609" t="s">
        <v>5627</v>
      </c>
      <c r="N609" s="6">
        <v>45210</v>
      </c>
      <c r="O609" s="6">
        <v>45362</v>
      </c>
      <c r="P609" s="6">
        <v>45215</v>
      </c>
      <c r="Q609" s="6">
        <v>45367</v>
      </c>
      <c r="R609" t="s">
        <v>1892</v>
      </c>
      <c r="S609" t="s">
        <v>5970</v>
      </c>
      <c r="T609" t="s">
        <v>5557</v>
      </c>
      <c r="U609" t="s">
        <v>2029</v>
      </c>
      <c r="V609">
        <v>5000</v>
      </c>
      <c r="W609">
        <v>0.496</v>
      </c>
      <c r="X609">
        <v>2480</v>
      </c>
      <c r="AB609" t="s">
        <v>2031</v>
      </c>
    </row>
    <row r="610" spans="1:28">
      <c r="A610">
        <v>609</v>
      </c>
      <c r="B610" t="s">
        <v>5969</v>
      </c>
      <c r="C610" t="s">
        <v>5624</v>
      </c>
      <c r="D610" t="s">
        <v>9019</v>
      </c>
      <c r="E610" t="s">
        <v>5625</v>
      </c>
      <c r="F610">
        <v>9632527788</v>
      </c>
      <c r="G610" t="s">
        <v>5626</v>
      </c>
      <c r="H610">
        <v>6</v>
      </c>
      <c r="I610">
        <v>6</v>
      </c>
      <c r="L610">
        <v>1800</v>
      </c>
      <c r="M610" t="s">
        <v>5627</v>
      </c>
      <c r="N610" s="6">
        <v>45215</v>
      </c>
      <c r="O610" s="6">
        <v>45367</v>
      </c>
      <c r="P610" s="6">
        <v>45215</v>
      </c>
      <c r="Q610" s="6">
        <v>45367</v>
      </c>
      <c r="R610" t="s">
        <v>1892</v>
      </c>
      <c r="S610" t="s">
        <v>5970</v>
      </c>
      <c r="T610" t="s">
        <v>5557</v>
      </c>
      <c r="U610" t="s">
        <v>2029</v>
      </c>
      <c r="V610">
        <v>5000</v>
      </c>
      <c r="W610">
        <v>0.64</v>
      </c>
      <c r="X610">
        <v>3200</v>
      </c>
      <c r="AB610" t="s">
        <v>2031</v>
      </c>
    </row>
    <row r="611" spans="1:28">
      <c r="A611">
        <v>610</v>
      </c>
      <c r="B611" t="s">
        <v>163</v>
      </c>
      <c r="C611" t="s">
        <v>5646</v>
      </c>
      <c r="D611" t="s">
        <v>6295</v>
      </c>
      <c r="E611" t="s">
        <v>5647</v>
      </c>
      <c r="F611" t="s">
        <v>5648</v>
      </c>
      <c r="G611" t="s">
        <v>5649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4603</v>
      </c>
      <c r="N611" s="6">
        <v>45219</v>
      </c>
      <c r="O611" s="6">
        <v>45797</v>
      </c>
      <c r="P611" s="6">
        <v>45231</v>
      </c>
      <c r="Q611" s="6">
        <v>410995</v>
      </c>
      <c r="R611" t="s">
        <v>1893</v>
      </c>
      <c r="S611" t="s">
        <v>1751</v>
      </c>
      <c r="T611" t="s">
        <v>429</v>
      </c>
      <c r="U611" t="s">
        <v>2029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2031</v>
      </c>
    </row>
    <row r="612" spans="1:28">
      <c r="A612">
        <v>611</v>
      </c>
      <c r="B612" t="s">
        <v>2945</v>
      </c>
      <c r="C612" t="s">
        <v>5683</v>
      </c>
      <c r="D612" t="s">
        <v>5684</v>
      </c>
      <c r="E612" t="s">
        <v>5685</v>
      </c>
      <c r="F612" t="s">
        <v>5686</v>
      </c>
      <c r="G612" t="s">
        <v>5687</v>
      </c>
      <c r="H612">
        <v>1</v>
      </c>
      <c r="I612">
        <v>1</v>
      </c>
      <c r="L612">
        <v>2000</v>
      </c>
      <c r="M612" t="s">
        <v>5688</v>
      </c>
      <c r="N612" s="6">
        <v>45248</v>
      </c>
      <c r="O612" s="6">
        <v>45248</v>
      </c>
      <c r="P612" s="6">
        <v>45203</v>
      </c>
      <c r="Q612" s="6">
        <v>45245</v>
      </c>
      <c r="R612" t="s">
        <v>1892</v>
      </c>
      <c r="S612" t="s">
        <v>2946</v>
      </c>
      <c r="T612" t="s">
        <v>429</v>
      </c>
      <c r="U612" t="s">
        <v>2029</v>
      </c>
      <c r="V612">
        <v>15000</v>
      </c>
      <c r="W612">
        <v>0.8666666666666667</v>
      </c>
      <c r="X612">
        <v>13000</v>
      </c>
      <c r="AB612" t="s">
        <v>2031</v>
      </c>
    </row>
    <row r="613" spans="1:28">
      <c r="A613">
        <v>612</v>
      </c>
      <c r="B613" t="s">
        <v>2945</v>
      </c>
      <c r="C613" t="s">
        <v>6656</v>
      </c>
      <c r="D613" t="s">
        <v>5684</v>
      </c>
      <c r="E613" t="s">
        <v>5690</v>
      </c>
      <c r="F613" t="s">
        <v>5691</v>
      </c>
      <c r="G613" t="s">
        <v>5692</v>
      </c>
      <c r="H613">
        <v>1</v>
      </c>
      <c r="I613">
        <v>1</v>
      </c>
      <c r="L613">
        <v>2000</v>
      </c>
      <c r="M613" t="s">
        <v>5688</v>
      </c>
      <c r="N613" s="6">
        <v>45248</v>
      </c>
      <c r="O613" s="6">
        <v>45248</v>
      </c>
      <c r="P613" s="6">
        <v>45218</v>
      </c>
      <c r="Q613" s="6">
        <v>44995</v>
      </c>
      <c r="R613" t="s">
        <v>1892</v>
      </c>
      <c r="S613" t="s">
        <v>2946</v>
      </c>
      <c r="T613" t="s">
        <v>429</v>
      </c>
      <c r="U613" t="s">
        <v>2029</v>
      </c>
      <c r="V613">
        <v>15000</v>
      </c>
      <c r="W613">
        <v>0.8666666666666667</v>
      </c>
      <c r="X613">
        <v>13000</v>
      </c>
      <c r="AB613" t="s">
        <v>2031</v>
      </c>
    </row>
    <row r="614" spans="1:28">
      <c r="A614">
        <v>613</v>
      </c>
      <c r="B614" t="s">
        <v>303</v>
      </c>
      <c r="C614" t="s">
        <v>5693</v>
      </c>
      <c r="D614" t="s">
        <v>69</v>
      </c>
      <c r="E614" t="s">
        <v>5724</v>
      </c>
      <c r="F614" t="s">
        <v>5694</v>
      </c>
      <c r="G614" t="s">
        <v>5695</v>
      </c>
      <c r="H614">
        <v>24</v>
      </c>
      <c r="I614">
        <v>28</v>
      </c>
      <c r="K614">
        <v>1000</v>
      </c>
      <c r="L614">
        <v>1650</v>
      </c>
      <c r="M614" t="s">
        <v>5730</v>
      </c>
      <c r="N614" s="6">
        <v>45265</v>
      </c>
      <c r="O614" s="6">
        <v>46086</v>
      </c>
      <c r="P614" s="6">
        <v>45223</v>
      </c>
      <c r="Q614" s="6">
        <v>44995</v>
      </c>
      <c r="R614" t="s">
        <v>1893</v>
      </c>
      <c r="S614" t="s">
        <v>1775</v>
      </c>
      <c r="T614" t="s">
        <v>429</v>
      </c>
      <c r="U614" t="s">
        <v>2741</v>
      </c>
      <c r="V614">
        <v>5000</v>
      </c>
      <c r="W614" s="618">
        <v>0.67</v>
      </c>
      <c r="X614">
        <v>3350</v>
      </c>
      <c r="Y614">
        <v>4</v>
      </c>
      <c r="Z614">
        <v>5000</v>
      </c>
      <c r="AA614">
        <v>23000</v>
      </c>
      <c r="AB614" t="s">
        <v>2741</v>
      </c>
    </row>
    <row r="615" spans="1:28">
      <c r="A615">
        <v>614</v>
      </c>
      <c r="B615" t="s">
        <v>2945</v>
      </c>
      <c r="C615" t="s">
        <v>6652</v>
      </c>
      <c r="D615" t="s">
        <v>5743</v>
      </c>
      <c r="E615" t="s">
        <v>5744</v>
      </c>
      <c r="F615" t="s">
        <v>5745</v>
      </c>
      <c r="G615" t="s">
        <v>5917</v>
      </c>
      <c r="L615">
        <v>5500</v>
      </c>
      <c r="M615" t="s">
        <v>427</v>
      </c>
      <c r="N615" s="6"/>
      <c r="O615" s="6"/>
      <c r="P615" s="6"/>
      <c r="Q615" s="6"/>
      <c r="R615" t="s">
        <v>1893</v>
      </c>
      <c r="S615" t="s">
        <v>2946</v>
      </c>
      <c r="T615" t="s">
        <v>429</v>
      </c>
      <c r="U615" t="s">
        <v>2031</v>
      </c>
      <c r="V615">
        <v>15000</v>
      </c>
      <c r="W615" s="618">
        <v>0.6333333333333333</v>
      </c>
      <c r="X615">
        <v>9500</v>
      </c>
      <c r="AB615" t="s">
        <v>2031</v>
      </c>
    </row>
    <row r="616" spans="1:28">
      <c r="A616">
        <v>615</v>
      </c>
      <c r="B616" t="s">
        <v>2945</v>
      </c>
      <c r="C616" t="s">
        <v>1280</v>
      </c>
      <c r="D616" t="s">
        <v>5743</v>
      </c>
      <c r="E616" t="s">
        <v>5746</v>
      </c>
      <c r="F616" t="s">
        <v>1942</v>
      </c>
      <c r="M616" t="s">
        <v>427</v>
      </c>
      <c r="N616" s="6"/>
      <c r="O616" s="6"/>
      <c r="P616" s="6"/>
      <c r="Q616" s="6"/>
      <c r="R616" t="s">
        <v>1892</v>
      </c>
      <c r="S616" t="s">
        <v>2946</v>
      </c>
      <c r="T616" t="s">
        <v>429</v>
      </c>
      <c r="U616" t="s">
        <v>2029</v>
      </c>
      <c r="V616">
        <v>15000</v>
      </c>
      <c r="W616" s="618">
        <v>1</v>
      </c>
      <c r="X616">
        <v>15000</v>
      </c>
      <c r="AB616" t="s">
        <v>2031</v>
      </c>
    </row>
    <row r="617" spans="1:28">
      <c r="A617">
        <v>616</v>
      </c>
      <c r="B617" t="s">
        <v>2945</v>
      </c>
      <c r="D617" t="s">
        <v>5743</v>
      </c>
      <c r="E617" t="s">
        <v>5747</v>
      </c>
      <c r="F617">
        <v>9841163461</v>
      </c>
      <c r="G617" t="s">
        <v>5748</v>
      </c>
      <c r="M617" t="s">
        <v>427</v>
      </c>
      <c r="N617" s="6"/>
      <c r="O617" s="6"/>
      <c r="P617" s="6"/>
      <c r="Q617" s="6"/>
      <c r="R617" t="s">
        <v>712</v>
      </c>
      <c r="S617" t="s">
        <v>2946</v>
      </c>
      <c r="T617" t="s">
        <v>429</v>
      </c>
      <c r="U617" t="s">
        <v>2031</v>
      </c>
      <c r="V617">
        <v>15000</v>
      </c>
      <c r="W617" s="618">
        <v>1</v>
      </c>
      <c r="X617">
        <v>15000</v>
      </c>
      <c r="AB617" t="s">
        <v>2031</v>
      </c>
    </row>
    <row r="618" spans="1:28">
      <c r="A618">
        <v>617</v>
      </c>
      <c r="B618" t="s">
        <v>2945</v>
      </c>
      <c r="C618" t="s">
        <v>6311</v>
      </c>
      <c r="D618" t="s">
        <v>5743</v>
      </c>
      <c r="E618" t="s">
        <v>5749</v>
      </c>
      <c r="F618" t="s">
        <v>5750</v>
      </c>
      <c r="N618" s="6"/>
      <c r="O618" s="6"/>
      <c r="P618" s="6"/>
      <c r="Q618" s="6"/>
      <c r="R618" t="s">
        <v>1892</v>
      </c>
      <c r="S618" t="s">
        <v>2946</v>
      </c>
      <c r="T618" t="s">
        <v>429</v>
      </c>
      <c r="U618" t="s">
        <v>2031</v>
      </c>
      <c r="V618">
        <v>15000</v>
      </c>
      <c r="W618" s="618">
        <v>1</v>
      </c>
      <c r="X618">
        <v>15000</v>
      </c>
      <c r="AB618" t="s">
        <v>2031</v>
      </c>
    </row>
    <row r="619" spans="1:28">
      <c r="A619">
        <v>618</v>
      </c>
      <c r="B619" t="s">
        <v>5982</v>
      </c>
      <c r="C619" t="s">
        <v>6063</v>
      </c>
      <c r="D619" t="s">
        <v>6064</v>
      </c>
      <c r="E619" t="s">
        <v>6065</v>
      </c>
      <c r="F619">
        <v>5543444448</v>
      </c>
      <c r="G619" t="s">
        <v>6066</v>
      </c>
      <c r="H619">
        <v>6</v>
      </c>
      <c r="I619">
        <v>6</v>
      </c>
      <c r="L619">
        <v>2520</v>
      </c>
      <c r="M619" t="s">
        <v>5957</v>
      </c>
      <c r="N619" s="6">
        <v>45268</v>
      </c>
      <c r="O619" s="6">
        <v>45420</v>
      </c>
      <c r="P619" s="6">
        <v>45266</v>
      </c>
      <c r="Q619" s="6">
        <v>45052</v>
      </c>
      <c r="R619" t="s">
        <v>1893</v>
      </c>
      <c r="S619" t="s">
        <v>2436</v>
      </c>
      <c r="T619" t="s">
        <v>5557</v>
      </c>
      <c r="U619" t="s">
        <v>2741</v>
      </c>
      <c r="V619">
        <v>5000</v>
      </c>
      <c r="W619">
        <v>0.496</v>
      </c>
      <c r="X619">
        <v>2480</v>
      </c>
      <c r="AB619" t="s">
        <v>2741</v>
      </c>
    </row>
    <row r="620" spans="1:28">
      <c r="A620">
        <v>619</v>
      </c>
      <c r="B620" t="s">
        <v>5982</v>
      </c>
      <c r="C620" t="s">
        <v>5751</v>
      </c>
      <c r="D620" t="s">
        <v>6034</v>
      </c>
      <c r="E620" t="s">
        <v>5752</v>
      </c>
      <c r="F620">
        <v>9381106781</v>
      </c>
      <c r="G620" t="s">
        <v>5753</v>
      </c>
      <c r="H620">
        <v>6</v>
      </c>
      <c r="I620">
        <v>6</v>
      </c>
      <c r="J620">
        <v>1200</v>
      </c>
      <c r="L620">
        <v>2520</v>
      </c>
      <c r="M620" t="s">
        <v>5957</v>
      </c>
      <c r="N620" s="6">
        <v>45268</v>
      </c>
      <c r="O620" s="6">
        <v>45420</v>
      </c>
      <c r="P620" s="6">
        <v>45265</v>
      </c>
      <c r="Q620" s="6">
        <v>45417</v>
      </c>
      <c r="R620" t="s">
        <v>1893</v>
      </c>
      <c r="S620" t="s">
        <v>2436</v>
      </c>
      <c r="T620" t="s">
        <v>5557</v>
      </c>
      <c r="U620" t="s">
        <v>2029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2031</v>
      </c>
    </row>
    <row r="621" spans="1:28">
      <c r="A621">
        <v>620</v>
      </c>
      <c r="B621" t="s">
        <v>2945</v>
      </c>
      <c r="C621" t="s">
        <v>5911</v>
      </c>
      <c r="E621" t="s">
        <v>5754</v>
      </c>
      <c r="F621">
        <v>5520655247</v>
      </c>
      <c r="G621" t="s">
        <v>5755</v>
      </c>
      <c r="H621">
        <v>1</v>
      </c>
      <c r="I621">
        <v>1</v>
      </c>
      <c r="L621">
        <v>5500</v>
      </c>
      <c r="M621" t="s">
        <v>427</v>
      </c>
      <c r="N621" s="6">
        <v>45224</v>
      </c>
      <c r="O621" s="6">
        <v>45224</v>
      </c>
      <c r="P621" s="6"/>
      <c r="Q621" s="6"/>
      <c r="S621" t="s">
        <v>2946</v>
      </c>
      <c r="T621" t="s">
        <v>429</v>
      </c>
      <c r="U621" t="s">
        <v>2031</v>
      </c>
      <c r="V621">
        <v>15000</v>
      </c>
      <c r="W621" s="618">
        <v>0.6333333333333333</v>
      </c>
      <c r="X621">
        <v>9500</v>
      </c>
      <c r="AB621" t="s">
        <v>2031</v>
      </c>
    </row>
    <row r="622" spans="1:28">
      <c r="A622">
        <v>621</v>
      </c>
      <c r="B622" t="s">
        <v>2945</v>
      </c>
      <c r="D622" t="s">
        <v>5743</v>
      </c>
      <c r="E622" t="s">
        <v>5769</v>
      </c>
      <c r="F622">
        <v>7772575382</v>
      </c>
      <c r="G622" t="s">
        <v>5770</v>
      </c>
      <c r="H622">
        <v>1</v>
      </c>
      <c r="I622">
        <v>1</v>
      </c>
      <c r="L622">
        <v>5500</v>
      </c>
      <c r="M622" t="s">
        <v>427</v>
      </c>
      <c r="N622" s="6">
        <v>45224</v>
      </c>
      <c r="O622" s="6">
        <v>45224</v>
      </c>
      <c r="P622" s="6"/>
      <c r="Q622" s="6"/>
      <c r="S622" t="s">
        <v>2946</v>
      </c>
      <c r="T622" t="s">
        <v>429</v>
      </c>
      <c r="U622" t="s">
        <v>2031</v>
      </c>
      <c r="V622">
        <v>15000</v>
      </c>
      <c r="W622" s="618">
        <v>0.6333333333333333</v>
      </c>
      <c r="X622">
        <v>9500</v>
      </c>
      <c r="AB622" t="s">
        <v>2031</v>
      </c>
    </row>
    <row r="623" spans="1:28">
      <c r="A623">
        <v>622</v>
      </c>
      <c r="B623" t="s">
        <v>2945</v>
      </c>
      <c r="D623" t="s">
        <v>5771</v>
      </c>
      <c r="E623" t="s">
        <v>5772</v>
      </c>
      <c r="F623" t="s">
        <v>5773</v>
      </c>
      <c r="H623">
        <v>1</v>
      </c>
      <c r="I623">
        <v>1</v>
      </c>
      <c r="L623">
        <v>5500</v>
      </c>
      <c r="M623" t="s">
        <v>5711</v>
      </c>
      <c r="N623" s="6">
        <v>45224</v>
      </c>
      <c r="O623" s="6">
        <v>45224</v>
      </c>
      <c r="P623" s="6"/>
      <c r="Q623" s="6"/>
      <c r="S623" t="s">
        <v>2946</v>
      </c>
      <c r="T623" t="s">
        <v>429</v>
      </c>
      <c r="U623" t="s">
        <v>2031</v>
      </c>
      <c r="V623">
        <v>15000</v>
      </c>
      <c r="W623" s="618">
        <v>0.6333333333333333</v>
      </c>
      <c r="X623">
        <v>9500</v>
      </c>
      <c r="AB623" t="s">
        <v>2031</v>
      </c>
    </row>
    <row r="624" spans="1:28">
      <c r="A624">
        <v>623</v>
      </c>
      <c r="B624" t="s">
        <v>2945</v>
      </c>
      <c r="D624" t="s">
        <v>5771</v>
      </c>
      <c r="E624" t="s">
        <v>5774</v>
      </c>
      <c r="F624" t="s">
        <v>5775</v>
      </c>
      <c r="G624" t="s">
        <v>5776</v>
      </c>
      <c r="H624">
        <v>1</v>
      </c>
      <c r="I624">
        <v>1</v>
      </c>
      <c r="J624">
        <v>1000</v>
      </c>
      <c r="L624">
        <v>5500</v>
      </c>
      <c r="M624" t="s">
        <v>5711</v>
      </c>
      <c r="N624" s="6">
        <v>45224</v>
      </c>
      <c r="O624" s="6">
        <v>45224</v>
      </c>
      <c r="P624" s="6"/>
      <c r="Q624" s="6"/>
      <c r="S624" t="s">
        <v>2946</v>
      </c>
      <c r="T624" t="s">
        <v>429</v>
      </c>
      <c r="U624" t="s">
        <v>2031</v>
      </c>
      <c r="V624">
        <v>15000</v>
      </c>
      <c r="W624" s="618">
        <v>0.6333333333333333</v>
      </c>
      <c r="X624">
        <v>9500</v>
      </c>
      <c r="AB624" t="s">
        <v>2031</v>
      </c>
    </row>
    <row r="625" spans="1:28">
      <c r="A625">
        <v>624</v>
      </c>
      <c r="B625" t="s">
        <v>2945</v>
      </c>
      <c r="C625" t="s">
        <v>5988</v>
      </c>
      <c r="D625" t="s">
        <v>5743</v>
      </c>
      <c r="E625" t="s">
        <v>5777</v>
      </c>
      <c r="F625" t="s">
        <v>5778</v>
      </c>
      <c r="G625" t="s">
        <v>8118</v>
      </c>
      <c r="H625">
        <v>1</v>
      </c>
      <c r="I625">
        <v>1</v>
      </c>
      <c r="L625">
        <v>5500</v>
      </c>
      <c r="M625" t="s">
        <v>429</v>
      </c>
      <c r="N625" s="6">
        <v>45224</v>
      </c>
      <c r="O625" s="6">
        <v>45224</v>
      </c>
      <c r="P625" s="6"/>
      <c r="Q625" s="6"/>
      <c r="R625" t="s">
        <v>1893</v>
      </c>
      <c r="S625" t="s">
        <v>2946</v>
      </c>
      <c r="T625" t="s">
        <v>429</v>
      </c>
      <c r="U625" t="s">
        <v>2031</v>
      </c>
      <c r="V625">
        <v>15000</v>
      </c>
      <c r="W625" s="618">
        <v>0.6333333333333333</v>
      </c>
      <c r="X625">
        <v>9500</v>
      </c>
      <c r="AB625" t="s">
        <v>2031</v>
      </c>
    </row>
    <row r="626" spans="1:28">
      <c r="A626">
        <v>625</v>
      </c>
      <c r="B626" t="s">
        <v>2945</v>
      </c>
      <c r="D626" t="s">
        <v>5743</v>
      </c>
      <c r="E626" t="s">
        <v>5814</v>
      </c>
      <c r="F626" t="s">
        <v>5815</v>
      </c>
      <c r="G626" t="s">
        <v>5816</v>
      </c>
      <c r="H626">
        <v>1</v>
      </c>
      <c r="I626">
        <v>1</v>
      </c>
      <c r="J626">
        <v>1000</v>
      </c>
      <c r="L626">
        <v>5500</v>
      </c>
      <c r="M626" t="s">
        <v>427</v>
      </c>
      <c r="N626" s="6">
        <v>45224</v>
      </c>
      <c r="O626" s="6">
        <v>45224</v>
      </c>
      <c r="P626" s="6"/>
      <c r="Q626" s="6">
        <v>45256</v>
      </c>
      <c r="R626" t="s">
        <v>712</v>
      </c>
      <c r="S626" t="s">
        <v>2946</v>
      </c>
      <c r="T626" t="s">
        <v>429</v>
      </c>
      <c r="U626" t="s">
        <v>2031</v>
      </c>
      <c r="V626">
        <v>15000</v>
      </c>
      <c r="W626" s="618">
        <v>0.6333333333333333</v>
      </c>
      <c r="X626">
        <v>9500</v>
      </c>
      <c r="AB626" t="s">
        <v>2031</v>
      </c>
    </row>
    <row r="627" spans="1:28">
      <c r="A627">
        <v>626</v>
      </c>
      <c r="B627" t="s">
        <v>2945</v>
      </c>
      <c r="C627" t="s">
        <v>92</v>
      </c>
      <c r="D627" t="s">
        <v>5743</v>
      </c>
      <c r="E627" t="s">
        <v>5841</v>
      </c>
      <c r="F627" t="s">
        <v>1575</v>
      </c>
      <c r="G627" t="s">
        <v>1574</v>
      </c>
      <c r="H627">
        <v>1</v>
      </c>
      <c r="I627">
        <v>1</v>
      </c>
      <c r="J627">
        <v>1500</v>
      </c>
      <c r="L627">
        <v>5500</v>
      </c>
      <c r="M627" t="s">
        <v>5682</v>
      </c>
      <c r="N627" s="6">
        <v>45224</v>
      </c>
      <c r="O627" s="6">
        <v>45224</v>
      </c>
      <c r="P627" s="6"/>
      <c r="Q627" s="6"/>
      <c r="R627" t="s">
        <v>1892</v>
      </c>
      <c r="S627" t="s">
        <v>2946</v>
      </c>
      <c r="T627" t="s">
        <v>429</v>
      </c>
      <c r="U627" t="s">
        <v>2031</v>
      </c>
      <c r="V627">
        <v>15000</v>
      </c>
      <c r="W627" s="618">
        <v>0.6333333333333333</v>
      </c>
      <c r="X627">
        <v>9500</v>
      </c>
      <c r="AB627" t="s">
        <v>2031</v>
      </c>
    </row>
    <row r="628" spans="1:28">
      <c r="A628">
        <v>627</v>
      </c>
      <c r="B628" t="s">
        <v>2945</v>
      </c>
      <c r="C628" t="s">
        <v>73</v>
      </c>
      <c r="D628" t="s">
        <v>5743</v>
      </c>
      <c r="E628" t="s">
        <v>72</v>
      </c>
      <c r="F628" t="s">
        <v>1575</v>
      </c>
      <c r="G628" t="s">
        <v>9084</v>
      </c>
      <c r="H628">
        <v>1</v>
      </c>
      <c r="I628">
        <v>1</v>
      </c>
      <c r="J628">
        <v>1500</v>
      </c>
      <c r="L628">
        <v>5500</v>
      </c>
      <c r="M628" t="s">
        <v>5682</v>
      </c>
      <c r="N628" s="6">
        <v>45224</v>
      </c>
      <c r="O628" s="6">
        <v>45224</v>
      </c>
      <c r="P628" s="6"/>
      <c r="Q628" s="6"/>
      <c r="R628" t="s">
        <v>1892</v>
      </c>
      <c r="S628" t="s">
        <v>2946</v>
      </c>
      <c r="T628" t="s">
        <v>429</v>
      </c>
      <c r="U628" t="s">
        <v>2031</v>
      </c>
      <c r="V628">
        <v>15000</v>
      </c>
      <c r="W628" s="618">
        <v>0.6333333333333333</v>
      </c>
      <c r="X628">
        <v>9500</v>
      </c>
      <c r="AB628" t="s">
        <v>2031</v>
      </c>
    </row>
    <row r="629" spans="1:28">
      <c r="A629">
        <v>628</v>
      </c>
      <c r="B629" t="s">
        <v>2945</v>
      </c>
      <c r="D629" t="s">
        <v>5743</v>
      </c>
      <c r="E629" t="s">
        <v>5842</v>
      </c>
      <c r="F629" t="s">
        <v>1575</v>
      </c>
      <c r="H629">
        <v>1</v>
      </c>
      <c r="I629">
        <v>1</v>
      </c>
      <c r="J629">
        <v>1500</v>
      </c>
      <c r="L629">
        <v>5500</v>
      </c>
      <c r="M629" t="s">
        <v>5682</v>
      </c>
      <c r="N629" s="6">
        <v>45224</v>
      </c>
      <c r="O629" s="6">
        <v>45224</v>
      </c>
      <c r="P629" s="6"/>
      <c r="Q629" s="6"/>
      <c r="R629" t="s">
        <v>712</v>
      </c>
      <c r="S629" t="s">
        <v>2946</v>
      </c>
      <c r="T629" t="s">
        <v>429</v>
      </c>
      <c r="U629" t="s">
        <v>2031</v>
      </c>
      <c r="V629">
        <v>15000</v>
      </c>
      <c r="W629" s="618">
        <v>0.6333333333333333</v>
      </c>
      <c r="X629">
        <v>9500</v>
      </c>
      <c r="AB629" t="s">
        <v>2031</v>
      </c>
    </row>
    <row r="630" spans="1:28">
      <c r="A630">
        <v>629</v>
      </c>
      <c r="B630" t="s">
        <v>2945</v>
      </c>
      <c r="D630" t="s">
        <v>5843</v>
      </c>
      <c r="E630" t="s">
        <v>5844</v>
      </c>
      <c r="F630" t="s">
        <v>1575</v>
      </c>
      <c r="H630">
        <v>1</v>
      </c>
      <c r="I630">
        <v>1</v>
      </c>
      <c r="J630">
        <v>1500</v>
      </c>
      <c r="L630">
        <v>5500</v>
      </c>
      <c r="M630" t="s">
        <v>5682</v>
      </c>
      <c r="N630" s="6">
        <v>45224</v>
      </c>
      <c r="O630" s="6">
        <v>45224</v>
      </c>
      <c r="P630" s="6"/>
      <c r="Q630" s="6"/>
      <c r="R630" t="s">
        <v>712</v>
      </c>
      <c r="S630" t="s">
        <v>2946</v>
      </c>
      <c r="T630" t="s">
        <v>429</v>
      </c>
      <c r="U630" t="s">
        <v>2031</v>
      </c>
      <c r="V630">
        <v>15000</v>
      </c>
      <c r="W630" s="618">
        <v>0.6333333333333333</v>
      </c>
      <c r="X630">
        <v>9500</v>
      </c>
      <c r="AB630" t="s">
        <v>2031</v>
      </c>
    </row>
    <row r="631" spans="1:28">
      <c r="A631">
        <v>630</v>
      </c>
      <c r="B631" t="s">
        <v>2945</v>
      </c>
      <c r="D631" t="s">
        <v>5743</v>
      </c>
      <c r="E631" t="s">
        <v>5845</v>
      </c>
      <c r="F631" t="s">
        <v>5846</v>
      </c>
      <c r="H631">
        <v>1</v>
      </c>
      <c r="I631">
        <v>1</v>
      </c>
      <c r="J631">
        <v>1000</v>
      </c>
      <c r="L631">
        <v>5500</v>
      </c>
      <c r="M631" t="s">
        <v>5682</v>
      </c>
      <c r="N631" s="6">
        <v>45224</v>
      </c>
      <c r="O631" s="6">
        <v>45224</v>
      </c>
      <c r="P631" s="6"/>
      <c r="Q631" s="6">
        <v>45245</v>
      </c>
      <c r="R631" t="s">
        <v>712</v>
      </c>
      <c r="S631" t="s">
        <v>2946</v>
      </c>
      <c r="T631" t="s">
        <v>429</v>
      </c>
      <c r="U631" t="s">
        <v>2031</v>
      </c>
      <c r="V631">
        <v>15000</v>
      </c>
      <c r="W631" s="618">
        <v>0.6333333333333333</v>
      </c>
      <c r="X631">
        <v>9500</v>
      </c>
      <c r="AB631" t="s">
        <v>2031</v>
      </c>
    </row>
    <row r="632" spans="1:28">
      <c r="A632">
        <v>631</v>
      </c>
      <c r="B632" t="s">
        <v>2945</v>
      </c>
      <c r="C632" t="s">
        <v>5925</v>
      </c>
      <c r="D632" t="s">
        <v>5771</v>
      </c>
      <c r="E632" t="s">
        <v>438</v>
      </c>
      <c r="F632" t="s">
        <v>5847</v>
      </c>
      <c r="G632" t="s">
        <v>5928</v>
      </c>
      <c r="H632">
        <v>1</v>
      </c>
      <c r="I632">
        <v>1</v>
      </c>
      <c r="J632">
        <v>2000</v>
      </c>
      <c r="L632">
        <v>5500</v>
      </c>
      <c r="M632" t="s">
        <v>5848</v>
      </c>
      <c r="N632" s="6">
        <v>45248</v>
      </c>
      <c r="O632" s="6">
        <v>45248</v>
      </c>
      <c r="P632" s="6"/>
      <c r="Q632" s="6">
        <v>45245</v>
      </c>
      <c r="R632" t="s">
        <v>1893</v>
      </c>
      <c r="S632" t="s">
        <v>2946</v>
      </c>
      <c r="T632" t="s">
        <v>5711</v>
      </c>
      <c r="U632" t="s">
        <v>2031</v>
      </c>
      <c r="V632">
        <v>15000</v>
      </c>
      <c r="W632">
        <v>0.6333333333333333</v>
      </c>
      <c r="X632">
        <v>9500</v>
      </c>
      <c r="AB632" t="s">
        <v>2031</v>
      </c>
    </row>
    <row r="633" spans="1:28">
      <c r="A633">
        <v>632</v>
      </c>
      <c r="B633" t="s">
        <v>2945</v>
      </c>
      <c r="C633" t="s">
        <v>842</v>
      </c>
      <c r="D633" t="s">
        <v>5843</v>
      </c>
      <c r="E633" t="s">
        <v>725</v>
      </c>
      <c r="F633">
        <v>9871191661</v>
      </c>
      <c r="G633" t="s">
        <v>5913</v>
      </c>
      <c r="H633">
        <v>1</v>
      </c>
      <c r="I633">
        <v>1</v>
      </c>
      <c r="L633">
        <v>5500</v>
      </c>
      <c r="M633" t="s">
        <v>5682</v>
      </c>
      <c r="N633" s="6">
        <v>45224</v>
      </c>
      <c r="O633" s="6">
        <v>45224</v>
      </c>
      <c r="P633" s="6">
        <v>45236</v>
      </c>
      <c r="Q633" s="6">
        <v>45236</v>
      </c>
      <c r="R633" t="s">
        <v>1892</v>
      </c>
      <c r="S633" t="s">
        <v>2946</v>
      </c>
      <c r="T633" t="s">
        <v>429</v>
      </c>
      <c r="U633" t="s">
        <v>2031</v>
      </c>
      <c r="V633">
        <v>15000</v>
      </c>
      <c r="W633" s="618">
        <v>0.6333333333333333</v>
      </c>
      <c r="X633">
        <v>9500</v>
      </c>
      <c r="AB633" t="s">
        <v>2031</v>
      </c>
    </row>
    <row r="634" spans="1:28">
      <c r="A634">
        <v>633</v>
      </c>
      <c r="B634" t="s">
        <v>2945</v>
      </c>
      <c r="D634" t="s">
        <v>5771</v>
      </c>
      <c r="E634" t="s">
        <v>5877</v>
      </c>
      <c r="F634" t="s">
        <v>5878</v>
      </c>
      <c r="H634">
        <v>1</v>
      </c>
      <c r="I634">
        <v>1</v>
      </c>
      <c r="J634">
        <v>1000</v>
      </c>
      <c r="M634" t="s">
        <v>5848</v>
      </c>
      <c r="N634" s="6">
        <v>45248</v>
      </c>
      <c r="O634" s="6">
        <v>45248</v>
      </c>
      <c r="P634" s="6"/>
      <c r="Q634" s="6">
        <v>45245</v>
      </c>
      <c r="R634" t="s">
        <v>712</v>
      </c>
      <c r="S634" t="s">
        <v>2946</v>
      </c>
      <c r="T634" t="s">
        <v>5711</v>
      </c>
      <c r="U634" t="s">
        <v>2031</v>
      </c>
      <c r="V634">
        <v>15000</v>
      </c>
      <c r="W634">
        <v>1</v>
      </c>
      <c r="X634">
        <v>15000</v>
      </c>
      <c r="AB634" t="s">
        <v>2031</v>
      </c>
    </row>
    <row r="635" spans="1:28">
      <c r="A635">
        <v>634</v>
      </c>
      <c r="B635" t="s">
        <v>2945</v>
      </c>
      <c r="D635" t="s">
        <v>5771</v>
      </c>
      <c r="E635" t="s">
        <v>5914</v>
      </c>
      <c r="F635" t="s">
        <v>5915</v>
      </c>
      <c r="H635">
        <v>1</v>
      </c>
      <c r="I635">
        <v>1</v>
      </c>
      <c r="J635">
        <v>1000</v>
      </c>
      <c r="M635" t="s">
        <v>5848</v>
      </c>
      <c r="N635" s="6">
        <v>45248</v>
      </c>
      <c r="O635" s="6">
        <v>45248</v>
      </c>
      <c r="P635" s="6"/>
      <c r="Q635" s="6">
        <v>45246</v>
      </c>
      <c r="R635" t="s">
        <v>712</v>
      </c>
      <c r="S635" t="s">
        <v>2946</v>
      </c>
      <c r="T635" t="s">
        <v>5711</v>
      </c>
      <c r="U635" t="s">
        <v>2031</v>
      </c>
      <c r="V635">
        <v>15000</v>
      </c>
      <c r="W635">
        <v>1</v>
      </c>
      <c r="X635">
        <v>15000</v>
      </c>
      <c r="AB635" t="s">
        <v>2031</v>
      </c>
    </row>
    <row r="636" spans="1:28">
      <c r="A636">
        <v>635</v>
      </c>
      <c r="B636" t="s">
        <v>2945</v>
      </c>
      <c r="D636" t="s">
        <v>5771</v>
      </c>
      <c r="E636" t="s">
        <v>5926</v>
      </c>
      <c r="F636" t="s">
        <v>5927</v>
      </c>
      <c r="H636">
        <v>1</v>
      </c>
      <c r="I636">
        <v>1</v>
      </c>
      <c r="J636">
        <v>1000</v>
      </c>
      <c r="M636" t="s">
        <v>5848</v>
      </c>
      <c r="N636" s="6">
        <v>45248</v>
      </c>
      <c r="O636" s="6">
        <v>45248</v>
      </c>
      <c r="P636" s="6"/>
      <c r="Q636" s="6">
        <v>45246</v>
      </c>
      <c r="R636" t="s">
        <v>712</v>
      </c>
      <c r="S636" t="s">
        <v>2946</v>
      </c>
      <c r="T636" t="s">
        <v>5711</v>
      </c>
      <c r="U636" t="s">
        <v>2031</v>
      </c>
      <c r="V636">
        <v>15000</v>
      </c>
      <c r="W636">
        <v>1</v>
      </c>
      <c r="X636">
        <v>15000</v>
      </c>
      <c r="AB636" t="s">
        <v>2031</v>
      </c>
    </row>
    <row r="637" spans="1:28">
      <c r="A637">
        <v>636</v>
      </c>
      <c r="B637" t="s">
        <v>2945</v>
      </c>
      <c r="D637" t="s">
        <v>5771</v>
      </c>
      <c r="E637" t="s">
        <v>5929</v>
      </c>
      <c r="F637" t="s">
        <v>5930</v>
      </c>
      <c r="G637" t="s">
        <v>5931</v>
      </c>
      <c r="H637">
        <v>1</v>
      </c>
      <c r="I637">
        <v>1</v>
      </c>
      <c r="L637">
        <v>5499</v>
      </c>
      <c r="M637" t="s">
        <v>5848</v>
      </c>
      <c r="N637" s="6">
        <v>45248</v>
      </c>
      <c r="O637" s="6">
        <v>45248</v>
      </c>
      <c r="P637" s="6"/>
      <c r="Q637" s="6">
        <v>45246</v>
      </c>
      <c r="R637" t="s">
        <v>712</v>
      </c>
      <c r="S637" t="s">
        <v>2946</v>
      </c>
      <c r="T637" t="s">
        <v>5711</v>
      </c>
      <c r="U637" t="s">
        <v>2031</v>
      </c>
      <c r="V637">
        <v>15000</v>
      </c>
      <c r="W637">
        <v>0.63339999999999996</v>
      </c>
      <c r="X637">
        <v>9501</v>
      </c>
      <c r="AB637" t="s">
        <v>2031</v>
      </c>
    </row>
    <row r="638" spans="1:28">
      <c r="A638">
        <v>637</v>
      </c>
      <c r="B638" t="s">
        <v>2945</v>
      </c>
      <c r="D638" t="s">
        <v>5771</v>
      </c>
      <c r="E638" t="s">
        <v>5932</v>
      </c>
      <c r="F638" t="s">
        <v>5933</v>
      </c>
      <c r="H638">
        <v>1</v>
      </c>
      <c r="I638">
        <v>1</v>
      </c>
      <c r="L638">
        <v>5499</v>
      </c>
      <c r="M638" t="s">
        <v>5848</v>
      </c>
      <c r="N638" s="6">
        <v>45248</v>
      </c>
      <c r="O638" s="6">
        <v>45248</v>
      </c>
      <c r="P638" s="6"/>
      <c r="Q638" s="6"/>
      <c r="R638" t="s">
        <v>712</v>
      </c>
      <c r="S638" t="s">
        <v>2946</v>
      </c>
      <c r="T638" t="s">
        <v>5711</v>
      </c>
      <c r="U638" t="s">
        <v>2031</v>
      </c>
      <c r="V638">
        <v>15000</v>
      </c>
      <c r="W638">
        <v>0.63339999999999996</v>
      </c>
      <c r="X638">
        <v>9501</v>
      </c>
      <c r="AB638" t="s">
        <v>2031</v>
      </c>
    </row>
    <row r="639" spans="1:28">
      <c r="A639">
        <v>638</v>
      </c>
      <c r="B639" t="s">
        <v>2945</v>
      </c>
      <c r="D639" t="s">
        <v>5771</v>
      </c>
      <c r="E639" t="s">
        <v>5934</v>
      </c>
      <c r="F639" t="s">
        <v>5933</v>
      </c>
      <c r="H639">
        <v>1</v>
      </c>
      <c r="I639">
        <v>1</v>
      </c>
      <c r="L639">
        <v>5499</v>
      </c>
      <c r="M639" t="s">
        <v>5848</v>
      </c>
      <c r="N639" s="6">
        <v>45248</v>
      </c>
      <c r="O639" s="6">
        <v>45248</v>
      </c>
      <c r="P639" s="6"/>
      <c r="Q639" s="6"/>
      <c r="R639" t="s">
        <v>712</v>
      </c>
      <c r="S639" t="s">
        <v>2946</v>
      </c>
      <c r="T639" t="s">
        <v>5711</v>
      </c>
      <c r="U639" t="s">
        <v>2031</v>
      </c>
      <c r="V639">
        <v>15000</v>
      </c>
      <c r="W639">
        <v>0.63339999999999996</v>
      </c>
      <c r="X639">
        <v>9501</v>
      </c>
      <c r="AB639" t="s">
        <v>2031</v>
      </c>
    </row>
    <row r="640" spans="1:28">
      <c r="A640">
        <v>639</v>
      </c>
      <c r="B640" t="s">
        <v>2945</v>
      </c>
      <c r="D640" t="s">
        <v>5771</v>
      </c>
      <c r="E640" t="s">
        <v>5935</v>
      </c>
      <c r="H640">
        <v>1</v>
      </c>
      <c r="I640">
        <v>1</v>
      </c>
      <c r="L640">
        <v>5499</v>
      </c>
      <c r="M640" t="s">
        <v>5848</v>
      </c>
      <c r="N640" s="6">
        <v>45248</v>
      </c>
      <c r="O640" s="6">
        <v>45248</v>
      </c>
      <c r="P640" s="6"/>
      <c r="Q640" s="6"/>
      <c r="R640" t="s">
        <v>712</v>
      </c>
      <c r="S640" t="s">
        <v>2946</v>
      </c>
      <c r="T640" t="s">
        <v>5711</v>
      </c>
      <c r="U640" t="s">
        <v>2031</v>
      </c>
      <c r="V640">
        <v>15000</v>
      </c>
      <c r="W640">
        <v>0.63339999999999996</v>
      </c>
      <c r="X640">
        <v>9501</v>
      </c>
      <c r="AB640" t="s">
        <v>2031</v>
      </c>
    </row>
    <row r="641" spans="1:28">
      <c r="A641">
        <v>640</v>
      </c>
      <c r="B641" t="s">
        <v>5982</v>
      </c>
      <c r="C641" t="s">
        <v>6067</v>
      </c>
      <c r="D641" t="s">
        <v>6068</v>
      </c>
      <c r="E641" t="s">
        <v>6069</v>
      </c>
      <c r="F641">
        <v>6141677521</v>
      </c>
      <c r="G641" t="s">
        <v>6070</v>
      </c>
      <c r="H641">
        <v>6</v>
      </c>
      <c r="I641">
        <v>6</v>
      </c>
      <c r="L641">
        <v>2520</v>
      </c>
      <c r="M641" t="s">
        <v>5957</v>
      </c>
      <c r="N641" s="6">
        <v>45268</v>
      </c>
      <c r="O641" s="6">
        <v>45420</v>
      </c>
      <c r="P641" s="6">
        <v>45267</v>
      </c>
      <c r="Q641" s="6">
        <v>45419</v>
      </c>
      <c r="R641" t="s">
        <v>1893</v>
      </c>
      <c r="S641" t="s">
        <v>2436</v>
      </c>
      <c r="T641" t="s">
        <v>5557</v>
      </c>
      <c r="U641" t="s">
        <v>2029</v>
      </c>
      <c r="V641">
        <v>5000</v>
      </c>
      <c r="W641">
        <v>0.496</v>
      </c>
      <c r="X641">
        <v>2480</v>
      </c>
      <c r="AB641" t="s">
        <v>2031</v>
      </c>
    </row>
    <row r="642" spans="1:28">
      <c r="A642">
        <v>641</v>
      </c>
      <c r="B642" t="s">
        <v>5982</v>
      </c>
      <c r="C642" t="s">
        <v>5958</v>
      </c>
      <c r="D642" t="s">
        <v>6035</v>
      </c>
      <c r="E642" t="s">
        <v>5959</v>
      </c>
      <c r="F642">
        <v>9631619763</v>
      </c>
      <c r="G642" t="s">
        <v>5960</v>
      </c>
      <c r="H642">
        <v>6</v>
      </c>
      <c r="I642">
        <v>6</v>
      </c>
      <c r="L642">
        <v>1800</v>
      </c>
      <c r="M642" t="s">
        <v>5957</v>
      </c>
      <c r="N642" s="6">
        <v>45268</v>
      </c>
      <c r="O642" s="6">
        <v>45420</v>
      </c>
      <c r="P642" s="6">
        <v>45264</v>
      </c>
      <c r="Q642" s="6">
        <v>45416</v>
      </c>
      <c r="R642" t="s">
        <v>1892</v>
      </c>
      <c r="S642" t="s">
        <v>2436</v>
      </c>
      <c r="T642" t="s">
        <v>5557</v>
      </c>
      <c r="U642" t="s">
        <v>2029</v>
      </c>
      <c r="V642">
        <v>5000</v>
      </c>
      <c r="W642">
        <v>0.64</v>
      </c>
      <c r="X642">
        <v>3200</v>
      </c>
      <c r="AB642" t="s">
        <v>2031</v>
      </c>
    </row>
    <row r="643" spans="1:28">
      <c r="A643">
        <v>642</v>
      </c>
      <c r="B643" t="s">
        <v>5982</v>
      </c>
      <c r="C643" t="s">
        <v>5961</v>
      </c>
      <c r="D643" t="s">
        <v>6036</v>
      </c>
      <c r="E643" t="s">
        <v>5962</v>
      </c>
      <c r="F643">
        <v>4447260010</v>
      </c>
      <c r="G643" t="s">
        <v>5963</v>
      </c>
      <c r="H643">
        <v>6</v>
      </c>
      <c r="I643">
        <v>6</v>
      </c>
      <c r="L643">
        <v>1800</v>
      </c>
      <c r="M643" t="s">
        <v>5957</v>
      </c>
      <c r="N643" s="6">
        <v>45268</v>
      </c>
      <c r="O643" s="6">
        <v>45420</v>
      </c>
      <c r="P643" s="6">
        <v>45254</v>
      </c>
      <c r="Q643" s="6">
        <v>45406</v>
      </c>
      <c r="R643" t="s">
        <v>1892</v>
      </c>
      <c r="S643" t="s">
        <v>2436</v>
      </c>
      <c r="T643" t="s">
        <v>5557</v>
      </c>
      <c r="U643" t="s">
        <v>2029</v>
      </c>
      <c r="V643">
        <v>5000</v>
      </c>
      <c r="W643">
        <v>0.64</v>
      </c>
      <c r="X643">
        <v>3200</v>
      </c>
      <c r="AB643" t="s">
        <v>2031</v>
      </c>
    </row>
    <row r="644" spans="1:28">
      <c r="A644">
        <v>643</v>
      </c>
      <c r="B644" t="s">
        <v>5982</v>
      </c>
      <c r="C644" t="s">
        <v>860</v>
      </c>
      <c r="D644" t="s">
        <v>6037</v>
      </c>
      <c r="E644" t="s">
        <v>818</v>
      </c>
      <c r="F644">
        <v>9632526121</v>
      </c>
      <c r="G644" t="s">
        <v>1515</v>
      </c>
      <c r="H644">
        <v>6</v>
      </c>
      <c r="I644">
        <v>6</v>
      </c>
      <c r="L644">
        <v>0</v>
      </c>
      <c r="M644" t="s">
        <v>5957</v>
      </c>
      <c r="N644" s="6">
        <v>45268</v>
      </c>
      <c r="O644" s="6">
        <v>45420</v>
      </c>
      <c r="P644" s="6"/>
      <c r="Q644" s="6"/>
      <c r="R644" t="s">
        <v>1893</v>
      </c>
      <c r="S644" t="s">
        <v>2436</v>
      </c>
      <c r="T644" t="s">
        <v>5557</v>
      </c>
      <c r="U644" t="s">
        <v>2029</v>
      </c>
      <c r="V644">
        <v>5000</v>
      </c>
      <c r="W644">
        <v>1</v>
      </c>
      <c r="X644">
        <v>5000</v>
      </c>
      <c r="AB644" t="s">
        <v>2031</v>
      </c>
    </row>
    <row r="645" spans="1:28">
      <c r="A645">
        <v>644</v>
      </c>
      <c r="B645" t="s">
        <v>5982</v>
      </c>
      <c r="C645" t="s">
        <v>5983</v>
      </c>
      <c r="D645" t="s">
        <v>6038</v>
      </c>
      <c r="E645" t="s">
        <v>5984</v>
      </c>
      <c r="F645">
        <v>9631296962</v>
      </c>
      <c r="G645" t="s">
        <v>6190</v>
      </c>
      <c r="H645">
        <v>6</v>
      </c>
      <c r="I645">
        <v>6</v>
      </c>
      <c r="L645">
        <v>1800</v>
      </c>
      <c r="M645" t="s">
        <v>5957</v>
      </c>
      <c r="N645" s="6">
        <v>45268</v>
      </c>
      <c r="O645" s="6">
        <v>45420</v>
      </c>
      <c r="P645" s="6"/>
      <c r="Q645" s="6"/>
      <c r="R645" t="s">
        <v>1892</v>
      </c>
      <c r="S645" t="s">
        <v>2436</v>
      </c>
      <c r="T645" t="s">
        <v>5557</v>
      </c>
      <c r="U645" t="s">
        <v>2029</v>
      </c>
      <c r="V645">
        <v>5000</v>
      </c>
      <c r="W645">
        <v>0.64</v>
      </c>
      <c r="X645">
        <v>3200</v>
      </c>
      <c r="AB645" t="s">
        <v>2031</v>
      </c>
    </row>
    <row r="646" spans="1:28">
      <c r="A646">
        <v>645</v>
      </c>
      <c r="B646" t="s">
        <v>5982</v>
      </c>
      <c r="C646" t="s">
        <v>5985</v>
      </c>
      <c r="D646" t="s">
        <v>69</v>
      </c>
      <c r="E646" t="s">
        <v>5986</v>
      </c>
      <c r="F646">
        <v>5530605277</v>
      </c>
      <c r="G646" t="s">
        <v>5987</v>
      </c>
      <c r="H646">
        <v>6</v>
      </c>
      <c r="I646">
        <v>6</v>
      </c>
      <c r="J646">
        <v>600</v>
      </c>
      <c r="L646">
        <v>2520</v>
      </c>
      <c r="M646" t="s">
        <v>5957</v>
      </c>
      <c r="N646" s="6">
        <v>45268</v>
      </c>
      <c r="O646" s="6">
        <v>45420</v>
      </c>
      <c r="P646" s="6">
        <v>45266</v>
      </c>
      <c r="Q646" s="6">
        <v>45418</v>
      </c>
      <c r="R646" t="s">
        <v>1893</v>
      </c>
      <c r="S646" t="s">
        <v>2436</v>
      </c>
      <c r="T646" t="s">
        <v>5557</v>
      </c>
      <c r="U646" t="s">
        <v>2741</v>
      </c>
      <c r="V646">
        <v>5000</v>
      </c>
      <c r="W646">
        <v>0.496</v>
      </c>
      <c r="X646">
        <v>2480</v>
      </c>
      <c r="AB646" t="s">
        <v>2741</v>
      </c>
    </row>
    <row r="647" spans="1:28">
      <c r="A647">
        <v>646</v>
      </c>
      <c r="B647" t="s">
        <v>5982</v>
      </c>
      <c r="C647" t="s">
        <v>5989</v>
      </c>
      <c r="D647" t="s">
        <v>6039</v>
      </c>
      <c r="E647" t="s">
        <v>5990</v>
      </c>
      <c r="F647">
        <v>7225604807</v>
      </c>
      <c r="G647" t="s">
        <v>5991</v>
      </c>
      <c r="H647">
        <v>6</v>
      </c>
      <c r="I647">
        <v>6</v>
      </c>
      <c r="J647">
        <v>600</v>
      </c>
      <c r="L647">
        <v>2520</v>
      </c>
      <c r="M647" t="s">
        <v>5957</v>
      </c>
      <c r="N647" s="6">
        <v>45268</v>
      </c>
      <c r="O647" s="6">
        <v>45420</v>
      </c>
      <c r="P647" s="6">
        <v>45266</v>
      </c>
      <c r="Q647" s="6">
        <v>45418</v>
      </c>
      <c r="R647" t="s">
        <v>1892</v>
      </c>
      <c r="S647" t="s">
        <v>2436</v>
      </c>
      <c r="T647" t="s">
        <v>5557</v>
      </c>
      <c r="U647" t="s">
        <v>2029</v>
      </c>
      <c r="V647">
        <v>5000</v>
      </c>
      <c r="W647">
        <v>0.496</v>
      </c>
      <c r="X647">
        <v>2480</v>
      </c>
      <c r="AB647" t="s">
        <v>2031</v>
      </c>
    </row>
    <row r="648" spans="1:28">
      <c r="A648">
        <v>647</v>
      </c>
      <c r="B648" t="s">
        <v>163</v>
      </c>
      <c r="C648" t="s">
        <v>6161</v>
      </c>
      <c r="D648" t="s">
        <v>6296</v>
      </c>
      <c r="E648" t="s">
        <v>6162</v>
      </c>
      <c r="F648">
        <v>7221864789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6163</v>
      </c>
      <c r="N648" s="6">
        <v>45310</v>
      </c>
      <c r="O648" s="6">
        <v>45888</v>
      </c>
      <c r="P648" s="6">
        <v>45210</v>
      </c>
      <c r="Q648" s="6">
        <v>45888</v>
      </c>
      <c r="R648" t="s">
        <v>1892</v>
      </c>
      <c r="S648" t="s">
        <v>1751</v>
      </c>
      <c r="T648" t="s">
        <v>294</v>
      </c>
      <c r="U648" t="s">
        <v>2029</v>
      </c>
      <c r="V648">
        <v>5000</v>
      </c>
      <c r="W648">
        <v>0.28499999999999998</v>
      </c>
      <c r="X648">
        <v>1425</v>
      </c>
      <c r="Y648">
        <v>2</v>
      </c>
      <c r="AA648">
        <v>25000</v>
      </c>
      <c r="AB648" t="s">
        <v>2031</v>
      </c>
    </row>
    <row r="649" spans="1:28">
      <c r="A649">
        <v>648</v>
      </c>
      <c r="B649" t="s">
        <v>303</v>
      </c>
      <c r="C649" t="s">
        <v>6164</v>
      </c>
      <c r="D649" t="s">
        <v>8119</v>
      </c>
      <c r="E649" t="s">
        <v>6165</v>
      </c>
      <c r="F649">
        <v>722474858</v>
      </c>
      <c r="G649" t="s">
        <v>6191</v>
      </c>
      <c r="H649">
        <v>8</v>
      </c>
      <c r="I649">
        <v>8</v>
      </c>
      <c r="J649">
        <v>1000</v>
      </c>
      <c r="L649">
        <v>2275</v>
      </c>
      <c r="M649" t="s">
        <v>6166</v>
      </c>
      <c r="N649" s="6">
        <v>45409</v>
      </c>
      <c r="O649" s="6">
        <v>45653</v>
      </c>
      <c r="P649" s="6">
        <v>45239</v>
      </c>
      <c r="Q649" s="6">
        <v>45670</v>
      </c>
      <c r="R649" t="s">
        <v>1893</v>
      </c>
      <c r="S649" t="s">
        <v>1775</v>
      </c>
      <c r="T649" t="s">
        <v>294</v>
      </c>
      <c r="U649" t="s">
        <v>2029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2031</v>
      </c>
    </row>
    <row r="650" spans="1:28">
      <c r="A650">
        <v>649</v>
      </c>
      <c r="B650" t="s">
        <v>255</v>
      </c>
      <c r="C650" t="s">
        <v>5910</v>
      </c>
      <c r="D650" t="s">
        <v>6297</v>
      </c>
      <c r="E650" t="s">
        <v>5744</v>
      </c>
      <c r="F650" t="s">
        <v>5745</v>
      </c>
      <c r="G650" t="s">
        <v>5917</v>
      </c>
      <c r="H650">
        <v>4</v>
      </c>
      <c r="I650">
        <v>4</v>
      </c>
      <c r="J650">
        <v>1500</v>
      </c>
      <c r="L650">
        <v>3497</v>
      </c>
      <c r="M650" t="s">
        <v>3999</v>
      </c>
      <c r="N650" s="6">
        <v>45304</v>
      </c>
      <c r="O650" s="6">
        <v>45456</v>
      </c>
      <c r="P650" s="6">
        <v>45229</v>
      </c>
      <c r="Q650" s="6">
        <v>45456</v>
      </c>
      <c r="R650" t="s">
        <v>1893</v>
      </c>
      <c r="S650" t="s">
        <v>1774</v>
      </c>
      <c r="T650" t="s">
        <v>294</v>
      </c>
      <c r="U650" t="s">
        <v>2031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2031</v>
      </c>
    </row>
    <row r="651" spans="1:28">
      <c r="A651">
        <v>650</v>
      </c>
      <c r="B651" t="s">
        <v>255</v>
      </c>
      <c r="C651" t="s">
        <v>6167</v>
      </c>
      <c r="D651" t="s">
        <v>6192</v>
      </c>
      <c r="E651" t="s">
        <v>6168</v>
      </c>
      <c r="F651">
        <v>7228516342</v>
      </c>
      <c r="G651" t="s">
        <v>6194</v>
      </c>
      <c r="H651">
        <v>4</v>
      </c>
      <c r="I651">
        <v>4</v>
      </c>
      <c r="J651">
        <v>1500</v>
      </c>
      <c r="L651">
        <v>3497</v>
      </c>
      <c r="M651" t="s">
        <v>3999</v>
      </c>
      <c r="N651" s="6">
        <v>45304</v>
      </c>
      <c r="O651" s="6">
        <v>45395</v>
      </c>
      <c r="P651" s="6">
        <v>45296</v>
      </c>
      <c r="Q651" s="6">
        <v>45456</v>
      </c>
      <c r="R651" t="s">
        <v>1892</v>
      </c>
      <c r="S651" t="s">
        <v>1774</v>
      </c>
      <c r="T651" t="s">
        <v>294</v>
      </c>
      <c r="U651" t="s">
        <v>2029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2031</v>
      </c>
    </row>
    <row r="652" spans="1:28">
      <c r="A652">
        <v>651</v>
      </c>
      <c r="B652" t="s">
        <v>255</v>
      </c>
      <c r="C652" t="s">
        <v>6180</v>
      </c>
      <c r="D652" t="s">
        <v>6195</v>
      </c>
      <c r="E652" t="s">
        <v>6181</v>
      </c>
      <c r="G652" t="s">
        <v>6182</v>
      </c>
      <c r="H652">
        <v>4</v>
      </c>
      <c r="I652">
        <v>4</v>
      </c>
      <c r="J652">
        <v>1500</v>
      </c>
      <c r="L652">
        <v>3497</v>
      </c>
      <c r="M652" t="s">
        <v>3999</v>
      </c>
      <c r="N652" s="6">
        <v>45304</v>
      </c>
      <c r="O652" s="6">
        <v>45395</v>
      </c>
      <c r="P652" s="6">
        <v>45201</v>
      </c>
      <c r="Q652" s="6">
        <v>45456</v>
      </c>
      <c r="R652" t="s">
        <v>1892</v>
      </c>
      <c r="S652" t="s">
        <v>1774</v>
      </c>
      <c r="T652" t="s">
        <v>294</v>
      </c>
      <c r="U652" t="s">
        <v>2029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2031</v>
      </c>
    </row>
    <row r="653" spans="1:28">
      <c r="A653">
        <v>652</v>
      </c>
      <c r="B653" t="s">
        <v>163</v>
      </c>
      <c r="C653" t="s">
        <v>6221</v>
      </c>
      <c r="D653" t="s">
        <v>6298</v>
      </c>
      <c r="E653" t="s">
        <v>6222</v>
      </c>
      <c r="F653" t="s">
        <v>6223</v>
      </c>
      <c r="G653" t="s">
        <v>6224</v>
      </c>
      <c r="H653">
        <v>20</v>
      </c>
      <c r="I653">
        <v>20</v>
      </c>
      <c r="K653">
        <v>2100</v>
      </c>
      <c r="L653">
        <v>2000</v>
      </c>
      <c r="M653" t="s">
        <v>6163</v>
      </c>
      <c r="N653" s="6">
        <v>45310</v>
      </c>
      <c r="O653" s="6">
        <v>45879</v>
      </c>
      <c r="P653" s="6">
        <v>45308</v>
      </c>
      <c r="Q653" s="6">
        <v>45879</v>
      </c>
      <c r="R653" t="s">
        <v>1892</v>
      </c>
      <c r="S653" t="s">
        <v>1751</v>
      </c>
      <c r="T653" t="s">
        <v>429</v>
      </c>
      <c r="U653" t="s">
        <v>2029</v>
      </c>
      <c r="V653">
        <v>5000</v>
      </c>
      <c r="W653" s="618">
        <v>0.6</v>
      </c>
      <c r="X653">
        <v>3000</v>
      </c>
      <c r="Y653">
        <v>2</v>
      </c>
      <c r="AA653">
        <v>25000</v>
      </c>
      <c r="AB653" t="s">
        <v>2031</v>
      </c>
    </row>
    <row r="654" spans="1:28">
      <c r="A654">
        <v>653</v>
      </c>
      <c r="B654" t="s">
        <v>255</v>
      </c>
      <c r="C654" t="s">
        <v>6231</v>
      </c>
      <c r="D654" t="s">
        <v>6299</v>
      </c>
      <c r="E654" t="s">
        <v>6232</v>
      </c>
      <c r="G654" t="s">
        <v>6233</v>
      </c>
      <c r="H654">
        <v>4</v>
      </c>
      <c r="I654">
        <v>4</v>
      </c>
      <c r="J654">
        <v>1500</v>
      </c>
      <c r="L654">
        <v>3497</v>
      </c>
      <c r="M654" t="s">
        <v>3999</v>
      </c>
      <c r="N654" s="6">
        <v>45304</v>
      </c>
      <c r="O654" s="6">
        <v>45395</v>
      </c>
      <c r="P654" s="6">
        <v>45303</v>
      </c>
      <c r="Q654" s="6">
        <v>45395</v>
      </c>
      <c r="R654" t="s">
        <v>1893</v>
      </c>
      <c r="S654" t="s">
        <v>1774</v>
      </c>
      <c r="T654" t="s">
        <v>294</v>
      </c>
      <c r="U654" t="s">
        <v>2029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2031</v>
      </c>
    </row>
    <row r="655" spans="1:28">
      <c r="A655">
        <v>654</v>
      </c>
      <c r="B655" t="s">
        <v>255</v>
      </c>
      <c r="C655" t="s">
        <v>6234</v>
      </c>
      <c r="D655" t="s">
        <v>6300</v>
      </c>
      <c r="E655" t="s">
        <v>6235</v>
      </c>
      <c r="G655" t="s">
        <v>6236</v>
      </c>
      <c r="H655">
        <v>4</v>
      </c>
      <c r="I655">
        <v>4</v>
      </c>
      <c r="J655">
        <v>1500</v>
      </c>
      <c r="L655">
        <v>3497</v>
      </c>
      <c r="M655" t="s">
        <v>3999</v>
      </c>
      <c r="N655" s="6">
        <v>45304</v>
      </c>
      <c r="O655" s="6">
        <v>45395</v>
      </c>
      <c r="P655" s="6">
        <v>45303</v>
      </c>
      <c r="Q655" s="6">
        <v>45395</v>
      </c>
      <c r="R655" t="s">
        <v>1892</v>
      </c>
      <c r="S655" t="s">
        <v>1774</v>
      </c>
      <c r="T655" t="s">
        <v>294</v>
      </c>
      <c r="U655" t="s">
        <v>2031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2031</v>
      </c>
    </row>
    <row r="656" spans="1:28">
      <c r="A656">
        <v>655</v>
      </c>
      <c r="B656" t="s">
        <v>163</v>
      </c>
      <c r="C656" t="s">
        <v>6241</v>
      </c>
      <c r="D656" t="s">
        <v>6301</v>
      </c>
      <c r="E656" t="s">
        <v>6242</v>
      </c>
      <c r="F656" t="s">
        <v>6243</v>
      </c>
      <c r="G656" s="143" t="s">
        <v>6244</v>
      </c>
      <c r="H656">
        <v>20</v>
      </c>
      <c r="I656">
        <v>20</v>
      </c>
      <c r="K656">
        <v>2100</v>
      </c>
      <c r="L656">
        <v>2000</v>
      </c>
      <c r="M656" t="s">
        <v>6163</v>
      </c>
      <c r="N656" s="6">
        <v>45310</v>
      </c>
      <c r="O656" s="6">
        <v>45888</v>
      </c>
      <c r="P656" s="6">
        <v>45309</v>
      </c>
      <c r="Q656" s="6">
        <v>45888</v>
      </c>
      <c r="R656" t="s">
        <v>1892</v>
      </c>
      <c r="S656" t="s">
        <v>1751</v>
      </c>
      <c r="T656" t="s">
        <v>429</v>
      </c>
      <c r="U656" t="s">
        <v>2029</v>
      </c>
      <c r="V656">
        <v>5000</v>
      </c>
      <c r="W656" s="618">
        <v>0.6</v>
      </c>
      <c r="X656">
        <v>3000</v>
      </c>
      <c r="Y656">
        <v>2</v>
      </c>
      <c r="AA656">
        <v>26000</v>
      </c>
      <c r="AB656" t="s">
        <v>2031</v>
      </c>
    </row>
    <row r="657" spans="1:28">
      <c r="A657">
        <v>656</v>
      </c>
      <c r="B657" t="s">
        <v>163</v>
      </c>
      <c r="C657" t="s">
        <v>6255</v>
      </c>
      <c r="D657" t="s">
        <v>6302</v>
      </c>
      <c r="E657" t="s">
        <v>6256</v>
      </c>
      <c r="F657" t="s">
        <v>6257</v>
      </c>
      <c r="G657" t="s">
        <v>6258</v>
      </c>
      <c r="H657">
        <v>20</v>
      </c>
      <c r="I657">
        <v>20</v>
      </c>
      <c r="K657">
        <v>2100</v>
      </c>
      <c r="L657">
        <v>2000</v>
      </c>
      <c r="M657" t="s">
        <v>6163</v>
      </c>
      <c r="N657" s="6">
        <v>45310</v>
      </c>
      <c r="O657" s="6">
        <v>45888</v>
      </c>
      <c r="P657" s="6">
        <v>45310</v>
      </c>
      <c r="Q657" s="6">
        <v>45888</v>
      </c>
      <c r="R657" t="s">
        <v>1892</v>
      </c>
      <c r="S657" t="s">
        <v>1751</v>
      </c>
      <c r="T657" t="s">
        <v>429</v>
      </c>
      <c r="U657" t="s">
        <v>20</v>
      </c>
      <c r="V657">
        <v>5000</v>
      </c>
      <c r="W657" s="618">
        <v>0.6</v>
      </c>
      <c r="X657">
        <v>3000</v>
      </c>
      <c r="Y657">
        <v>2</v>
      </c>
      <c r="AA657">
        <v>26000</v>
      </c>
      <c r="AB657" t="s">
        <v>20</v>
      </c>
    </row>
    <row r="658" spans="1:28">
      <c r="A658">
        <v>657</v>
      </c>
      <c r="B658" t="s">
        <v>163</v>
      </c>
      <c r="C658" t="s">
        <v>6303</v>
      </c>
      <c r="D658" t="s">
        <v>6304</v>
      </c>
      <c r="E658" t="s">
        <v>6284</v>
      </c>
      <c r="H658">
        <v>20</v>
      </c>
      <c r="I658">
        <v>20</v>
      </c>
      <c r="J658">
        <v>1000</v>
      </c>
      <c r="K658">
        <v>2000</v>
      </c>
      <c r="L658">
        <v>2275</v>
      </c>
      <c r="M658" t="s">
        <v>6163</v>
      </c>
      <c r="N658" s="6">
        <v>45310</v>
      </c>
      <c r="O658" s="6">
        <v>45888</v>
      </c>
      <c r="P658" s="6">
        <v>41652</v>
      </c>
      <c r="Q658" s="6">
        <v>45890</v>
      </c>
      <c r="R658" t="s">
        <v>1892</v>
      </c>
      <c r="S658" t="s">
        <v>1751</v>
      </c>
      <c r="T658" t="s">
        <v>294</v>
      </c>
      <c r="U658" t="s">
        <v>2029</v>
      </c>
      <c r="V658">
        <v>5000</v>
      </c>
      <c r="W658">
        <v>0.54500000000000004</v>
      </c>
      <c r="X658">
        <v>2725</v>
      </c>
      <c r="AB658" t="s">
        <v>2031</v>
      </c>
    </row>
    <row r="659" spans="1:28">
      <c r="A659">
        <v>658</v>
      </c>
      <c r="B659" t="s">
        <v>303</v>
      </c>
      <c r="C659" t="s">
        <v>6286</v>
      </c>
      <c r="D659" t="s">
        <v>5997</v>
      </c>
      <c r="E659" t="s">
        <v>6287</v>
      </c>
      <c r="F659">
        <v>9999691877</v>
      </c>
      <c r="G659" t="s">
        <v>6307</v>
      </c>
      <c r="H659">
        <v>10</v>
      </c>
      <c r="I659">
        <v>10</v>
      </c>
      <c r="L659">
        <v>1600</v>
      </c>
      <c r="M659" t="s">
        <v>895</v>
      </c>
      <c r="N659" s="6">
        <v>45332</v>
      </c>
      <c r="O659" s="6">
        <v>45630</v>
      </c>
      <c r="P659" s="6">
        <v>45321</v>
      </c>
      <c r="Q659" s="6">
        <v>45606</v>
      </c>
      <c r="R659" t="s">
        <v>1893</v>
      </c>
      <c r="S659" t="s">
        <v>903</v>
      </c>
      <c r="T659" t="s">
        <v>429</v>
      </c>
      <c r="U659" t="s">
        <v>2031</v>
      </c>
      <c r="V659">
        <v>5000</v>
      </c>
      <c r="W659" s="618">
        <v>0.68</v>
      </c>
      <c r="X659">
        <v>3400</v>
      </c>
      <c r="Y659">
        <v>0</v>
      </c>
      <c r="Z659">
        <v>5000</v>
      </c>
      <c r="AA659">
        <v>21000</v>
      </c>
      <c r="AB659" t="s">
        <v>2031</v>
      </c>
    </row>
    <row r="660" spans="1:28">
      <c r="A660">
        <v>659</v>
      </c>
      <c r="B660" t="s">
        <v>255</v>
      </c>
      <c r="C660" t="s">
        <v>6311</v>
      </c>
      <c r="D660" t="s">
        <v>6193</v>
      </c>
      <c r="E660" t="s">
        <v>5749</v>
      </c>
      <c r="F660" t="s">
        <v>6305</v>
      </c>
      <c r="G660" t="s">
        <v>9085</v>
      </c>
      <c r="H660">
        <v>4</v>
      </c>
      <c r="I660">
        <v>4</v>
      </c>
      <c r="J660">
        <v>1500</v>
      </c>
      <c r="L660">
        <v>3497</v>
      </c>
      <c r="M660" t="s">
        <v>3999</v>
      </c>
      <c r="N660" s="6">
        <v>45304</v>
      </c>
      <c r="O660" s="6">
        <v>45394</v>
      </c>
      <c r="P660" s="6">
        <v>45303</v>
      </c>
      <c r="Q660" s="6">
        <v>45395</v>
      </c>
      <c r="R660" t="s">
        <v>1892</v>
      </c>
      <c r="S660" t="s">
        <v>1774</v>
      </c>
      <c r="T660" t="s">
        <v>294</v>
      </c>
      <c r="U660" t="s">
        <v>2029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2031</v>
      </c>
    </row>
    <row r="661" spans="1:28">
      <c r="A661">
        <v>660</v>
      </c>
      <c r="B661" t="s">
        <v>198</v>
      </c>
      <c r="C661" t="s">
        <v>6312</v>
      </c>
      <c r="D661" t="s">
        <v>6313</v>
      </c>
      <c r="E661" t="s">
        <v>6386</v>
      </c>
      <c r="F661" t="s">
        <v>8816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3999</v>
      </c>
      <c r="N661" s="6">
        <v>45304</v>
      </c>
      <c r="O661" s="6">
        <v>45893</v>
      </c>
      <c r="P661" s="6">
        <v>45304</v>
      </c>
      <c r="Q661" s="6">
        <v>45882</v>
      </c>
      <c r="R661" t="s">
        <v>1893</v>
      </c>
      <c r="S661" t="s">
        <v>1749</v>
      </c>
      <c r="T661" t="s">
        <v>294</v>
      </c>
      <c r="U661" t="s">
        <v>2029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2031</v>
      </c>
    </row>
    <row r="662" spans="1:28">
      <c r="A662">
        <v>661</v>
      </c>
      <c r="B662" t="s">
        <v>198</v>
      </c>
      <c r="C662" t="s">
        <v>6314</v>
      </c>
      <c r="D662" t="s">
        <v>6315</v>
      </c>
      <c r="E662" t="s">
        <v>6316</v>
      </c>
      <c r="F662">
        <v>7223992045</v>
      </c>
      <c r="G662" t="s">
        <v>9086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3999</v>
      </c>
      <c r="N662" s="6">
        <v>45304</v>
      </c>
      <c r="O662" s="6">
        <v>45893</v>
      </c>
      <c r="P662" s="6">
        <v>45304</v>
      </c>
      <c r="Q662" s="6">
        <v>45882</v>
      </c>
      <c r="R662" t="s">
        <v>1892</v>
      </c>
      <c r="S662" t="s">
        <v>1749</v>
      </c>
      <c r="T662" t="s">
        <v>294</v>
      </c>
      <c r="U662" t="s">
        <v>2029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2031</v>
      </c>
    </row>
    <row r="663" spans="1:28">
      <c r="A663">
        <v>662</v>
      </c>
      <c r="B663" t="s">
        <v>865</v>
      </c>
      <c r="C663" t="s">
        <v>6324</v>
      </c>
      <c r="D663" t="s">
        <v>8120</v>
      </c>
      <c r="E663" t="s">
        <v>6325</v>
      </c>
      <c r="F663">
        <v>9985772988</v>
      </c>
      <c r="G663" s="143" t="s">
        <v>6326</v>
      </c>
      <c r="H663">
        <v>20</v>
      </c>
      <c r="I663">
        <v>20</v>
      </c>
      <c r="L663">
        <v>5200</v>
      </c>
      <c r="M663" t="s">
        <v>6327</v>
      </c>
      <c r="N663" s="6">
        <v>45339</v>
      </c>
      <c r="O663" s="6">
        <v>45913</v>
      </c>
      <c r="P663" s="6">
        <v>45323</v>
      </c>
      <c r="Q663" s="6">
        <v>45917</v>
      </c>
      <c r="R663" t="s">
        <v>1892</v>
      </c>
      <c r="S663" t="s">
        <v>1770</v>
      </c>
      <c r="T663" t="s">
        <v>429</v>
      </c>
      <c r="U663" t="s">
        <v>2029</v>
      </c>
      <c r="V663">
        <v>7000</v>
      </c>
      <c r="W663" s="618">
        <v>0.25714285714285712</v>
      </c>
      <c r="X663">
        <v>1800</v>
      </c>
      <c r="Y663">
        <v>1</v>
      </c>
      <c r="AA663">
        <v>0</v>
      </c>
      <c r="AB663" t="s">
        <v>2031</v>
      </c>
    </row>
    <row r="664" spans="1:28">
      <c r="A664">
        <v>663</v>
      </c>
      <c r="B664" t="s">
        <v>166</v>
      </c>
      <c r="C664" t="s">
        <v>6332</v>
      </c>
      <c r="D664" t="s">
        <v>9087</v>
      </c>
      <c r="E664" t="s">
        <v>6333</v>
      </c>
      <c r="F664">
        <v>9843094976</v>
      </c>
      <c r="G664" t="s">
        <v>6334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895</v>
      </c>
      <c r="N664" s="6">
        <v>45332</v>
      </c>
      <c r="O664" s="6">
        <v>45882</v>
      </c>
      <c r="P664" s="6">
        <v>45323</v>
      </c>
      <c r="Q664" s="6">
        <v>45882</v>
      </c>
      <c r="R664" t="s">
        <v>1892</v>
      </c>
      <c r="S664" t="s">
        <v>903</v>
      </c>
      <c r="T664" t="s">
        <v>429</v>
      </c>
      <c r="U664" t="s">
        <v>20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20</v>
      </c>
    </row>
    <row r="665" spans="1:28">
      <c r="A665">
        <v>664</v>
      </c>
      <c r="B665" t="s">
        <v>163</v>
      </c>
      <c r="C665" t="s">
        <v>2840</v>
      </c>
      <c r="D665" t="s">
        <v>61</v>
      </c>
      <c r="E665" t="s">
        <v>2841</v>
      </c>
      <c r="F665">
        <v>9841423687</v>
      </c>
      <c r="G665" t="s">
        <v>2842</v>
      </c>
      <c r="H665">
        <v>20</v>
      </c>
      <c r="I665">
        <v>20</v>
      </c>
      <c r="K665">
        <v>2000</v>
      </c>
      <c r="L665">
        <v>2275</v>
      </c>
      <c r="M665" t="s">
        <v>6335</v>
      </c>
      <c r="N665" s="6">
        <v>45401</v>
      </c>
      <c r="O665" s="6">
        <v>45323</v>
      </c>
      <c r="P665" s="6">
        <v>45980</v>
      </c>
      <c r="Q665" s="6">
        <v>45606</v>
      </c>
      <c r="R665" t="s">
        <v>1893</v>
      </c>
      <c r="S665" t="s">
        <v>1751</v>
      </c>
      <c r="T665" t="s">
        <v>429</v>
      </c>
      <c r="U665" t="s">
        <v>2029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2031</v>
      </c>
    </row>
    <row r="666" spans="1:28">
      <c r="A666">
        <v>665</v>
      </c>
      <c r="B666" t="s">
        <v>518</v>
      </c>
      <c r="C666" t="s">
        <v>6776</v>
      </c>
      <c r="D666" t="s">
        <v>6402</v>
      </c>
      <c r="E666" t="s">
        <v>6370</v>
      </c>
      <c r="G666" t="s">
        <v>8940</v>
      </c>
      <c r="H666">
        <v>16</v>
      </c>
      <c r="I666">
        <v>16</v>
      </c>
      <c r="J666">
        <v>2000</v>
      </c>
      <c r="K666">
        <v>2000</v>
      </c>
      <c r="L666">
        <v>682.5</v>
      </c>
      <c r="M666" t="s">
        <v>6371</v>
      </c>
      <c r="N666" s="6">
        <v>45306</v>
      </c>
      <c r="O666" s="6">
        <v>45762</v>
      </c>
      <c r="P666" s="6">
        <v>45337</v>
      </c>
      <c r="Q666" s="6">
        <v>45762</v>
      </c>
      <c r="R666" t="s">
        <v>1893</v>
      </c>
      <c r="S666" t="s">
        <v>1771</v>
      </c>
      <c r="T666" t="s">
        <v>735</v>
      </c>
      <c r="U666" t="s">
        <v>2029</v>
      </c>
      <c r="V666">
        <v>5000</v>
      </c>
      <c r="W666">
        <v>0.86350000000000005</v>
      </c>
      <c r="X666">
        <v>4317.5</v>
      </c>
      <c r="Y666">
        <v>2</v>
      </c>
      <c r="AA666">
        <v>26000</v>
      </c>
      <c r="AB666" t="s">
        <v>2029</v>
      </c>
    </row>
    <row r="667" spans="1:28">
      <c r="A667">
        <v>666</v>
      </c>
      <c r="B667" t="s">
        <v>518</v>
      </c>
      <c r="C667" t="s">
        <v>6777</v>
      </c>
      <c r="D667" t="s">
        <v>6403</v>
      </c>
      <c r="E667" t="s">
        <v>6372</v>
      </c>
      <c r="F667">
        <v>55237300</v>
      </c>
      <c r="G667" t="s">
        <v>8941</v>
      </c>
      <c r="H667">
        <v>16</v>
      </c>
      <c r="I667">
        <v>16</v>
      </c>
      <c r="J667">
        <v>2000</v>
      </c>
      <c r="K667">
        <v>2000</v>
      </c>
      <c r="L667">
        <v>682.5</v>
      </c>
      <c r="M667" t="s">
        <v>6371</v>
      </c>
      <c r="N667" s="6">
        <v>45306</v>
      </c>
      <c r="O667" s="6">
        <v>45762</v>
      </c>
      <c r="P667" s="6">
        <v>45337</v>
      </c>
      <c r="Q667" s="6">
        <v>45762</v>
      </c>
      <c r="R667" t="s">
        <v>1892</v>
      </c>
      <c r="S667" t="s">
        <v>1771</v>
      </c>
      <c r="T667" t="s">
        <v>735</v>
      </c>
      <c r="U667" t="s">
        <v>2029</v>
      </c>
      <c r="V667">
        <v>5000</v>
      </c>
      <c r="W667">
        <v>0.86350000000000005</v>
      </c>
      <c r="X667">
        <v>4317.5</v>
      </c>
      <c r="Y667">
        <v>2</v>
      </c>
      <c r="AA667">
        <v>26000</v>
      </c>
      <c r="AB667" t="s">
        <v>2029</v>
      </c>
    </row>
    <row r="668" spans="1:28">
      <c r="A668">
        <v>667</v>
      </c>
      <c r="B668" t="s">
        <v>518</v>
      </c>
      <c r="C668" t="s">
        <v>6778</v>
      </c>
      <c r="D668" t="s">
        <v>6405</v>
      </c>
      <c r="E668" t="s">
        <v>5270</v>
      </c>
      <c r="F668">
        <v>47559436</v>
      </c>
      <c r="G668" t="s">
        <v>8942</v>
      </c>
      <c r="H668">
        <v>16</v>
      </c>
      <c r="I668">
        <v>16</v>
      </c>
      <c r="J668">
        <v>2000</v>
      </c>
      <c r="K668">
        <v>2000</v>
      </c>
      <c r="L668">
        <v>682.5</v>
      </c>
      <c r="M668" t="s">
        <v>6371</v>
      </c>
      <c r="N668" s="6">
        <v>45306</v>
      </c>
      <c r="O668" s="6">
        <v>45762</v>
      </c>
      <c r="P668" s="6">
        <v>45337</v>
      </c>
      <c r="Q668" s="6">
        <v>45762</v>
      </c>
      <c r="R668" t="s">
        <v>1893</v>
      </c>
      <c r="S668" t="s">
        <v>1771</v>
      </c>
      <c r="T668" t="s">
        <v>735</v>
      </c>
      <c r="U668" t="s">
        <v>2031</v>
      </c>
      <c r="V668">
        <v>5000</v>
      </c>
      <c r="W668">
        <v>0.86350000000000005</v>
      </c>
      <c r="X668">
        <v>4317.5</v>
      </c>
      <c r="Y668">
        <v>2</v>
      </c>
      <c r="AA668">
        <v>26000</v>
      </c>
      <c r="AB668" t="s">
        <v>2031</v>
      </c>
    </row>
    <row r="669" spans="1:28">
      <c r="A669">
        <v>668</v>
      </c>
      <c r="B669" t="s">
        <v>518</v>
      </c>
      <c r="C669" t="s">
        <v>6779</v>
      </c>
      <c r="D669" t="s">
        <v>6404</v>
      </c>
      <c r="E669" t="s">
        <v>6373</v>
      </c>
      <c r="F669">
        <v>41923306</v>
      </c>
      <c r="G669" t="s">
        <v>8943</v>
      </c>
      <c r="H669">
        <v>16</v>
      </c>
      <c r="I669">
        <v>16</v>
      </c>
      <c r="J669">
        <v>2000</v>
      </c>
      <c r="K669">
        <v>2000</v>
      </c>
      <c r="L669">
        <v>682.5</v>
      </c>
      <c r="M669" t="s">
        <v>6371</v>
      </c>
      <c r="N669" s="6">
        <v>45306</v>
      </c>
      <c r="O669" s="6">
        <v>45762</v>
      </c>
      <c r="P669" s="6">
        <v>45337</v>
      </c>
      <c r="Q669" s="6">
        <v>45762</v>
      </c>
      <c r="R669" t="s">
        <v>1892</v>
      </c>
      <c r="S669" t="s">
        <v>1771</v>
      </c>
      <c r="T669" t="s">
        <v>735</v>
      </c>
      <c r="U669" t="s">
        <v>2029</v>
      </c>
      <c r="V669">
        <v>5000</v>
      </c>
      <c r="W669">
        <v>0.86350000000000005</v>
      </c>
      <c r="X669">
        <v>4317.5</v>
      </c>
      <c r="Y669">
        <v>2</v>
      </c>
      <c r="AA669">
        <v>26000</v>
      </c>
      <c r="AB669" t="s">
        <v>2031</v>
      </c>
    </row>
    <row r="670" spans="1:28">
      <c r="A670">
        <v>669</v>
      </c>
      <c r="B670" t="s">
        <v>518</v>
      </c>
      <c r="C670" t="s">
        <v>6780</v>
      </c>
      <c r="D670" t="s">
        <v>6405</v>
      </c>
      <c r="E670" t="s">
        <v>6374</v>
      </c>
      <c r="F670">
        <v>50182141</v>
      </c>
      <c r="G670" t="s">
        <v>8944</v>
      </c>
      <c r="H670">
        <v>16</v>
      </c>
      <c r="I670">
        <v>16</v>
      </c>
      <c r="J670">
        <v>2000</v>
      </c>
      <c r="K670">
        <v>2000</v>
      </c>
      <c r="L670">
        <v>682.5</v>
      </c>
      <c r="M670" t="s">
        <v>6371</v>
      </c>
      <c r="N670" s="6">
        <v>45306</v>
      </c>
      <c r="O670" s="6">
        <v>45762</v>
      </c>
      <c r="P670" s="6">
        <v>45337</v>
      </c>
      <c r="Q670" s="6">
        <v>45762</v>
      </c>
      <c r="R670" t="s">
        <v>1893</v>
      </c>
      <c r="S670" t="s">
        <v>1771</v>
      </c>
      <c r="T670" t="s">
        <v>735</v>
      </c>
      <c r="U670" t="s">
        <v>2029</v>
      </c>
      <c r="V670">
        <v>5000</v>
      </c>
      <c r="W670">
        <v>0.86350000000000005</v>
      </c>
      <c r="X670">
        <v>4317.5</v>
      </c>
      <c r="Y670">
        <v>2</v>
      </c>
      <c r="AA670">
        <v>26000</v>
      </c>
      <c r="AB670" t="s">
        <v>2031</v>
      </c>
    </row>
    <row r="671" spans="1:28">
      <c r="A671">
        <v>670</v>
      </c>
      <c r="B671" t="s">
        <v>8023</v>
      </c>
      <c r="C671" t="s">
        <v>6781</v>
      </c>
      <c r="D671" t="s">
        <v>6406</v>
      </c>
      <c r="E671" t="s">
        <v>6375</v>
      </c>
      <c r="F671">
        <v>41517700</v>
      </c>
      <c r="G671" t="s">
        <v>8945</v>
      </c>
      <c r="H671">
        <v>20</v>
      </c>
      <c r="I671">
        <v>20</v>
      </c>
      <c r="J671">
        <v>3497</v>
      </c>
      <c r="K671">
        <v>3350</v>
      </c>
      <c r="L671">
        <v>1049.0999999999999</v>
      </c>
      <c r="M671" t="s">
        <v>6376</v>
      </c>
      <c r="N671" s="6">
        <v>45306</v>
      </c>
      <c r="O671" s="6">
        <v>45884</v>
      </c>
      <c r="P671" s="6">
        <v>45337</v>
      </c>
      <c r="Q671" s="6">
        <v>45458</v>
      </c>
      <c r="R671" t="s">
        <v>1893</v>
      </c>
      <c r="S671" t="s">
        <v>1749</v>
      </c>
      <c r="T671" t="s">
        <v>735</v>
      </c>
      <c r="U671" t="s">
        <v>2029</v>
      </c>
      <c r="V671">
        <v>7000</v>
      </c>
      <c r="W671">
        <v>0.85012857142857134</v>
      </c>
      <c r="X671">
        <v>5950.9</v>
      </c>
      <c r="Y671">
        <v>1</v>
      </c>
      <c r="AA671">
        <v>30000</v>
      </c>
      <c r="AB671" t="s">
        <v>2029</v>
      </c>
    </row>
    <row r="672" spans="1:28">
      <c r="A672">
        <v>671</v>
      </c>
      <c r="B672" t="s">
        <v>2050</v>
      </c>
      <c r="C672" t="s">
        <v>6772</v>
      </c>
      <c r="D672" t="s">
        <v>6407</v>
      </c>
      <c r="E672" t="s">
        <v>6377</v>
      </c>
      <c r="F672">
        <v>53067498</v>
      </c>
      <c r="G672" t="s">
        <v>8946</v>
      </c>
      <c r="H672">
        <v>6</v>
      </c>
      <c r="I672">
        <v>6</v>
      </c>
      <c r="J672">
        <v>3000</v>
      </c>
      <c r="K672">
        <v>0</v>
      </c>
      <c r="L672">
        <v>1049.0999999999999</v>
      </c>
      <c r="M672" t="s">
        <v>6376</v>
      </c>
      <c r="N672" s="6">
        <v>45306</v>
      </c>
      <c r="O672" s="6">
        <v>45884</v>
      </c>
      <c r="P672" s="6">
        <v>45337</v>
      </c>
      <c r="Q672" s="6">
        <v>45884</v>
      </c>
      <c r="R672" t="s">
        <v>1893</v>
      </c>
      <c r="S672" t="s">
        <v>1772</v>
      </c>
      <c r="T672" t="s">
        <v>735</v>
      </c>
      <c r="U672" t="s">
        <v>2031</v>
      </c>
      <c r="V672">
        <v>7000</v>
      </c>
      <c r="W672">
        <v>0.85012857142857134</v>
      </c>
      <c r="X672">
        <v>5950.9</v>
      </c>
      <c r="Y672">
        <v>1</v>
      </c>
      <c r="Z672">
        <v>8000</v>
      </c>
      <c r="AA672">
        <v>29000</v>
      </c>
      <c r="AB672" t="s">
        <v>2031</v>
      </c>
    </row>
    <row r="673" spans="1:28">
      <c r="A673">
        <v>672</v>
      </c>
      <c r="B673" t="s">
        <v>8023</v>
      </c>
      <c r="C673" t="s">
        <v>6782</v>
      </c>
      <c r="D673" t="s">
        <v>6408</v>
      </c>
      <c r="E673" t="s">
        <v>9088</v>
      </c>
      <c r="F673">
        <v>52028129</v>
      </c>
      <c r="G673" t="s">
        <v>8947</v>
      </c>
      <c r="H673">
        <v>20</v>
      </c>
      <c r="I673">
        <v>20</v>
      </c>
      <c r="J673">
        <v>3000</v>
      </c>
      <c r="K673">
        <v>3350</v>
      </c>
      <c r="L673">
        <v>1049.0999999999999</v>
      </c>
      <c r="M673" t="s">
        <v>6376</v>
      </c>
      <c r="N673" s="6">
        <v>45306</v>
      </c>
      <c r="O673" s="6">
        <v>45884</v>
      </c>
      <c r="P673" s="6">
        <v>45337</v>
      </c>
      <c r="Q673" s="6">
        <v>45884</v>
      </c>
      <c r="R673" t="s">
        <v>1893</v>
      </c>
      <c r="S673" t="s">
        <v>1749</v>
      </c>
      <c r="T673" t="s">
        <v>735</v>
      </c>
      <c r="U673" t="s">
        <v>2029</v>
      </c>
      <c r="V673">
        <v>7000</v>
      </c>
      <c r="W673">
        <v>0.85012857142857134</v>
      </c>
      <c r="X673">
        <v>5950.9</v>
      </c>
      <c r="Y673">
        <v>1</v>
      </c>
      <c r="AA673">
        <v>30000</v>
      </c>
      <c r="AB673" t="s">
        <v>2029</v>
      </c>
    </row>
    <row r="674" spans="1:28">
      <c r="A674">
        <v>673</v>
      </c>
      <c r="B674" t="s">
        <v>8023</v>
      </c>
      <c r="C674" t="s">
        <v>6783</v>
      </c>
      <c r="D674" t="s">
        <v>6409</v>
      </c>
      <c r="E674" t="s">
        <v>6378</v>
      </c>
      <c r="F674">
        <v>42511230</v>
      </c>
      <c r="G674" t="s">
        <v>8948</v>
      </c>
      <c r="H674">
        <v>20</v>
      </c>
      <c r="I674">
        <v>20</v>
      </c>
      <c r="J674">
        <v>3000</v>
      </c>
      <c r="K674">
        <v>3350</v>
      </c>
      <c r="L674">
        <v>1049.0999999999999</v>
      </c>
      <c r="M674" t="s">
        <v>6376</v>
      </c>
      <c r="N674" s="6">
        <v>45306</v>
      </c>
      <c r="O674" s="6">
        <v>45884</v>
      </c>
      <c r="P674" s="6">
        <v>45337</v>
      </c>
      <c r="Q674" s="6">
        <v>45884</v>
      </c>
      <c r="R674" t="s">
        <v>1892</v>
      </c>
      <c r="S674" t="s">
        <v>1749</v>
      </c>
      <c r="T674" t="s">
        <v>735</v>
      </c>
      <c r="U674" t="s">
        <v>2029</v>
      </c>
      <c r="V674">
        <v>7000</v>
      </c>
      <c r="W674">
        <v>0.85012857142857134</v>
      </c>
      <c r="X674">
        <v>5950.9</v>
      </c>
      <c r="Y674">
        <v>1</v>
      </c>
      <c r="AA674">
        <v>30000</v>
      </c>
      <c r="AB674" t="s">
        <v>2029</v>
      </c>
    </row>
    <row r="675" spans="1:28">
      <c r="A675">
        <v>674</v>
      </c>
      <c r="B675" t="s">
        <v>255</v>
      </c>
      <c r="C675" t="s">
        <v>6784</v>
      </c>
      <c r="D675" t="s">
        <v>6816</v>
      </c>
      <c r="E675" t="s">
        <v>6734</v>
      </c>
      <c r="F675">
        <v>30077043</v>
      </c>
      <c r="G675" t="s">
        <v>9089</v>
      </c>
      <c r="H675">
        <v>6</v>
      </c>
      <c r="I675">
        <v>6</v>
      </c>
      <c r="J675">
        <v>3000</v>
      </c>
      <c r="K675">
        <v>3350</v>
      </c>
      <c r="L675">
        <v>1049.0999999999999</v>
      </c>
      <c r="M675" t="s">
        <v>6376</v>
      </c>
      <c r="N675" s="6">
        <v>45306</v>
      </c>
      <c r="O675" s="6">
        <v>45488</v>
      </c>
      <c r="P675" s="6">
        <v>45337</v>
      </c>
      <c r="Q675" s="6">
        <v>45884</v>
      </c>
      <c r="R675" t="s">
        <v>1893</v>
      </c>
      <c r="S675" t="s">
        <v>1774</v>
      </c>
      <c r="T675" t="s">
        <v>735</v>
      </c>
      <c r="U675" t="s">
        <v>2029</v>
      </c>
      <c r="V675">
        <v>7000</v>
      </c>
      <c r="W675">
        <v>0.85012857142857134</v>
      </c>
      <c r="X675">
        <v>5950.9</v>
      </c>
      <c r="Y675">
        <v>0</v>
      </c>
      <c r="Z675">
        <v>8000</v>
      </c>
      <c r="AA675">
        <v>30000</v>
      </c>
      <c r="AB675" t="s">
        <v>2031</v>
      </c>
    </row>
    <row r="676" spans="1:28">
      <c r="A676">
        <v>675</v>
      </c>
      <c r="B676" t="s">
        <v>8023</v>
      </c>
      <c r="C676" t="s">
        <v>6785</v>
      </c>
      <c r="D676" t="s">
        <v>6410</v>
      </c>
      <c r="E676" t="s">
        <v>6379</v>
      </c>
      <c r="F676">
        <v>56987560</v>
      </c>
      <c r="G676" t="s">
        <v>8949</v>
      </c>
      <c r="H676">
        <v>20</v>
      </c>
      <c r="I676">
        <v>20</v>
      </c>
      <c r="J676">
        <v>3000</v>
      </c>
      <c r="K676">
        <v>3350</v>
      </c>
      <c r="L676">
        <v>1049.0999999999999</v>
      </c>
      <c r="M676" t="s">
        <v>6376</v>
      </c>
      <c r="N676" s="6">
        <v>45306</v>
      </c>
      <c r="O676" s="6">
        <v>45884</v>
      </c>
      <c r="P676" s="6">
        <v>45337</v>
      </c>
      <c r="Q676" s="6">
        <v>45884</v>
      </c>
      <c r="R676" t="s">
        <v>1893</v>
      </c>
      <c r="S676" t="s">
        <v>1749</v>
      </c>
      <c r="T676" t="s">
        <v>735</v>
      </c>
      <c r="U676" t="s">
        <v>2029</v>
      </c>
      <c r="V676">
        <v>7000</v>
      </c>
      <c r="W676">
        <v>0.85012857142857134</v>
      </c>
      <c r="X676">
        <v>5950.9</v>
      </c>
      <c r="Y676">
        <v>1</v>
      </c>
      <c r="AA676">
        <v>30000</v>
      </c>
      <c r="AB676" t="s">
        <v>2029</v>
      </c>
    </row>
    <row r="677" spans="1:28">
      <c r="A677">
        <v>676</v>
      </c>
      <c r="B677" t="s">
        <v>198</v>
      </c>
      <c r="C677" t="s">
        <v>6380</v>
      </c>
      <c r="D677" t="s">
        <v>6393</v>
      </c>
      <c r="E677" t="s">
        <v>6381</v>
      </c>
      <c r="F677" t="s">
        <v>8212</v>
      </c>
      <c r="G677" t="s">
        <v>9090</v>
      </c>
      <c r="H677">
        <v>20</v>
      </c>
      <c r="I677">
        <v>20</v>
      </c>
      <c r="J677">
        <v>1500</v>
      </c>
      <c r="K677">
        <v>3000</v>
      </c>
      <c r="L677">
        <v>5200</v>
      </c>
      <c r="M677" t="s">
        <v>6382</v>
      </c>
      <c r="N677" s="6">
        <v>45339</v>
      </c>
      <c r="O677" s="6">
        <v>45917</v>
      </c>
      <c r="P677" s="6">
        <v>45328</v>
      </c>
      <c r="Q677" s="6">
        <v>45917</v>
      </c>
      <c r="R677" t="s">
        <v>1892</v>
      </c>
      <c r="S677" t="s">
        <v>1749</v>
      </c>
      <c r="T677" t="s">
        <v>429</v>
      </c>
      <c r="U677" t="s">
        <v>2029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2029</v>
      </c>
    </row>
    <row r="678" spans="1:28">
      <c r="A678">
        <v>677</v>
      </c>
      <c r="B678" t="s">
        <v>198</v>
      </c>
      <c r="C678" t="s">
        <v>6383</v>
      </c>
      <c r="D678" t="s">
        <v>6394</v>
      </c>
      <c r="E678" t="s">
        <v>6384</v>
      </c>
      <c r="F678" t="s">
        <v>8213</v>
      </c>
      <c r="G678" t="s">
        <v>9091</v>
      </c>
      <c r="H678">
        <v>20</v>
      </c>
      <c r="I678">
        <v>20</v>
      </c>
      <c r="J678">
        <v>1500</v>
      </c>
      <c r="K678">
        <v>3000</v>
      </c>
      <c r="L678">
        <v>5200</v>
      </c>
      <c r="M678" t="s">
        <v>6382</v>
      </c>
      <c r="N678" s="6">
        <v>45339</v>
      </c>
      <c r="O678" s="6">
        <v>45917</v>
      </c>
      <c r="P678" s="6">
        <v>45328</v>
      </c>
      <c r="Q678" s="6">
        <v>45917</v>
      </c>
      <c r="R678" t="s">
        <v>1892</v>
      </c>
      <c r="S678" t="s">
        <v>1749</v>
      </c>
      <c r="T678" t="s">
        <v>429</v>
      </c>
      <c r="U678" t="s">
        <v>2029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2029</v>
      </c>
    </row>
    <row r="679" spans="1:28">
      <c r="A679">
        <v>678</v>
      </c>
      <c r="B679" t="s">
        <v>255</v>
      </c>
      <c r="C679" t="s">
        <v>6773</v>
      </c>
      <c r="D679" t="s">
        <v>6411</v>
      </c>
      <c r="E679" t="s">
        <v>6401</v>
      </c>
      <c r="F679">
        <v>56300577</v>
      </c>
      <c r="G679" t="s">
        <v>8950</v>
      </c>
      <c r="H679">
        <v>6</v>
      </c>
      <c r="I679">
        <v>6</v>
      </c>
      <c r="J679">
        <v>3497</v>
      </c>
      <c r="K679">
        <v>0</v>
      </c>
      <c r="L679">
        <v>1049.0999999999999</v>
      </c>
      <c r="M679" t="s">
        <v>6371</v>
      </c>
      <c r="N679" s="6">
        <v>45303</v>
      </c>
      <c r="O679" s="6">
        <v>45455</v>
      </c>
      <c r="P679" s="6">
        <v>45342</v>
      </c>
      <c r="Q679" s="6">
        <v>45493</v>
      </c>
      <c r="R679" t="s">
        <v>1892</v>
      </c>
      <c r="S679" t="s">
        <v>1774</v>
      </c>
      <c r="T679" t="s">
        <v>735</v>
      </c>
      <c r="U679" t="s">
        <v>2031</v>
      </c>
      <c r="V679">
        <v>7000</v>
      </c>
      <c r="W679" s="618">
        <v>0.85012857142857134</v>
      </c>
      <c r="X679">
        <v>5950.9</v>
      </c>
      <c r="Y679">
        <v>0</v>
      </c>
      <c r="Z679">
        <v>8000</v>
      </c>
      <c r="AA679">
        <v>30000</v>
      </c>
      <c r="AB679" t="s">
        <v>2031</v>
      </c>
    </row>
    <row r="680" spans="1:28">
      <c r="A680">
        <v>679</v>
      </c>
      <c r="B680" t="s">
        <v>255</v>
      </c>
      <c r="C680" t="s">
        <v>6786</v>
      </c>
      <c r="D680" t="s">
        <v>6412</v>
      </c>
      <c r="E680" t="s">
        <v>6413</v>
      </c>
      <c r="G680" t="s">
        <v>8951</v>
      </c>
      <c r="H680">
        <v>6</v>
      </c>
      <c r="I680">
        <v>6</v>
      </c>
      <c r="J680">
        <v>3000</v>
      </c>
      <c r="K680">
        <v>3000</v>
      </c>
      <c r="L680">
        <v>1049.0999999999999</v>
      </c>
      <c r="M680" t="s">
        <v>6376</v>
      </c>
      <c r="N680" s="6">
        <v>45339</v>
      </c>
      <c r="O680" s="6">
        <v>45490</v>
      </c>
      <c r="P680" s="6">
        <v>45344</v>
      </c>
      <c r="Q680" s="6">
        <v>45495</v>
      </c>
      <c r="R680" t="s">
        <v>1892</v>
      </c>
      <c r="S680" t="s">
        <v>1774</v>
      </c>
      <c r="T680" t="s">
        <v>735</v>
      </c>
      <c r="U680" t="s">
        <v>2031</v>
      </c>
      <c r="V680">
        <v>7000</v>
      </c>
      <c r="W680" s="618">
        <v>0.85012857142857134</v>
      </c>
      <c r="X680">
        <v>5950.9</v>
      </c>
      <c r="Y680">
        <v>0</v>
      </c>
      <c r="Z680">
        <v>8000</v>
      </c>
      <c r="AA680">
        <v>30000</v>
      </c>
      <c r="AB680" t="s">
        <v>2031</v>
      </c>
    </row>
    <row r="681" spans="1:28">
      <c r="A681">
        <v>680</v>
      </c>
      <c r="B681" t="s">
        <v>8023</v>
      </c>
      <c r="C681" t="s">
        <v>6787</v>
      </c>
      <c r="D681" t="s">
        <v>6414</v>
      </c>
      <c r="E681" t="s">
        <v>8214</v>
      </c>
      <c r="F681">
        <v>37866838</v>
      </c>
      <c r="G681" t="s">
        <v>8952</v>
      </c>
      <c r="H681">
        <v>20</v>
      </c>
      <c r="I681">
        <v>20</v>
      </c>
      <c r="J681">
        <v>3000</v>
      </c>
      <c r="K681">
        <v>3000</v>
      </c>
      <c r="L681">
        <v>1049.0999999999999</v>
      </c>
      <c r="M681" t="s">
        <v>6376</v>
      </c>
      <c r="N681" s="6">
        <v>45339</v>
      </c>
      <c r="O681" s="6">
        <v>45917</v>
      </c>
      <c r="P681" s="6">
        <v>45342</v>
      </c>
      <c r="Q681" s="6">
        <v>45917</v>
      </c>
      <c r="R681" t="s">
        <v>1892</v>
      </c>
      <c r="S681" t="s">
        <v>1749</v>
      </c>
      <c r="T681" t="s">
        <v>735</v>
      </c>
      <c r="U681" t="s">
        <v>2029</v>
      </c>
      <c r="V681">
        <v>7000</v>
      </c>
      <c r="W681" s="618">
        <v>0.85012857142857134</v>
      </c>
      <c r="X681">
        <v>5950.9</v>
      </c>
      <c r="Y681">
        <v>1</v>
      </c>
      <c r="AA681">
        <v>30000</v>
      </c>
      <c r="AB681" t="s">
        <v>2029</v>
      </c>
    </row>
    <row r="682" spans="1:28">
      <c r="A682">
        <v>681</v>
      </c>
      <c r="B682" t="s">
        <v>518</v>
      </c>
      <c r="C682" t="s">
        <v>6422</v>
      </c>
      <c r="D682" t="s">
        <v>6448</v>
      </c>
      <c r="E682" t="s">
        <v>6423</v>
      </c>
      <c r="F682">
        <v>30619975</v>
      </c>
      <c r="G682" t="s">
        <v>8953</v>
      </c>
      <c r="H682">
        <v>16</v>
      </c>
      <c r="I682">
        <v>16</v>
      </c>
      <c r="J682">
        <v>1000</v>
      </c>
      <c r="K682">
        <v>2000</v>
      </c>
      <c r="L682">
        <v>682.5</v>
      </c>
      <c r="M682" t="s">
        <v>4402</v>
      </c>
      <c r="N682" s="6">
        <v>45308</v>
      </c>
      <c r="O682" s="6">
        <v>45794</v>
      </c>
      <c r="P682" s="6">
        <v>45304</v>
      </c>
      <c r="Q682" s="6">
        <v>45917</v>
      </c>
      <c r="R682" t="s">
        <v>1893</v>
      </c>
      <c r="S682" t="s">
        <v>1771</v>
      </c>
      <c r="T682" t="s">
        <v>735</v>
      </c>
      <c r="U682" t="s">
        <v>2029</v>
      </c>
      <c r="V682">
        <v>5000</v>
      </c>
      <c r="W682" s="618">
        <v>0.86350000000000005</v>
      </c>
      <c r="X682">
        <v>4317.5</v>
      </c>
      <c r="Y682">
        <v>2</v>
      </c>
      <c r="AA682">
        <v>26000</v>
      </c>
      <c r="AB682" t="s">
        <v>2031</v>
      </c>
    </row>
    <row r="683" spans="1:28">
      <c r="A683">
        <v>682</v>
      </c>
      <c r="B683" t="s">
        <v>198</v>
      </c>
      <c r="C683" t="s">
        <v>6651</v>
      </c>
      <c r="D683" t="s">
        <v>7060</v>
      </c>
      <c r="E683" t="s">
        <v>6436</v>
      </c>
      <c r="F683" t="s">
        <v>6437</v>
      </c>
      <c r="G683" t="s">
        <v>6438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6382</v>
      </c>
      <c r="N683" s="6">
        <v>45339</v>
      </c>
      <c r="O683" s="6">
        <v>45917</v>
      </c>
      <c r="P683" s="6">
        <v>45342</v>
      </c>
      <c r="Q683" s="6">
        <v>45917</v>
      </c>
      <c r="R683" t="s">
        <v>1892</v>
      </c>
      <c r="S683" t="s">
        <v>1749</v>
      </c>
      <c r="T683" t="s">
        <v>429</v>
      </c>
      <c r="U683" t="s">
        <v>2029</v>
      </c>
      <c r="V683">
        <v>7000</v>
      </c>
      <c r="W683" s="618">
        <v>0.50042857142857144</v>
      </c>
      <c r="X683">
        <v>3503</v>
      </c>
      <c r="Y683">
        <v>1</v>
      </c>
      <c r="AA683">
        <v>29000</v>
      </c>
      <c r="AB683" t="s">
        <v>2029</v>
      </c>
    </row>
    <row r="684" spans="1:28">
      <c r="A684">
        <v>683</v>
      </c>
      <c r="B684" t="s">
        <v>198</v>
      </c>
      <c r="C684" t="s">
        <v>6457</v>
      </c>
      <c r="D684" t="s">
        <v>69</v>
      </c>
      <c r="E684" t="s">
        <v>6458</v>
      </c>
      <c r="F684">
        <v>4421280179</v>
      </c>
      <c r="G684" t="s">
        <v>6459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6382</v>
      </c>
      <c r="N684" s="6">
        <v>45367</v>
      </c>
      <c r="O684" s="6">
        <v>45946</v>
      </c>
      <c r="P684" s="6">
        <v>45343</v>
      </c>
      <c r="Q684" s="6">
        <v>45917</v>
      </c>
      <c r="R684" t="s">
        <v>1893</v>
      </c>
      <c r="S684" t="s">
        <v>1749</v>
      </c>
      <c r="T684" t="s">
        <v>429</v>
      </c>
      <c r="U684" t="s">
        <v>2741</v>
      </c>
      <c r="V684">
        <v>7000</v>
      </c>
      <c r="W684" s="618">
        <v>0.50042857142857144</v>
      </c>
      <c r="X684">
        <v>3503</v>
      </c>
      <c r="Y684">
        <v>1</v>
      </c>
      <c r="AA684">
        <v>29000</v>
      </c>
      <c r="AB684" t="s">
        <v>2741</v>
      </c>
    </row>
    <row r="685" spans="1:28">
      <c r="A685">
        <v>684</v>
      </c>
      <c r="B685" t="s">
        <v>255</v>
      </c>
      <c r="C685" t="s">
        <v>6468</v>
      </c>
      <c r="D685" t="s">
        <v>7061</v>
      </c>
      <c r="E685" t="s">
        <v>6469</v>
      </c>
      <c r="F685">
        <v>4774750502</v>
      </c>
      <c r="G685" t="s">
        <v>6470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6382</v>
      </c>
      <c r="N685" s="6">
        <v>45367</v>
      </c>
      <c r="O685" s="6">
        <v>45520</v>
      </c>
      <c r="P685" s="6">
        <v>45345</v>
      </c>
      <c r="Q685" s="6">
        <v>45520</v>
      </c>
      <c r="R685" t="s">
        <v>1893</v>
      </c>
      <c r="S685" t="s">
        <v>1774</v>
      </c>
      <c r="T685" t="s">
        <v>429</v>
      </c>
      <c r="U685" t="s">
        <v>2031</v>
      </c>
      <c r="V685">
        <v>7000</v>
      </c>
      <c r="W685" s="618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2031</v>
      </c>
    </row>
    <row r="686" spans="1:28">
      <c r="A686">
        <v>685</v>
      </c>
      <c r="B686" t="s">
        <v>163</v>
      </c>
      <c r="C686" t="s">
        <v>6486</v>
      </c>
      <c r="D686" t="s">
        <v>8668</v>
      </c>
      <c r="E686" t="s">
        <v>6487</v>
      </c>
      <c r="F686">
        <v>9636322439</v>
      </c>
      <c r="G686" s="143" t="s">
        <v>6488</v>
      </c>
      <c r="H686">
        <v>20</v>
      </c>
      <c r="I686">
        <v>20</v>
      </c>
      <c r="K686">
        <v>2000</v>
      </c>
      <c r="L686">
        <v>2275</v>
      </c>
      <c r="M686" t="s">
        <v>6335</v>
      </c>
      <c r="N686" s="6">
        <v>45366</v>
      </c>
      <c r="O686" s="6">
        <v>45945</v>
      </c>
      <c r="P686" s="6">
        <v>45350</v>
      </c>
      <c r="Q686" s="6">
        <v>45928</v>
      </c>
      <c r="R686" t="s">
        <v>1893</v>
      </c>
      <c r="S686" t="s">
        <v>1751</v>
      </c>
      <c r="T686" t="s">
        <v>5557</v>
      </c>
      <c r="U686" t="s">
        <v>2029</v>
      </c>
      <c r="V686">
        <v>5000</v>
      </c>
      <c r="W686" s="618">
        <v>0.54500000000000004</v>
      </c>
      <c r="X686">
        <v>2725</v>
      </c>
      <c r="Y686">
        <v>2</v>
      </c>
      <c r="AA686">
        <v>26000</v>
      </c>
      <c r="AB686" t="s">
        <v>2029</v>
      </c>
    </row>
    <row r="687" spans="1:28">
      <c r="A687">
        <v>686</v>
      </c>
      <c r="B687" t="s">
        <v>163</v>
      </c>
      <c r="C687" t="s">
        <v>6530</v>
      </c>
      <c r="D687" t="s">
        <v>8121</v>
      </c>
      <c r="E687" t="s">
        <v>6531</v>
      </c>
      <c r="F687">
        <v>9611517185</v>
      </c>
      <c r="G687" t="s">
        <v>6532</v>
      </c>
      <c r="H687">
        <v>20</v>
      </c>
      <c r="I687">
        <v>20</v>
      </c>
      <c r="K687">
        <v>2000</v>
      </c>
      <c r="L687">
        <v>2275</v>
      </c>
      <c r="M687" t="s">
        <v>6335</v>
      </c>
      <c r="N687" s="6">
        <v>45366</v>
      </c>
      <c r="O687" s="6">
        <v>45945</v>
      </c>
      <c r="P687" s="6">
        <v>45357</v>
      </c>
      <c r="Q687" s="6">
        <v>45936</v>
      </c>
      <c r="R687" t="s">
        <v>1893</v>
      </c>
      <c r="S687" t="s">
        <v>1751</v>
      </c>
      <c r="T687" t="s">
        <v>5557</v>
      </c>
      <c r="U687" t="s">
        <v>2741</v>
      </c>
      <c r="V687">
        <v>5000</v>
      </c>
      <c r="W687" s="618">
        <v>0.54500000000000004</v>
      </c>
      <c r="X687">
        <v>2725</v>
      </c>
      <c r="Y687">
        <v>2</v>
      </c>
      <c r="AA687">
        <v>26000</v>
      </c>
      <c r="AB687" t="s">
        <v>2741</v>
      </c>
    </row>
    <row r="688" spans="1:28">
      <c r="A688">
        <v>687</v>
      </c>
      <c r="B688" t="s">
        <v>303</v>
      </c>
      <c r="C688" t="s">
        <v>6561</v>
      </c>
      <c r="D688" t="s">
        <v>8669</v>
      </c>
      <c r="E688" t="s">
        <v>6650</v>
      </c>
      <c r="F688">
        <v>7228771330</v>
      </c>
      <c r="G688" t="s">
        <v>6562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6576</v>
      </c>
      <c r="N688" s="6">
        <v>45360</v>
      </c>
      <c r="O688" s="6">
        <v>45939</v>
      </c>
      <c r="P688" s="6">
        <v>45357</v>
      </c>
      <c r="Q688" s="6">
        <v>45571</v>
      </c>
      <c r="R688" t="s">
        <v>1892</v>
      </c>
      <c r="S688" t="s">
        <v>1775</v>
      </c>
      <c r="T688" t="s">
        <v>294</v>
      </c>
      <c r="U688" t="s">
        <v>2029</v>
      </c>
      <c r="V688">
        <v>4200</v>
      </c>
      <c r="W688" s="618">
        <v>0.45833333333333326</v>
      </c>
      <c r="X688">
        <v>1925</v>
      </c>
      <c r="Y688">
        <v>0</v>
      </c>
      <c r="Z688">
        <v>5000</v>
      </c>
      <c r="AA688">
        <v>21000</v>
      </c>
      <c r="AB688" t="s">
        <v>2031</v>
      </c>
    </row>
    <row r="689" spans="1:28">
      <c r="A689">
        <v>688</v>
      </c>
      <c r="B689" t="s">
        <v>303</v>
      </c>
      <c r="C689" t="s">
        <v>6563</v>
      </c>
      <c r="D689" t="s">
        <v>6456</v>
      </c>
      <c r="E689" t="s">
        <v>6564</v>
      </c>
      <c r="F689">
        <v>5528865630</v>
      </c>
      <c r="G689" t="s">
        <v>6565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6576</v>
      </c>
      <c r="N689" s="6">
        <v>45409</v>
      </c>
      <c r="O689" s="6">
        <v>45653</v>
      </c>
      <c r="P689" s="6">
        <v>45357</v>
      </c>
      <c r="Q689" s="6">
        <v>45571</v>
      </c>
      <c r="R689" t="s">
        <v>1892</v>
      </c>
      <c r="S689" t="s">
        <v>1775</v>
      </c>
      <c r="T689" t="s">
        <v>294</v>
      </c>
      <c r="U689" t="s">
        <v>2029</v>
      </c>
      <c r="V689">
        <v>4200</v>
      </c>
      <c r="W689" s="618">
        <v>0.45833333333333326</v>
      </c>
      <c r="X689">
        <v>1925</v>
      </c>
      <c r="Y689">
        <v>0</v>
      </c>
      <c r="Z689">
        <v>5000</v>
      </c>
      <c r="AA689">
        <v>21000</v>
      </c>
      <c r="AB689" t="s">
        <v>2031</v>
      </c>
    </row>
    <row r="690" spans="1:28">
      <c r="A690">
        <v>689</v>
      </c>
      <c r="B690" t="s">
        <v>2050</v>
      </c>
      <c r="C690" t="s">
        <v>6566</v>
      </c>
      <c r="D690" t="s">
        <v>8670</v>
      </c>
      <c r="E690" t="s">
        <v>6567</v>
      </c>
      <c r="F690">
        <v>5540100786</v>
      </c>
      <c r="G690" t="s">
        <v>6616</v>
      </c>
      <c r="H690">
        <v>6</v>
      </c>
      <c r="I690">
        <v>6</v>
      </c>
      <c r="J690">
        <v>1500</v>
      </c>
      <c r="L690">
        <v>3497</v>
      </c>
      <c r="M690" t="s">
        <v>6577</v>
      </c>
      <c r="N690" s="6">
        <v>45360</v>
      </c>
      <c r="O690" s="6">
        <v>45513</v>
      </c>
      <c r="P690" s="6">
        <v>45432</v>
      </c>
      <c r="Q690" s="6">
        <v>45585</v>
      </c>
      <c r="R690" t="s">
        <v>1892</v>
      </c>
      <c r="S690" t="s">
        <v>1772</v>
      </c>
      <c r="T690" t="s">
        <v>294</v>
      </c>
      <c r="U690" t="s">
        <v>2029</v>
      </c>
      <c r="V690">
        <v>7000</v>
      </c>
      <c r="W690" s="618">
        <v>0.50042857142857144</v>
      </c>
      <c r="X690">
        <v>3503</v>
      </c>
      <c r="Y690">
        <v>0</v>
      </c>
      <c r="Z690">
        <v>8000</v>
      </c>
      <c r="AA690">
        <v>29000</v>
      </c>
      <c r="AB690" t="s">
        <v>2031</v>
      </c>
    </row>
    <row r="691" spans="1:28">
      <c r="A691">
        <v>690</v>
      </c>
      <c r="B691" t="s">
        <v>198</v>
      </c>
      <c r="C691" t="s">
        <v>7042</v>
      </c>
      <c r="D691" t="s">
        <v>7062</v>
      </c>
      <c r="E691" t="s">
        <v>6578</v>
      </c>
      <c r="F691">
        <v>50766163704</v>
      </c>
      <c r="G691" t="s">
        <v>6579</v>
      </c>
      <c r="H691">
        <v>20</v>
      </c>
      <c r="I691">
        <v>20</v>
      </c>
      <c r="K691">
        <v>3000</v>
      </c>
      <c r="L691">
        <v>3497</v>
      </c>
      <c r="M691" t="s">
        <v>6580</v>
      </c>
      <c r="N691" s="6">
        <v>45367</v>
      </c>
      <c r="O691" s="6">
        <v>45946</v>
      </c>
      <c r="P691" s="6">
        <v>45365</v>
      </c>
      <c r="Q691" s="6">
        <v>45944</v>
      </c>
      <c r="R691" t="s">
        <v>1893</v>
      </c>
      <c r="S691" t="s">
        <v>1749</v>
      </c>
      <c r="T691" t="s">
        <v>429</v>
      </c>
      <c r="U691" t="s">
        <v>2029</v>
      </c>
      <c r="V691">
        <v>7000</v>
      </c>
      <c r="W691" s="618">
        <v>0.50042857142857144</v>
      </c>
      <c r="X691">
        <v>3503</v>
      </c>
      <c r="Y691">
        <v>1</v>
      </c>
      <c r="AA691">
        <v>34000</v>
      </c>
      <c r="AB691" t="s">
        <v>2029</v>
      </c>
    </row>
    <row r="692" spans="1:28">
      <c r="A692">
        <v>691</v>
      </c>
      <c r="B692" t="s">
        <v>163</v>
      </c>
      <c r="C692" t="s">
        <v>1028</v>
      </c>
      <c r="D692" t="s">
        <v>8671</v>
      </c>
      <c r="E692" t="s">
        <v>245</v>
      </c>
      <c r="F692">
        <v>9983442417</v>
      </c>
      <c r="G692" t="s">
        <v>6581</v>
      </c>
      <c r="H692">
        <v>20</v>
      </c>
      <c r="I692">
        <v>20</v>
      </c>
      <c r="K692">
        <v>2000</v>
      </c>
      <c r="L692">
        <v>2275</v>
      </c>
      <c r="M692" t="s">
        <v>6163</v>
      </c>
      <c r="N692" s="6">
        <v>45366</v>
      </c>
      <c r="O692" s="6">
        <v>45945</v>
      </c>
      <c r="P692" s="6">
        <v>45366</v>
      </c>
      <c r="Q692" s="6">
        <v>45945</v>
      </c>
      <c r="R692" t="s">
        <v>1892</v>
      </c>
      <c r="S692" t="s">
        <v>1751</v>
      </c>
      <c r="T692" t="s">
        <v>429</v>
      </c>
      <c r="U692" t="s">
        <v>20</v>
      </c>
      <c r="V692">
        <v>5000</v>
      </c>
      <c r="W692" s="618">
        <v>0.54500000000000004</v>
      </c>
      <c r="X692">
        <v>2725</v>
      </c>
      <c r="Y692">
        <v>2</v>
      </c>
      <c r="AA692">
        <v>26000</v>
      </c>
      <c r="AB692" t="s">
        <v>20</v>
      </c>
    </row>
    <row r="693" spans="1:28">
      <c r="A693">
        <v>692</v>
      </c>
      <c r="B693" t="s">
        <v>198</v>
      </c>
      <c r="C693" t="s">
        <v>7037</v>
      </c>
      <c r="D693" t="s">
        <v>7063</v>
      </c>
      <c r="E693" t="s">
        <v>6582</v>
      </c>
      <c r="F693">
        <v>50765347792</v>
      </c>
      <c r="G693" t="s">
        <v>6583</v>
      </c>
      <c r="H693">
        <v>20</v>
      </c>
      <c r="I693">
        <v>20</v>
      </c>
      <c r="K693">
        <v>3000</v>
      </c>
      <c r="L693">
        <v>3497</v>
      </c>
      <c r="M693" t="s">
        <v>6580</v>
      </c>
      <c r="N693" s="6">
        <v>45367</v>
      </c>
      <c r="O693" s="6">
        <v>45946</v>
      </c>
      <c r="P693" s="6">
        <v>45366</v>
      </c>
      <c r="Q693" s="6">
        <v>45945</v>
      </c>
      <c r="R693" t="s">
        <v>1893</v>
      </c>
      <c r="S693" t="s">
        <v>1749</v>
      </c>
      <c r="T693" t="s">
        <v>429</v>
      </c>
      <c r="U693" t="s">
        <v>2029</v>
      </c>
      <c r="V693">
        <v>7000</v>
      </c>
      <c r="W693" s="618">
        <v>0.50042857142857144</v>
      </c>
      <c r="X693">
        <v>3503</v>
      </c>
      <c r="Y693">
        <v>1</v>
      </c>
      <c r="AA693">
        <v>34000</v>
      </c>
      <c r="AB693" t="s">
        <v>20</v>
      </c>
    </row>
    <row r="694" spans="1:28">
      <c r="A694">
        <v>693</v>
      </c>
      <c r="B694" t="s">
        <v>163</v>
      </c>
      <c r="C694" t="s">
        <v>6584</v>
      </c>
      <c r="D694" t="s">
        <v>8672</v>
      </c>
      <c r="E694" t="s">
        <v>6585</v>
      </c>
      <c r="F694">
        <v>5540375509</v>
      </c>
      <c r="G694" t="s">
        <v>6586</v>
      </c>
      <c r="H694">
        <v>20</v>
      </c>
      <c r="I694">
        <v>20</v>
      </c>
      <c r="K694">
        <v>2000</v>
      </c>
      <c r="L694">
        <v>2000</v>
      </c>
      <c r="M694" t="s">
        <v>6163</v>
      </c>
      <c r="N694" s="6">
        <v>45366</v>
      </c>
      <c r="O694" s="6">
        <v>45945</v>
      </c>
      <c r="P694" s="6">
        <v>45366</v>
      </c>
      <c r="Q694" s="6">
        <v>45945</v>
      </c>
      <c r="R694" t="s">
        <v>1893</v>
      </c>
      <c r="S694" t="s">
        <v>1751</v>
      </c>
      <c r="T694" t="s">
        <v>429</v>
      </c>
      <c r="U694" t="s">
        <v>2029</v>
      </c>
      <c r="V694">
        <v>5000</v>
      </c>
      <c r="W694" s="618">
        <v>0.6</v>
      </c>
      <c r="X694">
        <v>3000</v>
      </c>
      <c r="Y694">
        <v>2</v>
      </c>
      <c r="AA694">
        <v>26000</v>
      </c>
      <c r="AB694" t="s">
        <v>2029</v>
      </c>
    </row>
    <row r="695" spans="1:28">
      <c r="A695">
        <v>694</v>
      </c>
      <c r="B695" t="s">
        <v>163</v>
      </c>
      <c r="C695" t="s">
        <v>5689</v>
      </c>
      <c r="D695" t="s">
        <v>8673</v>
      </c>
      <c r="E695" t="s">
        <v>6587</v>
      </c>
      <c r="F695">
        <v>5580337247</v>
      </c>
      <c r="G695" t="s">
        <v>5692</v>
      </c>
      <c r="H695">
        <v>20</v>
      </c>
      <c r="I695">
        <v>20</v>
      </c>
      <c r="K695">
        <v>2000</v>
      </c>
      <c r="L695">
        <v>2000</v>
      </c>
      <c r="M695" t="s">
        <v>6163</v>
      </c>
      <c r="N695" s="6">
        <v>45366</v>
      </c>
      <c r="O695" s="6">
        <v>45945</v>
      </c>
      <c r="P695" s="6">
        <v>45366</v>
      </c>
      <c r="Q695" s="6">
        <v>45945</v>
      </c>
      <c r="R695" t="s">
        <v>1892</v>
      </c>
      <c r="S695" t="s">
        <v>1751</v>
      </c>
      <c r="T695" t="s">
        <v>429</v>
      </c>
      <c r="U695" t="s">
        <v>2029</v>
      </c>
      <c r="V695">
        <v>5000</v>
      </c>
      <c r="W695" s="618">
        <v>0.6</v>
      </c>
      <c r="X695">
        <v>3000</v>
      </c>
      <c r="Y695">
        <v>2</v>
      </c>
      <c r="AA695">
        <v>26000</v>
      </c>
      <c r="AB695" t="s">
        <v>2029</v>
      </c>
    </row>
    <row r="696" spans="1:28">
      <c r="A696">
        <v>695</v>
      </c>
      <c r="B696" t="s">
        <v>255</v>
      </c>
      <c r="C696" t="s">
        <v>6608</v>
      </c>
      <c r="D696" t="s">
        <v>7064</v>
      </c>
      <c r="E696" t="s">
        <v>6609</v>
      </c>
      <c r="F696">
        <v>72211818218</v>
      </c>
      <c r="G696" t="s">
        <v>6610</v>
      </c>
      <c r="H696">
        <v>6</v>
      </c>
      <c r="I696">
        <v>6</v>
      </c>
      <c r="J696">
        <v>1500</v>
      </c>
      <c r="L696">
        <v>3497</v>
      </c>
      <c r="M696" t="s">
        <v>6580</v>
      </c>
      <c r="N696" s="6">
        <v>45409</v>
      </c>
      <c r="O696" s="6">
        <v>45562</v>
      </c>
      <c r="P696" s="6">
        <v>45371</v>
      </c>
      <c r="Q696" s="6">
        <v>45555</v>
      </c>
      <c r="R696" t="s">
        <v>1892</v>
      </c>
      <c r="S696" t="s">
        <v>1774</v>
      </c>
      <c r="T696" t="s">
        <v>294</v>
      </c>
      <c r="U696" t="s">
        <v>2029</v>
      </c>
      <c r="V696">
        <v>7000</v>
      </c>
      <c r="W696" s="618">
        <v>0.50042857142857144</v>
      </c>
      <c r="X696">
        <v>3503</v>
      </c>
      <c r="Y696">
        <v>0</v>
      </c>
      <c r="Z696">
        <v>8000</v>
      </c>
      <c r="AA696">
        <v>25000</v>
      </c>
      <c r="AB696" t="s">
        <v>2031</v>
      </c>
    </row>
    <row r="697" spans="1:28">
      <c r="A697">
        <v>696</v>
      </c>
      <c r="B697" t="s">
        <v>255</v>
      </c>
      <c r="C697" t="s">
        <v>6645</v>
      </c>
      <c r="D697" t="s">
        <v>7065</v>
      </c>
      <c r="E697" t="s">
        <v>6646</v>
      </c>
      <c r="F697">
        <v>7223554536</v>
      </c>
      <c r="G697" t="s">
        <v>6647</v>
      </c>
      <c r="H697">
        <v>6</v>
      </c>
      <c r="I697">
        <v>6</v>
      </c>
      <c r="J697">
        <v>1500</v>
      </c>
      <c r="L697">
        <v>3497</v>
      </c>
      <c r="M697" t="s">
        <v>6580</v>
      </c>
      <c r="N697" s="6">
        <v>45339</v>
      </c>
      <c r="O697" s="6">
        <v>45424</v>
      </c>
      <c r="P697" s="6">
        <v>45339</v>
      </c>
      <c r="Q697" s="6">
        <v>45490</v>
      </c>
      <c r="R697" t="s">
        <v>1893</v>
      </c>
      <c r="S697" t="s">
        <v>1774</v>
      </c>
      <c r="T697" t="s">
        <v>294</v>
      </c>
      <c r="U697" t="s">
        <v>2029</v>
      </c>
      <c r="V697">
        <v>7000</v>
      </c>
      <c r="W697" s="618">
        <v>0.50042857142857144</v>
      </c>
      <c r="X697">
        <v>3503</v>
      </c>
      <c r="Y697">
        <v>0</v>
      </c>
      <c r="Z697">
        <v>8000</v>
      </c>
      <c r="AA697">
        <v>25000</v>
      </c>
      <c r="AB697" t="s">
        <v>2031</v>
      </c>
    </row>
    <row r="698" spans="1:28">
      <c r="A698">
        <v>697</v>
      </c>
      <c r="B698" t="s">
        <v>255</v>
      </c>
      <c r="C698" t="s">
        <v>6657</v>
      </c>
      <c r="D698" t="s">
        <v>7066</v>
      </c>
      <c r="E698" t="s">
        <v>6658</v>
      </c>
      <c r="F698">
        <v>5523254136</v>
      </c>
      <c r="G698" t="s">
        <v>9092</v>
      </c>
      <c r="H698">
        <v>1</v>
      </c>
      <c r="I698">
        <v>4</v>
      </c>
      <c r="J698">
        <v>1500</v>
      </c>
      <c r="K698">
        <v>3497</v>
      </c>
      <c r="L698">
        <v>3497</v>
      </c>
      <c r="M698" t="s">
        <v>6580</v>
      </c>
      <c r="N698" s="6">
        <v>45402</v>
      </c>
      <c r="O698" s="6">
        <v>45555</v>
      </c>
      <c r="P698" s="6">
        <v>45383</v>
      </c>
      <c r="Q698" s="6">
        <v>45383</v>
      </c>
      <c r="R698" t="s">
        <v>1893</v>
      </c>
      <c r="S698" t="s">
        <v>1774</v>
      </c>
      <c r="T698" t="s">
        <v>294</v>
      </c>
      <c r="U698" t="s">
        <v>2029</v>
      </c>
      <c r="V698">
        <v>7000</v>
      </c>
      <c r="W698" s="618">
        <v>0.50042857142857144</v>
      </c>
      <c r="X698">
        <v>3503</v>
      </c>
      <c r="Y698">
        <v>0</v>
      </c>
      <c r="Z698">
        <v>8000</v>
      </c>
      <c r="AA698">
        <v>25000</v>
      </c>
      <c r="AB698" t="s">
        <v>2031</v>
      </c>
    </row>
    <row r="699" spans="1:28">
      <c r="A699">
        <v>698</v>
      </c>
      <c r="B699" t="s">
        <v>303</v>
      </c>
      <c r="C699" t="s">
        <v>6695</v>
      </c>
      <c r="D699" t="s">
        <v>8674</v>
      </c>
      <c r="E699" t="s">
        <v>6696</v>
      </c>
      <c r="F699">
        <v>9982404940</v>
      </c>
      <c r="G699" t="s">
        <v>6697</v>
      </c>
      <c r="H699">
        <v>8</v>
      </c>
      <c r="I699">
        <v>8</v>
      </c>
      <c r="J699">
        <v>1000</v>
      </c>
      <c r="L699">
        <v>2275</v>
      </c>
      <c r="M699" t="s">
        <v>6166</v>
      </c>
      <c r="N699" s="6">
        <v>45402</v>
      </c>
      <c r="O699" s="6">
        <v>45616</v>
      </c>
      <c r="P699" s="6">
        <v>45392</v>
      </c>
      <c r="Q699" s="6">
        <v>45606</v>
      </c>
      <c r="R699" t="s">
        <v>1892</v>
      </c>
      <c r="S699" t="s">
        <v>1775</v>
      </c>
      <c r="T699" t="s">
        <v>429</v>
      </c>
      <c r="U699" t="s">
        <v>2029</v>
      </c>
      <c r="V699">
        <v>5000</v>
      </c>
      <c r="W699" s="618">
        <v>0.54500000000000004</v>
      </c>
      <c r="X699">
        <v>2725</v>
      </c>
      <c r="Z699">
        <v>5000</v>
      </c>
      <c r="AA699">
        <v>21000</v>
      </c>
      <c r="AB699" t="s">
        <v>2031</v>
      </c>
    </row>
    <row r="700" spans="1:28">
      <c r="A700">
        <v>699</v>
      </c>
      <c r="B700" t="s">
        <v>198</v>
      </c>
      <c r="D700" t="s">
        <v>6456</v>
      </c>
      <c r="E700" t="s">
        <v>6724</v>
      </c>
      <c r="F700" t="s">
        <v>6725</v>
      </c>
      <c r="G700" t="s">
        <v>6735</v>
      </c>
      <c r="H700">
        <v>20</v>
      </c>
      <c r="I700">
        <v>20</v>
      </c>
      <c r="J700">
        <v>1000</v>
      </c>
      <c r="K700">
        <v>3000</v>
      </c>
      <c r="L700">
        <v>3497</v>
      </c>
      <c r="M700" t="s">
        <v>6580</v>
      </c>
      <c r="N700" s="6">
        <v>45402</v>
      </c>
      <c r="O700" s="6">
        <v>45981</v>
      </c>
      <c r="P700" s="6">
        <v>45392</v>
      </c>
      <c r="Q700" s="6">
        <v>45971</v>
      </c>
      <c r="R700" t="s">
        <v>712</v>
      </c>
      <c r="S700" t="s">
        <v>1749</v>
      </c>
      <c r="T700" t="s">
        <v>429</v>
      </c>
      <c r="U700" t="s">
        <v>2741</v>
      </c>
      <c r="V700">
        <v>7000</v>
      </c>
      <c r="W700" s="618">
        <v>0.50042857142857144</v>
      </c>
      <c r="X700">
        <v>3503</v>
      </c>
      <c r="Y700">
        <v>1</v>
      </c>
      <c r="AA700">
        <v>29000</v>
      </c>
      <c r="AB700" t="s">
        <v>2741</v>
      </c>
    </row>
    <row r="701" spans="1:28">
      <c r="A701">
        <v>700</v>
      </c>
      <c r="B701" t="s">
        <v>865</v>
      </c>
      <c r="C701" t="s">
        <v>6726</v>
      </c>
      <c r="D701" t="s">
        <v>8675</v>
      </c>
      <c r="E701" t="s">
        <v>6727</v>
      </c>
      <c r="F701" t="s">
        <v>6728</v>
      </c>
      <c r="G701" t="s">
        <v>6736</v>
      </c>
      <c r="H701">
        <v>20</v>
      </c>
      <c r="I701">
        <v>20</v>
      </c>
      <c r="K701">
        <v>3000</v>
      </c>
      <c r="L701">
        <v>3497</v>
      </c>
      <c r="M701" t="s">
        <v>6729</v>
      </c>
      <c r="N701" s="6">
        <v>45402</v>
      </c>
      <c r="O701" s="6">
        <v>45981</v>
      </c>
      <c r="P701" s="6">
        <v>45394</v>
      </c>
      <c r="Q701" s="6">
        <v>45973</v>
      </c>
      <c r="R701" t="s">
        <v>1893</v>
      </c>
      <c r="S701" t="s">
        <v>1770</v>
      </c>
      <c r="T701" t="s">
        <v>429</v>
      </c>
      <c r="U701" t="s">
        <v>2029</v>
      </c>
      <c r="V701">
        <v>7000</v>
      </c>
      <c r="W701" s="618">
        <v>0.50042857142857144</v>
      </c>
      <c r="X701">
        <v>3503</v>
      </c>
      <c r="Y701">
        <v>1</v>
      </c>
      <c r="AA701">
        <v>29000</v>
      </c>
      <c r="AB701" t="s">
        <v>2029</v>
      </c>
    </row>
    <row r="702" spans="1:28">
      <c r="A702">
        <v>701</v>
      </c>
      <c r="B702" t="s">
        <v>8023</v>
      </c>
      <c r="C702" t="s">
        <v>6792</v>
      </c>
      <c r="D702" t="s">
        <v>7067</v>
      </c>
      <c r="E702" t="s">
        <v>6758</v>
      </c>
      <c r="F702">
        <v>50259186495</v>
      </c>
      <c r="G702" t="s">
        <v>8954</v>
      </c>
      <c r="H702">
        <v>20</v>
      </c>
      <c r="I702">
        <v>20</v>
      </c>
      <c r="J702">
        <v>3000</v>
      </c>
      <c r="K702">
        <v>3000</v>
      </c>
      <c r="L702">
        <v>1049.0999999999999</v>
      </c>
      <c r="M702" t="s">
        <v>6759</v>
      </c>
      <c r="N702" s="6">
        <v>45417</v>
      </c>
      <c r="O702" s="6">
        <v>45995</v>
      </c>
      <c r="P702" s="6">
        <v>45432</v>
      </c>
      <c r="Q702" s="6">
        <v>46011</v>
      </c>
      <c r="R702" t="s">
        <v>1892</v>
      </c>
      <c r="S702" t="s">
        <v>1749</v>
      </c>
      <c r="T702" t="s">
        <v>735</v>
      </c>
      <c r="U702" t="s">
        <v>2029</v>
      </c>
      <c r="V702">
        <v>7000</v>
      </c>
      <c r="W702" s="618">
        <v>0.85012857142857134</v>
      </c>
      <c r="X702">
        <v>5950.9</v>
      </c>
      <c r="Y702">
        <v>1</v>
      </c>
      <c r="AA702">
        <v>30000</v>
      </c>
      <c r="AB702" t="s">
        <v>2029</v>
      </c>
    </row>
    <row r="703" spans="1:28">
      <c r="A703">
        <v>702</v>
      </c>
      <c r="B703" t="s">
        <v>8023</v>
      </c>
      <c r="C703" t="s">
        <v>6793</v>
      </c>
      <c r="D703" t="s">
        <v>7068</v>
      </c>
      <c r="E703" t="s">
        <v>6760</v>
      </c>
      <c r="F703" t="s">
        <v>9020</v>
      </c>
      <c r="G703" t="s">
        <v>7220</v>
      </c>
      <c r="H703">
        <v>20</v>
      </c>
      <c r="I703">
        <v>20</v>
      </c>
      <c r="J703">
        <v>3000</v>
      </c>
      <c r="K703">
        <v>3000</v>
      </c>
      <c r="L703">
        <v>1049.0999999999999</v>
      </c>
      <c r="M703" t="s">
        <v>6759</v>
      </c>
      <c r="N703" s="6">
        <v>45417</v>
      </c>
      <c r="O703" s="6">
        <v>45995</v>
      </c>
      <c r="P703" s="6">
        <v>45432</v>
      </c>
      <c r="Q703" s="6">
        <v>46011</v>
      </c>
      <c r="R703" t="s">
        <v>1892</v>
      </c>
      <c r="S703" t="s">
        <v>1749</v>
      </c>
      <c r="T703" t="s">
        <v>735</v>
      </c>
      <c r="U703" t="s">
        <v>2029</v>
      </c>
      <c r="V703">
        <v>7000</v>
      </c>
      <c r="W703" s="618">
        <v>0.85012857142857134</v>
      </c>
      <c r="X703">
        <v>5950.9</v>
      </c>
      <c r="Y703">
        <v>1</v>
      </c>
      <c r="AA703">
        <v>30000</v>
      </c>
      <c r="AB703" t="s">
        <v>2029</v>
      </c>
    </row>
    <row r="704" spans="1:28">
      <c r="A704">
        <v>703</v>
      </c>
      <c r="B704" t="s">
        <v>8023</v>
      </c>
      <c r="C704" t="s">
        <v>6794</v>
      </c>
      <c r="D704" t="s">
        <v>7069</v>
      </c>
      <c r="E704" t="s">
        <v>6761</v>
      </c>
      <c r="F704" t="s">
        <v>9021</v>
      </c>
      <c r="G704" t="s">
        <v>8955</v>
      </c>
      <c r="H704">
        <v>20</v>
      </c>
      <c r="I704">
        <v>20</v>
      </c>
      <c r="J704">
        <v>3000</v>
      </c>
      <c r="K704">
        <v>3000</v>
      </c>
      <c r="L704">
        <v>1049.0999999999999</v>
      </c>
      <c r="M704" t="s">
        <v>6759</v>
      </c>
      <c r="N704" s="6">
        <v>45417</v>
      </c>
      <c r="O704" s="6">
        <v>45995</v>
      </c>
      <c r="P704" s="6">
        <v>45432</v>
      </c>
      <c r="Q704" s="6">
        <v>46011</v>
      </c>
      <c r="R704" t="s">
        <v>1892</v>
      </c>
      <c r="S704" t="s">
        <v>1749</v>
      </c>
      <c r="T704" t="s">
        <v>735</v>
      </c>
      <c r="U704" t="s">
        <v>2029</v>
      </c>
      <c r="V704">
        <v>7000</v>
      </c>
      <c r="W704" s="618">
        <v>0.85012857142857134</v>
      </c>
      <c r="X704">
        <v>5950.9</v>
      </c>
      <c r="Y704">
        <v>1</v>
      </c>
      <c r="AA704">
        <v>30000</v>
      </c>
      <c r="AB704" t="s">
        <v>2029</v>
      </c>
    </row>
    <row r="705" spans="1:28">
      <c r="A705">
        <v>704</v>
      </c>
      <c r="B705" t="s">
        <v>8023</v>
      </c>
      <c r="C705" t="s">
        <v>6795</v>
      </c>
      <c r="D705" t="s">
        <v>7070</v>
      </c>
      <c r="E705" t="s">
        <v>6762</v>
      </c>
      <c r="F705" t="s">
        <v>9022</v>
      </c>
      <c r="G705" t="s">
        <v>8956</v>
      </c>
      <c r="H705">
        <v>20</v>
      </c>
      <c r="I705">
        <v>20</v>
      </c>
      <c r="J705">
        <v>3000</v>
      </c>
      <c r="K705">
        <v>3000</v>
      </c>
      <c r="L705">
        <v>1049.0999999999999</v>
      </c>
      <c r="M705" t="s">
        <v>6759</v>
      </c>
      <c r="N705" s="6">
        <v>45417</v>
      </c>
      <c r="O705" s="6">
        <v>45995</v>
      </c>
      <c r="P705" s="6">
        <v>45432</v>
      </c>
      <c r="Q705" s="6">
        <v>46011</v>
      </c>
      <c r="R705" t="s">
        <v>1892</v>
      </c>
      <c r="S705" t="s">
        <v>1749</v>
      </c>
      <c r="T705" t="s">
        <v>735</v>
      </c>
      <c r="U705" t="s">
        <v>2029</v>
      </c>
      <c r="V705">
        <v>7000</v>
      </c>
      <c r="W705" s="618">
        <v>0.85012857142857134</v>
      </c>
      <c r="X705">
        <v>5950.9</v>
      </c>
      <c r="Y705">
        <v>1</v>
      </c>
      <c r="AA705">
        <v>30000</v>
      </c>
      <c r="AB705" t="s">
        <v>2029</v>
      </c>
    </row>
    <row r="706" spans="1:28">
      <c r="A706">
        <v>705</v>
      </c>
      <c r="B706" t="s">
        <v>8023</v>
      </c>
      <c r="C706" t="s">
        <v>6796</v>
      </c>
      <c r="D706" t="s">
        <v>7038</v>
      </c>
      <c r="E706" t="s">
        <v>2914</v>
      </c>
      <c r="F706" t="s">
        <v>9023</v>
      </c>
      <c r="G706" t="s">
        <v>8957</v>
      </c>
      <c r="H706">
        <v>20</v>
      </c>
      <c r="I706">
        <v>20</v>
      </c>
      <c r="J706">
        <v>3000</v>
      </c>
      <c r="K706">
        <v>3000</v>
      </c>
      <c r="L706">
        <v>1049.0999999999999</v>
      </c>
      <c r="M706" t="s">
        <v>6759</v>
      </c>
      <c r="N706" s="6">
        <v>45417</v>
      </c>
      <c r="O706" s="6">
        <v>45995</v>
      </c>
      <c r="P706" s="6">
        <v>45432</v>
      </c>
      <c r="Q706" s="6">
        <v>46011</v>
      </c>
      <c r="R706" t="s">
        <v>1892</v>
      </c>
      <c r="S706" t="s">
        <v>1749</v>
      </c>
      <c r="T706" t="s">
        <v>735</v>
      </c>
      <c r="U706" t="s">
        <v>2029</v>
      </c>
      <c r="V706">
        <v>7000</v>
      </c>
      <c r="W706" s="618">
        <v>0.85012857142857134</v>
      </c>
      <c r="X706">
        <v>5950.9</v>
      </c>
      <c r="Y706">
        <v>1</v>
      </c>
      <c r="AA706">
        <v>30000</v>
      </c>
      <c r="AB706" t="s">
        <v>2029</v>
      </c>
    </row>
    <row r="707" spans="1:28">
      <c r="A707">
        <v>706</v>
      </c>
      <c r="B707" t="s">
        <v>8023</v>
      </c>
      <c r="C707" t="s">
        <v>6817</v>
      </c>
      <c r="D707" t="s">
        <v>7071</v>
      </c>
      <c r="E707" t="s">
        <v>3774</v>
      </c>
      <c r="F707" t="s">
        <v>9024</v>
      </c>
      <c r="G707" t="s">
        <v>8958</v>
      </c>
      <c r="H707">
        <v>20</v>
      </c>
      <c r="I707">
        <v>20</v>
      </c>
      <c r="J707">
        <v>3000</v>
      </c>
      <c r="K707">
        <v>3000</v>
      </c>
      <c r="L707">
        <v>1049.0999999999999</v>
      </c>
      <c r="M707" t="s">
        <v>6759</v>
      </c>
      <c r="N707" s="6">
        <v>45417</v>
      </c>
      <c r="O707" s="6">
        <v>45995</v>
      </c>
      <c r="P707" s="6">
        <v>45432</v>
      </c>
      <c r="Q707" s="6">
        <v>46011</v>
      </c>
      <c r="R707" t="s">
        <v>1893</v>
      </c>
      <c r="S707" t="s">
        <v>1749</v>
      </c>
      <c r="T707" t="s">
        <v>735</v>
      </c>
      <c r="U707" t="s">
        <v>2029</v>
      </c>
      <c r="V707">
        <v>7000</v>
      </c>
      <c r="W707" s="618">
        <v>0.85012857142857134</v>
      </c>
      <c r="X707">
        <v>5950.9</v>
      </c>
      <c r="Y707">
        <v>1</v>
      </c>
      <c r="AA707">
        <v>30000</v>
      </c>
      <c r="AB707" t="s">
        <v>2029</v>
      </c>
    </row>
    <row r="708" spans="1:28">
      <c r="A708">
        <v>707</v>
      </c>
      <c r="B708" t="s">
        <v>8023</v>
      </c>
      <c r="C708" t="s">
        <v>6797</v>
      </c>
      <c r="D708" t="s">
        <v>7072</v>
      </c>
      <c r="E708" t="s">
        <v>4747</v>
      </c>
      <c r="F708" t="s">
        <v>9025</v>
      </c>
      <c r="G708" t="s">
        <v>8930</v>
      </c>
      <c r="H708">
        <v>20</v>
      </c>
      <c r="I708">
        <v>20</v>
      </c>
      <c r="J708">
        <v>3000</v>
      </c>
      <c r="K708">
        <v>3000</v>
      </c>
      <c r="L708">
        <v>1049.0999999999999</v>
      </c>
      <c r="M708" t="s">
        <v>6759</v>
      </c>
      <c r="N708" s="6">
        <v>45417</v>
      </c>
      <c r="O708" s="6">
        <v>45995</v>
      </c>
      <c r="P708" s="6">
        <v>45432</v>
      </c>
      <c r="Q708" s="6">
        <v>46011</v>
      </c>
      <c r="R708" t="s">
        <v>1892</v>
      </c>
      <c r="S708" t="s">
        <v>1749</v>
      </c>
      <c r="T708" t="s">
        <v>735</v>
      </c>
      <c r="U708" t="s">
        <v>2029</v>
      </c>
      <c r="V708">
        <v>7000</v>
      </c>
      <c r="W708" s="618">
        <v>0.85012857142857134</v>
      </c>
      <c r="X708">
        <v>5950.9</v>
      </c>
      <c r="Y708">
        <v>1</v>
      </c>
      <c r="AA708">
        <v>30000</v>
      </c>
      <c r="AB708" t="s">
        <v>2029</v>
      </c>
    </row>
    <row r="709" spans="1:28">
      <c r="A709">
        <v>708</v>
      </c>
      <c r="B709" t="s">
        <v>8023</v>
      </c>
      <c r="C709" t="s">
        <v>6798</v>
      </c>
      <c r="D709" t="s">
        <v>7039</v>
      </c>
      <c r="E709" t="s">
        <v>2916</v>
      </c>
      <c r="F709" t="s">
        <v>9026</v>
      </c>
      <c r="G709" t="s">
        <v>8959</v>
      </c>
      <c r="H709">
        <v>20</v>
      </c>
      <c r="I709">
        <v>20</v>
      </c>
      <c r="J709">
        <v>3000</v>
      </c>
      <c r="K709">
        <v>3000</v>
      </c>
      <c r="L709">
        <v>1049.0999999999999</v>
      </c>
      <c r="M709" t="s">
        <v>6759</v>
      </c>
      <c r="N709" s="6">
        <v>45417</v>
      </c>
      <c r="O709" s="6">
        <v>45995</v>
      </c>
      <c r="P709" s="6">
        <v>45432</v>
      </c>
      <c r="Q709" s="6">
        <v>46011</v>
      </c>
      <c r="R709" t="s">
        <v>1893</v>
      </c>
      <c r="S709" t="s">
        <v>1749</v>
      </c>
      <c r="T709" t="s">
        <v>735</v>
      </c>
      <c r="U709" t="s">
        <v>2029</v>
      </c>
      <c r="V709">
        <v>7000</v>
      </c>
      <c r="W709" s="618">
        <v>0.85012857142857134</v>
      </c>
      <c r="X709">
        <v>5950.9</v>
      </c>
      <c r="Y709">
        <v>1</v>
      </c>
      <c r="AA709">
        <v>30000</v>
      </c>
      <c r="AB709" t="s">
        <v>2029</v>
      </c>
    </row>
    <row r="710" spans="1:28">
      <c r="A710">
        <v>709</v>
      </c>
      <c r="B710" t="s">
        <v>8023</v>
      </c>
      <c r="C710" t="s">
        <v>6799</v>
      </c>
      <c r="D710" t="s">
        <v>7073</v>
      </c>
      <c r="E710" t="s">
        <v>2907</v>
      </c>
      <c r="F710" t="s">
        <v>9027</v>
      </c>
      <c r="G710" t="s">
        <v>8960</v>
      </c>
      <c r="H710">
        <v>20</v>
      </c>
      <c r="I710">
        <v>20</v>
      </c>
      <c r="J710">
        <v>3000</v>
      </c>
      <c r="K710">
        <v>3000</v>
      </c>
      <c r="L710">
        <v>1049.0999999999999</v>
      </c>
      <c r="M710" t="s">
        <v>6759</v>
      </c>
      <c r="N710" s="6">
        <v>45417</v>
      </c>
      <c r="O710" s="6">
        <v>45995</v>
      </c>
      <c r="P710" s="6">
        <v>45432</v>
      </c>
      <c r="Q710" s="6">
        <v>46011</v>
      </c>
      <c r="R710" t="s">
        <v>1893</v>
      </c>
      <c r="S710" t="s">
        <v>1749</v>
      </c>
      <c r="T710" t="s">
        <v>735</v>
      </c>
      <c r="U710" t="s">
        <v>2029</v>
      </c>
      <c r="V710">
        <v>7000</v>
      </c>
      <c r="W710" s="618">
        <v>0.85012857142857134</v>
      </c>
      <c r="X710">
        <v>5950.9</v>
      </c>
      <c r="Y710">
        <v>1</v>
      </c>
      <c r="AA710">
        <v>30000</v>
      </c>
      <c r="AB710" t="s">
        <v>2029</v>
      </c>
    </row>
    <row r="711" spans="1:28">
      <c r="A711">
        <v>710</v>
      </c>
      <c r="B711" t="s">
        <v>255</v>
      </c>
      <c r="C711" t="s">
        <v>6800</v>
      </c>
      <c r="D711" t="s">
        <v>8122</v>
      </c>
      <c r="E711" t="s">
        <v>6763</v>
      </c>
      <c r="F711">
        <v>58649011</v>
      </c>
      <c r="G711" t="s">
        <v>8961</v>
      </c>
      <c r="H711">
        <v>6</v>
      </c>
      <c r="I711">
        <v>6</v>
      </c>
      <c r="J711">
        <v>3000</v>
      </c>
      <c r="K711">
        <v>3000</v>
      </c>
      <c r="L711">
        <v>1049.0999999999999</v>
      </c>
      <c r="M711" t="s">
        <v>6759</v>
      </c>
      <c r="N711" s="6">
        <v>45417</v>
      </c>
      <c r="O711" s="6">
        <v>45569</v>
      </c>
      <c r="P711" s="6">
        <v>45432</v>
      </c>
      <c r="Q711" s="6">
        <v>45585</v>
      </c>
      <c r="R711" t="s">
        <v>1892</v>
      </c>
      <c r="S711" t="s">
        <v>1774</v>
      </c>
      <c r="T711" t="s">
        <v>735</v>
      </c>
      <c r="U711" t="s">
        <v>2031</v>
      </c>
      <c r="V711">
        <v>7000</v>
      </c>
      <c r="W711" s="618">
        <v>0.85012857142857134</v>
      </c>
      <c r="X711">
        <v>5950.9</v>
      </c>
      <c r="Z711">
        <v>8000</v>
      </c>
      <c r="AA711">
        <v>29000</v>
      </c>
      <c r="AB711" t="s">
        <v>2031</v>
      </c>
    </row>
    <row r="712" spans="1:28">
      <c r="A712">
        <v>711</v>
      </c>
      <c r="B712" t="s">
        <v>255</v>
      </c>
      <c r="C712" t="s">
        <v>6801</v>
      </c>
      <c r="D712" t="s">
        <v>7040</v>
      </c>
      <c r="E712" t="s">
        <v>6764</v>
      </c>
      <c r="F712">
        <v>59984990</v>
      </c>
      <c r="G712" t="s">
        <v>8962</v>
      </c>
      <c r="H712">
        <v>6</v>
      </c>
      <c r="I712">
        <v>6</v>
      </c>
      <c r="J712">
        <v>3000</v>
      </c>
      <c r="K712">
        <v>3000</v>
      </c>
      <c r="L712">
        <v>1049.0999999999999</v>
      </c>
      <c r="M712" t="s">
        <v>6759</v>
      </c>
      <c r="N712" s="6">
        <v>45417</v>
      </c>
      <c r="O712" s="6">
        <v>45569</v>
      </c>
      <c r="P712" s="6">
        <v>45432</v>
      </c>
      <c r="Q712" s="6">
        <v>45585</v>
      </c>
      <c r="R712" t="s">
        <v>1892</v>
      </c>
      <c r="S712" t="s">
        <v>1774</v>
      </c>
      <c r="T712" t="s">
        <v>735</v>
      </c>
      <c r="U712" t="s">
        <v>2031</v>
      </c>
      <c r="V712">
        <v>7000</v>
      </c>
      <c r="W712" s="618">
        <v>0.85012857142857134</v>
      </c>
      <c r="X712">
        <v>5950.9</v>
      </c>
      <c r="Z712">
        <v>8000</v>
      </c>
      <c r="AA712">
        <v>29000</v>
      </c>
      <c r="AB712" t="s">
        <v>2031</v>
      </c>
    </row>
    <row r="713" spans="1:28">
      <c r="A713">
        <v>712</v>
      </c>
      <c r="B713" t="s">
        <v>255</v>
      </c>
      <c r="C713" t="s">
        <v>6765</v>
      </c>
      <c r="D713" t="s">
        <v>7074</v>
      </c>
      <c r="E713" t="s">
        <v>6766</v>
      </c>
      <c r="F713">
        <v>52021730</v>
      </c>
      <c r="G713" t="s">
        <v>8963</v>
      </c>
      <c r="H713">
        <v>6</v>
      </c>
      <c r="I713">
        <v>6</v>
      </c>
      <c r="J713">
        <v>3000</v>
      </c>
      <c r="K713">
        <v>3000</v>
      </c>
      <c r="L713">
        <v>1049.0999999999999</v>
      </c>
      <c r="M713" t="s">
        <v>6759</v>
      </c>
      <c r="N713" s="6">
        <v>45417</v>
      </c>
      <c r="O713" s="6">
        <v>45569</v>
      </c>
      <c r="P713" s="6">
        <v>45432</v>
      </c>
      <c r="Q713" s="6">
        <v>45585</v>
      </c>
      <c r="R713" t="s">
        <v>1893</v>
      </c>
      <c r="S713" t="s">
        <v>1774</v>
      </c>
      <c r="T713" t="s">
        <v>735</v>
      </c>
      <c r="U713" t="s">
        <v>2031</v>
      </c>
      <c r="V713">
        <v>7000</v>
      </c>
      <c r="W713" s="618">
        <v>0.85012857142857134</v>
      </c>
      <c r="X713">
        <v>5950.9</v>
      </c>
      <c r="Z713">
        <v>8000</v>
      </c>
      <c r="AA713">
        <v>29000</v>
      </c>
      <c r="AB713" t="s">
        <v>2031</v>
      </c>
    </row>
    <row r="714" spans="1:28">
      <c r="A714">
        <v>713</v>
      </c>
      <c r="B714" t="s">
        <v>518</v>
      </c>
      <c r="C714" t="s">
        <v>6774</v>
      </c>
      <c r="D714" t="s">
        <v>8123</v>
      </c>
      <c r="E714" t="s">
        <v>6767</v>
      </c>
      <c r="F714">
        <v>54110100</v>
      </c>
      <c r="G714" t="s">
        <v>8964</v>
      </c>
      <c r="H714">
        <v>16</v>
      </c>
      <c r="I714">
        <v>16</v>
      </c>
      <c r="J714">
        <v>2000</v>
      </c>
      <c r="K714">
        <v>2000</v>
      </c>
      <c r="L714">
        <v>682.5</v>
      </c>
      <c r="M714" t="s">
        <v>6768</v>
      </c>
      <c r="N714" s="6">
        <v>45417</v>
      </c>
      <c r="O714" s="6">
        <v>45873</v>
      </c>
      <c r="P714" s="6">
        <v>45432</v>
      </c>
      <c r="Q714" s="6">
        <v>45889</v>
      </c>
      <c r="R714" t="s">
        <v>1893</v>
      </c>
      <c r="S714" t="s">
        <v>1771</v>
      </c>
      <c r="T714" t="s">
        <v>735</v>
      </c>
      <c r="U714" t="s">
        <v>2029</v>
      </c>
      <c r="V714">
        <v>5000</v>
      </c>
      <c r="W714" s="618">
        <v>0.86350000000000005</v>
      </c>
      <c r="X714">
        <v>4317.5</v>
      </c>
      <c r="Y714">
        <v>2</v>
      </c>
      <c r="AA714">
        <v>26000</v>
      </c>
      <c r="AB714" t="s">
        <v>2031</v>
      </c>
    </row>
    <row r="715" spans="1:28">
      <c r="A715">
        <v>714</v>
      </c>
      <c r="B715" t="s">
        <v>518</v>
      </c>
      <c r="C715" t="s">
        <v>6775</v>
      </c>
      <c r="D715" t="s">
        <v>8124</v>
      </c>
      <c r="E715" t="s">
        <v>7033</v>
      </c>
      <c r="F715" t="s">
        <v>9028</v>
      </c>
      <c r="G715" t="s">
        <v>8965</v>
      </c>
      <c r="H715">
        <v>16</v>
      </c>
      <c r="I715">
        <v>16</v>
      </c>
      <c r="J715">
        <v>2000</v>
      </c>
      <c r="K715">
        <v>2000</v>
      </c>
      <c r="L715">
        <v>682.5</v>
      </c>
      <c r="M715" t="s">
        <v>6768</v>
      </c>
      <c r="N715" s="6">
        <v>45417</v>
      </c>
      <c r="O715" s="6">
        <v>45873</v>
      </c>
      <c r="P715" s="6">
        <v>45432</v>
      </c>
      <c r="Q715" s="6">
        <v>45889</v>
      </c>
      <c r="R715" t="s">
        <v>1892</v>
      </c>
      <c r="S715" t="s">
        <v>1771</v>
      </c>
      <c r="T715" t="s">
        <v>735</v>
      </c>
      <c r="U715" t="s">
        <v>2029</v>
      </c>
      <c r="V715">
        <v>5000</v>
      </c>
      <c r="W715" s="618">
        <v>0.86350000000000005</v>
      </c>
      <c r="X715">
        <v>4317.5</v>
      </c>
      <c r="Y715">
        <v>2</v>
      </c>
      <c r="AA715">
        <v>26000</v>
      </c>
      <c r="AB715" t="s">
        <v>2031</v>
      </c>
    </row>
    <row r="716" spans="1:28">
      <c r="A716">
        <v>715</v>
      </c>
      <c r="B716" t="s">
        <v>518</v>
      </c>
      <c r="C716" t="s">
        <v>6818</v>
      </c>
      <c r="D716" t="s">
        <v>8125</v>
      </c>
      <c r="E716" t="s">
        <v>6769</v>
      </c>
      <c r="F716" t="s">
        <v>9029</v>
      </c>
      <c r="G716" t="s">
        <v>8966</v>
      </c>
      <c r="H716">
        <v>16</v>
      </c>
      <c r="I716">
        <v>16</v>
      </c>
      <c r="J716">
        <v>2000</v>
      </c>
      <c r="K716">
        <v>2000</v>
      </c>
      <c r="L716">
        <v>682.5</v>
      </c>
      <c r="M716" t="s">
        <v>6768</v>
      </c>
      <c r="N716" s="6">
        <v>45417</v>
      </c>
      <c r="O716" s="6">
        <v>45873</v>
      </c>
      <c r="P716" s="6">
        <v>45432</v>
      </c>
      <c r="Q716" s="6">
        <v>45889</v>
      </c>
      <c r="R716" t="s">
        <v>1893</v>
      </c>
      <c r="S716" t="s">
        <v>1771</v>
      </c>
      <c r="T716" t="s">
        <v>735</v>
      </c>
      <c r="U716" t="s">
        <v>2029</v>
      </c>
      <c r="V716">
        <v>5000</v>
      </c>
      <c r="W716" s="618">
        <v>0.86350000000000005</v>
      </c>
      <c r="X716">
        <v>4317.5</v>
      </c>
      <c r="Y716">
        <v>2</v>
      </c>
      <c r="AA716">
        <v>26000</v>
      </c>
      <c r="AB716" t="s">
        <v>2031</v>
      </c>
    </row>
    <row r="717" spans="1:28">
      <c r="A717">
        <v>716</v>
      </c>
      <c r="B717" t="s">
        <v>518</v>
      </c>
      <c r="C717" t="s">
        <v>6819</v>
      </c>
      <c r="D717" t="s">
        <v>8126</v>
      </c>
      <c r="E717" t="s">
        <v>6770</v>
      </c>
      <c r="F717" t="s">
        <v>9030</v>
      </c>
      <c r="G717" t="s">
        <v>8967</v>
      </c>
      <c r="H717">
        <v>16</v>
      </c>
      <c r="I717">
        <v>16</v>
      </c>
      <c r="J717">
        <v>2000</v>
      </c>
      <c r="K717">
        <v>2000</v>
      </c>
      <c r="L717">
        <v>682.5</v>
      </c>
      <c r="M717" t="s">
        <v>6768</v>
      </c>
      <c r="N717" s="6">
        <v>45417</v>
      </c>
      <c r="O717" s="6">
        <v>45873</v>
      </c>
      <c r="P717" s="6">
        <v>45432</v>
      </c>
      <c r="Q717" s="6">
        <v>45889</v>
      </c>
      <c r="R717" t="s">
        <v>1892</v>
      </c>
      <c r="S717" t="s">
        <v>1771</v>
      </c>
      <c r="T717" t="s">
        <v>735</v>
      </c>
      <c r="U717" t="s">
        <v>2029</v>
      </c>
      <c r="V717">
        <v>5000</v>
      </c>
      <c r="W717" s="618">
        <v>0.86350000000000005</v>
      </c>
      <c r="X717">
        <v>4317.5</v>
      </c>
      <c r="Y717">
        <v>2</v>
      </c>
      <c r="AA717">
        <v>26000</v>
      </c>
      <c r="AB717" t="s">
        <v>2031</v>
      </c>
    </row>
    <row r="718" spans="1:28">
      <c r="A718">
        <v>717</v>
      </c>
      <c r="B718" t="s">
        <v>518</v>
      </c>
      <c r="C718" t="s">
        <v>6802</v>
      </c>
      <c r="D718" t="s">
        <v>8127</v>
      </c>
      <c r="E718" t="s">
        <v>6771</v>
      </c>
      <c r="F718" t="s">
        <v>9031</v>
      </c>
      <c r="G718" t="s">
        <v>8968</v>
      </c>
      <c r="H718">
        <v>16</v>
      </c>
      <c r="I718">
        <v>16</v>
      </c>
      <c r="J718">
        <v>2000</v>
      </c>
      <c r="K718">
        <v>2000</v>
      </c>
      <c r="L718">
        <v>682.5</v>
      </c>
      <c r="M718" t="s">
        <v>6768</v>
      </c>
      <c r="N718" s="6">
        <v>45417</v>
      </c>
      <c r="O718" s="6">
        <v>45873</v>
      </c>
      <c r="P718" s="6">
        <v>45432</v>
      </c>
      <c r="Q718" s="6">
        <v>45889</v>
      </c>
      <c r="R718" t="s">
        <v>1893</v>
      </c>
      <c r="S718" t="s">
        <v>1771</v>
      </c>
      <c r="T718" t="s">
        <v>735</v>
      </c>
      <c r="U718" t="s">
        <v>2029</v>
      </c>
      <c r="V718">
        <v>5000</v>
      </c>
      <c r="W718" s="618">
        <v>0.86350000000000005</v>
      </c>
      <c r="X718">
        <v>4317.5</v>
      </c>
      <c r="Y718">
        <v>2</v>
      </c>
      <c r="AA718">
        <v>26000</v>
      </c>
      <c r="AB718" t="s">
        <v>2031</v>
      </c>
    </row>
    <row r="719" spans="1:28">
      <c r="A719">
        <v>718</v>
      </c>
      <c r="B719" t="s">
        <v>865</v>
      </c>
      <c r="C719" t="s">
        <v>6891</v>
      </c>
      <c r="D719" t="s">
        <v>7075</v>
      </c>
      <c r="E719" t="s">
        <v>6829</v>
      </c>
      <c r="F719" t="s">
        <v>6821</v>
      </c>
      <c r="G719" t="s">
        <v>6822</v>
      </c>
      <c r="H719">
        <v>20</v>
      </c>
      <c r="I719">
        <v>20</v>
      </c>
      <c r="K719">
        <v>3000</v>
      </c>
      <c r="L719">
        <v>3497</v>
      </c>
      <c r="M719" t="s">
        <v>6729</v>
      </c>
      <c r="N719" s="6">
        <v>45402</v>
      </c>
      <c r="O719" s="6">
        <v>45965</v>
      </c>
      <c r="P719" s="6">
        <v>45430</v>
      </c>
      <c r="Q719" s="6">
        <v>45981</v>
      </c>
      <c r="R719" t="s">
        <v>1893</v>
      </c>
      <c r="S719" t="s">
        <v>1770</v>
      </c>
      <c r="T719" t="s">
        <v>429</v>
      </c>
      <c r="U719" t="s">
        <v>2029</v>
      </c>
      <c r="V719">
        <v>7000</v>
      </c>
      <c r="W719" s="618">
        <v>0.50042857142857144</v>
      </c>
      <c r="X719">
        <v>3503</v>
      </c>
      <c r="Y719">
        <v>1</v>
      </c>
      <c r="AA719">
        <v>29000</v>
      </c>
      <c r="AB719" t="s">
        <v>2029</v>
      </c>
    </row>
    <row r="720" spans="1:28">
      <c r="A720">
        <v>719</v>
      </c>
      <c r="B720" t="s">
        <v>255</v>
      </c>
      <c r="C720" t="s">
        <v>6847</v>
      </c>
      <c r="D720" t="s">
        <v>7076</v>
      </c>
      <c r="E720" t="s">
        <v>710</v>
      </c>
      <c r="F720">
        <v>6562640729</v>
      </c>
      <c r="G720" t="s">
        <v>1503</v>
      </c>
      <c r="H720">
        <v>6</v>
      </c>
      <c r="I720">
        <v>6</v>
      </c>
      <c r="L720">
        <v>3497</v>
      </c>
      <c r="M720" t="s">
        <v>6580</v>
      </c>
      <c r="N720" s="6">
        <v>45402</v>
      </c>
      <c r="O720" s="6">
        <v>45873</v>
      </c>
      <c r="P720" s="6">
        <v>45432</v>
      </c>
      <c r="Q720" s="6">
        <v>45585</v>
      </c>
      <c r="R720" t="s">
        <v>1893</v>
      </c>
      <c r="S720" t="s">
        <v>1774</v>
      </c>
      <c r="T720" t="s">
        <v>429</v>
      </c>
      <c r="U720" t="s">
        <v>2029</v>
      </c>
      <c r="V720">
        <v>7000</v>
      </c>
      <c r="W720" s="618">
        <v>0.50042857142857144</v>
      </c>
      <c r="X720">
        <v>3503</v>
      </c>
      <c r="Y720">
        <v>0</v>
      </c>
      <c r="Z720">
        <v>8000</v>
      </c>
      <c r="AA720">
        <v>29000</v>
      </c>
      <c r="AB720" t="s">
        <v>2031</v>
      </c>
    </row>
    <row r="721" spans="1:28">
      <c r="A721">
        <v>720</v>
      </c>
      <c r="B721" t="s">
        <v>163</v>
      </c>
      <c r="C721" t="s">
        <v>6849</v>
      </c>
      <c r="D721" t="s">
        <v>7077</v>
      </c>
      <c r="E721" t="s">
        <v>6850</v>
      </c>
      <c r="F721">
        <v>9631331596</v>
      </c>
      <c r="G721" t="s">
        <v>6851</v>
      </c>
      <c r="H721">
        <v>20</v>
      </c>
      <c r="I721">
        <v>20</v>
      </c>
      <c r="J721">
        <v>1000</v>
      </c>
      <c r="K721">
        <v>2000</v>
      </c>
      <c r="L721">
        <v>2275</v>
      </c>
      <c r="M721" t="s">
        <v>6859</v>
      </c>
      <c r="N721" s="6">
        <v>45453</v>
      </c>
      <c r="O721" s="6">
        <v>46041</v>
      </c>
      <c r="P721" s="6">
        <v>45427</v>
      </c>
      <c r="Q721" s="6">
        <v>46041</v>
      </c>
      <c r="R721" t="s">
        <v>1893</v>
      </c>
      <c r="S721" t="s">
        <v>1751</v>
      </c>
      <c r="T721" t="s">
        <v>5557</v>
      </c>
      <c r="U721" t="s">
        <v>20</v>
      </c>
      <c r="V721">
        <v>5000</v>
      </c>
      <c r="W721" s="618">
        <v>0.55000000000000004</v>
      </c>
      <c r="X721">
        <v>2725</v>
      </c>
      <c r="Y721">
        <v>2</v>
      </c>
      <c r="AA721">
        <v>26000</v>
      </c>
      <c r="AB721" t="s">
        <v>20</v>
      </c>
    </row>
    <row r="722" spans="1:28">
      <c r="A722">
        <v>721</v>
      </c>
      <c r="B722" t="s">
        <v>255</v>
      </c>
      <c r="C722" t="s">
        <v>6854</v>
      </c>
      <c r="D722" t="s">
        <v>7078</v>
      </c>
      <c r="E722" t="s">
        <v>6855</v>
      </c>
      <c r="F722">
        <v>7228302510</v>
      </c>
      <c r="H722">
        <v>6</v>
      </c>
      <c r="I722">
        <v>6</v>
      </c>
      <c r="J722">
        <v>1500</v>
      </c>
      <c r="L722">
        <v>3497</v>
      </c>
      <c r="M722" t="s">
        <v>3999</v>
      </c>
      <c r="N722" s="6">
        <v>45409</v>
      </c>
      <c r="O722" s="6">
        <v>45557</v>
      </c>
      <c r="P722" s="6">
        <v>45404</v>
      </c>
      <c r="Q722" s="6">
        <v>45557</v>
      </c>
      <c r="R722" t="s">
        <v>1893</v>
      </c>
      <c r="S722" t="s">
        <v>1774</v>
      </c>
      <c r="T722" t="s">
        <v>294</v>
      </c>
      <c r="U722" t="s">
        <v>2029</v>
      </c>
      <c r="V722">
        <v>7000</v>
      </c>
      <c r="W722" s="618">
        <v>0.50042857142857144</v>
      </c>
      <c r="X722">
        <v>3503</v>
      </c>
      <c r="Z722">
        <v>8000</v>
      </c>
      <c r="AA722">
        <v>25000</v>
      </c>
      <c r="AB722" t="s">
        <v>20</v>
      </c>
    </row>
    <row r="723" spans="1:28">
      <c r="A723">
        <v>722</v>
      </c>
      <c r="B723" t="s">
        <v>198</v>
      </c>
      <c r="C723" t="s">
        <v>7041</v>
      </c>
      <c r="D723" t="s">
        <v>7079</v>
      </c>
      <c r="E723" t="s">
        <v>6938</v>
      </c>
      <c r="F723">
        <v>5519524644</v>
      </c>
      <c r="G723" t="s">
        <v>6939</v>
      </c>
      <c r="H723">
        <v>20</v>
      </c>
      <c r="I723">
        <v>20</v>
      </c>
      <c r="J723">
        <v>1500</v>
      </c>
      <c r="K723">
        <v>3000</v>
      </c>
      <c r="L723">
        <v>3497</v>
      </c>
      <c r="M723" t="s">
        <v>6580</v>
      </c>
      <c r="N723" s="6">
        <v>45437</v>
      </c>
      <c r="O723" s="6">
        <v>46016</v>
      </c>
      <c r="P723" s="6">
        <v>45416</v>
      </c>
      <c r="Q723" s="6">
        <v>45995</v>
      </c>
      <c r="R723" t="s">
        <v>1892</v>
      </c>
      <c r="S723" t="s">
        <v>1749</v>
      </c>
      <c r="T723" t="s">
        <v>294</v>
      </c>
      <c r="U723" t="s">
        <v>2029</v>
      </c>
      <c r="V723">
        <v>7000</v>
      </c>
      <c r="W723" s="618">
        <v>0.50042857142857144</v>
      </c>
      <c r="X723">
        <v>3503</v>
      </c>
      <c r="Y723">
        <v>1</v>
      </c>
      <c r="Z723">
        <v>0</v>
      </c>
      <c r="AA723">
        <v>29000</v>
      </c>
      <c r="AB723" t="s">
        <v>20</v>
      </c>
    </row>
    <row r="724" spans="1:28">
      <c r="A724">
        <v>723</v>
      </c>
      <c r="B724" t="s">
        <v>198</v>
      </c>
      <c r="C724" t="s">
        <v>6940</v>
      </c>
      <c r="D724" t="s">
        <v>7080</v>
      </c>
      <c r="E724" t="s">
        <v>6941</v>
      </c>
      <c r="F724">
        <v>5545946833</v>
      </c>
      <c r="G724" t="s">
        <v>6942</v>
      </c>
      <c r="H724">
        <v>20</v>
      </c>
      <c r="I724">
        <v>20</v>
      </c>
      <c r="J724">
        <v>1500</v>
      </c>
      <c r="K724">
        <v>3000</v>
      </c>
      <c r="L724">
        <v>3497</v>
      </c>
      <c r="M724" t="s">
        <v>6580</v>
      </c>
      <c r="N724" s="6">
        <v>45437</v>
      </c>
      <c r="O724" s="6">
        <v>46016</v>
      </c>
      <c r="P724" s="6">
        <v>45416</v>
      </c>
      <c r="Q724" s="6">
        <v>45995</v>
      </c>
      <c r="R724" t="s">
        <v>1893</v>
      </c>
      <c r="S724" t="s">
        <v>1749</v>
      </c>
      <c r="T724" t="s">
        <v>294</v>
      </c>
      <c r="U724" t="s">
        <v>2029</v>
      </c>
      <c r="V724">
        <v>7000</v>
      </c>
      <c r="W724" s="618">
        <v>0.50042857142857144</v>
      </c>
      <c r="X724">
        <v>3503</v>
      </c>
      <c r="Y724">
        <v>1</v>
      </c>
      <c r="AA724">
        <v>29000</v>
      </c>
      <c r="AB724" t="s">
        <v>20</v>
      </c>
    </row>
    <row r="725" spans="1:28">
      <c r="A725">
        <v>724</v>
      </c>
      <c r="B725" t="s">
        <v>865</v>
      </c>
      <c r="C725" t="s">
        <v>6943</v>
      </c>
      <c r="D725" t="s">
        <v>7081</v>
      </c>
      <c r="E725" t="s">
        <v>6944</v>
      </c>
      <c r="F725" t="s">
        <v>6945</v>
      </c>
      <c r="G725" s="143" t="s">
        <v>6961</v>
      </c>
      <c r="H725">
        <v>20</v>
      </c>
      <c r="I725">
        <v>20</v>
      </c>
      <c r="L725">
        <v>3497</v>
      </c>
      <c r="M725" t="s">
        <v>6577</v>
      </c>
      <c r="N725" s="6">
        <v>45423</v>
      </c>
      <c r="O725" s="6">
        <v>46002</v>
      </c>
      <c r="P725" s="6">
        <v>45420</v>
      </c>
      <c r="Q725" s="6">
        <v>46002</v>
      </c>
      <c r="R725" t="s">
        <v>1892</v>
      </c>
      <c r="S725" t="s">
        <v>1770</v>
      </c>
      <c r="T725" t="s">
        <v>429</v>
      </c>
      <c r="U725" t="s">
        <v>2029</v>
      </c>
      <c r="V725">
        <v>7000</v>
      </c>
      <c r="W725" s="618">
        <v>0.50042857142857144</v>
      </c>
      <c r="X725">
        <v>3503</v>
      </c>
      <c r="Y725">
        <v>1</v>
      </c>
      <c r="AA725">
        <v>29000</v>
      </c>
      <c r="AB725" t="s">
        <v>2029</v>
      </c>
    </row>
    <row r="726" spans="1:28">
      <c r="A726">
        <v>725</v>
      </c>
      <c r="B726" t="s">
        <v>518</v>
      </c>
      <c r="C726" t="s">
        <v>6946</v>
      </c>
      <c r="D726" t="s">
        <v>8128</v>
      </c>
      <c r="E726" t="s">
        <v>6947</v>
      </c>
      <c r="F726" t="s">
        <v>6948</v>
      </c>
      <c r="G726" t="s">
        <v>6949</v>
      </c>
      <c r="H726">
        <v>16</v>
      </c>
      <c r="I726">
        <v>16</v>
      </c>
      <c r="J726">
        <v>1000</v>
      </c>
      <c r="K726">
        <v>2000</v>
      </c>
      <c r="L726">
        <v>2275</v>
      </c>
      <c r="M726" t="s">
        <v>4402</v>
      </c>
      <c r="N726" s="6">
        <v>45422</v>
      </c>
      <c r="O726" s="6">
        <v>45879</v>
      </c>
      <c r="P726" s="6">
        <v>45420</v>
      </c>
      <c r="Q726" s="6">
        <v>45879</v>
      </c>
      <c r="R726" t="s">
        <v>1893</v>
      </c>
      <c r="S726" t="s">
        <v>1771</v>
      </c>
      <c r="T726" t="s">
        <v>429</v>
      </c>
      <c r="U726" t="s">
        <v>2029</v>
      </c>
      <c r="V726">
        <v>5000</v>
      </c>
      <c r="W726" s="618">
        <v>0.54500000000000004</v>
      </c>
      <c r="X726">
        <v>2725</v>
      </c>
      <c r="Y726">
        <v>2</v>
      </c>
      <c r="AA726">
        <v>26000</v>
      </c>
      <c r="AB726" t="s">
        <v>2741</v>
      </c>
    </row>
    <row r="727" spans="1:28">
      <c r="A727">
        <v>726</v>
      </c>
      <c r="B727" t="s">
        <v>6964</v>
      </c>
      <c r="C727" t="s">
        <v>842</v>
      </c>
      <c r="D727" t="s">
        <v>7160</v>
      </c>
      <c r="E727" t="s">
        <v>725</v>
      </c>
      <c r="F727">
        <v>9878769266</v>
      </c>
      <c r="G727" t="s">
        <v>1333</v>
      </c>
      <c r="H727">
        <v>6</v>
      </c>
      <c r="I727">
        <v>6</v>
      </c>
      <c r="J727">
        <v>2000</v>
      </c>
      <c r="K727">
        <v>0</v>
      </c>
      <c r="L727">
        <v>3000</v>
      </c>
      <c r="M727" t="s">
        <v>6964</v>
      </c>
      <c r="N727" s="6">
        <v>45436</v>
      </c>
      <c r="O727" s="6">
        <v>45589</v>
      </c>
      <c r="P727" s="6">
        <v>45436</v>
      </c>
      <c r="Q727" s="6">
        <v>45589</v>
      </c>
      <c r="R727" t="s">
        <v>1892</v>
      </c>
      <c r="S727" t="s">
        <v>6968</v>
      </c>
      <c r="T727" t="s">
        <v>429</v>
      </c>
      <c r="U727" t="s">
        <v>2029</v>
      </c>
      <c r="V727">
        <v>5000</v>
      </c>
      <c r="W727" s="618">
        <v>0.4</v>
      </c>
      <c r="X727">
        <v>2000</v>
      </c>
      <c r="Y727">
        <v>0</v>
      </c>
      <c r="AB727" t="s">
        <v>2031</v>
      </c>
    </row>
    <row r="728" spans="1:28">
      <c r="A728">
        <v>727</v>
      </c>
      <c r="B728" t="s">
        <v>6964</v>
      </c>
      <c r="C728" t="s">
        <v>6965</v>
      </c>
      <c r="D728" t="s">
        <v>7161</v>
      </c>
      <c r="E728" t="s">
        <v>6966</v>
      </c>
      <c r="F728">
        <v>9631190475</v>
      </c>
      <c r="G728" t="s">
        <v>6967</v>
      </c>
      <c r="H728">
        <v>6</v>
      </c>
      <c r="I728">
        <v>6</v>
      </c>
      <c r="J728">
        <v>2000</v>
      </c>
      <c r="L728">
        <v>2520</v>
      </c>
      <c r="M728" t="s">
        <v>6964</v>
      </c>
      <c r="N728" s="6">
        <v>45436</v>
      </c>
      <c r="O728" s="6">
        <v>45589</v>
      </c>
      <c r="P728" s="6">
        <v>45487</v>
      </c>
      <c r="Q728" s="6">
        <v>45589</v>
      </c>
      <c r="R728" t="s">
        <v>1892</v>
      </c>
      <c r="S728" t="s">
        <v>6968</v>
      </c>
      <c r="T728" t="s">
        <v>429</v>
      </c>
      <c r="U728" t="s">
        <v>2029</v>
      </c>
      <c r="V728">
        <v>5000</v>
      </c>
      <c r="W728" s="618">
        <v>0.496</v>
      </c>
      <c r="X728">
        <v>2480</v>
      </c>
      <c r="Y728">
        <v>0</v>
      </c>
      <c r="AB728" t="s">
        <v>2031</v>
      </c>
    </row>
    <row r="729" spans="1:28">
      <c r="A729">
        <v>728</v>
      </c>
      <c r="B729" t="s">
        <v>198</v>
      </c>
      <c r="C729" t="s">
        <v>2013</v>
      </c>
      <c r="D729" t="s">
        <v>7082</v>
      </c>
      <c r="E729" t="s">
        <v>2222</v>
      </c>
      <c r="F729" t="s">
        <v>6977</v>
      </c>
      <c r="G729" s="143" t="s">
        <v>2014</v>
      </c>
      <c r="H729">
        <v>20</v>
      </c>
      <c r="I729">
        <v>20</v>
      </c>
      <c r="L729">
        <v>5200</v>
      </c>
      <c r="M729" t="s">
        <v>6580</v>
      </c>
      <c r="N729" s="6">
        <v>45437</v>
      </c>
      <c r="O729" s="6">
        <v>46016</v>
      </c>
      <c r="P729" s="6">
        <v>45429</v>
      </c>
      <c r="Q729" s="6">
        <v>46016</v>
      </c>
      <c r="R729" t="s">
        <v>1892</v>
      </c>
      <c r="S729" t="s">
        <v>1749</v>
      </c>
      <c r="T729" t="s">
        <v>429</v>
      </c>
      <c r="U729" t="s">
        <v>2029</v>
      </c>
      <c r="V729">
        <v>7000</v>
      </c>
      <c r="W729" s="618">
        <v>0.25714285714285712</v>
      </c>
      <c r="X729">
        <v>1800</v>
      </c>
      <c r="Y729">
        <v>0</v>
      </c>
      <c r="AA729">
        <v>29000</v>
      </c>
      <c r="AB729" t="s">
        <v>2029</v>
      </c>
    </row>
    <row r="730" spans="1:28">
      <c r="A730">
        <v>729</v>
      </c>
      <c r="B730" t="s">
        <v>166</v>
      </c>
      <c r="C730" t="s">
        <v>6978</v>
      </c>
      <c r="D730" t="s">
        <v>8129</v>
      </c>
      <c r="E730" t="s">
        <v>6979</v>
      </c>
      <c r="F730" t="s">
        <v>6980</v>
      </c>
      <c r="G730" t="s">
        <v>6981</v>
      </c>
      <c r="H730">
        <v>36</v>
      </c>
      <c r="I730">
        <v>36</v>
      </c>
      <c r="J730">
        <v>1000</v>
      </c>
      <c r="K730">
        <v>1000</v>
      </c>
      <c r="L730">
        <v>1800</v>
      </c>
      <c r="M730" t="s">
        <v>6982</v>
      </c>
      <c r="N730" s="6">
        <v>45430</v>
      </c>
      <c r="O730" s="6">
        <v>45589</v>
      </c>
      <c r="P730" s="6">
        <v>45429</v>
      </c>
      <c r="Q730" s="6">
        <v>45436</v>
      </c>
      <c r="R730" t="s">
        <v>1893</v>
      </c>
      <c r="S730" t="s">
        <v>903</v>
      </c>
      <c r="T730" t="s">
        <v>429</v>
      </c>
      <c r="U730" t="s">
        <v>2029</v>
      </c>
      <c r="V730">
        <v>3150</v>
      </c>
      <c r="W730" s="618">
        <v>0.42857142857142855</v>
      </c>
      <c r="X730">
        <v>1350</v>
      </c>
      <c r="Y730">
        <v>1000</v>
      </c>
      <c r="AA730">
        <v>23000</v>
      </c>
      <c r="AB730" t="s">
        <v>20</v>
      </c>
    </row>
    <row r="731" spans="1:28">
      <c r="A731">
        <v>730</v>
      </c>
      <c r="B731" t="s">
        <v>6964</v>
      </c>
      <c r="C731" t="s">
        <v>5983</v>
      </c>
      <c r="D731" t="s">
        <v>7162</v>
      </c>
      <c r="E731" t="s">
        <v>5984</v>
      </c>
      <c r="F731">
        <v>9631296962</v>
      </c>
      <c r="G731" t="s">
        <v>6190</v>
      </c>
      <c r="H731">
        <v>6</v>
      </c>
      <c r="I731">
        <v>6</v>
      </c>
      <c r="L731">
        <v>2000</v>
      </c>
      <c r="M731" t="s">
        <v>6964</v>
      </c>
      <c r="N731" s="6">
        <v>45436</v>
      </c>
      <c r="O731" s="6">
        <v>45589</v>
      </c>
      <c r="P731" s="6">
        <v>45435</v>
      </c>
      <c r="Q731" s="6">
        <v>45588</v>
      </c>
      <c r="R731" t="s">
        <v>1892</v>
      </c>
      <c r="S731" t="s">
        <v>6968</v>
      </c>
      <c r="T731" t="s">
        <v>429</v>
      </c>
      <c r="U731" t="s">
        <v>2029</v>
      </c>
      <c r="V731">
        <v>5000</v>
      </c>
      <c r="W731" s="618">
        <v>0.6</v>
      </c>
      <c r="X731">
        <v>3000</v>
      </c>
      <c r="AB731" t="s">
        <v>2031</v>
      </c>
    </row>
    <row r="732" spans="1:28">
      <c r="A732">
        <v>731</v>
      </c>
      <c r="B732" t="s">
        <v>6964</v>
      </c>
      <c r="C732" t="s">
        <v>860</v>
      </c>
      <c r="D732" t="s">
        <v>7163</v>
      </c>
      <c r="E732" t="s">
        <v>818</v>
      </c>
      <c r="F732">
        <v>9632526121</v>
      </c>
      <c r="G732" t="s">
        <v>1515</v>
      </c>
      <c r="H732">
        <v>6</v>
      </c>
      <c r="I732">
        <v>6</v>
      </c>
      <c r="L732">
        <v>2000</v>
      </c>
      <c r="M732" t="s">
        <v>6964</v>
      </c>
      <c r="N732" s="6">
        <v>45436</v>
      </c>
      <c r="O732" s="6">
        <v>45589</v>
      </c>
      <c r="P732" s="6"/>
      <c r="Q732" s="6"/>
      <c r="R732" t="s">
        <v>1893</v>
      </c>
      <c r="S732" t="s">
        <v>6968</v>
      </c>
      <c r="T732" t="s">
        <v>5557</v>
      </c>
      <c r="U732" t="s">
        <v>2029</v>
      </c>
      <c r="V732">
        <v>5000</v>
      </c>
      <c r="W732" s="618">
        <v>0.6</v>
      </c>
      <c r="X732">
        <v>3000</v>
      </c>
      <c r="AB732" t="s">
        <v>2031</v>
      </c>
    </row>
    <row r="733" spans="1:28">
      <c r="A733">
        <v>732</v>
      </c>
      <c r="B733" t="s">
        <v>6964</v>
      </c>
      <c r="C733" t="s">
        <v>5566</v>
      </c>
      <c r="D733" t="s">
        <v>7164</v>
      </c>
      <c r="E733" t="s">
        <v>5567</v>
      </c>
      <c r="F733">
        <v>9631595972</v>
      </c>
      <c r="G733" t="s">
        <v>5568</v>
      </c>
      <c r="H733">
        <v>6</v>
      </c>
      <c r="I733">
        <v>6</v>
      </c>
      <c r="K733">
        <v>2000</v>
      </c>
      <c r="L733">
        <v>2000</v>
      </c>
      <c r="M733" t="s">
        <v>6964</v>
      </c>
      <c r="N733" s="6">
        <v>45457</v>
      </c>
      <c r="O733" s="6">
        <v>45610</v>
      </c>
      <c r="P733" s="6"/>
      <c r="Q733" s="6"/>
      <c r="R733" t="s">
        <v>1892</v>
      </c>
      <c r="S733" t="s">
        <v>6968</v>
      </c>
      <c r="T733" t="s">
        <v>5557</v>
      </c>
      <c r="U733" t="s">
        <v>2741</v>
      </c>
      <c r="V733">
        <v>5000</v>
      </c>
      <c r="W733" s="618">
        <v>0.6</v>
      </c>
      <c r="X733">
        <v>3000</v>
      </c>
      <c r="AB733" t="s">
        <v>2741</v>
      </c>
    </row>
    <row r="734" spans="1:28">
      <c r="A734">
        <v>733</v>
      </c>
      <c r="B734" t="s">
        <v>6964</v>
      </c>
      <c r="C734" t="s">
        <v>5558</v>
      </c>
      <c r="D734" t="s">
        <v>7165</v>
      </c>
      <c r="E734" t="s">
        <v>5559</v>
      </c>
      <c r="F734">
        <v>9631481918</v>
      </c>
      <c r="G734" t="s">
        <v>5560</v>
      </c>
      <c r="H734">
        <v>6</v>
      </c>
      <c r="I734">
        <v>6</v>
      </c>
      <c r="K734">
        <v>2000</v>
      </c>
      <c r="L734">
        <v>2000</v>
      </c>
      <c r="M734" t="s">
        <v>6964</v>
      </c>
      <c r="N734" s="6">
        <v>45457</v>
      </c>
      <c r="O734" s="6">
        <v>45610</v>
      </c>
      <c r="P734" s="6">
        <v>45465</v>
      </c>
      <c r="Q734" s="6">
        <v>45641</v>
      </c>
      <c r="R734" t="s">
        <v>1893</v>
      </c>
      <c r="S734" t="s">
        <v>6968</v>
      </c>
      <c r="T734" t="s">
        <v>5557</v>
      </c>
      <c r="U734" t="s">
        <v>2741</v>
      </c>
      <c r="V734">
        <v>5000</v>
      </c>
      <c r="W734" s="618">
        <v>0.6</v>
      </c>
      <c r="X734">
        <v>3000</v>
      </c>
      <c r="AB734" t="s">
        <v>2741</v>
      </c>
    </row>
    <row r="735" spans="1:28">
      <c r="A735">
        <v>734</v>
      </c>
      <c r="B735" t="s">
        <v>6964</v>
      </c>
      <c r="C735" t="s">
        <v>5554</v>
      </c>
      <c r="D735" t="s">
        <v>7166</v>
      </c>
      <c r="E735" t="s">
        <v>5555</v>
      </c>
      <c r="F735">
        <v>9633458300</v>
      </c>
      <c r="G735" t="s">
        <v>5556</v>
      </c>
      <c r="H735">
        <v>6</v>
      </c>
      <c r="I735">
        <v>6</v>
      </c>
      <c r="L735">
        <v>2000</v>
      </c>
      <c r="M735" t="s">
        <v>6964</v>
      </c>
      <c r="N735" s="6">
        <v>45457</v>
      </c>
      <c r="O735" s="6">
        <v>45610</v>
      </c>
      <c r="P735" s="6">
        <v>45465</v>
      </c>
      <c r="Q735" s="6">
        <v>45641</v>
      </c>
      <c r="R735" t="s">
        <v>1892</v>
      </c>
      <c r="S735" t="s">
        <v>6968</v>
      </c>
      <c r="T735" t="s">
        <v>5557</v>
      </c>
      <c r="U735" t="s">
        <v>2029</v>
      </c>
      <c r="V735">
        <v>5000</v>
      </c>
      <c r="W735" s="618">
        <v>0.6</v>
      </c>
      <c r="X735">
        <v>3000</v>
      </c>
      <c r="AB735" t="s">
        <v>2031</v>
      </c>
    </row>
    <row r="736" spans="1:28">
      <c r="A736">
        <v>735</v>
      </c>
      <c r="B736" t="s">
        <v>6964</v>
      </c>
      <c r="C736" t="s">
        <v>7083</v>
      </c>
      <c r="D736" t="s">
        <v>7167</v>
      </c>
      <c r="E736" t="s">
        <v>7084</v>
      </c>
      <c r="F736">
        <v>9631246392</v>
      </c>
      <c r="G736" t="s">
        <v>7085</v>
      </c>
      <c r="H736">
        <v>6</v>
      </c>
      <c r="I736">
        <v>6</v>
      </c>
      <c r="L736">
        <v>2000</v>
      </c>
      <c r="M736" t="s">
        <v>6964</v>
      </c>
      <c r="N736" s="6">
        <v>45457</v>
      </c>
      <c r="O736" s="6">
        <v>45610</v>
      </c>
      <c r="P736" s="6">
        <v>45465</v>
      </c>
      <c r="Q736" s="6">
        <v>45641</v>
      </c>
      <c r="R736" t="s">
        <v>1893</v>
      </c>
      <c r="S736" t="s">
        <v>6968</v>
      </c>
      <c r="T736" t="s">
        <v>5557</v>
      </c>
      <c r="U736" t="s">
        <v>2741</v>
      </c>
      <c r="V736">
        <v>5000</v>
      </c>
      <c r="W736" s="618">
        <v>0.6</v>
      </c>
      <c r="X736">
        <v>3000</v>
      </c>
      <c r="AB736" t="s">
        <v>2741</v>
      </c>
    </row>
    <row r="737" spans="1:28">
      <c r="A737">
        <v>736</v>
      </c>
      <c r="B737" t="s">
        <v>6964</v>
      </c>
      <c r="C737" t="s">
        <v>5575</v>
      </c>
      <c r="D737" t="s">
        <v>7168</v>
      </c>
      <c r="E737" t="s">
        <v>5576</v>
      </c>
      <c r="F737">
        <v>9632384891</v>
      </c>
      <c r="G737" t="s">
        <v>5577</v>
      </c>
      <c r="H737">
        <v>6</v>
      </c>
      <c r="I737">
        <v>6</v>
      </c>
      <c r="L737">
        <v>2000</v>
      </c>
      <c r="M737" t="s">
        <v>6964</v>
      </c>
      <c r="N737" s="6">
        <v>45457</v>
      </c>
      <c r="O737" s="6">
        <v>45610</v>
      </c>
      <c r="P737" s="6">
        <v>45465</v>
      </c>
      <c r="Q737" s="6">
        <v>45641</v>
      </c>
      <c r="R737" t="s">
        <v>1892</v>
      </c>
      <c r="S737" t="s">
        <v>6968</v>
      </c>
      <c r="T737" t="s">
        <v>5557</v>
      </c>
      <c r="U737" t="s">
        <v>2029</v>
      </c>
      <c r="V737">
        <v>5000</v>
      </c>
      <c r="W737" s="618">
        <v>0.6</v>
      </c>
      <c r="X737">
        <v>3000</v>
      </c>
      <c r="AB737" t="s">
        <v>2031</v>
      </c>
    </row>
    <row r="738" spans="1:28">
      <c r="A738">
        <v>737</v>
      </c>
      <c r="B738" t="s">
        <v>6964</v>
      </c>
      <c r="C738" t="s">
        <v>5958</v>
      </c>
      <c r="D738" t="s">
        <v>7169</v>
      </c>
      <c r="E738" t="s">
        <v>5959</v>
      </c>
      <c r="F738">
        <v>9631619763</v>
      </c>
      <c r="G738" t="s">
        <v>7086</v>
      </c>
      <c r="H738">
        <v>6</v>
      </c>
      <c r="I738">
        <v>6</v>
      </c>
      <c r="K738">
        <v>2000</v>
      </c>
      <c r="L738">
        <v>2000</v>
      </c>
      <c r="M738" t="s">
        <v>6964</v>
      </c>
      <c r="N738" s="6">
        <v>45436</v>
      </c>
      <c r="O738" s="6">
        <v>46016</v>
      </c>
      <c r="P738" s="6">
        <v>45465</v>
      </c>
      <c r="Q738" s="6">
        <v>45618</v>
      </c>
      <c r="R738" t="s">
        <v>1892</v>
      </c>
      <c r="S738" t="s">
        <v>6968</v>
      </c>
      <c r="T738" t="s">
        <v>5557</v>
      </c>
      <c r="U738" t="s">
        <v>2029</v>
      </c>
      <c r="V738">
        <v>5000</v>
      </c>
      <c r="W738" s="618">
        <v>0.6</v>
      </c>
      <c r="X738">
        <v>3000</v>
      </c>
      <c r="AB738" t="s">
        <v>2031</v>
      </c>
    </row>
    <row r="739" spans="1:28">
      <c r="A739">
        <v>738</v>
      </c>
      <c r="B739" t="s">
        <v>6964</v>
      </c>
      <c r="C739" t="s">
        <v>847</v>
      </c>
      <c r="D739" t="s">
        <v>7170</v>
      </c>
      <c r="E739" t="s">
        <v>816</v>
      </c>
      <c r="F739">
        <v>9988451496</v>
      </c>
      <c r="G739" t="s">
        <v>1549</v>
      </c>
      <c r="I739">
        <v>6</v>
      </c>
      <c r="L739">
        <v>0</v>
      </c>
      <c r="M739" t="s">
        <v>6964</v>
      </c>
      <c r="N739" s="6">
        <v>45436</v>
      </c>
      <c r="O739" s="6">
        <v>46495</v>
      </c>
      <c r="P739" s="6"/>
      <c r="Q739" s="6"/>
      <c r="R739" t="s">
        <v>1892</v>
      </c>
      <c r="S739" t="s">
        <v>6968</v>
      </c>
      <c r="T739" t="s">
        <v>5557</v>
      </c>
      <c r="U739" t="s">
        <v>2029</v>
      </c>
      <c r="V739">
        <v>5000</v>
      </c>
      <c r="W739" s="618">
        <v>1</v>
      </c>
      <c r="X739">
        <v>5000</v>
      </c>
      <c r="AB739" t="s">
        <v>2741</v>
      </c>
    </row>
    <row r="740" spans="1:28">
      <c r="A740">
        <v>739</v>
      </c>
      <c r="B740" t="s">
        <v>295</v>
      </c>
      <c r="C740" t="s">
        <v>8403</v>
      </c>
      <c r="E740" t="s">
        <v>8131</v>
      </c>
      <c r="H740">
        <v>6</v>
      </c>
      <c r="N740" s="6"/>
      <c r="O740" s="6"/>
      <c r="P740" s="6"/>
      <c r="Q740" s="6"/>
      <c r="W740" s="618"/>
      <c r="AB740" t="s">
        <v>2031</v>
      </c>
    </row>
    <row r="741" spans="1:28">
      <c r="A741">
        <v>740</v>
      </c>
      <c r="B741" t="s">
        <v>2051</v>
      </c>
      <c r="C741" t="s">
        <v>7171</v>
      </c>
      <c r="D741" t="s">
        <v>8640</v>
      </c>
      <c r="E741" t="s">
        <v>7172</v>
      </c>
      <c r="F741">
        <v>58002939</v>
      </c>
      <c r="H741">
        <v>6</v>
      </c>
      <c r="I741">
        <v>6</v>
      </c>
      <c r="J741">
        <v>2000</v>
      </c>
      <c r="K741">
        <v>2000</v>
      </c>
      <c r="L741">
        <v>682.5</v>
      </c>
      <c r="M741" t="s">
        <v>7173</v>
      </c>
      <c r="N741" s="6">
        <v>45474</v>
      </c>
      <c r="O741" s="6">
        <v>45627</v>
      </c>
      <c r="P741" s="6">
        <v>45499</v>
      </c>
      <c r="Q741" s="6">
        <v>45627</v>
      </c>
      <c r="R741" t="s">
        <v>1893</v>
      </c>
      <c r="S741" t="s">
        <v>1773</v>
      </c>
      <c r="T741" t="s">
        <v>735</v>
      </c>
      <c r="U741" t="s">
        <v>2029</v>
      </c>
      <c r="V741">
        <v>5000</v>
      </c>
      <c r="W741" s="618">
        <v>0.86350000000000005</v>
      </c>
      <c r="X741">
        <v>4317.5</v>
      </c>
      <c r="Z741">
        <v>6000</v>
      </c>
      <c r="AA741">
        <v>26000</v>
      </c>
      <c r="AB741" t="s">
        <v>2031</v>
      </c>
    </row>
    <row r="742" spans="1:28">
      <c r="A742">
        <v>741</v>
      </c>
      <c r="B742" t="s">
        <v>255</v>
      </c>
      <c r="C742" t="s">
        <v>8641</v>
      </c>
      <c r="D742" t="s">
        <v>8198</v>
      </c>
      <c r="E742" t="s">
        <v>8131</v>
      </c>
      <c r="M742" t="s">
        <v>6759</v>
      </c>
      <c r="N742" s="6">
        <v>45474</v>
      </c>
      <c r="O742" s="6">
        <v>45627</v>
      </c>
      <c r="P742" s="6"/>
      <c r="Q742" s="6">
        <v>45383</v>
      </c>
      <c r="W742" s="618"/>
      <c r="Z742">
        <v>8000</v>
      </c>
      <c r="AA742">
        <v>30000</v>
      </c>
      <c r="AB742" t="s">
        <v>2031</v>
      </c>
    </row>
    <row r="743" spans="1:28">
      <c r="A743">
        <v>742</v>
      </c>
      <c r="B743" t="s">
        <v>255</v>
      </c>
      <c r="C743" t="s">
        <v>8969</v>
      </c>
      <c r="D743" t="s">
        <v>880</v>
      </c>
      <c r="E743" t="s">
        <v>7176</v>
      </c>
      <c r="F743">
        <v>46364043</v>
      </c>
      <c r="G743" t="s">
        <v>8970</v>
      </c>
      <c r="H743">
        <v>6</v>
      </c>
      <c r="I743">
        <v>6</v>
      </c>
      <c r="J743">
        <v>3000</v>
      </c>
      <c r="K743">
        <v>3000</v>
      </c>
      <c r="L743">
        <v>1049.0999999999999</v>
      </c>
      <c r="M743" t="s">
        <v>6759</v>
      </c>
      <c r="N743" s="6">
        <v>45298</v>
      </c>
      <c r="O743" s="6">
        <v>45627</v>
      </c>
      <c r="P743" s="6">
        <v>45499</v>
      </c>
      <c r="Q743" s="6">
        <v>45627</v>
      </c>
      <c r="R743" t="s">
        <v>712</v>
      </c>
      <c r="S743" t="s">
        <v>1774</v>
      </c>
      <c r="T743" t="s">
        <v>735</v>
      </c>
      <c r="U743" t="s">
        <v>20</v>
      </c>
      <c r="V743">
        <v>7000</v>
      </c>
      <c r="W743" s="618" t="s">
        <v>712</v>
      </c>
      <c r="Z743">
        <v>8000</v>
      </c>
      <c r="AA743">
        <v>30000</v>
      </c>
      <c r="AB743" t="s">
        <v>20</v>
      </c>
    </row>
    <row r="744" spans="1:28">
      <c r="A744">
        <v>743</v>
      </c>
      <c r="B744" t="s">
        <v>255</v>
      </c>
      <c r="C744" t="s">
        <v>7177</v>
      </c>
      <c r="D744" t="s">
        <v>8676</v>
      </c>
      <c r="E744" t="s">
        <v>8130</v>
      </c>
      <c r="F744">
        <v>59125828</v>
      </c>
      <c r="G744" t="s">
        <v>8971</v>
      </c>
      <c r="H744">
        <v>6</v>
      </c>
      <c r="I744">
        <v>6</v>
      </c>
      <c r="J744">
        <v>3000</v>
      </c>
      <c r="K744">
        <v>3000</v>
      </c>
      <c r="L744">
        <v>1049.0999999999999</v>
      </c>
      <c r="M744" t="s">
        <v>6759</v>
      </c>
      <c r="N744" s="6">
        <v>45298</v>
      </c>
      <c r="O744" s="6">
        <v>45450</v>
      </c>
      <c r="P744" s="6"/>
      <c r="Q744" s="6">
        <v>45453</v>
      </c>
      <c r="R744" t="s">
        <v>1893</v>
      </c>
      <c r="S744" t="s">
        <v>1774</v>
      </c>
      <c r="T744" t="s">
        <v>735</v>
      </c>
      <c r="U744" t="s">
        <v>2029</v>
      </c>
      <c r="V744">
        <v>7000</v>
      </c>
      <c r="W744" s="618">
        <v>0.85012857142857134</v>
      </c>
      <c r="X744">
        <v>5950.9</v>
      </c>
      <c r="Z744">
        <v>8000</v>
      </c>
      <c r="AA744">
        <v>30000</v>
      </c>
      <c r="AB744" t="s">
        <v>2031</v>
      </c>
    </row>
    <row r="745" spans="1:28">
      <c r="A745">
        <v>744</v>
      </c>
      <c r="B745" t="s">
        <v>255</v>
      </c>
      <c r="D745" t="s">
        <v>7195</v>
      </c>
      <c r="E745" t="s">
        <v>8131</v>
      </c>
      <c r="F745">
        <v>53034375</v>
      </c>
      <c r="H745">
        <v>6</v>
      </c>
      <c r="I745">
        <v>6</v>
      </c>
      <c r="J745">
        <v>3000</v>
      </c>
      <c r="K745">
        <v>3000</v>
      </c>
      <c r="L745">
        <v>3497</v>
      </c>
      <c r="M745" t="s">
        <v>6759</v>
      </c>
      <c r="N745" s="6">
        <v>45418</v>
      </c>
      <c r="O745" s="6"/>
      <c r="P745" s="6"/>
      <c r="Q745" s="6"/>
      <c r="S745" t="s">
        <v>1774</v>
      </c>
      <c r="V745">
        <v>7000</v>
      </c>
      <c r="W745" s="618">
        <v>0.50042857142857144</v>
      </c>
      <c r="X745">
        <v>3503</v>
      </c>
      <c r="Z745">
        <v>8000</v>
      </c>
      <c r="AA745">
        <v>30000</v>
      </c>
      <c r="AB745" t="s">
        <v>2031</v>
      </c>
    </row>
    <row r="746" spans="1:28">
      <c r="A746">
        <v>745</v>
      </c>
      <c r="B746" t="s">
        <v>8023</v>
      </c>
      <c r="C746" t="s">
        <v>7196</v>
      </c>
      <c r="D746" t="s">
        <v>7197</v>
      </c>
      <c r="E746" t="s">
        <v>7198</v>
      </c>
      <c r="F746">
        <v>32426464</v>
      </c>
      <c r="G746" t="s">
        <v>7199</v>
      </c>
      <c r="H746">
        <v>20</v>
      </c>
      <c r="I746">
        <v>20</v>
      </c>
      <c r="J746">
        <v>3000</v>
      </c>
      <c r="K746">
        <v>3000</v>
      </c>
      <c r="L746">
        <v>1049.0999999999999</v>
      </c>
      <c r="M746" t="s">
        <v>6759</v>
      </c>
      <c r="N746" s="6">
        <v>45417</v>
      </c>
      <c r="O746" s="6">
        <v>45996</v>
      </c>
      <c r="P746" s="6"/>
      <c r="Q746" s="6">
        <v>578</v>
      </c>
      <c r="R746" t="s">
        <v>1893</v>
      </c>
      <c r="S746" t="s">
        <v>1749</v>
      </c>
      <c r="T746" t="s">
        <v>735</v>
      </c>
      <c r="U746" t="s">
        <v>2029</v>
      </c>
      <c r="V746">
        <v>7000</v>
      </c>
      <c r="W746" s="618">
        <v>0.85012857142857134</v>
      </c>
      <c r="X746">
        <v>5950.9</v>
      </c>
      <c r="Y746">
        <v>1</v>
      </c>
      <c r="AA746">
        <v>30000</v>
      </c>
      <c r="AB746" t="s">
        <v>2029</v>
      </c>
    </row>
    <row r="747" spans="1:28">
      <c r="A747">
        <v>746</v>
      </c>
      <c r="B747" t="s">
        <v>6964</v>
      </c>
      <c r="C747" t="s">
        <v>5566</v>
      </c>
      <c r="E747" t="s">
        <v>8131</v>
      </c>
      <c r="N747" s="6"/>
      <c r="O747" s="6"/>
      <c r="P747" s="6"/>
      <c r="Q747" s="6"/>
      <c r="W747" s="618" t="s">
        <v>712</v>
      </c>
      <c r="X747">
        <v>0</v>
      </c>
      <c r="AB747" t="s">
        <v>2031</v>
      </c>
    </row>
    <row r="748" spans="1:28">
      <c r="A748">
        <v>747</v>
      </c>
      <c r="B748" t="s">
        <v>6964</v>
      </c>
      <c r="E748" t="s">
        <v>8131</v>
      </c>
      <c r="N748" s="6"/>
      <c r="O748" s="6"/>
      <c r="P748" s="6"/>
      <c r="Q748" s="6"/>
      <c r="W748" s="618" t="s">
        <v>712</v>
      </c>
      <c r="X748">
        <v>0</v>
      </c>
      <c r="AB748" t="s">
        <v>2031</v>
      </c>
    </row>
    <row r="749" spans="1:28">
      <c r="A749">
        <v>748</v>
      </c>
      <c r="B749" t="s">
        <v>6964</v>
      </c>
      <c r="E749" t="s">
        <v>8132</v>
      </c>
      <c r="N749" s="6"/>
      <c r="O749" s="6"/>
      <c r="P749" s="6"/>
      <c r="Q749" s="6"/>
      <c r="W749" s="618" t="s">
        <v>712</v>
      </c>
      <c r="X749">
        <v>0</v>
      </c>
      <c r="AB749" t="s">
        <v>2031</v>
      </c>
    </row>
    <row r="750" spans="1:28">
      <c r="A750">
        <v>749</v>
      </c>
      <c r="B750" t="s">
        <v>6964</v>
      </c>
      <c r="E750" t="s">
        <v>8131</v>
      </c>
      <c r="N750" s="6"/>
      <c r="O750" s="6"/>
      <c r="P750" s="6"/>
      <c r="Q750" s="6"/>
      <c r="W750" s="618" t="s">
        <v>712</v>
      </c>
      <c r="X750">
        <v>0</v>
      </c>
      <c r="AB750" t="s">
        <v>2031</v>
      </c>
    </row>
    <row r="751" spans="1:28">
      <c r="A751">
        <v>750</v>
      </c>
      <c r="B751" t="s">
        <v>6964</v>
      </c>
      <c r="E751" t="s">
        <v>8131</v>
      </c>
      <c r="L751">
        <v>2000</v>
      </c>
      <c r="M751" t="s">
        <v>6964</v>
      </c>
      <c r="N751" s="6">
        <v>45457</v>
      </c>
      <c r="O751" s="6">
        <v>45610</v>
      </c>
      <c r="P751" s="6"/>
      <c r="Q751" s="6">
        <v>45610</v>
      </c>
      <c r="R751" t="s">
        <v>712</v>
      </c>
      <c r="S751" t="s">
        <v>6968</v>
      </c>
      <c r="T751" t="s">
        <v>5557</v>
      </c>
      <c r="U751" t="s">
        <v>2029</v>
      </c>
      <c r="V751">
        <v>5000</v>
      </c>
      <c r="W751" s="618">
        <v>0.6</v>
      </c>
      <c r="X751">
        <v>3000</v>
      </c>
      <c r="AB751" t="s">
        <v>2031</v>
      </c>
    </row>
    <row r="752" spans="1:28">
      <c r="A752">
        <v>751</v>
      </c>
      <c r="B752" t="s">
        <v>295</v>
      </c>
      <c r="C752" t="s">
        <v>7113</v>
      </c>
      <c r="D752" t="s">
        <v>8133</v>
      </c>
      <c r="E752" t="s">
        <v>7114</v>
      </c>
      <c r="F752">
        <v>7224801386</v>
      </c>
      <c r="G752" t="s">
        <v>9032</v>
      </c>
      <c r="H752">
        <v>6</v>
      </c>
      <c r="I752">
        <v>6</v>
      </c>
      <c r="J752">
        <v>3000</v>
      </c>
      <c r="L752">
        <v>0</v>
      </c>
      <c r="M752" t="s">
        <v>7115</v>
      </c>
      <c r="N752" s="6">
        <v>45429</v>
      </c>
      <c r="O752" s="6">
        <v>45610</v>
      </c>
      <c r="P752" s="6">
        <v>45455</v>
      </c>
      <c r="Q752" s="6">
        <v>45582</v>
      </c>
      <c r="R752" t="s">
        <v>1893</v>
      </c>
      <c r="S752" t="s">
        <v>1769</v>
      </c>
      <c r="T752" t="s">
        <v>429</v>
      </c>
      <c r="U752" t="s">
        <v>2029</v>
      </c>
      <c r="V752">
        <v>5000</v>
      </c>
      <c r="W752" s="618">
        <v>1</v>
      </c>
      <c r="X752">
        <v>5000</v>
      </c>
      <c r="Z752">
        <v>6000</v>
      </c>
      <c r="AA752">
        <v>26000</v>
      </c>
      <c r="AB752" t="s">
        <v>2031</v>
      </c>
    </row>
    <row r="753" spans="1:28">
      <c r="A753">
        <v>752</v>
      </c>
      <c r="B753" t="s">
        <v>163</v>
      </c>
      <c r="C753" t="s">
        <v>6849</v>
      </c>
      <c r="D753" t="s">
        <v>8134</v>
      </c>
      <c r="E753" t="s">
        <v>6850</v>
      </c>
      <c r="F753">
        <v>9631331596</v>
      </c>
      <c r="G753" t="s">
        <v>8135</v>
      </c>
      <c r="H753">
        <v>20</v>
      </c>
      <c r="I753">
        <v>20</v>
      </c>
      <c r="J753">
        <v>1000</v>
      </c>
      <c r="K753">
        <v>2000</v>
      </c>
      <c r="L753">
        <v>2275</v>
      </c>
      <c r="M753" t="s">
        <v>7115</v>
      </c>
      <c r="N753" s="6">
        <v>45401</v>
      </c>
      <c r="O753" s="6">
        <v>45980</v>
      </c>
      <c r="P753" s="6">
        <v>45411</v>
      </c>
      <c r="Q753" s="6">
        <v>45990</v>
      </c>
      <c r="R753" t="s">
        <v>1893</v>
      </c>
      <c r="S753" t="s">
        <v>1751</v>
      </c>
      <c r="T753" t="s">
        <v>5557</v>
      </c>
      <c r="U753" t="s">
        <v>2741</v>
      </c>
      <c r="V753">
        <v>5000</v>
      </c>
      <c r="W753" s="618">
        <v>0.54500000000000004</v>
      </c>
      <c r="X753">
        <v>2725</v>
      </c>
      <c r="AA753">
        <v>26000</v>
      </c>
      <c r="AB753" t="s">
        <v>2741</v>
      </c>
    </row>
    <row r="754" spans="1:28">
      <c r="A754">
        <v>753</v>
      </c>
      <c r="B754" t="s">
        <v>518</v>
      </c>
      <c r="C754" t="s">
        <v>7315</v>
      </c>
      <c r="D754" t="s">
        <v>8340</v>
      </c>
      <c r="E754" t="s">
        <v>7316</v>
      </c>
      <c r="F754">
        <v>54122290</v>
      </c>
      <c r="G754" t="s">
        <v>8972</v>
      </c>
      <c r="H754">
        <v>16</v>
      </c>
      <c r="I754">
        <v>16</v>
      </c>
      <c r="J754">
        <v>2000</v>
      </c>
      <c r="K754">
        <v>2000</v>
      </c>
      <c r="L754">
        <v>682.5</v>
      </c>
      <c r="M754" t="s">
        <v>8647</v>
      </c>
      <c r="N754" s="6">
        <v>45513</v>
      </c>
      <c r="O754" s="6">
        <v>45970</v>
      </c>
      <c r="P754" s="6">
        <v>45499</v>
      </c>
      <c r="Q754" s="6">
        <v>45970</v>
      </c>
      <c r="R754" t="s">
        <v>1893</v>
      </c>
      <c r="S754" t="s">
        <v>1771</v>
      </c>
      <c r="T754" t="s">
        <v>735</v>
      </c>
      <c r="U754" t="s">
        <v>2029</v>
      </c>
      <c r="V754">
        <v>5000</v>
      </c>
      <c r="W754" s="618">
        <v>0.86350000000000005</v>
      </c>
      <c r="X754">
        <v>4317.5</v>
      </c>
      <c r="Y754">
        <v>2</v>
      </c>
      <c r="AA754">
        <v>26000</v>
      </c>
      <c r="AB754" t="s">
        <v>2029</v>
      </c>
    </row>
    <row r="755" spans="1:28">
      <c r="A755">
        <v>754</v>
      </c>
      <c r="B755" t="s">
        <v>255</v>
      </c>
      <c r="C755" t="s">
        <v>7174</v>
      </c>
      <c r="D755" t="s">
        <v>8677</v>
      </c>
      <c r="E755" t="s">
        <v>8528</v>
      </c>
      <c r="F755">
        <v>58264270</v>
      </c>
      <c r="G755" t="s">
        <v>7175</v>
      </c>
      <c r="H755">
        <v>6</v>
      </c>
      <c r="I755">
        <v>6</v>
      </c>
      <c r="J755">
        <v>3000</v>
      </c>
      <c r="K755">
        <v>3000</v>
      </c>
      <c r="L755">
        <v>1049.0999999999999</v>
      </c>
      <c r="M755" t="s">
        <v>6759</v>
      </c>
      <c r="N755" s="6">
        <v>44937</v>
      </c>
      <c r="O755" s="6">
        <v>45383</v>
      </c>
      <c r="P755" s="6">
        <v>45499</v>
      </c>
      <c r="Q755" s="6">
        <v>45383</v>
      </c>
      <c r="R755" t="s">
        <v>1892</v>
      </c>
      <c r="S755" t="s">
        <v>1774</v>
      </c>
      <c r="T755" t="s">
        <v>735</v>
      </c>
      <c r="U755" t="s">
        <v>2029</v>
      </c>
      <c r="V755">
        <v>7000</v>
      </c>
      <c r="W755" s="618">
        <v>0.85012857142857134</v>
      </c>
      <c r="X755">
        <v>5950.9</v>
      </c>
      <c r="Z755">
        <v>8000</v>
      </c>
      <c r="AA755">
        <v>30000</v>
      </c>
      <c r="AB755" t="s">
        <v>2031</v>
      </c>
    </row>
    <row r="756" spans="1:28">
      <c r="A756">
        <v>755</v>
      </c>
      <c r="B756" t="s">
        <v>255</v>
      </c>
      <c r="C756" t="s">
        <v>7210</v>
      </c>
      <c r="D756" t="s">
        <v>69</v>
      </c>
      <c r="E756" t="s">
        <v>8131</v>
      </c>
      <c r="N756" s="6"/>
      <c r="O756" s="6"/>
      <c r="P756" s="6"/>
      <c r="Q756" s="6"/>
      <c r="U756" t="s">
        <v>2741</v>
      </c>
      <c r="V756">
        <v>7000</v>
      </c>
      <c r="W756" s="618">
        <v>0.85012857142857134</v>
      </c>
      <c r="X756">
        <v>5950.9</v>
      </c>
      <c r="AA756">
        <v>30000</v>
      </c>
      <c r="AB756" t="s">
        <v>2741</v>
      </c>
    </row>
    <row r="757" spans="1:28">
      <c r="A757">
        <v>756</v>
      </c>
      <c r="B757" t="s">
        <v>255</v>
      </c>
      <c r="C757" t="s">
        <v>8136</v>
      </c>
      <c r="D757" t="s">
        <v>7195</v>
      </c>
      <c r="E757" t="s">
        <v>7178</v>
      </c>
      <c r="F757">
        <v>53034375</v>
      </c>
      <c r="G757" t="s">
        <v>4354</v>
      </c>
      <c r="H757">
        <v>6</v>
      </c>
      <c r="I757">
        <v>6</v>
      </c>
      <c r="J757">
        <v>3000</v>
      </c>
      <c r="K757">
        <v>3000</v>
      </c>
      <c r="L757">
        <v>3497</v>
      </c>
      <c r="M757" t="s">
        <v>6759</v>
      </c>
      <c r="N757" s="6">
        <v>45418</v>
      </c>
      <c r="O757" s="6">
        <v>45601</v>
      </c>
      <c r="P757" s="6">
        <v>45499</v>
      </c>
      <c r="Q757" s="6">
        <v>45601</v>
      </c>
      <c r="R757" t="s">
        <v>8973</v>
      </c>
      <c r="S757" t="s">
        <v>1774</v>
      </c>
      <c r="T757" t="s">
        <v>735</v>
      </c>
      <c r="U757" t="s">
        <v>2031</v>
      </c>
      <c r="V757">
        <v>7000</v>
      </c>
      <c r="W757" s="618">
        <v>0.50042857142857144</v>
      </c>
      <c r="X757">
        <v>3503</v>
      </c>
      <c r="AA757">
        <v>30000</v>
      </c>
      <c r="AB757" t="s">
        <v>2031</v>
      </c>
    </row>
    <row r="758" spans="1:28">
      <c r="A758">
        <v>757</v>
      </c>
      <c r="B758" t="s">
        <v>6964</v>
      </c>
      <c r="C758" t="s">
        <v>7211</v>
      </c>
      <c r="D758" t="s">
        <v>7209</v>
      </c>
      <c r="E758" t="s">
        <v>7212</v>
      </c>
      <c r="F758">
        <v>9632722920</v>
      </c>
      <c r="G758" t="s">
        <v>7213</v>
      </c>
      <c r="H758">
        <v>6</v>
      </c>
      <c r="I758">
        <v>6</v>
      </c>
      <c r="L758">
        <v>2000</v>
      </c>
      <c r="M758" t="s">
        <v>6964</v>
      </c>
      <c r="N758" s="6">
        <v>45492</v>
      </c>
      <c r="O758" s="6">
        <v>45589</v>
      </c>
      <c r="P758" s="6">
        <v>45481</v>
      </c>
      <c r="Q758" s="6">
        <v>45584</v>
      </c>
      <c r="R758" t="s">
        <v>1893</v>
      </c>
      <c r="S758" t="s">
        <v>6968</v>
      </c>
      <c r="T758" t="s">
        <v>5557</v>
      </c>
      <c r="U758" t="s">
        <v>2741</v>
      </c>
      <c r="V758">
        <v>7000</v>
      </c>
      <c r="W758" s="618">
        <v>0.7142857142857143</v>
      </c>
      <c r="X758">
        <v>5000</v>
      </c>
      <c r="AB758" t="s">
        <v>2741</v>
      </c>
    </row>
    <row r="759" spans="1:28">
      <c r="A759">
        <v>758</v>
      </c>
      <c r="B759" t="s">
        <v>163</v>
      </c>
      <c r="C759" t="s">
        <v>7214</v>
      </c>
      <c r="D759" t="s">
        <v>7209</v>
      </c>
      <c r="E759" t="s">
        <v>7215</v>
      </c>
      <c r="F759">
        <v>9632293183</v>
      </c>
      <c r="G759" t="s">
        <v>7216</v>
      </c>
      <c r="H759">
        <v>20</v>
      </c>
      <c r="I759">
        <v>20</v>
      </c>
      <c r="J759">
        <v>1000</v>
      </c>
      <c r="K759">
        <v>2000</v>
      </c>
      <c r="L759">
        <v>2275</v>
      </c>
      <c r="M759" t="s">
        <v>7217</v>
      </c>
      <c r="N759" s="6">
        <v>45520</v>
      </c>
      <c r="O759" s="6">
        <v>46097</v>
      </c>
      <c r="P759" s="6">
        <v>45516</v>
      </c>
      <c r="Q759" s="6">
        <v>46097</v>
      </c>
      <c r="R759" t="s">
        <v>1892</v>
      </c>
      <c r="S759" t="s">
        <v>1751</v>
      </c>
      <c r="T759" t="s">
        <v>5557</v>
      </c>
      <c r="U759" t="s">
        <v>20</v>
      </c>
      <c r="V759">
        <v>5000</v>
      </c>
      <c r="W759" s="618">
        <v>0.54500000000000004</v>
      </c>
      <c r="X759">
        <v>2725</v>
      </c>
      <c r="Y759">
        <v>2</v>
      </c>
      <c r="AA759">
        <v>26000</v>
      </c>
      <c r="AB759" t="s">
        <v>20</v>
      </c>
    </row>
    <row r="760" spans="1:28">
      <c r="A760">
        <v>759</v>
      </c>
      <c r="B760" t="s">
        <v>518</v>
      </c>
      <c r="C760" t="s">
        <v>7243</v>
      </c>
      <c r="D760" t="s">
        <v>8642</v>
      </c>
      <c r="E760" t="s">
        <v>7218</v>
      </c>
      <c r="G760" t="s">
        <v>7219</v>
      </c>
      <c r="H760">
        <v>16</v>
      </c>
      <c r="I760">
        <v>16</v>
      </c>
      <c r="J760">
        <v>2000</v>
      </c>
      <c r="K760">
        <v>2000</v>
      </c>
      <c r="L760">
        <v>682.5</v>
      </c>
      <c r="M760" t="s">
        <v>8647</v>
      </c>
      <c r="N760" s="6">
        <v>45474</v>
      </c>
      <c r="O760" s="6">
        <v>45937</v>
      </c>
      <c r="P760" s="6">
        <v>45499</v>
      </c>
      <c r="Q760" s="6"/>
      <c r="R760" t="s">
        <v>1892</v>
      </c>
      <c r="S760" t="s">
        <v>1771</v>
      </c>
      <c r="T760" t="s">
        <v>735</v>
      </c>
      <c r="U760" t="s">
        <v>2029</v>
      </c>
      <c r="V760">
        <v>5000</v>
      </c>
      <c r="W760">
        <v>0.86350000000000005</v>
      </c>
      <c r="X760">
        <v>4317.5</v>
      </c>
      <c r="Y760">
        <v>2</v>
      </c>
      <c r="AA760">
        <v>26000</v>
      </c>
      <c r="AB760" t="s">
        <v>2029</v>
      </c>
    </row>
    <row r="761" spans="1:28">
      <c r="A761">
        <v>760</v>
      </c>
      <c r="B761" t="s">
        <v>2051</v>
      </c>
      <c r="C761" t="s">
        <v>7244</v>
      </c>
      <c r="D761" t="s">
        <v>8333</v>
      </c>
      <c r="E761" t="s">
        <v>6760</v>
      </c>
      <c r="F761">
        <v>45459155</v>
      </c>
      <c r="G761" t="s">
        <v>7220</v>
      </c>
      <c r="H761">
        <v>6</v>
      </c>
      <c r="I761">
        <v>6</v>
      </c>
      <c r="J761">
        <v>2000</v>
      </c>
      <c r="K761">
        <v>2000</v>
      </c>
      <c r="L761">
        <v>682.5</v>
      </c>
      <c r="M761" t="s">
        <v>8647</v>
      </c>
      <c r="N761" s="6">
        <v>45474</v>
      </c>
      <c r="O761" s="6">
        <v>45633</v>
      </c>
      <c r="P761" s="6">
        <v>45499</v>
      </c>
      <c r="Q761" s="6">
        <v>45633</v>
      </c>
      <c r="R761" t="s">
        <v>1892</v>
      </c>
      <c r="S761" t="s">
        <v>1773</v>
      </c>
      <c r="T761" t="s">
        <v>735</v>
      </c>
      <c r="U761" t="s">
        <v>2029</v>
      </c>
      <c r="V761">
        <v>5000</v>
      </c>
      <c r="W761">
        <v>0.86350000000000005</v>
      </c>
      <c r="X761">
        <v>4317.5</v>
      </c>
      <c r="Z761">
        <v>6000</v>
      </c>
      <c r="AA761">
        <v>26000</v>
      </c>
      <c r="AB761" t="s">
        <v>2031</v>
      </c>
    </row>
    <row r="762" spans="1:28">
      <c r="A762">
        <v>761</v>
      </c>
      <c r="B762" t="s">
        <v>255</v>
      </c>
      <c r="C762" t="s">
        <v>7245</v>
      </c>
      <c r="D762" t="s">
        <v>8334</v>
      </c>
      <c r="E762" t="s">
        <v>7246</v>
      </c>
      <c r="F762">
        <v>59116131</v>
      </c>
      <c r="G762" t="s">
        <v>7247</v>
      </c>
      <c r="H762">
        <v>6</v>
      </c>
      <c r="I762">
        <v>6</v>
      </c>
      <c r="J762">
        <v>2000</v>
      </c>
      <c r="L762">
        <v>1049.0999999999999</v>
      </c>
      <c r="M762" t="s">
        <v>7248</v>
      </c>
      <c r="N762" s="6">
        <v>45485</v>
      </c>
      <c r="O762" s="6">
        <v>45638</v>
      </c>
      <c r="P762" s="6">
        <v>45498</v>
      </c>
      <c r="Q762" s="6">
        <v>45638</v>
      </c>
      <c r="R762" t="s">
        <v>1893</v>
      </c>
      <c r="S762" t="s">
        <v>1774</v>
      </c>
      <c r="T762" t="s">
        <v>735</v>
      </c>
      <c r="U762" t="s">
        <v>2029</v>
      </c>
      <c r="V762">
        <v>7000</v>
      </c>
      <c r="W762">
        <v>0.85012857142857134</v>
      </c>
      <c r="X762">
        <v>5950.9</v>
      </c>
      <c r="Z762">
        <v>8000</v>
      </c>
      <c r="AA762">
        <v>30000</v>
      </c>
      <c r="AB762" t="s">
        <v>2031</v>
      </c>
    </row>
    <row r="763" spans="1:28">
      <c r="A763">
        <v>762</v>
      </c>
      <c r="B763" t="s">
        <v>255</v>
      </c>
      <c r="C763" t="s">
        <v>7299</v>
      </c>
      <c r="D763" t="s">
        <v>7499</v>
      </c>
      <c r="E763" t="s">
        <v>7300</v>
      </c>
      <c r="F763">
        <v>8119095326</v>
      </c>
      <c r="G763" s="143" t="s">
        <v>7301</v>
      </c>
      <c r="H763">
        <v>10</v>
      </c>
      <c r="I763">
        <v>10</v>
      </c>
      <c r="J763">
        <v>0</v>
      </c>
      <c r="L763">
        <v>3472</v>
      </c>
      <c r="M763" t="s">
        <v>7252</v>
      </c>
      <c r="N763" s="6">
        <v>45507</v>
      </c>
      <c r="O763" s="6">
        <v>45752</v>
      </c>
      <c r="P763" s="6">
        <v>45480</v>
      </c>
      <c r="Q763" s="6">
        <v>45660</v>
      </c>
      <c r="R763" t="s">
        <v>1892</v>
      </c>
      <c r="S763" t="s">
        <v>1774</v>
      </c>
      <c r="T763" t="s">
        <v>7253</v>
      </c>
      <c r="U763" t="s">
        <v>2029</v>
      </c>
      <c r="V763">
        <v>7000</v>
      </c>
      <c r="W763">
        <v>0.504</v>
      </c>
      <c r="X763">
        <v>3528</v>
      </c>
      <c r="Z763">
        <v>8000</v>
      </c>
      <c r="AA763">
        <v>29000</v>
      </c>
      <c r="AB763" t="s">
        <v>2031</v>
      </c>
    </row>
    <row r="764" spans="1:28">
      <c r="A764">
        <v>763</v>
      </c>
      <c r="B764" t="s">
        <v>255</v>
      </c>
      <c r="C764" t="s">
        <v>7305</v>
      </c>
      <c r="D764" t="s">
        <v>7500</v>
      </c>
      <c r="E764" t="s">
        <v>7306</v>
      </c>
      <c r="F764">
        <v>8661364292</v>
      </c>
      <c r="G764" t="s">
        <v>7307</v>
      </c>
      <c r="H764">
        <v>10</v>
      </c>
      <c r="I764">
        <v>10</v>
      </c>
      <c r="J764">
        <v>0</v>
      </c>
      <c r="L764">
        <v>3472</v>
      </c>
      <c r="M764" t="s">
        <v>7252</v>
      </c>
      <c r="N764" s="6">
        <v>45507</v>
      </c>
      <c r="O764" s="6">
        <v>45752</v>
      </c>
      <c r="P764" s="6">
        <v>45480</v>
      </c>
      <c r="Q764" s="6">
        <v>45660</v>
      </c>
      <c r="R764" t="s">
        <v>1893</v>
      </c>
      <c r="S764" t="s">
        <v>1774</v>
      </c>
      <c r="T764" t="s">
        <v>7253</v>
      </c>
      <c r="U764" t="s">
        <v>2029</v>
      </c>
      <c r="V764">
        <v>7000</v>
      </c>
      <c r="W764">
        <v>0.504</v>
      </c>
      <c r="X764">
        <v>3528</v>
      </c>
      <c r="Z764">
        <v>8000</v>
      </c>
      <c r="AA764">
        <v>29000</v>
      </c>
      <c r="AB764" t="s">
        <v>2031</v>
      </c>
    </row>
    <row r="765" spans="1:28">
      <c r="A765">
        <v>764</v>
      </c>
      <c r="B765" t="s">
        <v>255</v>
      </c>
      <c r="C765" t="s">
        <v>7269</v>
      </c>
      <c r="D765" t="s">
        <v>7501</v>
      </c>
      <c r="E765" t="s">
        <v>7270</v>
      </c>
      <c r="F765">
        <v>8441607123</v>
      </c>
      <c r="G765" t="s">
        <v>7271</v>
      </c>
      <c r="H765">
        <v>10</v>
      </c>
      <c r="I765">
        <v>10</v>
      </c>
      <c r="L765">
        <v>3472</v>
      </c>
      <c r="M765" t="s">
        <v>7252</v>
      </c>
      <c r="N765" s="6">
        <v>45507</v>
      </c>
      <c r="O765" s="6">
        <v>45752</v>
      </c>
      <c r="P765" s="6">
        <v>45480</v>
      </c>
      <c r="Q765" s="6">
        <v>45660</v>
      </c>
      <c r="R765" t="s">
        <v>1893</v>
      </c>
      <c r="S765" t="s">
        <v>1774</v>
      </c>
      <c r="T765" t="s">
        <v>7253</v>
      </c>
      <c r="U765" t="s">
        <v>2029</v>
      </c>
      <c r="V765">
        <v>7000</v>
      </c>
      <c r="W765">
        <v>0.504</v>
      </c>
      <c r="X765">
        <v>3528</v>
      </c>
      <c r="Y765">
        <v>0</v>
      </c>
      <c r="Z765">
        <v>8000</v>
      </c>
      <c r="AA765">
        <v>29000</v>
      </c>
      <c r="AB765" t="s">
        <v>2031</v>
      </c>
    </row>
    <row r="766" spans="1:28">
      <c r="A766">
        <v>765</v>
      </c>
      <c r="B766" t="s">
        <v>255</v>
      </c>
      <c r="C766" t="s">
        <v>7275</v>
      </c>
      <c r="D766" t="s">
        <v>7502</v>
      </c>
      <c r="E766" t="s">
        <v>7276</v>
      </c>
      <c r="F766">
        <v>8444192226</v>
      </c>
      <c r="G766" t="s">
        <v>7277</v>
      </c>
      <c r="H766">
        <v>7</v>
      </c>
      <c r="I766">
        <v>7</v>
      </c>
      <c r="L766">
        <v>3472</v>
      </c>
      <c r="M766" t="s">
        <v>7252</v>
      </c>
      <c r="N766" s="6">
        <v>45507</v>
      </c>
      <c r="O766" s="6">
        <v>45660</v>
      </c>
      <c r="P766" s="6">
        <v>45480</v>
      </c>
      <c r="Q766" s="6">
        <v>45660</v>
      </c>
      <c r="R766" t="s">
        <v>1893</v>
      </c>
      <c r="S766" t="s">
        <v>1774</v>
      </c>
      <c r="T766" t="s">
        <v>7253</v>
      </c>
      <c r="U766" t="s">
        <v>2029</v>
      </c>
      <c r="V766">
        <v>7000</v>
      </c>
      <c r="W766">
        <v>0.504</v>
      </c>
      <c r="X766">
        <v>3528</v>
      </c>
      <c r="Y766">
        <v>0</v>
      </c>
      <c r="Z766">
        <v>8000</v>
      </c>
      <c r="AA766">
        <v>29000</v>
      </c>
      <c r="AB766" t="s">
        <v>2031</v>
      </c>
    </row>
    <row r="767" spans="1:28">
      <c r="A767">
        <v>766</v>
      </c>
      <c r="B767" t="s">
        <v>255</v>
      </c>
      <c r="C767" t="s">
        <v>7263</v>
      </c>
      <c r="D767" t="s">
        <v>7503</v>
      </c>
      <c r="E767" t="s">
        <v>7264</v>
      </c>
      <c r="F767">
        <v>8441224302</v>
      </c>
      <c r="G767" s="143" t="s">
        <v>7265</v>
      </c>
      <c r="H767">
        <v>7</v>
      </c>
      <c r="I767">
        <v>7</v>
      </c>
      <c r="L767">
        <v>3472</v>
      </c>
      <c r="M767" t="s">
        <v>7252</v>
      </c>
      <c r="N767" s="6">
        <v>45507</v>
      </c>
      <c r="O767" s="6">
        <v>45660</v>
      </c>
      <c r="P767" s="6">
        <v>45480</v>
      </c>
      <c r="Q767" s="6">
        <v>45660</v>
      </c>
      <c r="R767" t="s">
        <v>1893</v>
      </c>
      <c r="S767" t="s">
        <v>1774</v>
      </c>
      <c r="T767" t="s">
        <v>7253</v>
      </c>
      <c r="U767" t="s">
        <v>2029</v>
      </c>
      <c r="V767">
        <v>7000</v>
      </c>
      <c r="W767">
        <v>0.504</v>
      </c>
      <c r="X767">
        <v>3528</v>
      </c>
      <c r="Y767">
        <v>0</v>
      </c>
      <c r="Z767">
        <v>8000</v>
      </c>
      <c r="AA767">
        <v>29000</v>
      </c>
      <c r="AB767" t="s">
        <v>2031</v>
      </c>
    </row>
    <row r="768" spans="1:28">
      <c r="A768">
        <v>767</v>
      </c>
      <c r="B768" t="s">
        <v>255</v>
      </c>
      <c r="C768" t="s">
        <v>7287</v>
      </c>
      <c r="D768" t="s">
        <v>7504</v>
      </c>
      <c r="E768" t="s">
        <v>7288</v>
      </c>
      <c r="F768">
        <v>8448693256</v>
      </c>
      <c r="G768" t="s">
        <v>7289</v>
      </c>
      <c r="H768">
        <v>10</v>
      </c>
      <c r="I768">
        <v>10</v>
      </c>
      <c r="L768">
        <v>3472</v>
      </c>
      <c r="M768" t="s">
        <v>7252</v>
      </c>
      <c r="N768" s="6">
        <v>45507</v>
      </c>
      <c r="O768" s="6">
        <v>45750</v>
      </c>
      <c r="P768" s="6">
        <v>45480</v>
      </c>
      <c r="Q768" s="6">
        <v>45660</v>
      </c>
      <c r="R768" t="s">
        <v>1892</v>
      </c>
      <c r="S768" t="s">
        <v>1774</v>
      </c>
      <c r="T768" t="s">
        <v>7253</v>
      </c>
      <c r="U768" t="s">
        <v>2029</v>
      </c>
      <c r="V768">
        <v>7000</v>
      </c>
      <c r="W768">
        <v>0.504</v>
      </c>
      <c r="X768">
        <v>3528</v>
      </c>
      <c r="Y768">
        <v>0</v>
      </c>
      <c r="Z768">
        <v>8000</v>
      </c>
      <c r="AA768">
        <v>29000</v>
      </c>
      <c r="AB768" t="s">
        <v>2031</v>
      </c>
    </row>
    <row r="769" spans="1:28">
      <c r="A769">
        <v>768</v>
      </c>
      <c r="B769" t="s">
        <v>255</v>
      </c>
      <c r="C769" t="s">
        <v>7272</v>
      </c>
      <c r="D769" t="s">
        <v>7505</v>
      </c>
      <c r="E769" t="s">
        <v>7273</v>
      </c>
      <c r="F769">
        <v>8444192225</v>
      </c>
      <c r="G769" t="s">
        <v>7274</v>
      </c>
      <c r="H769">
        <v>10</v>
      </c>
      <c r="I769">
        <v>10</v>
      </c>
      <c r="L769">
        <v>3472</v>
      </c>
      <c r="M769" t="s">
        <v>7252</v>
      </c>
      <c r="N769" s="6">
        <v>45507</v>
      </c>
      <c r="O769" s="6">
        <v>45752</v>
      </c>
      <c r="P769" s="6">
        <v>45480</v>
      </c>
      <c r="Q769" s="6">
        <v>45660</v>
      </c>
      <c r="R769" t="s">
        <v>1892</v>
      </c>
      <c r="S769" t="s">
        <v>1774</v>
      </c>
      <c r="T769" t="s">
        <v>7253</v>
      </c>
      <c r="U769" t="s">
        <v>2029</v>
      </c>
      <c r="V769">
        <v>7000</v>
      </c>
      <c r="W769">
        <v>0.504</v>
      </c>
      <c r="X769">
        <v>3528</v>
      </c>
      <c r="Y769">
        <v>0</v>
      </c>
      <c r="Z769">
        <v>8000</v>
      </c>
      <c r="AA769">
        <v>29000</v>
      </c>
      <c r="AB769" t="s">
        <v>2031</v>
      </c>
    </row>
    <row r="770" spans="1:28">
      <c r="A770">
        <v>769</v>
      </c>
      <c r="B770" t="s">
        <v>255</v>
      </c>
      <c r="C770" t="s">
        <v>7260</v>
      </c>
      <c r="D770" t="s">
        <v>7506</v>
      </c>
      <c r="E770" t="s">
        <v>7261</v>
      </c>
      <c r="F770">
        <v>8441970090</v>
      </c>
      <c r="G770" t="s">
        <v>7262</v>
      </c>
      <c r="H770">
        <v>7</v>
      </c>
      <c r="I770">
        <v>7</v>
      </c>
      <c r="L770">
        <v>3472</v>
      </c>
      <c r="M770" t="s">
        <v>7252</v>
      </c>
      <c r="N770" s="6">
        <v>45507</v>
      </c>
      <c r="O770" s="6">
        <v>45660</v>
      </c>
      <c r="P770" s="6">
        <v>45480</v>
      </c>
      <c r="Q770" s="6">
        <v>45660</v>
      </c>
      <c r="R770" t="s">
        <v>1892</v>
      </c>
      <c r="S770" t="s">
        <v>1774</v>
      </c>
      <c r="T770" t="s">
        <v>7253</v>
      </c>
      <c r="U770" t="s">
        <v>2029</v>
      </c>
      <c r="V770">
        <v>7000</v>
      </c>
      <c r="W770">
        <v>0.504</v>
      </c>
      <c r="X770">
        <v>3528</v>
      </c>
      <c r="Y770">
        <v>0</v>
      </c>
      <c r="Z770">
        <v>8000</v>
      </c>
      <c r="AA770">
        <v>29000</v>
      </c>
      <c r="AB770" t="s">
        <v>2031</v>
      </c>
    </row>
    <row r="771" spans="1:28">
      <c r="A771">
        <v>770</v>
      </c>
      <c r="B771" t="s">
        <v>255</v>
      </c>
      <c r="C771" t="s">
        <v>7290</v>
      </c>
      <c r="D771" t="s">
        <v>7507</v>
      </c>
      <c r="E771" t="s">
        <v>7291</v>
      </c>
      <c r="F771" t="s">
        <v>8137</v>
      </c>
      <c r="G771" t="s">
        <v>7292</v>
      </c>
      <c r="H771">
        <v>5</v>
      </c>
      <c r="I771">
        <v>10</v>
      </c>
      <c r="L771">
        <v>3472</v>
      </c>
      <c r="M771" t="s">
        <v>7252</v>
      </c>
      <c r="N771" s="6">
        <v>45507</v>
      </c>
      <c r="O771" s="6">
        <v>45752</v>
      </c>
      <c r="P771" s="6">
        <v>45480</v>
      </c>
      <c r="Q771" s="6">
        <v>45660</v>
      </c>
      <c r="R771" t="s">
        <v>1892</v>
      </c>
      <c r="S771" t="s">
        <v>1774</v>
      </c>
      <c r="T771" t="s">
        <v>7253</v>
      </c>
      <c r="U771" t="s">
        <v>2029</v>
      </c>
      <c r="V771">
        <v>7000</v>
      </c>
      <c r="W771">
        <v>0.504</v>
      </c>
      <c r="X771">
        <v>3528</v>
      </c>
      <c r="Y771">
        <v>0</v>
      </c>
      <c r="Z771">
        <v>8000</v>
      </c>
      <c r="AA771">
        <v>29000</v>
      </c>
      <c r="AB771" t="s">
        <v>2031</v>
      </c>
    </row>
    <row r="772" spans="1:28">
      <c r="A772">
        <v>771</v>
      </c>
      <c r="B772" t="s">
        <v>255</v>
      </c>
      <c r="C772" t="s">
        <v>7281</v>
      </c>
      <c r="D772" t="s">
        <v>7508</v>
      </c>
      <c r="E772" t="s">
        <v>7282</v>
      </c>
      <c r="F772">
        <v>8441224382</v>
      </c>
      <c r="G772" s="143" t="s">
        <v>7283</v>
      </c>
      <c r="H772">
        <v>5</v>
      </c>
      <c r="I772">
        <v>10</v>
      </c>
      <c r="L772">
        <v>3472</v>
      </c>
      <c r="M772" t="s">
        <v>7252</v>
      </c>
      <c r="N772" s="6">
        <v>45507</v>
      </c>
      <c r="O772" s="6">
        <v>45752</v>
      </c>
      <c r="P772" s="6">
        <v>45480</v>
      </c>
      <c r="Q772" s="6">
        <v>45660</v>
      </c>
      <c r="R772" t="s">
        <v>1893</v>
      </c>
      <c r="S772" t="s">
        <v>1774</v>
      </c>
      <c r="T772" t="s">
        <v>7253</v>
      </c>
      <c r="U772" t="s">
        <v>2029</v>
      </c>
      <c r="V772">
        <v>7000</v>
      </c>
      <c r="W772">
        <v>0.504</v>
      </c>
      <c r="X772">
        <v>3528</v>
      </c>
      <c r="Y772">
        <v>0</v>
      </c>
      <c r="Z772">
        <v>8000</v>
      </c>
      <c r="AA772">
        <v>29000</v>
      </c>
      <c r="AB772" t="s">
        <v>2031</v>
      </c>
    </row>
    <row r="773" spans="1:28">
      <c r="A773">
        <v>772</v>
      </c>
      <c r="B773" t="s">
        <v>255</v>
      </c>
      <c r="C773" t="s">
        <v>7257</v>
      </c>
      <c r="D773" t="s">
        <v>7509</v>
      </c>
      <c r="E773" t="s">
        <v>7258</v>
      </c>
      <c r="F773">
        <v>8446663508</v>
      </c>
      <c r="G773" s="143" t="s">
        <v>7259</v>
      </c>
      <c r="H773">
        <v>10</v>
      </c>
      <c r="I773">
        <v>10</v>
      </c>
      <c r="L773">
        <v>3472</v>
      </c>
      <c r="M773" t="s">
        <v>7252</v>
      </c>
      <c r="N773" s="6">
        <v>45507</v>
      </c>
      <c r="O773" s="6">
        <v>45752</v>
      </c>
      <c r="P773" s="6">
        <v>45480</v>
      </c>
      <c r="Q773" s="6">
        <v>45660</v>
      </c>
      <c r="R773" t="s">
        <v>1893</v>
      </c>
      <c r="S773" t="s">
        <v>1774</v>
      </c>
      <c r="T773" t="s">
        <v>7253</v>
      </c>
      <c r="U773" t="s">
        <v>2029</v>
      </c>
      <c r="V773">
        <v>7000</v>
      </c>
      <c r="W773">
        <v>0.504</v>
      </c>
      <c r="X773">
        <v>3528</v>
      </c>
      <c r="Y773">
        <v>0</v>
      </c>
      <c r="Z773">
        <v>8000</v>
      </c>
      <c r="AA773">
        <v>29000</v>
      </c>
      <c r="AB773" t="s">
        <v>2031</v>
      </c>
    </row>
    <row r="774" spans="1:28">
      <c r="A774">
        <v>773</v>
      </c>
      <c r="B774" t="s">
        <v>255</v>
      </c>
      <c r="C774" t="s">
        <v>7249</v>
      </c>
      <c r="D774" t="s">
        <v>7510</v>
      </c>
      <c r="E774" t="s">
        <v>7250</v>
      </c>
      <c r="F774">
        <v>8114147198</v>
      </c>
      <c r="G774" s="143" t="s">
        <v>7251</v>
      </c>
      <c r="H774">
        <v>10</v>
      </c>
      <c r="I774">
        <v>10</v>
      </c>
      <c r="K774">
        <v>0</v>
      </c>
      <c r="L774">
        <v>3472</v>
      </c>
      <c r="M774" t="s">
        <v>7252</v>
      </c>
      <c r="N774" s="6">
        <v>45507</v>
      </c>
      <c r="O774" s="6">
        <v>45752</v>
      </c>
      <c r="P774" s="6">
        <v>45480</v>
      </c>
      <c r="Q774" s="6">
        <v>45660</v>
      </c>
      <c r="R774" t="s">
        <v>1893</v>
      </c>
      <c r="S774" t="s">
        <v>1774</v>
      </c>
      <c r="T774" t="s">
        <v>7253</v>
      </c>
      <c r="U774" t="s">
        <v>2029</v>
      </c>
      <c r="V774">
        <v>7000</v>
      </c>
      <c r="W774">
        <v>0.504</v>
      </c>
      <c r="X774">
        <v>3528</v>
      </c>
      <c r="Y774">
        <v>0</v>
      </c>
      <c r="Z774">
        <v>8000</v>
      </c>
      <c r="AA774">
        <v>29000</v>
      </c>
      <c r="AB774" t="s">
        <v>2031</v>
      </c>
    </row>
    <row r="775" spans="1:28">
      <c r="A775">
        <v>774</v>
      </c>
      <c r="B775" t="s">
        <v>255</v>
      </c>
      <c r="C775" t="s">
        <v>7278</v>
      </c>
      <c r="D775" t="s">
        <v>7511</v>
      </c>
      <c r="E775" t="s">
        <v>7279</v>
      </c>
      <c r="F775">
        <v>8442774599</v>
      </c>
      <c r="G775" s="143" t="s">
        <v>7280</v>
      </c>
      <c r="H775">
        <v>7</v>
      </c>
      <c r="I775">
        <v>7</v>
      </c>
      <c r="L775">
        <v>3472</v>
      </c>
      <c r="M775" t="s">
        <v>7252</v>
      </c>
      <c r="N775" s="6">
        <v>45507</v>
      </c>
      <c r="O775" s="6">
        <v>45660</v>
      </c>
      <c r="P775" s="6">
        <v>45480</v>
      </c>
      <c r="Q775" s="6">
        <v>45660</v>
      </c>
      <c r="R775" t="s">
        <v>1893</v>
      </c>
      <c r="S775" t="s">
        <v>1774</v>
      </c>
      <c r="T775" t="s">
        <v>7253</v>
      </c>
      <c r="U775" t="s">
        <v>2029</v>
      </c>
      <c r="V775">
        <v>7000</v>
      </c>
      <c r="W775">
        <v>0.504</v>
      </c>
      <c r="X775">
        <v>3528</v>
      </c>
      <c r="Y775">
        <v>0</v>
      </c>
      <c r="Z775">
        <v>8000</v>
      </c>
      <c r="AA775">
        <v>29000</v>
      </c>
      <c r="AB775" t="s">
        <v>2031</v>
      </c>
    </row>
    <row r="776" spans="1:28">
      <c r="A776">
        <v>775</v>
      </c>
      <c r="B776" t="s">
        <v>255</v>
      </c>
      <c r="C776" t="s">
        <v>7284</v>
      </c>
      <c r="D776" t="s">
        <v>7512</v>
      </c>
      <c r="E776" t="s">
        <v>7285</v>
      </c>
      <c r="F776" t="s">
        <v>9033</v>
      </c>
      <c r="G776" s="143" t="s">
        <v>7286</v>
      </c>
      <c r="H776">
        <v>10</v>
      </c>
      <c r="I776">
        <v>10</v>
      </c>
      <c r="L776">
        <v>3472</v>
      </c>
      <c r="M776" t="s">
        <v>7252</v>
      </c>
      <c r="N776" s="6">
        <v>45507</v>
      </c>
      <c r="O776" s="6">
        <v>45752</v>
      </c>
      <c r="P776" s="6">
        <v>45480</v>
      </c>
      <c r="Q776" s="6">
        <v>45660</v>
      </c>
      <c r="R776" t="s">
        <v>1892</v>
      </c>
      <c r="S776" t="s">
        <v>1774</v>
      </c>
      <c r="T776" t="s">
        <v>7253</v>
      </c>
      <c r="U776" t="s">
        <v>2029</v>
      </c>
      <c r="V776">
        <v>7000</v>
      </c>
      <c r="W776">
        <v>0.504</v>
      </c>
      <c r="X776">
        <v>3528</v>
      </c>
      <c r="Y776">
        <v>0</v>
      </c>
      <c r="Z776">
        <v>8000</v>
      </c>
      <c r="AA776">
        <v>29000</v>
      </c>
      <c r="AB776" t="s">
        <v>2031</v>
      </c>
    </row>
    <row r="777" spans="1:28">
      <c r="A777">
        <v>776</v>
      </c>
      <c r="B777" t="s">
        <v>8023</v>
      </c>
      <c r="C777" t="s">
        <v>8335</v>
      </c>
      <c r="D777" t="s">
        <v>8336</v>
      </c>
      <c r="E777" t="s">
        <v>2923</v>
      </c>
      <c r="F777" t="s">
        <v>9034</v>
      </c>
      <c r="G777" t="s">
        <v>8906</v>
      </c>
      <c r="H777">
        <v>20</v>
      </c>
      <c r="I777">
        <v>20</v>
      </c>
      <c r="J777">
        <v>3000</v>
      </c>
      <c r="L777">
        <v>1049.0999999999999</v>
      </c>
      <c r="M777" t="s">
        <v>7293</v>
      </c>
      <c r="N777" s="6">
        <v>45507</v>
      </c>
      <c r="O777" s="6">
        <v>46084</v>
      </c>
      <c r="P777" s="6">
        <v>45677</v>
      </c>
      <c r="Q777" s="6">
        <v>46084</v>
      </c>
      <c r="R777" t="s">
        <v>1893</v>
      </c>
      <c r="S777" t="s">
        <v>1749</v>
      </c>
      <c r="T777" t="s">
        <v>735</v>
      </c>
      <c r="U777" t="s">
        <v>2029</v>
      </c>
      <c r="V777">
        <v>7000</v>
      </c>
      <c r="W777">
        <v>0.85012857142857134</v>
      </c>
      <c r="X777">
        <v>5950.9</v>
      </c>
      <c r="AA777">
        <v>30000</v>
      </c>
      <c r="AB777" t="s">
        <v>2029</v>
      </c>
    </row>
    <row r="778" spans="1:28">
      <c r="A778">
        <v>777</v>
      </c>
      <c r="B778" t="s">
        <v>2051</v>
      </c>
      <c r="C778" t="s">
        <v>7294</v>
      </c>
      <c r="D778" t="s">
        <v>7623</v>
      </c>
      <c r="E778" t="s">
        <v>7295</v>
      </c>
      <c r="F778">
        <v>51971477</v>
      </c>
      <c r="G778" t="s">
        <v>8974</v>
      </c>
      <c r="H778">
        <v>6</v>
      </c>
      <c r="I778">
        <v>6</v>
      </c>
      <c r="J778">
        <v>2000</v>
      </c>
      <c r="L778">
        <v>682.5</v>
      </c>
      <c r="M778" t="s">
        <v>8647</v>
      </c>
      <c r="N778" s="6">
        <v>45507</v>
      </c>
      <c r="O778" s="6">
        <v>45660</v>
      </c>
      <c r="P778" s="6"/>
      <c r="Q778" s="6">
        <v>45660</v>
      </c>
      <c r="R778" t="s">
        <v>1893</v>
      </c>
      <c r="S778" t="s">
        <v>1773</v>
      </c>
      <c r="T778" t="s">
        <v>735</v>
      </c>
      <c r="U778" t="s">
        <v>2029</v>
      </c>
      <c r="V778">
        <v>5000</v>
      </c>
      <c r="W778">
        <v>0.86350000000000005</v>
      </c>
      <c r="X778">
        <v>4317.5</v>
      </c>
      <c r="Z778">
        <v>6000</v>
      </c>
      <c r="AA778">
        <v>26000</v>
      </c>
      <c r="AB778" t="s">
        <v>2031</v>
      </c>
    </row>
    <row r="779" spans="1:28">
      <c r="A779">
        <v>778</v>
      </c>
      <c r="B779" t="s">
        <v>8023</v>
      </c>
      <c r="C779" t="s">
        <v>7296</v>
      </c>
      <c r="D779" t="s">
        <v>8678</v>
      </c>
      <c r="E779" t="s">
        <v>2925</v>
      </c>
      <c r="F779">
        <v>50304466</v>
      </c>
      <c r="G779" t="s">
        <v>5460</v>
      </c>
      <c r="H779">
        <v>20</v>
      </c>
      <c r="I779">
        <v>20</v>
      </c>
      <c r="J779">
        <v>3000</v>
      </c>
      <c r="L779">
        <v>1049.0999999999999</v>
      </c>
      <c r="M779" t="s">
        <v>8283</v>
      </c>
      <c r="N779" s="6">
        <v>45507</v>
      </c>
      <c r="O779" s="6">
        <v>46084</v>
      </c>
      <c r="P779" s="6">
        <v>45820</v>
      </c>
      <c r="Q779" s="6">
        <v>46084</v>
      </c>
      <c r="R779" t="s">
        <v>1893</v>
      </c>
      <c r="S779" t="s">
        <v>1749</v>
      </c>
      <c r="T779" t="s">
        <v>735</v>
      </c>
      <c r="U779" t="s">
        <v>2029</v>
      </c>
      <c r="V779">
        <v>7000</v>
      </c>
      <c r="W779">
        <v>0.85012857142857134</v>
      </c>
      <c r="X779">
        <v>5950.9</v>
      </c>
      <c r="Y779">
        <v>1</v>
      </c>
      <c r="AA779">
        <v>30000</v>
      </c>
      <c r="AB779" t="s">
        <v>2029</v>
      </c>
    </row>
    <row r="780" spans="1:28">
      <c r="A780">
        <v>779</v>
      </c>
      <c r="B780" t="s">
        <v>518</v>
      </c>
      <c r="C780" t="s">
        <v>7297</v>
      </c>
      <c r="D780" t="s">
        <v>8337</v>
      </c>
      <c r="E780" t="s">
        <v>7298</v>
      </c>
      <c r="F780">
        <v>30876809</v>
      </c>
      <c r="G780" t="s">
        <v>8975</v>
      </c>
      <c r="H780">
        <v>16</v>
      </c>
      <c r="I780">
        <v>16</v>
      </c>
      <c r="J780">
        <v>2000</v>
      </c>
      <c r="L780">
        <v>682.5</v>
      </c>
      <c r="M780" t="s">
        <v>8647</v>
      </c>
      <c r="N780" s="6">
        <v>45507</v>
      </c>
      <c r="O780" s="6">
        <v>45964</v>
      </c>
      <c r="P780" s="6">
        <v>45499</v>
      </c>
      <c r="Q780" s="6">
        <v>45964</v>
      </c>
      <c r="R780" t="s">
        <v>1893</v>
      </c>
      <c r="S780" t="s">
        <v>1771</v>
      </c>
      <c r="T780" t="s">
        <v>735</v>
      </c>
      <c r="U780" t="s">
        <v>2029</v>
      </c>
      <c r="V780">
        <v>5000</v>
      </c>
      <c r="W780">
        <v>0.86350000000000005</v>
      </c>
      <c r="X780">
        <v>4317.5</v>
      </c>
      <c r="Y780">
        <v>2</v>
      </c>
      <c r="AA780">
        <v>26000</v>
      </c>
      <c r="AB780" t="s">
        <v>2029</v>
      </c>
    </row>
    <row r="781" spans="1:28">
      <c r="A781">
        <v>780</v>
      </c>
      <c r="B781" t="s">
        <v>255</v>
      </c>
      <c r="C781" t="s">
        <v>7254</v>
      </c>
      <c r="D781" t="s">
        <v>7513</v>
      </c>
      <c r="E781" t="s">
        <v>7255</v>
      </c>
      <c r="F781">
        <v>8446593111</v>
      </c>
      <c r="G781" s="143" t="s">
        <v>7256</v>
      </c>
      <c r="H781">
        <v>10</v>
      </c>
      <c r="I781">
        <v>10</v>
      </c>
      <c r="L781">
        <v>3472</v>
      </c>
      <c r="M781" t="s">
        <v>7252</v>
      </c>
      <c r="N781" s="6">
        <v>45507</v>
      </c>
      <c r="O781" s="6">
        <v>45752</v>
      </c>
      <c r="P781" s="6">
        <v>45480</v>
      </c>
      <c r="Q781" s="6">
        <v>45660</v>
      </c>
      <c r="R781" t="s">
        <v>1892</v>
      </c>
      <c r="S781" t="s">
        <v>1774</v>
      </c>
      <c r="T781" t="s">
        <v>7253</v>
      </c>
      <c r="U781" t="s">
        <v>2029</v>
      </c>
      <c r="V781">
        <v>7000</v>
      </c>
      <c r="W781">
        <v>0.504</v>
      </c>
      <c r="X781">
        <v>3528</v>
      </c>
      <c r="Y781">
        <v>0</v>
      </c>
      <c r="Z781">
        <v>8000</v>
      </c>
      <c r="AA781">
        <v>29000</v>
      </c>
      <c r="AB781" t="s">
        <v>2031</v>
      </c>
    </row>
    <row r="782" spans="1:28">
      <c r="A782">
        <v>781</v>
      </c>
      <c r="B782" t="s">
        <v>255</v>
      </c>
      <c r="C782" t="s">
        <v>7516</v>
      </c>
      <c r="D782" t="s">
        <v>7514</v>
      </c>
      <c r="E782" t="s">
        <v>7308</v>
      </c>
      <c r="F782">
        <v>8441320712</v>
      </c>
      <c r="G782" s="143" t="s">
        <v>7309</v>
      </c>
      <c r="H782">
        <v>10</v>
      </c>
      <c r="I782">
        <v>10</v>
      </c>
      <c r="J782">
        <v>0</v>
      </c>
      <c r="L782">
        <v>3472</v>
      </c>
      <c r="M782" t="s">
        <v>7252</v>
      </c>
      <c r="N782" s="6">
        <v>45507</v>
      </c>
      <c r="O782" s="6">
        <v>45752</v>
      </c>
      <c r="P782" s="6">
        <v>45480</v>
      </c>
      <c r="Q782" s="6">
        <v>45660</v>
      </c>
      <c r="R782" t="s">
        <v>1893</v>
      </c>
      <c r="S782" t="s">
        <v>1774</v>
      </c>
      <c r="T782" t="s">
        <v>7253</v>
      </c>
      <c r="U782" t="s">
        <v>2029</v>
      </c>
      <c r="V782">
        <v>7000</v>
      </c>
      <c r="W782">
        <v>0.504</v>
      </c>
      <c r="X782">
        <v>3528</v>
      </c>
      <c r="Z782">
        <v>8000</v>
      </c>
      <c r="AA782">
        <v>29000</v>
      </c>
      <c r="AB782" t="s">
        <v>2031</v>
      </c>
    </row>
    <row r="783" spans="1:28">
      <c r="A783">
        <v>782</v>
      </c>
      <c r="B783" t="s">
        <v>255</v>
      </c>
      <c r="C783" t="s">
        <v>7266</v>
      </c>
      <c r="D783" t="s">
        <v>7515</v>
      </c>
      <c r="E783" t="s">
        <v>7267</v>
      </c>
      <c r="F783">
        <v>8443503130</v>
      </c>
      <c r="G783" s="143" t="s">
        <v>7268</v>
      </c>
      <c r="H783">
        <v>10</v>
      </c>
      <c r="I783">
        <v>10</v>
      </c>
      <c r="L783">
        <v>3472</v>
      </c>
      <c r="M783" t="s">
        <v>7252</v>
      </c>
      <c r="N783" s="6">
        <v>45507</v>
      </c>
      <c r="O783" s="6">
        <v>45750</v>
      </c>
      <c r="P783" s="6">
        <v>45480</v>
      </c>
      <c r="Q783" s="6">
        <v>45660</v>
      </c>
      <c r="R783" t="s">
        <v>1892</v>
      </c>
      <c r="S783" t="s">
        <v>1774</v>
      </c>
      <c r="T783" t="s">
        <v>7253</v>
      </c>
      <c r="U783" t="s">
        <v>2029</v>
      </c>
      <c r="V783">
        <v>7000</v>
      </c>
      <c r="W783">
        <v>0.504</v>
      </c>
      <c r="X783">
        <v>3528</v>
      </c>
      <c r="Y783">
        <v>0</v>
      </c>
      <c r="Z783">
        <v>8000</v>
      </c>
      <c r="AA783">
        <v>29000</v>
      </c>
      <c r="AB783" t="s">
        <v>2031</v>
      </c>
    </row>
    <row r="784" spans="1:28">
      <c r="A784">
        <v>783</v>
      </c>
      <c r="B784" t="s">
        <v>255</v>
      </c>
      <c r="C784" t="s">
        <v>7302</v>
      </c>
      <c r="D784" t="s">
        <v>7769</v>
      </c>
      <c r="E784" t="s">
        <v>7303</v>
      </c>
      <c r="F784">
        <v>8444426842</v>
      </c>
      <c r="G784" t="s">
        <v>7304</v>
      </c>
      <c r="H784">
        <v>7</v>
      </c>
      <c r="I784">
        <v>7</v>
      </c>
      <c r="J784">
        <v>0</v>
      </c>
      <c r="L784">
        <v>3472</v>
      </c>
      <c r="M784" t="s">
        <v>7252</v>
      </c>
      <c r="N784" s="6">
        <v>45507</v>
      </c>
      <c r="O784" s="6">
        <v>45660</v>
      </c>
      <c r="P784" s="6">
        <v>45480</v>
      </c>
      <c r="Q784" s="6">
        <v>45660</v>
      </c>
      <c r="R784" t="s">
        <v>1893</v>
      </c>
      <c r="S784" t="s">
        <v>1774</v>
      </c>
      <c r="T784" t="s">
        <v>7253</v>
      </c>
      <c r="U784" t="s">
        <v>2031</v>
      </c>
      <c r="V784">
        <v>7000</v>
      </c>
      <c r="W784">
        <v>0.504</v>
      </c>
      <c r="X784">
        <v>3528</v>
      </c>
      <c r="Z784">
        <v>8000</v>
      </c>
      <c r="AA784">
        <v>29000</v>
      </c>
      <c r="AB784" t="s">
        <v>2031</v>
      </c>
    </row>
    <row r="785" spans="1:28">
      <c r="A785">
        <v>784</v>
      </c>
      <c r="B785" t="s">
        <v>8023</v>
      </c>
      <c r="C785" t="s">
        <v>7310</v>
      </c>
      <c r="E785" t="s">
        <v>8138</v>
      </c>
      <c r="F785">
        <v>42192006</v>
      </c>
      <c r="G785" t="s">
        <v>5457</v>
      </c>
      <c r="H785">
        <v>20</v>
      </c>
      <c r="I785">
        <v>20</v>
      </c>
      <c r="J785">
        <v>3000</v>
      </c>
      <c r="K785">
        <v>3000</v>
      </c>
      <c r="L785">
        <v>1049.0999999999999</v>
      </c>
      <c r="M785" t="s">
        <v>8283</v>
      </c>
      <c r="N785" s="6">
        <v>45513</v>
      </c>
      <c r="O785" s="6">
        <v>46090</v>
      </c>
      <c r="P785" s="6">
        <v>45550</v>
      </c>
      <c r="Q785" s="6">
        <v>46090</v>
      </c>
      <c r="R785" t="s">
        <v>1892</v>
      </c>
      <c r="S785" t="s">
        <v>1749</v>
      </c>
      <c r="T785" t="s">
        <v>735</v>
      </c>
      <c r="U785" t="s">
        <v>2029</v>
      </c>
      <c r="V785">
        <v>7000</v>
      </c>
      <c r="W785">
        <v>0.85012857142857134</v>
      </c>
      <c r="X785">
        <v>5950.9</v>
      </c>
      <c r="AA785">
        <v>30000</v>
      </c>
      <c r="AB785" t="s">
        <v>2029</v>
      </c>
    </row>
    <row r="786" spans="1:28">
      <c r="A786">
        <v>785</v>
      </c>
      <c r="B786" t="s">
        <v>255</v>
      </c>
      <c r="C786" t="s">
        <v>7311</v>
      </c>
      <c r="D786" t="s">
        <v>8341</v>
      </c>
      <c r="E786" t="s">
        <v>7312</v>
      </c>
      <c r="F786">
        <v>42196587</v>
      </c>
      <c r="G786" t="s">
        <v>8976</v>
      </c>
      <c r="H786">
        <v>6</v>
      </c>
      <c r="I786">
        <v>6</v>
      </c>
      <c r="J786">
        <v>3000</v>
      </c>
      <c r="L786">
        <v>1049.0999999999999</v>
      </c>
      <c r="M786" t="s">
        <v>8283</v>
      </c>
      <c r="N786" s="6">
        <v>45513</v>
      </c>
      <c r="O786" s="6">
        <v>45666</v>
      </c>
      <c r="P786" s="6">
        <v>45550</v>
      </c>
      <c r="Q786" s="6">
        <v>45666</v>
      </c>
      <c r="R786" t="s">
        <v>1892</v>
      </c>
      <c r="S786" t="s">
        <v>1774</v>
      </c>
      <c r="T786" t="s">
        <v>735</v>
      </c>
      <c r="U786" t="s">
        <v>2029</v>
      </c>
      <c r="V786">
        <v>7000</v>
      </c>
      <c r="W786">
        <v>0.85012857142857134</v>
      </c>
      <c r="X786">
        <v>5950.9</v>
      </c>
      <c r="Z786">
        <v>8000</v>
      </c>
      <c r="AA786">
        <v>30000</v>
      </c>
      <c r="AB786" t="s">
        <v>2031</v>
      </c>
    </row>
    <row r="787" spans="1:28">
      <c r="A787">
        <v>786</v>
      </c>
      <c r="B787" t="s">
        <v>8023</v>
      </c>
      <c r="C787" t="s">
        <v>7313</v>
      </c>
      <c r="D787" t="s">
        <v>8342</v>
      </c>
      <c r="E787" t="s">
        <v>7314</v>
      </c>
      <c r="F787">
        <v>319329844</v>
      </c>
      <c r="G787" t="s">
        <v>8977</v>
      </c>
      <c r="H787">
        <v>20</v>
      </c>
      <c r="I787">
        <v>20</v>
      </c>
      <c r="J787">
        <v>3000</v>
      </c>
      <c r="K787">
        <v>3000</v>
      </c>
      <c r="L787">
        <v>1049.0999999999999</v>
      </c>
      <c r="M787" t="s">
        <v>8283</v>
      </c>
      <c r="N787" s="6">
        <v>45513</v>
      </c>
      <c r="O787" s="6">
        <v>46090</v>
      </c>
      <c r="P787" s="6">
        <v>45550</v>
      </c>
      <c r="Q787" s="6">
        <v>46090</v>
      </c>
      <c r="R787" t="s">
        <v>1893</v>
      </c>
      <c r="S787" t="s">
        <v>1749</v>
      </c>
      <c r="T787" t="s">
        <v>735</v>
      </c>
      <c r="U787" t="s">
        <v>2029</v>
      </c>
      <c r="V787">
        <v>7000</v>
      </c>
      <c r="W787">
        <v>0.85012857142857134</v>
      </c>
      <c r="X787">
        <v>5950.9</v>
      </c>
      <c r="Y787">
        <v>1</v>
      </c>
      <c r="AA787">
        <v>30000</v>
      </c>
      <c r="AB787" t="s">
        <v>2029</v>
      </c>
    </row>
    <row r="788" spans="1:28">
      <c r="A788">
        <v>787</v>
      </c>
      <c r="B788" t="s">
        <v>163</v>
      </c>
      <c r="E788" t="s">
        <v>8131</v>
      </c>
      <c r="N788" s="6"/>
      <c r="O788" s="6"/>
      <c r="P788" s="6"/>
      <c r="Q788" s="6"/>
    </row>
    <row r="789" spans="1:28">
      <c r="A789">
        <v>788</v>
      </c>
      <c r="B789" t="s">
        <v>198</v>
      </c>
      <c r="C789" t="s">
        <v>852</v>
      </c>
      <c r="D789" t="s">
        <v>8486</v>
      </c>
      <c r="E789" t="s">
        <v>767</v>
      </c>
      <c r="F789" t="s">
        <v>7317</v>
      </c>
      <c r="G789" t="s">
        <v>1508</v>
      </c>
      <c r="H789">
        <v>20</v>
      </c>
      <c r="I789">
        <v>20</v>
      </c>
      <c r="J789">
        <v>1500</v>
      </c>
      <c r="K789">
        <v>2500</v>
      </c>
      <c r="L789">
        <v>3000</v>
      </c>
      <c r="M789" t="s">
        <v>6580</v>
      </c>
      <c r="N789" s="6">
        <v>45521</v>
      </c>
      <c r="O789" s="6">
        <v>46098</v>
      </c>
      <c r="P789" s="6">
        <v>45520</v>
      </c>
      <c r="Q789" s="6">
        <v>46098</v>
      </c>
      <c r="R789" t="s">
        <v>1892</v>
      </c>
      <c r="S789" t="s">
        <v>1749</v>
      </c>
      <c r="T789" t="s">
        <v>429</v>
      </c>
      <c r="U789" t="s">
        <v>2029</v>
      </c>
      <c r="V789">
        <v>7000</v>
      </c>
      <c r="W789">
        <v>0.5714285714285714</v>
      </c>
      <c r="X789">
        <v>4000</v>
      </c>
      <c r="Y789">
        <v>1</v>
      </c>
      <c r="AA789">
        <v>29000</v>
      </c>
      <c r="AB789" t="s">
        <v>2029</v>
      </c>
    </row>
    <row r="790" spans="1:28">
      <c r="A790">
        <v>789</v>
      </c>
      <c r="B790" t="s">
        <v>2050</v>
      </c>
      <c r="C790" t="s">
        <v>7534</v>
      </c>
      <c r="D790" t="s">
        <v>8679</v>
      </c>
      <c r="E790" t="s">
        <v>7535</v>
      </c>
      <c r="F790" t="s">
        <v>7536</v>
      </c>
      <c r="G790" t="s">
        <v>7537</v>
      </c>
      <c r="H790">
        <v>6</v>
      </c>
      <c r="I790">
        <v>6</v>
      </c>
      <c r="J790">
        <v>1500</v>
      </c>
      <c r="L790">
        <v>3497</v>
      </c>
      <c r="M790" t="s">
        <v>3862</v>
      </c>
      <c r="N790" s="6">
        <v>45521</v>
      </c>
      <c r="O790" s="6">
        <v>45674</v>
      </c>
      <c r="P790" s="6">
        <v>45520</v>
      </c>
      <c r="Q790" s="6">
        <v>45674</v>
      </c>
      <c r="R790" t="s">
        <v>1893</v>
      </c>
      <c r="S790" t="s">
        <v>1772</v>
      </c>
      <c r="T790" t="s">
        <v>294</v>
      </c>
      <c r="U790" t="s">
        <v>2029</v>
      </c>
      <c r="V790">
        <v>7000</v>
      </c>
      <c r="W790">
        <v>0.50042857142857144</v>
      </c>
      <c r="X790">
        <v>3503</v>
      </c>
      <c r="Y790">
        <v>0</v>
      </c>
      <c r="Z790">
        <v>8000</v>
      </c>
      <c r="AA790">
        <v>29000</v>
      </c>
      <c r="AB790" t="s">
        <v>2031</v>
      </c>
    </row>
    <row r="791" spans="1:28">
      <c r="A791">
        <v>790</v>
      </c>
      <c r="B791" t="s">
        <v>198</v>
      </c>
      <c r="C791" t="s">
        <v>4271</v>
      </c>
      <c r="E791" t="s">
        <v>4272</v>
      </c>
      <c r="F791">
        <v>9981804977</v>
      </c>
      <c r="G791" t="s">
        <v>4273</v>
      </c>
      <c r="H791">
        <v>20</v>
      </c>
      <c r="I791">
        <v>20</v>
      </c>
      <c r="J791">
        <v>3000</v>
      </c>
      <c r="L791">
        <v>5280</v>
      </c>
      <c r="M791" t="s">
        <v>7697</v>
      </c>
      <c r="N791" s="6">
        <v>45584</v>
      </c>
      <c r="O791" s="6">
        <v>46161</v>
      </c>
      <c r="P791" s="6">
        <v>45584</v>
      </c>
      <c r="Q791" s="6">
        <v>46161</v>
      </c>
      <c r="R791" t="s">
        <v>1893</v>
      </c>
      <c r="S791" t="s">
        <v>1749</v>
      </c>
      <c r="T791" t="s">
        <v>429</v>
      </c>
      <c r="U791" t="s">
        <v>2029</v>
      </c>
      <c r="V791">
        <v>7000</v>
      </c>
      <c r="W791">
        <v>0.24571428571428572</v>
      </c>
      <c r="X791">
        <v>1720</v>
      </c>
      <c r="Y791">
        <v>1</v>
      </c>
      <c r="AA791">
        <v>0</v>
      </c>
      <c r="AB791" t="s">
        <v>20</v>
      </c>
    </row>
    <row r="792" spans="1:28">
      <c r="A792">
        <v>791</v>
      </c>
      <c r="B792" t="s">
        <v>255</v>
      </c>
      <c r="C792" t="s">
        <v>7734</v>
      </c>
      <c r="D792" t="s">
        <v>8139</v>
      </c>
      <c r="E792" t="s">
        <v>8457</v>
      </c>
      <c r="F792" t="s">
        <v>7735</v>
      </c>
      <c r="G792" t="s">
        <v>7736</v>
      </c>
      <c r="H792">
        <v>10</v>
      </c>
      <c r="I792">
        <v>10</v>
      </c>
      <c r="L792">
        <v>3472</v>
      </c>
      <c r="M792" t="s">
        <v>7252</v>
      </c>
      <c r="N792" s="6">
        <v>45570</v>
      </c>
      <c r="O792" s="6">
        <v>45752</v>
      </c>
      <c r="P792" s="6">
        <v>45569</v>
      </c>
      <c r="Q792" s="6">
        <v>45721</v>
      </c>
      <c r="R792" t="s">
        <v>1893</v>
      </c>
      <c r="S792" t="s">
        <v>1774</v>
      </c>
      <c r="T792" t="s">
        <v>7253</v>
      </c>
      <c r="U792" t="s">
        <v>2029</v>
      </c>
      <c r="V792">
        <v>7000</v>
      </c>
      <c r="W792">
        <v>0.504</v>
      </c>
      <c r="X792">
        <v>3528</v>
      </c>
      <c r="Y792">
        <v>0</v>
      </c>
      <c r="Z792">
        <v>8000</v>
      </c>
      <c r="AA792">
        <v>29000</v>
      </c>
      <c r="AB792" t="s">
        <v>2031</v>
      </c>
    </row>
    <row r="793" spans="1:28">
      <c r="A793">
        <v>792</v>
      </c>
      <c r="B793" t="s">
        <v>255</v>
      </c>
      <c r="C793" t="s">
        <v>8140</v>
      </c>
      <c r="D793" t="s">
        <v>8343</v>
      </c>
      <c r="E793" t="s">
        <v>7770</v>
      </c>
      <c r="F793">
        <v>48931234</v>
      </c>
      <c r="G793" t="s">
        <v>7771</v>
      </c>
      <c r="H793">
        <v>6</v>
      </c>
      <c r="I793">
        <v>6</v>
      </c>
      <c r="J793">
        <v>3000</v>
      </c>
      <c r="L793">
        <v>1049.0999999999999</v>
      </c>
      <c r="M793" t="s">
        <v>8283</v>
      </c>
      <c r="N793" s="6">
        <v>45544</v>
      </c>
      <c r="O793" s="6">
        <v>45697</v>
      </c>
      <c r="P793" s="6"/>
      <c r="Q793" s="6">
        <v>45697</v>
      </c>
      <c r="R793" t="s">
        <v>1892</v>
      </c>
      <c r="S793" t="s">
        <v>1774</v>
      </c>
      <c r="T793" t="s">
        <v>735</v>
      </c>
      <c r="U793" t="s">
        <v>2029</v>
      </c>
      <c r="V793">
        <v>7000</v>
      </c>
      <c r="W793">
        <v>0.85012857142857134</v>
      </c>
      <c r="X793">
        <v>5950.9</v>
      </c>
      <c r="Y793">
        <v>0</v>
      </c>
      <c r="Z793">
        <v>8000</v>
      </c>
      <c r="AA793">
        <v>30000</v>
      </c>
      <c r="AB793" t="s">
        <v>2031</v>
      </c>
    </row>
    <row r="794" spans="1:28">
      <c r="A794">
        <v>793</v>
      </c>
      <c r="B794" t="s">
        <v>8023</v>
      </c>
      <c r="C794" t="s">
        <v>8141</v>
      </c>
      <c r="D794" t="s">
        <v>8229</v>
      </c>
      <c r="E794" t="s">
        <v>4356</v>
      </c>
      <c r="F794">
        <v>55541295</v>
      </c>
      <c r="G794" t="s">
        <v>7772</v>
      </c>
      <c r="H794">
        <v>20</v>
      </c>
      <c r="I794">
        <v>20</v>
      </c>
      <c r="J794">
        <v>3000</v>
      </c>
      <c r="K794">
        <v>3000</v>
      </c>
      <c r="L794">
        <v>1049.0999999999999</v>
      </c>
      <c r="M794" t="s">
        <v>8283</v>
      </c>
      <c r="N794" s="6">
        <v>45576</v>
      </c>
      <c r="O794" s="6">
        <v>46153</v>
      </c>
      <c r="P794" s="6">
        <v>45690</v>
      </c>
      <c r="Q794" s="6">
        <v>46153</v>
      </c>
      <c r="R794" t="s">
        <v>1892</v>
      </c>
      <c r="S794" t="s">
        <v>1749</v>
      </c>
      <c r="T794" t="s">
        <v>735</v>
      </c>
      <c r="U794" t="s">
        <v>2029</v>
      </c>
      <c r="V794">
        <v>7000</v>
      </c>
      <c r="W794">
        <v>0.85012857142857134</v>
      </c>
      <c r="X794">
        <v>5950.9</v>
      </c>
      <c r="Y794">
        <v>1</v>
      </c>
      <c r="Z794" t="s">
        <v>388</v>
      </c>
      <c r="AA794">
        <v>30000</v>
      </c>
      <c r="AB794" t="s">
        <v>2029</v>
      </c>
    </row>
    <row r="795" spans="1:28">
      <c r="A795">
        <v>794</v>
      </c>
      <c r="B795" t="s">
        <v>8023</v>
      </c>
      <c r="C795" t="s">
        <v>7801</v>
      </c>
      <c r="D795" t="s">
        <v>8230</v>
      </c>
      <c r="E795" t="s">
        <v>2931</v>
      </c>
      <c r="F795">
        <v>55318236</v>
      </c>
      <c r="G795" t="s">
        <v>5481</v>
      </c>
      <c r="H795">
        <v>20</v>
      </c>
      <c r="I795">
        <v>20</v>
      </c>
      <c r="J795">
        <v>3000</v>
      </c>
      <c r="K795">
        <v>3000</v>
      </c>
      <c r="L795">
        <v>1049.0999999999999</v>
      </c>
      <c r="M795" t="s">
        <v>8283</v>
      </c>
      <c r="N795" s="6">
        <v>45576</v>
      </c>
      <c r="O795" s="6">
        <v>46153</v>
      </c>
      <c r="P795" s="6">
        <v>45820</v>
      </c>
      <c r="Q795" s="6">
        <v>578</v>
      </c>
      <c r="R795" t="s">
        <v>1893</v>
      </c>
      <c r="S795" t="s">
        <v>1749</v>
      </c>
      <c r="T795" t="s">
        <v>735</v>
      </c>
      <c r="U795" t="s">
        <v>2029</v>
      </c>
      <c r="V795">
        <v>7000</v>
      </c>
      <c r="W795">
        <v>0.85012857142857134</v>
      </c>
      <c r="X795">
        <v>5950.9</v>
      </c>
      <c r="Y795">
        <v>1</v>
      </c>
      <c r="Z795" t="s">
        <v>388</v>
      </c>
      <c r="AA795">
        <v>30000</v>
      </c>
      <c r="AB795" t="s">
        <v>2029</v>
      </c>
    </row>
    <row r="796" spans="1:28">
      <c r="A796">
        <v>795</v>
      </c>
      <c r="B796" t="s">
        <v>255</v>
      </c>
      <c r="C796" t="s">
        <v>7828</v>
      </c>
      <c r="D796" t="s">
        <v>8344</v>
      </c>
      <c r="E796" t="s">
        <v>7802</v>
      </c>
      <c r="F796" t="s">
        <v>9035</v>
      </c>
      <c r="G796" t="s">
        <v>7803</v>
      </c>
      <c r="H796">
        <v>6</v>
      </c>
      <c r="I796">
        <v>6</v>
      </c>
      <c r="J796">
        <v>3000</v>
      </c>
      <c r="L796">
        <v>1049.0999999999999</v>
      </c>
      <c r="M796" t="s">
        <v>8283</v>
      </c>
      <c r="N796" s="6">
        <v>45576</v>
      </c>
      <c r="O796" s="6">
        <v>45727</v>
      </c>
      <c r="P796" s="6"/>
      <c r="Q796" s="6">
        <v>45727</v>
      </c>
      <c r="R796" t="s">
        <v>1893</v>
      </c>
      <c r="S796" t="s">
        <v>1774</v>
      </c>
      <c r="T796" t="s">
        <v>735</v>
      </c>
      <c r="U796" t="s">
        <v>2029</v>
      </c>
      <c r="V796">
        <v>7000</v>
      </c>
      <c r="W796">
        <v>0.85012857142857134</v>
      </c>
      <c r="X796">
        <v>5950.9</v>
      </c>
      <c r="Y796">
        <v>0</v>
      </c>
      <c r="Z796">
        <v>8000</v>
      </c>
      <c r="AA796">
        <v>30000</v>
      </c>
      <c r="AB796" t="s">
        <v>2031</v>
      </c>
    </row>
    <row r="797" spans="1:28">
      <c r="A797">
        <v>796</v>
      </c>
      <c r="B797" t="s">
        <v>8023</v>
      </c>
      <c r="C797" t="s">
        <v>7829</v>
      </c>
      <c r="D797" t="s">
        <v>8231</v>
      </c>
      <c r="E797" t="s">
        <v>5212</v>
      </c>
      <c r="F797" t="s">
        <v>9036</v>
      </c>
      <c r="G797" t="s">
        <v>9037</v>
      </c>
      <c r="H797">
        <v>20</v>
      </c>
      <c r="I797">
        <v>20</v>
      </c>
      <c r="J797">
        <v>3000</v>
      </c>
      <c r="K797">
        <v>3000</v>
      </c>
      <c r="L797">
        <v>1049.0999999999999</v>
      </c>
      <c r="M797" t="s">
        <v>8283</v>
      </c>
      <c r="N797" s="6">
        <v>45631</v>
      </c>
      <c r="O797" s="6">
        <v>46003</v>
      </c>
      <c r="P797" s="6">
        <v>45422</v>
      </c>
      <c r="Q797" s="6">
        <v>46001</v>
      </c>
      <c r="R797" t="s">
        <v>1893</v>
      </c>
      <c r="S797" t="s">
        <v>1749</v>
      </c>
      <c r="T797" t="s">
        <v>735</v>
      </c>
      <c r="U797" t="s">
        <v>2029</v>
      </c>
      <c r="V797">
        <v>7000</v>
      </c>
      <c r="W797">
        <v>0.85012857142857134</v>
      </c>
      <c r="X797">
        <v>5950.9</v>
      </c>
      <c r="Y797">
        <v>1</v>
      </c>
      <c r="Z797" t="s">
        <v>388</v>
      </c>
      <c r="AA797">
        <v>30000</v>
      </c>
      <c r="AB797" t="s">
        <v>2029</v>
      </c>
    </row>
    <row r="798" spans="1:28">
      <c r="A798">
        <v>797</v>
      </c>
      <c r="B798" t="s">
        <v>303</v>
      </c>
      <c r="C798" t="s">
        <v>7830</v>
      </c>
      <c r="D798" t="s">
        <v>8232</v>
      </c>
      <c r="E798" t="s">
        <v>7831</v>
      </c>
      <c r="F798">
        <v>7222640455</v>
      </c>
      <c r="G798" s="143" t="s">
        <v>7832</v>
      </c>
      <c r="H798">
        <v>8</v>
      </c>
      <c r="I798">
        <v>8</v>
      </c>
      <c r="J798">
        <v>1000</v>
      </c>
      <c r="K798">
        <v>0</v>
      </c>
      <c r="L798">
        <v>2275</v>
      </c>
      <c r="M798" t="s">
        <v>7833</v>
      </c>
      <c r="N798" s="6">
        <v>45590</v>
      </c>
      <c r="O798" s="6">
        <v>45802</v>
      </c>
      <c r="P798" s="6">
        <v>45590</v>
      </c>
      <c r="Q798" s="6">
        <v>45802</v>
      </c>
      <c r="R798" t="s">
        <v>1892</v>
      </c>
      <c r="S798" t="s">
        <v>1775</v>
      </c>
      <c r="T798" t="s">
        <v>294</v>
      </c>
      <c r="U798" t="s">
        <v>2029</v>
      </c>
      <c r="V798">
        <v>4200</v>
      </c>
      <c r="W798">
        <v>0.45833333333333326</v>
      </c>
      <c r="X798">
        <v>1925</v>
      </c>
      <c r="Y798">
        <v>0</v>
      </c>
      <c r="Z798">
        <v>5000</v>
      </c>
      <c r="AA798">
        <v>23000</v>
      </c>
      <c r="AB798" t="s">
        <v>2031</v>
      </c>
    </row>
    <row r="799" spans="1:28">
      <c r="A799">
        <v>798</v>
      </c>
      <c r="B799" t="s">
        <v>518</v>
      </c>
      <c r="E799" t="s">
        <v>8842</v>
      </c>
      <c r="N799" s="6"/>
      <c r="O799" s="6"/>
      <c r="P799" s="6"/>
      <c r="Q799" s="6">
        <v>46054</v>
      </c>
      <c r="R799" t="s">
        <v>712</v>
      </c>
      <c r="S799" t="s">
        <v>1771</v>
      </c>
      <c r="U799" t="s">
        <v>2741</v>
      </c>
      <c r="V799">
        <v>5000</v>
      </c>
      <c r="W799">
        <v>1</v>
      </c>
      <c r="X799">
        <v>5000</v>
      </c>
      <c r="Y799">
        <v>1</v>
      </c>
      <c r="AA799">
        <v>26000</v>
      </c>
      <c r="AB799" t="s">
        <v>2741</v>
      </c>
    </row>
    <row r="800" spans="1:28">
      <c r="A800">
        <v>799</v>
      </c>
      <c r="B800" t="s">
        <v>255</v>
      </c>
      <c r="C800" t="s">
        <v>8143</v>
      </c>
      <c r="D800" t="s">
        <v>8281</v>
      </c>
      <c r="E800" t="s">
        <v>7906</v>
      </c>
      <c r="F800">
        <v>58205087</v>
      </c>
      <c r="G800" t="s">
        <v>9038</v>
      </c>
      <c r="H800">
        <v>6</v>
      </c>
      <c r="I800">
        <v>6</v>
      </c>
      <c r="J800">
        <v>3000</v>
      </c>
      <c r="L800">
        <v>1049.0999999999999</v>
      </c>
      <c r="M800" t="s">
        <v>8283</v>
      </c>
      <c r="N800" s="6">
        <v>45604</v>
      </c>
      <c r="O800" s="6">
        <v>45755</v>
      </c>
      <c r="P800" s="6"/>
      <c r="Q800" s="6">
        <v>45755</v>
      </c>
      <c r="R800" t="s">
        <v>1892</v>
      </c>
      <c r="S800" t="s">
        <v>1774</v>
      </c>
      <c r="T800" t="s">
        <v>735</v>
      </c>
      <c r="U800" t="s">
        <v>2029</v>
      </c>
      <c r="V800">
        <v>7000</v>
      </c>
      <c r="W800">
        <v>0.85012857142857134</v>
      </c>
      <c r="X800">
        <v>5950.9</v>
      </c>
      <c r="Y800">
        <v>0</v>
      </c>
      <c r="Z800">
        <v>8000</v>
      </c>
      <c r="AA800">
        <v>30000</v>
      </c>
      <c r="AB800" t="s">
        <v>2031</v>
      </c>
    </row>
    <row r="801" spans="1:28">
      <c r="A801">
        <v>800</v>
      </c>
      <c r="B801" t="s">
        <v>865</v>
      </c>
      <c r="C801" t="s">
        <v>2871</v>
      </c>
      <c r="D801" t="s">
        <v>8233</v>
      </c>
      <c r="E801" t="s">
        <v>5139</v>
      </c>
      <c r="F801" t="s">
        <v>2872</v>
      </c>
      <c r="G801" s="143" t="s">
        <v>2873</v>
      </c>
      <c r="H801">
        <v>20</v>
      </c>
      <c r="I801">
        <v>20</v>
      </c>
      <c r="K801">
        <v>3000</v>
      </c>
      <c r="L801">
        <v>3497</v>
      </c>
      <c r="M801" t="s">
        <v>6577</v>
      </c>
      <c r="N801" s="6">
        <v>45626</v>
      </c>
      <c r="O801" s="6">
        <v>46203</v>
      </c>
      <c r="P801" s="6">
        <v>45658</v>
      </c>
      <c r="Q801" s="6">
        <v>46203</v>
      </c>
      <c r="R801" t="s">
        <v>1892</v>
      </c>
      <c r="S801" t="s">
        <v>1770</v>
      </c>
      <c r="T801" t="s">
        <v>429</v>
      </c>
      <c r="U801" t="s">
        <v>2029</v>
      </c>
      <c r="V801">
        <v>7000</v>
      </c>
      <c r="W801">
        <v>0.50042857142857144</v>
      </c>
      <c r="X801">
        <v>3503</v>
      </c>
      <c r="Y801">
        <v>1</v>
      </c>
      <c r="AA801">
        <v>29000</v>
      </c>
      <c r="AB801" t="s">
        <v>2029</v>
      </c>
    </row>
    <row r="802" spans="1:28">
      <c r="A802">
        <v>801</v>
      </c>
      <c r="B802" t="s">
        <v>518</v>
      </c>
      <c r="C802" t="s">
        <v>7923</v>
      </c>
      <c r="D802" t="s">
        <v>8258</v>
      </c>
      <c r="E802" t="s">
        <v>7907</v>
      </c>
      <c r="F802">
        <v>50183081</v>
      </c>
      <c r="G802" t="s">
        <v>7908</v>
      </c>
      <c r="H802">
        <v>16</v>
      </c>
      <c r="I802">
        <v>16</v>
      </c>
      <c r="J802">
        <v>2000</v>
      </c>
      <c r="K802">
        <v>2000</v>
      </c>
      <c r="L802">
        <v>682.5</v>
      </c>
      <c r="M802" t="s">
        <v>7924</v>
      </c>
      <c r="N802" s="6">
        <v>45632</v>
      </c>
      <c r="O802" s="6">
        <v>46087</v>
      </c>
      <c r="P802" s="6">
        <v>45499</v>
      </c>
      <c r="Q802" s="6">
        <v>46087</v>
      </c>
      <c r="R802" t="s">
        <v>1893</v>
      </c>
      <c r="S802" t="s">
        <v>1771</v>
      </c>
      <c r="T802" t="s">
        <v>735</v>
      </c>
      <c r="U802" t="s">
        <v>2029</v>
      </c>
      <c r="V802">
        <v>5000</v>
      </c>
      <c r="W802">
        <v>0.86350000000000005</v>
      </c>
      <c r="X802">
        <v>4317.5</v>
      </c>
      <c r="Y802">
        <v>2</v>
      </c>
      <c r="AA802">
        <v>26000</v>
      </c>
      <c r="AB802" t="s">
        <v>2029</v>
      </c>
    </row>
    <row r="803" spans="1:28">
      <c r="A803">
        <v>802</v>
      </c>
      <c r="B803" t="s">
        <v>8023</v>
      </c>
      <c r="C803" t="s">
        <v>7909</v>
      </c>
      <c r="D803" t="s">
        <v>8654</v>
      </c>
      <c r="E803" t="s">
        <v>7910</v>
      </c>
      <c r="F803">
        <v>41176721</v>
      </c>
      <c r="G803" t="s">
        <v>7911</v>
      </c>
      <c r="H803">
        <v>20</v>
      </c>
      <c r="I803">
        <v>20</v>
      </c>
      <c r="J803">
        <v>3000</v>
      </c>
      <c r="K803">
        <v>3000</v>
      </c>
      <c r="L803">
        <v>1049.0999999999999</v>
      </c>
      <c r="M803" t="s">
        <v>8283</v>
      </c>
      <c r="N803" s="6">
        <v>45632</v>
      </c>
      <c r="O803" s="6">
        <v>46209</v>
      </c>
      <c r="P803" s="6">
        <v>45820</v>
      </c>
      <c r="Q803" s="6">
        <v>46209</v>
      </c>
      <c r="R803" t="s">
        <v>1893</v>
      </c>
      <c r="S803" t="s">
        <v>1749</v>
      </c>
      <c r="T803" t="s">
        <v>735</v>
      </c>
      <c r="U803" t="s">
        <v>2029</v>
      </c>
      <c r="V803">
        <v>7000</v>
      </c>
      <c r="W803">
        <v>0.85012857142857134</v>
      </c>
      <c r="X803">
        <v>5950.9</v>
      </c>
      <c r="Y803">
        <v>1</v>
      </c>
      <c r="AA803">
        <v>30000</v>
      </c>
      <c r="AB803" t="s">
        <v>2029</v>
      </c>
    </row>
    <row r="804" spans="1:28">
      <c r="A804">
        <v>803</v>
      </c>
      <c r="B804" t="s">
        <v>8023</v>
      </c>
      <c r="C804" t="s">
        <v>7960</v>
      </c>
      <c r="D804" t="s">
        <v>8338</v>
      </c>
      <c r="E804" t="s">
        <v>4739</v>
      </c>
      <c r="F804">
        <v>30987807</v>
      </c>
      <c r="G804" t="s">
        <v>8978</v>
      </c>
      <c r="H804">
        <v>20</v>
      </c>
      <c r="I804">
        <v>20</v>
      </c>
      <c r="J804">
        <v>3000</v>
      </c>
      <c r="K804">
        <v>3000</v>
      </c>
      <c r="L804">
        <v>1049.0999999999999</v>
      </c>
      <c r="M804" t="s">
        <v>8283</v>
      </c>
      <c r="N804" s="6">
        <v>45632</v>
      </c>
      <c r="O804" s="6">
        <v>46209</v>
      </c>
      <c r="P804" s="6">
        <v>45820</v>
      </c>
      <c r="Q804" s="6">
        <v>46209</v>
      </c>
      <c r="R804" t="s">
        <v>1893</v>
      </c>
      <c r="S804" t="s">
        <v>1749</v>
      </c>
      <c r="T804" t="s">
        <v>735</v>
      </c>
      <c r="U804" t="s">
        <v>2029</v>
      </c>
      <c r="V804">
        <v>7000</v>
      </c>
      <c r="W804">
        <v>0.85012857142857134</v>
      </c>
      <c r="X804">
        <v>5950.9</v>
      </c>
      <c r="Y804">
        <v>1</v>
      </c>
      <c r="AA804">
        <v>30000</v>
      </c>
      <c r="AB804" t="s">
        <v>2029</v>
      </c>
    </row>
    <row r="805" spans="1:28">
      <c r="A805">
        <v>804</v>
      </c>
      <c r="B805" t="s">
        <v>8023</v>
      </c>
      <c r="C805" t="s">
        <v>8144</v>
      </c>
      <c r="D805" t="s">
        <v>8655</v>
      </c>
      <c r="E805" t="s">
        <v>4729</v>
      </c>
      <c r="F805">
        <v>30388286</v>
      </c>
      <c r="G805" t="s">
        <v>7912</v>
      </c>
      <c r="H805">
        <v>20</v>
      </c>
      <c r="I805">
        <v>20</v>
      </c>
      <c r="J805">
        <v>3000</v>
      </c>
      <c r="K805">
        <v>3000</v>
      </c>
      <c r="L805">
        <v>1049.0999999999999</v>
      </c>
      <c r="M805" t="s">
        <v>8283</v>
      </c>
      <c r="N805" s="6">
        <v>45632</v>
      </c>
      <c r="O805" s="6">
        <v>46209</v>
      </c>
      <c r="P805" s="6">
        <v>45820</v>
      </c>
      <c r="Q805" s="6">
        <v>46209</v>
      </c>
      <c r="R805" t="s">
        <v>1893</v>
      </c>
      <c r="S805" t="s">
        <v>1749</v>
      </c>
      <c r="T805" t="s">
        <v>735</v>
      </c>
      <c r="U805" t="s">
        <v>2029</v>
      </c>
      <c r="V805">
        <v>7000</v>
      </c>
      <c r="W805">
        <v>0.85012857142857134</v>
      </c>
      <c r="X805">
        <v>5950.9</v>
      </c>
      <c r="Y805">
        <v>1</v>
      </c>
      <c r="AA805">
        <v>30000</v>
      </c>
      <c r="AB805" t="s">
        <v>2029</v>
      </c>
    </row>
    <row r="806" spans="1:28">
      <c r="A806">
        <v>805</v>
      </c>
      <c r="B806" t="s">
        <v>8023</v>
      </c>
      <c r="C806" t="s">
        <v>5179</v>
      </c>
      <c r="D806" t="s">
        <v>8656</v>
      </c>
      <c r="E806" t="s">
        <v>4470</v>
      </c>
      <c r="F806">
        <v>57105635</v>
      </c>
      <c r="G806" t="s">
        <v>7913</v>
      </c>
      <c r="H806">
        <v>20</v>
      </c>
      <c r="I806">
        <v>20</v>
      </c>
      <c r="J806">
        <v>3000</v>
      </c>
      <c r="K806">
        <v>3000</v>
      </c>
      <c r="L806">
        <v>1049.0999999999999</v>
      </c>
      <c r="M806" t="s">
        <v>8283</v>
      </c>
      <c r="N806" s="6">
        <v>45632</v>
      </c>
      <c r="O806" s="6">
        <v>46209</v>
      </c>
      <c r="P806" s="6">
        <v>45820</v>
      </c>
      <c r="Q806" s="6">
        <v>46209</v>
      </c>
      <c r="R806" t="s">
        <v>1893</v>
      </c>
      <c r="S806" t="s">
        <v>1749</v>
      </c>
      <c r="T806" t="s">
        <v>735</v>
      </c>
      <c r="U806" t="s">
        <v>2029</v>
      </c>
      <c r="V806">
        <v>7000</v>
      </c>
      <c r="W806">
        <v>0.85012857142857134</v>
      </c>
      <c r="X806">
        <v>5950.9</v>
      </c>
      <c r="Y806">
        <v>1</v>
      </c>
      <c r="AA806">
        <v>30000</v>
      </c>
      <c r="AB806" t="s">
        <v>2029</v>
      </c>
    </row>
    <row r="807" spans="1:28">
      <c r="A807">
        <v>806</v>
      </c>
      <c r="B807" t="s">
        <v>8023</v>
      </c>
      <c r="C807" t="s">
        <v>8145</v>
      </c>
      <c r="D807" t="s">
        <v>8657</v>
      </c>
      <c r="E807" t="s">
        <v>4707</v>
      </c>
      <c r="F807">
        <v>42164203</v>
      </c>
      <c r="G807" t="s">
        <v>8917</v>
      </c>
      <c r="H807">
        <v>20</v>
      </c>
      <c r="I807">
        <v>20</v>
      </c>
      <c r="J807">
        <v>3000</v>
      </c>
      <c r="K807">
        <v>3000</v>
      </c>
      <c r="L807">
        <v>1049.0999999999999</v>
      </c>
      <c r="M807" t="s">
        <v>8283</v>
      </c>
      <c r="N807" s="6">
        <v>45632</v>
      </c>
      <c r="O807" s="6">
        <v>46209</v>
      </c>
      <c r="P807" s="6">
        <v>45820</v>
      </c>
      <c r="Q807" s="6">
        <v>46209</v>
      </c>
      <c r="R807" t="s">
        <v>1893</v>
      </c>
      <c r="S807" t="s">
        <v>1749</v>
      </c>
      <c r="T807" t="s">
        <v>735</v>
      </c>
      <c r="U807" t="s">
        <v>2029</v>
      </c>
      <c r="V807">
        <v>7000</v>
      </c>
      <c r="W807">
        <v>0.85012857142857134</v>
      </c>
      <c r="X807">
        <v>5950.9</v>
      </c>
      <c r="Y807">
        <v>1</v>
      </c>
      <c r="AA807">
        <v>30000</v>
      </c>
      <c r="AB807" t="s">
        <v>2029</v>
      </c>
    </row>
    <row r="808" spans="1:28">
      <c r="A808">
        <v>807</v>
      </c>
      <c r="B808" t="s">
        <v>8023</v>
      </c>
      <c r="C808" t="s">
        <v>8146</v>
      </c>
      <c r="D808" t="s">
        <v>8658</v>
      </c>
      <c r="E808" t="s">
        <v>4731</v>
      </c>
      <c r="F808">
        <v>47334935</v>
      </c>
      <c r="G808" t="s">
        <v>8772</v>
      </c>
      <c r="H808">
        <v>20</v>
      </c>
      <c r="I808">
        <v>20</v>
      </c>
      <c r="J808">
        <v>3000</v>
      </c>
      <c r="K808">
        <v>3000</v>
      </c>
      <c r="L808">
        <v>1049.0999999999999</v>
      </c>
      <c r="M808" t="s">
        <v>8283</v>
      </c>
      <c r="N808" s="6">
        <v>45632</v>
      </c>
      <c r="O808" s="6">
        <v>46209</v>
      </c>
      <c r="P808" s="6">
        <v>45820</v>
      </c>
      <c r="Q808" s="6">
        <v>46209</v>
      </c>
      <c r="R808" t="s">
        <v>1893</v>
      </c>
      <c r="S808" t="s">
        <v>1749</v>
      </c>
      <c r="T808" t="s">
        <v>735</v>
      </c>
      <c r="U808" t="s">
        <v>2029</v>
      </c>
      <c r="V808">
        <v>7000</v>
      </c>
      <c r="W808">
        <v>0.85012857142857134</v>
      </c>
      <c r="X808">
        <v>5950.9</v>
      </c>
      <c r="Y808">
        <v>1</v>
      </c>
      <c r="AA808">
        <v>30000</v>
      </c>
      <c r="AB808" t="s">
        <v>2029</v>
      </c>
    </row>
    <row r="809" spans="1:28">
      <c r="A809">
        <v>808</v>
      </c>
      <c r="B809" t="s">
        <v>8023</v>
      </c>
      <c r="C809" t="s">
        <v>8147</v>
      </c>
      <c r="D809" t="s">
        <v>8235</v>
      </c>
      <c r="E809" t="s">
        <v>4732</v>
      </c>
      <c r="F809">
        <v>33877052</v>
      </c>
      <c r="G809" t="s">
        <v>8773</v>
      </c>
      <c r="H809">
        <v>20</v>
      </c>
      <c r="I809">
        <v>20</v>
      </c>
      <c r="J809">
        <v>3000</v>
      </c>
      <c r="K809">
        <v>3000</v>
      </c>
      <c r="L809">
        <v>1049.0999999999999</v>
      </c>
      <c r="M809" t="s">
        <v>8283</v>
      </c>
      <c r="N809" s="6">
        <v>45632</v>
      </c>
      <c r="O809" s="6">
        <v>46209</v>
      </c>
      <c r="P809" s="6">
        <v>45820</v>
      </c>
      <c r="Q809" s="6">
        <v>46209</v>
      </c>
      <c r="R809" t="s">
        <v>1893</v>
      </c>
      <c r="S809" t="s">
        <v>1749</v>
      </c>
      <c r="T809" t="s">
        <v>735</v>
      </c>
      <c r="U809" t="s">
        <v>2029</v>
      </c>
      <c r="V809">
        <v>7000</v>
      </c>
      <c r="W809">
        <v>0.85012857142857134</v>
      </c>
      <c r="X809">
        <v>5950.9</v>
      </c>
      <c r="Y809">
        <v>1</v>
      </c>
      <c r="AA809">
        <v>30000</v>
      </c>
      <c r="AB809" t="s">
        <v>2029</v>
      </c>
    </row>
    <row r="810" spans="1:28">
      <c r="A810">
        <v>809</v>
      </c>
      <c r="B810" t="s">
        <v>8023</v>
      </c>
      <c r="C810" t="s">
        <v>8148</v>
      </c>
      <c r="D810" t="s">
        <v>8659</v>
      </c>
      <c r="E810" t="s">
        <v>4733</v>
      </c>
      <c r="F810">
        <v>56332428</v>
      </c>
      <c r="G810" t="s">
        <v>7914</v>
      </c>
      <c r="H810">
        <v>20</v>
      </c>
      <c r="I810">
        <v>20</v>
      </c>
      <c r="J810">
        <v>3000</v>
      </c>
      <c r="K810">
        <v>3000</v>
      </c>
      <c r="L810">
        <v>1049.0999999999999</v>
      </c>
      <c r="M810" t="s">
        <v>8283</v>
      </c>
      <c r="N810" s="6">
        <v>45632</v>
      </c>
      <c r="O810" s="6">
        <v>46209</v>
      </c>
      <c r="P810" s="6">
        <v>45820</v>
      </c>
      <c r="Q810" s="6">
        <v>46209</v>
      </c>
      <c r="R810" t="s">
        <v>1892</v>
      </c>
      <c r="S810" t="s">
        <v>1749</v>
      </c>
      <c r="T810" t="s">
        <v>735</v>
      </c>
      <c r="U810" t="s">
        <v>2029</v>
      </c>
      <c r="V810">
        <v>7000</v>
      </c>
      <c r="W810">
        <v>0.85012857142857134</v>
      </c>
      <c r="X810">
        <v>5950.9</v>
      </c>
      <c r="Y810">
        <v>1</v>
      </c>
      <c r="AA810">
        <v>30000</v>
      </c>
      <c r="AB810" t="s">
        <v>2029</v>
      </c>
    </row>
    <row r="811" spans="1:28">
      <c r="A811">
        <v>810</v>
      </c>
      <c r="B811" t="s">
        <v>8023</v>
      </c>
      <c r="C811" t="s">
        <v>8142</v>
      </c>
      <c r="D811" t="s">
        <v>8236</v>
      </c>
      <c r="E811" t="s">
        <v>4737</v>
      </c>
      <c r="F811">
        <v>50199645</v>
      </c>
      <c r="G811" t="s">
        <v>5461</v>
      </c>
      <c r="H811">
        <v>20</v>
      </c>
      <c r="I811">
        <v>20</v>
      </c>
      <c r="J811">
        <v>3000</v>
      </c>
      <c r="K811">
        <v>3000</v>
      </c>
      <c r="L811">
        <v>1049.0999999999999</v>
      </c>
      <c r="M811" t="s">
        <v>8283</v>
      </c>
      <c r="N811" s="6">
        <v>45632</v>
      </c>
      <c r="O811" s="6">
        <v>46209</v>
      </c>
      <c r="P811" s="6">
        <v>45820</v>
      </c>
      <c r="Q811" s="6">
        <v>46209</v>
      </c>
      <c r="R811" t="s">
        <v>1893</v>
      </c>
      <c r="S811" t="s">
        <v>1749</v>
      </c>
      <c r="T811" t="s">
        <v>735</v>
      </c>
      <c r="U811" t="s">
        <v>2029</v>
      </c>
      <c r="V811">
        <v>7000</v>
      </c>
      <c r="W811">
        <v>0.85012857142857134</v>
      </c>
      <c r="X811">
        <v>5950.9</v>
      </c>
      <c r="Y811">
        <v>1</v>
      </c>
      <c r="AA811">
        <v>30000</v>
      </c>
      <c r="AB811" t="s">
        <v>2029</v>
      </c>
    </row>
    <row r="812" spans="1:28">
      <c r="A812">
        <v>811</v>
      </c>
      <c r="B812" t="s">
        <v>518</v>
      </c>
      <c r="C812" t="s">
        <v>7928</v>
      </c>
      <c r="D812" t="s">
        <v>8246</v>
      </c>
      <c r="E812" t="s">
        <v>7929</v>
      </c>
      <c r="F812" t="s">
        <v>7930</v>
      </c>
      <c r="G812" t="s">
        <v>7931</v>
      </c>
      <c r="H812">
        <v>16</v>
      </c>
      <c r="I812">
        <v>16</v>
      </c>
      <c r="K812">
        <v>2000</v>
      </c>
      <c r="L812">
        <v>2275</v>
      </c>
      <c r="M812" t="s">
        <v>4402</v>
      </c>
      <c r="N812" s="6">
        <v>45667</v>
      </c>
      <c r="O812" s="6">
        <v>46122</v>
      </c>
      <c r="P812" s="6">
        <v>45625</v>
      </c>
      <c r="Q812" s="6">
        <v>46122</v>
      </c>
      <c r="R812" t="s">
        <v>1893</v>
      </c>
      <c r="S812" t="s">
        <v>1771</v>
      </c>
      <c r="T812" t="s">
        <v>429</v>
      </c>
      <c r="U812" t="s">
        <v>2029</v>
      </c>
      <c r="V812">
        <v>5000</v>
      </c>
      <c r="W812">
        <v>0.54500000000000004</v>
      </c>
      <c r="X812">
        <v>2725</v>
      </c>
      <c r="Y812">
        <v>2</v>
      </c>
      <c r="AA812">
        <v>26000</v>
      </c>
      <c r="AB812" t="s">
        <v>2029</v>
      </c>
    </row>
    <row r="813" spans="1:28">
      <c r="A813">
        <v>812</v>
      </c>
      <c r="B813" t="s">
        <v>8023</v>
      </c>
      <c r="C813" t="s">
        <v>7961</v>
      </c>
      <c r="D813" t="s">
        <v>8660</v>
      </c>
      <c r="E813" t="s">
        <v>7925</v>
      </c>
      <c r="F813">
        <v>55728756</v>
      </c>
      <c r="G813" t="s">
        <v>7926</v>
      </c>
      <c r="H813">
        <v>20</v>
      </c>
      <c r="I813">
        <v>20</v>
      </c>
      <c r="J813">
        <v>3000</v>
      </c>
      <c r="K813">
        <v>3000</v>
      </c>
      <c r="L813">
        <v>1049.0999999999999</v>
      </c>
      <c r="M813" t="s">
        <v>8283</v>
      </c>
      <c r="N813" s="6">
        <v>45632</v>
      </c>
      <c r="O813" s="6">
        <v>46209</v>
      </c>
      <c r="P813" s="6">
        <v>45820</v>
      </c>
      <c r="Q813" s="6">
        <v>578</v>
      </c>
      <c r="R813" t="s">
        <v>1893</v>
      </c>
      <c r="S813" t="s">
        <v>1749</v>
      </c>
      <c r="T813" t="s">
        <v>735</v>
      </c>
      <c r="U813" t="s">
        <v>2029</v>
      </c>
      <c r="V813">
        <v>7000</v>
      </c>
      <c r="W813">
        <v>0.85012857142857134</v>
      </c>
      <c r="X813">
        <v>5950.9</v>
      </c>
      <c r="Y813">
        <v>1</v>
      </c>
      <c r="AA813">
        <v>30000</v>
      </c>
      <c r="AB813" t="s">
        <v>2029</v>
      </c>
    </row>
    <row r="814" spans="1:28">
      <c r="A814">
        <v>813</v>
      </c>
      <c r="B814" t="s">
        <v>518</v>
      </c>
      <c r="C814" t="s">
        <v>7962</v>
      </c>
      <c r="D814" t="s">
        <v>8238</v>
      </c>
      <c r="E814" t="s">
        <v>7927</v>
      </c>
      <c r="F814">
        <v>59045101</v>
      </c>
      <c r="G814" t="s">
        <v>8979</v>
      </c>
      <c r="H814">
        <v>16</v>
      </c>
      <c r="I814">
        <v>16</v>
      </c>
      <c r="J814">
        <v>2000</v>
      </c>
      <c r="K814">
        <v>2000</v>
      </c>
      <c r="L814">
        <v>682.5</v>
      </c>
      <c r="M814" t="s">
        <v>7924</v>
      </c>
      <c r="N814" s="6">
        <v>45607</v>
      </c>
      <c r="O814" s="6">
        <v>46064</v>
      </c>
      <c r="P814" s="6"/>
      <c r="Q814" s="6">
        <v>456</v>
      </c>
      <c r="R814" t="s">
        <v>1893</v>
      </c>
      <c r="S814" t="s">
        <v>1771</v>
      </c>
      <c r="T814" t="s">
        <v>735</v>
      </c>
      <c r="U814" t="s">
        <v>2029</v>
      </c>
      <c r="V814">
        <v>5000</v>
      </c>
      <c r="W814">
        <v>0.86350000000000005</v>
      </c>
      <c r="X814">
        <v>4317.5</v>
      </c>
      <c r="Y814">
        <v>2</v>
      </c>
      <c r="AA814">
        <v>26000</v>
      </c>
      <c r="AB814" t="s">
        <v>2029</v>
      </c>
    </row>
    <row r="815" spans="1:28">
      <c r="A815">
        <v>814</v>
      </c>
      <c r="B815" t="s">
        <v>198</v>
      </c>
      <c r="C815" t="s">
        <v>7963</v>
      </c>
      <c r="D815" t="s">
        <v>8239</v>
      </c>
      <c r="E815" t="s">
        <v>7964</v>
      </c>
      <c r="F815">
        <v>7225105420</v>
      </c>
      <c r="G815" t="s">
        <v>7965</v>
      </c>
      <c r="H815">
        <v>20</v>
      </c>
      <c r="I815">
        <v>20</v>
      </c>
      <c r="K815">
        <v>3000</v>
      </c>
      <c r="L815">
        <v>3497</v>
      </c>
      <c r="M815" t="s">
        <v>6580</v>
      </c>
      <c r="N815" s="6">
        <v>45675</v>
      </c>
      <c r="O815" s="6">
        <v>46252</v>
      </c>
      <c r="P815" s="6">
        <v>45630</v>
      </c>
      <c r="Q815" s="6">
        <v>46252</v>
      </c>
      <c r="R815" t="s">
        <v>1892</v>
      </c>
      <c r="S815" t="s">
        <v>1749</v>
      </c>
      <c r="T815" t="s">
        <v>429</v>
      </c>
      <c r="U815" t="s">
        <v>20</v>
      </c>
      <c r="V815">
        <v>7000</v>
      </c>
      <c r="W815">
        <v>0.50042857142857144</v>
      </c>
      <c r="X815">
        <v>3503</v>
      </c>
      <c r="Y815">
        <v>1</v>
      </c>
      <c r="AA815">
        <v>29000</v>
      </c>
      <c r="AB815" t="s">
        <v>20</v>
      </c>
    </row>
    <row r="816" spans="1:28">
      <c r="A816">
        <v>815</v>
      </c>
      <c r="B816" t="s">
        <v>8023</v>
      </c>
      <c r="C816" t="s">
        <v>7999</v>
      </c>
      <c r="D816" t="s">
        <v>8240</v>
      </c>
      <c r="E816" t="s">
        <v>8000</v>
      </c>
      <c r="F816">
        <v>52060390</v>
      </c>
      <c r="G816" t="s">
        <v>8001</v>
      </c>
      <c r="H816">
        <v>20</v>
      </c>
      <c r="I816">
        <v>20</v>
      </c>
      <c r="J816">
        <v>3000</v>
      </c>
      <c r="K816">
        <v>3000</v>
      </c>
      <c r="L816">
        <v>1049.0999999999999</v>
      </c>
      <c r="M816" t="s">
        <v>8283</v>
      </c>
      <c r="N816" s="6">
        <v>45632</v>
      </c>
      <c r="O816" s="6">
        <v>46209</v>
      </c>
      <c r="P816" s="6">
        <v>45820</v>
      </c>
      <c r="Q816" s="6">
        <v>46209</v>
      </c>
      <c r="R816" t="s">
        <v>1892</v>
      </c>
      <c r="S816" t="s">
        <v>1749</v>
      </c>
      <c r="T816" t="s">
        <v>735</v>
      </c>
      <c r="U816" t="s">
        <v>2029</v>
      </c>
      <c r="V816">
        <v>7000</v>
      </c>
      <c r="W816">
        <v>0.85012857142857134</v>
      </c>
      <c r="X816">
        <v>5950.9</v>
      </c>
      <c r="Y816">
        <v>1</v>
      </c>
      <c r="AA816">
        <v>30000</v>
      </c>
      <c r="AB816" t="s">
        <v>2029</v>
      </c>
    </row>
    <row r="817" spans="1:28">
      <c r="A817">
        <v>816</v>
      </c>
      <c r="B817" t="s">
        <v>865</v>
      </c>
      <c r="C817" t="s">
        <v>8007</v>
      </c>
      <c r="D817" t="s">
        <v>8241</v>
      </c>
      <c r="E817" t="s">
        <v>8008</v>
      </c>
      <c r="F817" t="s">
        <v>8009</v>
      </c>
      <c r="G817" t="s">
        <v>8010</v>
      </c>
      <c r="H817">
        <v>20</v>
      </c>
      <c r="I817">
        <v>20</v>
      </c>
      <c r="K817">
        <v>3000</v>
      </c>
      <c r="L817">
        <v>3497</v>
      </c>
      <c r="M817" t="s">
        <v>8011</v>
      </c>
      <c r="N817" s="6">
        <v>45703</v>
      </c>
      <c r="O817" s="6">
        <v>46280</v>
      </c>
      <c r="P817" s="6">
        <v>45675</v>
      </c>
      <c r="Q817" s="6">
        <v>46252</v>
      </c>
      <c r="R817" t="s">
        <v>1893</v>
      </c>
      <c r="S817" t="s">
        <v>1770</v>
      </c>
      <c r="T817" t="s">
        <v>429</v>
      </c>
      <c r="U817" t="s">
        <v>20</v>
      </c>
      <c r="V817">
        <v>7000</v>
      </c>
      <c r="W817">
        <v>0.50042857142857144</v>
      </c>
      <c r="X817">
        <v>3503</v>
      </c>
      <c r="Y817">
        <v>1</v>
      </c>
      <c r="AA817">
        <v>29000</v>
      </c>
      <c r="AB817" t="s">
        <v>20</v>
      </c>
    </row>
    <row r="818" spans="1:28">
      <c r="A818">
        <v>817</v>
      </c>
      <c r="B818" t="s">
        <v>865</v>
      </c>
      <c r="C818" t="s">
        <v>8215</v>
      </c>
      <c r="D818" t="s">
        <v>8242</v>
      </c>
      <c r="E818" t="s">
        <v>8181</v>
      </c>
      <c r="F818">
        <v>3116209785</v>
      </c>
      <c r="G818" t="s">
        <v>8201</v>
      </c>
      <c r="H818">
        <v>20</v>
      </c>
      <c r="I818">
        <v>20</v>
      </c>
      <c r="K818">
        <v>3000</v>
      </c>
      <c r="L818">
        <v>3497</v>
      </c>
      <c r="M818" t="s">
        <v>8011</v>
      </c>
      <c r="N818" s="6">
        <v>45675</v>
      </c>
      <c r="O818" s="6">
        <v>46252</v>
      </c>
      <c r="P818" s="6">
        <v>45666</v>
      </c>
      <c r="Q818" s="6">
        <v>46252</v>
      </c>
      <c r="R818" t="s">
        <v>1892</v>
      </c>
      <c r="S818" t="s">
        <v>1770</v>
      </c>
      <c r="T818" t="s">
        <v>429</v>
      </c>
      <c r="U818" t="s">
        <v>2029</v>
      </c>
      <c r="V818">
        <v>7000</v>
      </c>
      <c r="W818">
        <v>0.50042857142857144</v>
      </c>
      <c r="X818">
        <v>3503</v>
      </c>
      <c r="Y818">
        <v>1</v>
      </c>
      <c r="AA818">
        <v>29000</v>
      </c>
      <c r="AB818" t="s">
        <v>2029</v>
      </c>
    </row>
    <row r="819" spans="1:28">
      <c r="A819">
        <v>818</v>
      </c>
      <c r="B819" t="s">
        <v>865</v>
      </c>
      <c r="C819" t="s">
        <v>8202</v>
      </c>
      <c r="D819" t="s">
        <v>8259</v>
      </c>
      <c r="E819" t="s">
        <v>8203</v>
      </c>
      <c r="F819">
        <v>9511298325</v>
      </c>
      <c r="G819" s="143" t="s">
        <v>8204</v>
      </c>
      <c r="H819">
        <v>20</v>
      </c>
      <c r="I819">
        <v>20</v>
      </c>
      <c r="K819">
        <v>3000</v>
      </c>
      <c r="L819">
        <v>3497</v>
      </c>
      <c r="M819" t="s">
        <v>8011</v>
      </c>
      <c r="N819" s="6">
        <v>45675</v>
      </c>
      <c r="O819" s="6">
        <v>46252</v>
      </c>
      <c r="P819" s="6">
        <v>45675</v>
      </c>
      <c r="Q819" s="6">
        <v>46252</v>
      </c>
      <c r="R819" t="s">
        <v>1893</v>
      </c>
      <c r="S819" t="s">
        <v>1770</v>
      </c>
      <c r="T819" t="s">
        <v>429</v>
      </c>
      <c r="U819" t="s">
        <v>2029</v>
      </c>
      <c r="V819">
        <v>7000</v>
      </c>
      <c r="W819">
        <v>0.50042857142857144</v>
      </c>
      <c r="X819">
        <v>3503</v>
      </c>
      <c r="Y819">
        <v>1</v>
      </c>
      <c r="AA819">
        <v>29000</v>
      </c>
      <c r="AB819" t="s">
        <v>2029</v>
      </c>
    </row>
    <row r="820" spans="1:28">
      <c r="A820">
        <v>819</v>
      </c>
      <c r="B820" t="s">
        <v>865</v>
      </c>
      <c r="C820" t="s">
        <v>8216</v>
      </c>
      <c r="D820" t="s">
        <v>8244</v>
      </c>
      <c r="E820" t="s">
        <v>8245</v>
      </c>
      <c r="F820">
        <v>8443623661</v>
      </c>
      <c r="G820" s="143" t="s">
        <v>8217</v>
      </c>
      <c r="H820">
        <v>20</v>
      </c>
      <c r="I820">
        <v>20</v>
      </c>
      <c r="K820">
        <v>3000</v>
      </c>
      <c r="L820">
        <v>3497</v>
      </c>
      <c r="M820" t="s">
        <v>8011</v>
      </c>
      <c r="N820" s="6">
        <v>45675</v>
      </c>
      <c r="O820" s="6">
        <v>46252</v>
      </c>
      <c r="P820" s="6">
        <v>45675</v>
      </c>
      <c r="Q820" s="6">
        <v>46252</v>
      </c>
      <c r="R820" t="s">
        <v>1892</v>
      </c>
      <c r="S820" t="s">
        <v>1770</v>
      </c>
      <c r="T820" t="s">
        <v>429</v>
      </c>
      <c r="U820" t="s">
        <v>2029</v>
      </c>
      <c r="V820">
        <v>7000</v>
      </c>
      <c r="W820">
        <v>0.50042857142857144</v>
      </c>
      <c r="X820">
        <v>3503</v>
      </c>
      <c r="Y820">
        <v>1</v>
      </c>
      <c r="AA820">
        <v>29000</v>
      </c>
      <c r="AB820" t="s">
        <v>2029</v>
      </c>
    </row>
    <row r="821" spans="1:28">
      <c r="A821">
        <v>820</v>
      </c>
      <c r="B821" t="s">
        <v>518</v>
      </c>
      <c r="C821" t="s">
        <v>92</v>
      </c>
      <c r="D821" t="s">
        <v>8234</v>
      </c>
      <c r="E821" t="s">
        <v>8218</v>
      </c>
      <c r="F821">
        <v>9982417991</v>
      </c>
      <c r="G821" s="143" t="s">
        <v>1574</v>
      </c>
      <c r="H821">
        <v>16</v>
      </c>
      <c r="I821">
        <v>16</v>
      </c>
      <c r="K821">
        <v>2000</v>
      </c>
      <c r="L821">
        <v>2275</v>
      </c>
      <c r="M821" t="s">
        <v>8219</v>
      </c>
      <c r="N821" s="6">
        <v>45674</v>
      </c>
      <c r="O821" s="6">
        <v>46130</v>
      </c>
      <c r="P821" s="6">
        <v>45675</v>
      </c>
      <c r="Q821" s="6">
        <v>46130</v>
      </c>
      <c r="R821" t="s">
        <v>1892</v>
      </c>
      <c r="S821" t="s">
        <v>1771</v>
      </c>
      <c r="T821" t="s">
        <v>429</v>
      </c>
      <c r="U821" t="s">
        <v>2029</v>
      </c>
      <c r="V821">
        <v>5000</v>
      </c>
      <c r="W821">
        <v>0.54500000000000004</v>
      </c>
      <c r="X821">
        <v>2725</v>
      </c>
      <c r="Y821">
        <v>1</v>
      </c>
      <c r="AA821">
        <v>26000</v>
      </c>
      <c r="AB821" t="s">
        <v>2029</v>
      </c>
    </row>
    <row r="822" spans="1:28">
      <c r="A822">
        <v>821</v>
      </c>
      <c r="B822" t="s">
        <v>865</v>
      </c>
      <c r="C822" t="s">
        <v>8220</v>
      </c>
      <c r="D822" t="s">
        <v>8247</v>
      </c>
      <c r="E822" t="s">
        <v>8221</v>
      </c>
      <c r="F822" t="s">
        <v>8222</v>
      </c>
      <c r="G822" t="s">
        <v>8223</v>
      </c>
      <c r="H822">
        <v>20</v>
      </c>
      <c r="I822">
        <v>20</v>
      </c>
      <c r="K822">
        <v>3000</v>
      </c>
      <c r="L822">
        <v>4000</v>
      </c>
      <c r="M822" t="s">
        <v>8011</v>
      </c>
      <c r="N822" s="6">
        <v>45675</v>
      </c>
      <c r="O822" s="6">
        <v>46252</v>
      </c>
      <c r="P822" s="6">
        <v>45675</v>
      </c>
      <c r="Q822" s="6">
        <v>46252</v>
      </c>
      <c r="R822" t="s">
        <v>1893</v>
      </c>
      <c r="S822" t="s">
        <v>1770</v>
      </c>
      <c r="T822" t="s">
        <v>429</v>
      </c>
      <c r="U822" t="s">
        <v>20</v>
      </c>
      <c r="V822">
        <v>7000</v>
      </c>
      <c r="W822">
        <v>0.42857142857142855</v>
      </c>
      <c r="X822">
        <v>3000</v>
      </c>
      <c r="Y822">
        <v>1</v>
      </c>
      <c r="AA822">
        <v>29000</v>
      </c>
      <c r="AB822" t="s">
        <v>20</v>
      </c>
    </row>
    <row r="823" spans="1:28">
      <c r="A823">
        <v>822</v>
      </c>
      <c r="B823" t="s">
        <v>865</v>
      </c>
      <c r="C823" t="s">
        <v>4479</v>
      </c>
      <c r="D823" t="s">
        <v>8243</v>
      </c>
      <c r="E823" t="s">
        <v>4482</v>
      </c>
      <c r="F823" t="s">
        <v>4483</v>
      </c>
      <c r="G823" s="143" t="s">
        <v>4484</v>
      </c>
      <c r="H823">
        <v>20</v>
      </c>
      <c r="I823">
        <v>20</v>
      </c>
      <c r="K823">
        <v>3000</v>
      </c>
      <c r="L823">
        <v>3497</v>
      </c>
      <c r="M823" t="s">
        <v>8011</v>
      </c>
      <c r="N823" s="6">
        <v>45675</v>
      </c>
      <c r="O823" s="6">
        <v>46252</v>
      </c>
      <c r="P823" s="6">
        <v>45675</v>
      </c>
      <c r="Q823" s="6">
        <v>46252</v>
      </c>
      <c r="R823" t="s">
        <v>1893</v>
      </c>
      <c r="S823" t="s">
        <v>1770</v>
      </c>
      <c r="T823" t="s">
        <v>429</v>
      </c>
      <c r="U823" t="s">
        <v>2029</v>
      </c>
      <c r="V823">
        <v>7000</v>
      </c>
      <c r="W823">
        <v>0.50042857142857144</v>
      </c>
      <c r="X823">
        <v>3503</v>
      </c>
      <c r="Y823">
        <v>1</v>
      </c>
      <c r="AA823">
        <v>29000</v>
      </c>
      <c r="AB823" t="s">
        <v>2029</v>
      </c>
    </row>
    <row r="824" spans="1:28">
      <c r="A824">
        <v>823</v>
      </c>
      <c r="B824" t="s">
        <v>518</v>
      </c>
      <c r="C824" t="s">
        <v>8260</v>
      </c>
      <c r="D824" t="s">
        <v>8237</v>
      </c>
      <c r="E824" t="s">
        <v>8248</v>
      </c>
      <c r="F824" t="s">
        <v>8249</v>
      </c>
      <c r="G824" t="s">
        <v>8250</v>
      </c>
      <c r="H824">
        <v>16</v>
      </c>
      <c r="I824">
        <v>16</v>
      </c>
      <c r="K824">
        <v>2000</v>
      </c>
      <c r="L824">
        <v>2275</v>
      </c>
      <c r="M824" t="s">
        <v>8219</v>
      </c>
      <c r="N824" s="6">
        <v>45674</v>
      </c>
      <c r="O824" s="6">
        <v>46129</v>
      </c>
      <c r="P824" s="6">
        <v>45675</v>
      </c>
      <c r="Q824" s="6">
        <v>46129</v>
      </c>
      <c r="R824" t="s">
        <v>1893</v>
      </c>
      <c r="S824" t="s">
        <v>1771</v>
      </c>
      <c r="T824" t="s">
        <v>429</v>
      </c>
      <c r="U824" t="s">
        <v>20</v>
      </c>
      <c r="V824">
        <v>5000</v>
      </c>
      <c r="W824">
        <v>0.54500000000000004</v>
      </c>
      <c r="X824">
        <v>2725</v>
      </c>
      <c r="Y824">
        <v>1</v>
      </c>
      <c r="AA824">
        <v>26000</v>
      </c>
      <c r="AB824" t="s">
        <v>20</v>
      </c>
    </row>
    <row r="825" spans="1:28">
      <c r="A825">
        <v>824</v>
      </c>
      <c r="B825" t="s">
        <v>8023</v>
      </c>
      <c r="C825" t="s">
        <v>9274</v>
      </c>
      <c r="D825" t="s">
        <v>8282</v>
      </c>
      <c r="E825" t="s">
        <v>8266</v>
      </c>
      <c r="F825">
        <v>41361779</v>
      </c>
      <c r="G825" t="s">
        <v>8267</v>
      </c>
      <c r="H825">
        <v>20</v>
      </c>
      <c r="I825">
        <v>20</v>
      </c>
      <c r="J825">
        <v>3000</v>
      </c>
      <c r="K825">
        <v>3000</v>
      </c>
      <c r="L825">
        <v>1049.0999999999999</v>
      </c>
      <c r="M825" t="s">
        <v>8283</v>
      </c>
      <c r="N825" s="6">
        <v>45632</v>
      </c>
      <c r="O825" s="6">
        <v>46209</v>
      </c>
      <c r="P825" s="6">
        <v>45687</v>
      </c>
      <c r="Q825" s="6">
        <v>46209</v>
      </c>
      <c r="S825" t="s">
        <v>1749</v>
      </c>
      <c r="T825" t="s">
        <v>735</v>
      </c>
      <c r="U825" t="s">
        <v>2029</v>
      </c>
      <c r="V825">
        <v>7000</v>
      </c>
      <c r="W825">
        <v>0.85012857142857134</v>
      </c>
      <c r="X825">
        <v>5950.9</v>
      </c>
      <c r="Y825">
        <v>1</v>
      </c>
      <c r="AA825">
        <v>30000</v>
      </c>
      <c r="AB825" t="s">
        <v>2029</v>
      </c>
    </row>
    <row r="826" spans="1:28">
      <c r="A826">
        <v>825</v>
      </c>
      <c r="B826" t="s">
        <v>8023</v>
      </c>
      <c r="C826" t="s">
        <v>8274</v>
      </c>
      <c r="D826" t="s">
        <v>8284</v>
      </c>
      <c r="E826" t="s">
        <v>8268</v>
      </c>
      <c r="F826">
        <v>57846745</v>
      </c>
      <c r="G826" t="s">
        <v>8269</v>
      </c>
      <c r="H826">
        <v>20</v>
      </c>
      <c r="I826">
        <v>20</v>
      </c>
      <c r="J826">
        <v>3000</v>
      </c>
      <c r="K826">
        <v>3000</v>
      </c>
      <c r="L826">
        <v>1049.0999999999999</v>
      </c>
      <c r="M826" t="s">
        <v>8283</v>
      </c>
      <c r="N826" s="6">
        <v>45632</v>
      </c>
      <c r="O826" s="6">
        <v>46209</v>
      </c>
      <c r="P826" s="6">
        <v>45687</v>
      </c>
      <c r="Q826" s="6">
        <v>46209</v>
      </c>
      <c r="R826" t="s">
        <v>1893</v>
      </c>
      <c r="S826" t="s">
        <v>1749</v>
      </c>
      <c r="T826" t="s">
        <v>735</v>
      </c>
      <c r="U826" t="s">
        <v>2029</v>
      </c>
      <c r="V826">
        <v>7000</v>
      </c>
      <c r="W826">
        <v>0.85012857142857134</v>
      </c>
      <c r="X826">
        <v>5950.9</v>
      </c>
      <c r="Y826">
        <v>1</v>
      </c>
      <c r="AA826">
        <v>30000</v>
      </c>
      <c r="AB826" t="s">
        <v>2029</v>
      </c>
    </row>
    <row r="827" spans="1:28">
      <c r="A827">
        <v>826</v>
      </c>
      <c r="B827" t="s">
        <v>8023</v>
      </c>
      <c r="C827" t="s">
        <v>9275</v>
      </c>
      <c r="D827" t="s">
        <v>8285</v>
      </c>
      <c r="E827" t="s">
        <v>8270</v>
      </c>
      <c r="F827">
        <v>46110581</v>
      </c>
      <c r="G827" t="s">
        <v>8271</v>
      </c>
      <c r="H827">
        <v>20</v>
      </c>
      <c r="I827">
        <v>20</v>
      </c>
      <c r="J827">
        <v>3000</v>
      </c>
      <c r="K827">
        <v>3000</v>
      </c>
      <c r="L827">
        <v>1049.0999999999999</v>
      </c>
      <c r="M827" t="s">
        <v>8283</v>
      </c>
      <c r="N827" s="6">
        <v>45632</v>
      </c>
      <c r="O827" s="6">
        <v>46209</v>
      </c>
      <c r="P827" s="6">
        <v>45687</v>
      </c>
      <c r="Q827" s="6">
        <v>46209</v>
      </c>
      <c r="R827" t="s">
        <v>1893</v>
      </c>
      <c r="S827" t="s">
        <v>1749</v>
      </c>
      <c r="T827" t="s">
        <v>735</v>
      </c>
      <c r="U827" t="s">
        <v>2029</v>
      </c>
      <c r="V827">
        <v>7000</v>
      </c>
      <c r="W827">
        <v>0.85012857142857134</v>
      </c>
      <c r="X827">
        <v>5950.9</v>
      </c>
      <c r="Y827">
        <v>1</v>
      </c>
      <c r="AA827">
        <v>30000</v>
      </c>
      <c r="AB827" t="s">
        <v>2029</v>
      </c>
    </row>
    <row r="828" spans="1:28">
      <c r="A828">
        <v>827</v>
      </c>
      <c r="B828" t="s">
        <v>8023</v>
      </c>
      <c r="C828" t="s">
        <v>8275</v>
      </c>
      <c r="D828" t="s">
        <v>8286</v>
      </c>
      <c r="E828" t="s">
        <v>8272</v>
      </c>
      <c r="F828">
        <v>42205520</v>
      </c>
      <c r="G828" t="s">
        <v>8273</v>
      </c>
      <c r="H828">
        <v>20</v>
      </c>
      <c r="I828">
        <v>20</v>
      </c>
      <c r="J828">
        <v>3000</v>
      </c>
      <c r="K828">
        <v>3000</v>
      </c>
      <c r="L828">
        <v>1049.0999999999999</v>
      </c>
      <c r="M828" t="s">
        <v>8283</v>
      </c>
      <c r="N828" s="6">
        <v>45632</v>
      </c>
      <c r="O828" s="6">
        <v>46209</v>
      </c>
      <c r="P828" s="6">
        <v>45687</v>
      </c>
      <c r="Q828" s="6">
        <v>46209</v>
      </c>
      <c r="R828" t="s">
        <v>1892</v>
      </c>
      <c r="S828" t="s">
        <v>1749</v>
      </c>
      <c r="T828" t="s">
        <v>735</v>
      </c>
      <c r="U828" t="s">
        <v>2029</v>
      </c>
      <c r="V828">
        <v>7000</v>
      </c>
      <c r="W828">
        <v>0.85012857142857134</v>
      </c>
      <c r="X828">
        <v>5950.9</v>
      </c>
      <c r="Y828">
        <v>1</v>
      </c>
      <c r="AA828">
        <v>30000</v>
      </c>
      <c r="AB828" t="s">
        <v>2029</v>
      </c>
    </row>
    <row r="829" spans="1:28">
      <c r="A829">
        <v>828</v>
      </c>
      <c r="B829" t="s">
        <v>255</v>
      </c>
      <c r="C829" t="s">
        <v>8312</v>
      </c>
      <c r="D829" t="s">
        <v>8722</v>
      </c>
      <c r="E829" t="s">
        <v>8317</v>
      </c>
      <c r="F829" t="s">
        <v>8313</v>
      </c>
      <c r="G829" t="s">
        <v>8314</v>
      </c>
      <c r="H829">
        <v>10</v>
      </c>
      <c r="I829">
        <v>10</v>
      </c>
      <c r="J829">
        <v>0</v>
      </c>
      <c r="L829">
        <v>3472</v>
      </c>
      <c r="M829" t="s">
        <v>8315</v>
      </c>
      <c r="N829" s="6">
        <v>45632</v>
      </c>
      <c r="O829" s="6">
        <v>45906</v>
      </c>
      <c r="P829" s="6">
        <v>45694</v>
      </c>
      <c r="Q829" s="6">
        <v>45906</v>
      </c>
      <c r="R829" t="s">
        <v>1893</v>
      </c>
      <c r="S829" t="s">
        <v>1774</v>
      </c>
      <c r="T829" t="s">
        <v>7253</v>
      </c>
      <c r="U829" t="s">
        <v>2029</v>
      </c>
      <c r="V829">
        <v>7000</v>
      </c>
      <c r="W829">
        <v>0.504</v>
      </c>
      <c r="X829">
        <v>3528</v>
      </c>
      <c r="Y829">
        <v>0</v>
      </c>
      <c r="Z829">
        <v>8000</v>
      </c>
      <c r="AA829">
        <v>29000</v>
      </c>
      <c r="AB829" t="s">
        <v>2031</v>
      </c>
    </row>
    <row r="830" spans="1:28">
      <c r="A830">
        <v>829</v>
      </c>
      <c r="B830" t="s">
        <v>255</v>
      </c>
      <c r="C830" t="s">
        <v>8347</v>
      </c>
      <c r="D830" t="s">
        <v>8723</v>
      </c>
      <c r="E830" t="s">
        <v>8348</v>
      </c>
      <c r="F830">
        <v>7121988273</v>
      </c>
      <c r="G830" t="s">
        <v>8349</v>
      </c>
      <c r="H830">
        <v>6</v>
      </c>
      <c r="I830">
        <v>6</v>
      </c>
      <c r="J830">
        <v>1500</v>
      </c>
      <c r="L830">
        <v>3497</v>
      </c>
      <c r="M830" t="s">
        <v>6580</v>
      </c>
      <c r="N830" s="6">
        <v>45703</v>
      </c>
      <c r="O830" s="6">
        <v>45853</v>
      </c>
      <c r="P830" s="6">
        <v>45698</v>
      </c>
      <c r="Q830" s="6">
        <v>45853</v>
      </c>
      <c r="R830" t="s">
        <v>1892</v>
      </c>
      <c r="S830" t="s">
        <v>1774</v>
      </c>
      <c r="T830" t="s">
        <v>294</v>
      </c>
      <c r="U830" t="s">
        <v>2029</v>
      </c>
      <c r="V830">
        <v>7000</v>
      </c>
      <c r="W830">
        <v>0.50042857142857144</v>
      </c>
      <c r="X830">
        <v>3503</v>
      </c>
      <c r="Y830">
        <v>0</v>
      </c>
      <c r="Z830">
        <v>8000</v>
      </c>
      <c r="AA830">
        <v>29000</v>
      </c>
      <c r="AB830" t="s">
        <v>2031</v>
      </c>
    </row>
    <row r="831" spans="1:28">
      <c r="A831">
        <v>830</v>
      </c>
      <c r="B831" t="s">
        <v>163</v>
      </c>
      <c r="C831" t="s">
        <v>8724</v>
      </c>
      <c r="D831" t="s">
        <v>69</v>
      </c>
      <c r="E831" t="s">
        <v>8365</v>
      </c>
      <c r="F831">
        <v>9513231034</v>
      </c>
      <c r="G831" t="s">
        <v>8366</v>
      </c>
      <c r="H831">
        <v>20</v>
      </c>
      <c r="I831">
        <v>20</v>
      </c>
      <c r="K831">
        <v>2000</v>
      </c>
      <c r="L831">
        <v>2275</v>
      </c>
      <c r="M831" t="s">
        <v>7217</v>
      </c>
      <c r="N831" s="6">
        <v>45723</v>
      </c>
      <c r="O831" s="6">
        <v>46302</v>
      </c>
      <c r="P831" s="6">
        <v>45727</v>
      </c>
      <c r="Q831" s="6">
        <v>46306</v>
      </c>
      <c r="R831" t="s">
        <v>1893</v>
      </c>
      <c r="S831" t="s">
        <v>1751</v>
      </c>
      <c r="T831" t="s">
        <v>429</v>
      </c>
      <c r="U831" t="s">
        <v>20</v>
      </c>
      <c r="V831">
        <v>5000</v>
      </c>
      <c r="W831">
        <v>0.54500000000000004</v>
      </c>
      <c r="X831">
        <v>2725</v>
      </c>
      <c r="Y831">
        <v>2</v>
      </c>
      <c r="AA831">
        <v>26000</v>
      </c>
      <c r="AB831" t="s">
        <v>20</v>
      </c>
    </row>
    <row r="832" spans="1:28">
      <c r="A832">
        <v>831</v>
      </c>
      <c r="B832" t="s">
        <v>198</v>
      </c>
      <c r="C832" t="s">
        <v>8375</v>
      </c>
      <c r="D832" t="s">
        <v>8725</v>
      </c>
      <c r="E832" t="s">
        <v>8376</v>
      </c>
      <c r="F832">
        <v>4871093347</v>
      </c>
      <c r="G832" t="s">
        <v>8388</v>
      </c>
      <c r="H832">
        <v>20</v>
      </c>
      <c r="I832">
        <v>20</v>
      </c>
      <c r="K832">
        <v>3000</v>
      </c>
      <c r="L832">
        <v>3497</v>
      </c>
      <c r="M832" t="s">
        <v>6580</v>
      </c>
      <c r="N832" s="6">
        <v>45703</v>
      </c>
      <c r="O832" s="6">
        <v>46240</v>
      </c>
      <c r="P832" s="6">
        <v>45701</v>
      </c>
      <c r="Q832" s="6">
        <v>46280</v>
      </c>
      <c r="R832" t="s">
        <v>1893</v>
      </c>
      <c r="S832" t="s">
        <v>1749</v>
      </c>
      <c r="T832" t="s">
        <v>429</v>
      </c>
      <c r="U832" t="s">
        <v>2029</v>
      </c>
      <c r="V832">
        <v>7000</v>
      </c>
      <c r="W832">
        <v>0.50042857142857144</v>
      </c>
      <c r="X832">
        <v>3503</v>
      </c>
      <c r="Y832">
        <v>1</v>
      </c>
      <c r="AA832">
        <v>29000</v>
      </c>
      <c r="AB832" t="s">
        <v>2029</v>
      </c>
    </row>
    <row r="833" spans="1:28">
      <c r="A833">
        <v>832</v>
      </c>
      <c r="B833" t="s">
        <v>198</v>
      </c>
      <c r="C833" t="s">
        <v>8389</v>
      </c>
      <c r="D833" t="s">
        <v>8726</v>
      </c>
      <c r="E833" t="s">
        <v>8378</v>
      </c>
      <c r="F833">
        <v>50242609444</v>
      </c>
      <c r="G833" s="143" t="s">
        <v>8390</v>
      </c>
      <c r="H833">
        <v>20</v>
      </c>
      <c r="I833">
        <v>20</v>
      </c>
      <c r="K833">
        <v>3000</v>
      </c>
      <c r="L833">
        <v>4400</v>
      </c>
      <c r="M833" t="s">
        <v>6580</v>
      </c>
      <c r="N833" s="6">
        <v>45703</v>
      </c>
      <c r="O833" s="6">
        <v>46283</v>
      </c>
      <c r="P833" s="6">
        <v>45701</v>
      </c>
      <c r="Q833" s="6">
        <v>46280</v>
      </c>
      <c r="R833" t="s">
        <v>1893</v>
      </c>
      <c r="S833" t="s">
        <v>1749</v>
      </c>
      <c r="T833" t="s">
        <v>429</v>
      </c>
      <c r="U833" t="s">
        <v>2029</v>
      </c>
      <c r="V833">
        <v>7000</v>
      </c>
      <c r="W833">
        <v>0.37142857142857144</v>
      </c>
      <c r="X833">
        <v>2600</v>
      </c>
      <c r="Y833">
        <v>1</v>
      </c>
      <c r="Z833">
        <v>0</v>
      </c>
      <c r="AA833">
        <v>29000</v>
      </c>
      <c r="AB833" t="s">
        <v>2029</v>
      </c>
    </row>
    <row r="834" spans="1:28">
      <c r="A834">
        <v>833</v>
      </c>
      <c r="B834" t="s">
        <v>518</v>
      </c>
      <c r="C834" t="s">
        <v>8727</v>
      </c>
      <c r="D834" t="s">
        <v>8728</v>
      </c>
      <c r="E834" t="s">
        <v>8392</v>
      </c>
      <c r="F834">
        <v>42191735</v>
      </c>
      <c r="G834" t="s">
        <v>8393</v>
      </c>
      <c r="H834">
        <v>16</v>
      </c>
      <c r="I834">
        <v>16</v>
      </c>
      <c r="J834">
        <v>2000</v>
      </c>
      <c r="K834">
        <v>2000</v>
      </c>
      <c r="L834">
        <v>682.5</v>
      </c>
      <c r="M834" t="s">
        <v>8394</v>
      </c>
      <c r="N834" s="6">
        <v>45690</v>
      </c>
      <c r="O834" s="6">
        <v>46283</v>
      </c>
      <c r="P834" s="6">
        <v>45720</v>
      </c>
      <c r="Q834" s="6">
        <v>46144</v>
      </c>
      <c r="R834" t="s">
        <v>1892</v>
      </c>
      <c r="S834" t="s">
        <v>1771</v>
      </c>
      <c r="T834" t="s">
        <v>735</v>
      </c>
      <c r="U834" t="s">
        <v>2029</v>
      </c>
      <c r="V834">
        <v>5000</v>
      </c>
      <c r="W834">
        <v>0.86350000000000005</v>
      </c>
      <c r="X834">
        <v>4317.5</v>
      </c>
      <c r="Y834">
        <v>2</v>
      </c>
      <c r="AA834">
        <v>26000</v>
      </c>
      <c r="AB834" t="s">
        <v>2029</v>
      </c>
    </row>
    <row r="835" spans="1:28">
      <c r="A835">
        <v>834</v>
      </c>
      <c r="B835" t="s">
        <v>518</v>
      </c>
      <c r="C835" t="s">
        <v>8395</v>
      </c>
      <c r="D835" t="s">
        <v>8729</v>
      </c>
      <c r="E835" t="s">
        <v>8396</v>
      </c>
      <c r="F835">
        <v>54373468</v>
      </c>
      <c r="G835" t="s">
        <v>8980</v>
      </c>
      <c r="H835">
        <v>16</v>
      </c>
      <c r="I835">
        <v>16</v>
      </c>
      <c r="J835">
        <v>2000</v>
      </c>
      <c r="K835">
        <v>2000</v>
      </c>
      <c r="L835">
        <v>682.5</v>
      </c>
      <c r="M835" t="s">
        <v>8394</v>
      </c>
      <c r="N835" s="6">
        <v>45690</v>
      </c>
      <c r="O835" s="6">
        <v>46283</v>
      </c>
      <c r="P835" s="6">
        <v>45720</v>
      </c>
      <c r="Q835" s="6">
        <v>46144</v>
      </c>
      <c r="R835" t="s">
        <v>1892</v>
      </c>
      <c r="S835" t="s">
        <v>1771</v>
      </c>
      <c r="T835" t="s">
        <v>735</v>
      </c>
      <c r="U835" t="s">
        <v>2029</v>
      </c>
      <c r="V835">
        <v>5000</v>
      </c>
      <c r="W835">
        <v>0.86350000000000005</v>
      </c>
      <c r="X835">
        <v>4317.5</v>
      </c>
      <c r="Y835">
        <v>2</v>
      </c>
      <c r="AA835">
        <v>26000</v>
      </c>
      <c r="AB835" t="s">
        <v>2029</v>
      </c>
    </row>
    <row r="836" spans="1:28">
      <c r="A836">
        <v>835</v>
      </c>
      <c r="B836" t="s">
        <v>8023</v>
      </c>
      <c r="C836" t="s">
        <v>8404</v>
      </c>
      <c r="D836" t="s">
        <v>8730</v>
      </c>
      <c r="E836" t="s">
        <v>8397</v>
      </c>
      <c r="F836">
        <v>47559436</v>
      </c>
      <c r="G836" t="s">
        <v>8942</v>
      </c>
      <c r="H836">
        <v>20</v>
      </c>
      <c r="I836">
        <v>20</v>
      </c>
      <c r="J836">
        <v>3000</v>
      </c>
      <c r="K836">
        <v>3000</v>
      </c>
      <c r="L836">
        <v>1049.0999999999999</v>
      </c>
      <c r="M836" t="s">
        <v>8283</v>
      </c>
      <c r="N836" s="6">
        <v>45659</v>
      </c>
      <c r="O836" s="6">
        <v>46283</v>
      </c>
      <c r="P836" s="6">
        <v>45720</v>
      </c>
      <c r="Q836" s="6">
        <v>46236</v>
      </c>
      <c r="R836" t="s">
        <v>1893</v>
      </c>
      <c r="S836" t="s">
        <v>1749</v>
      </c>
      <c r="T836" t="s">
        <v>735</v>
      </c>
      <c r="U836" t="s">
        <v>2029</v>
      </c>
      <c r="V836">
        <v>7000</v>
      </c>
      <c r="W836">
        <v>0.85012857142857134</v>
      </c>
      <c r="X836">
        <v>5950.9</v>
      </c>
      <c r="Y836">
        <v>1</v>
      </c>
      <c r="AA836">
        <v>30000</v>
      </c>
      <c r="AB836" t="s">
        <v>2029</v>
      </c>
    </row>
    <row r="837" spans="1:28">
      <c r="A837">
        <v>836</v>
      </c>
      <c r="B837" t="s">
        <v>8023</v>
      </c>
      <c r="C837" t="s">
        <v>8405</v>
      </c>
      <c r="D837" t="s">
        <v>8731</v>
      </c>
      <c r="E837" t="s">
        <v>4828</v>
      </c>
      <c r="F837">
        <v>53435000</v>
      </c>
      <c r="G837" t="s">
        <v>8981</v>
      </c>
      <c r="H837">
        <v>20</v>
      </c>
      <c r="I837">
        <v>20</v>
      </c>
      <c r="J837">
        <v>3000</v>
      </c>
      <c r="K837">
        <v>3000</v>
      </c>
      <c r="L837">
        <v>1049.0999999999999</v>
      </c>
      <c r="M837" t="s">
        <v>8283</v>
      </c>
      <c r="N837" s="6">
        <v>45690</v>
      </c>
      <c r="O837" s="6">
        <v>46159</v>
      </c>
      <c r="P837" s="6">
        <v>45720</v>
      </c>
      <c r="Q837" s="6">
        <v>46267</v>
      </c>
      <c r="R837" t="s">
        <v>1893</v>
      </c>
      <c r="S837" t="s">
        <v>1749</v>
      </c>
      <c r="T837" t="s">
        <v>735</v>
      </c>
      <c r="U837" t="s">
        <v>2029</v>
      </c>
      <c r="V837">
        <v>7000</v>
      </c>
      <c r="W837">
        <v>0.85012857142857134</v>
      </c>
      <c r="X837">
        <v>5950.9</v>
      </c>
      <c r="Y837">
        <v>1</v>
      </c>
      <c r="AA837">
        <v>30000</v>
      </c>
      <c r="AB837" t="s">
        <v>2029</v>
      </c>
    </row>
    <row r="838" spans="1:28">
      <c r="A838">
        <v>837</v>
      </c>
      <c r="B838" t="s">
        <v>8023</v>
      </c>
      <c r="C838" t="s">
        <v>8406</v>
      </c>
      <c r="D838" t="s">
        <v>8732</v>
      </c>
      <c r="E838" t="s">
        <v>8398</v>
      </c>
      <c r="F838">
        <v>53234464</v>
      </c>
      <c r="G838" t="s">
        <v>8982</v>
      </c>
      <c r="H838">
        <v>20</v>
      </c>
      <c r="I838">
        <v>20</v>
      </c>
      <c r="J838">
        <v>3000</v>
      </c>
      <c r="K838">
        <v>3000</v>
      </c>
      <c r="L838">
        <v>1049.0999999999999</v>
      </c>
      <c r="M838" t="s">
        <v>8283</v>
      </c>
      <c r="N838" s="6">
        <v>45690</v>
      </c>
      <c r="O838" s="6">
        <v>46283</v>
      </c>
      <c r="P838" s="6">
        <v>45720</v>
      </c>
      <c r="Q838" s="6">
        <v>46267</v>
      </c>
      <c r="R838" t="s">
        <v>1892</v>
      </c>
      <c r="S838" t="s">
        <v>1749</v>
      </c>
      <c r="T838" t="s">
        <v>735</v>
      </c>
      <c r="U838" t="s">
        <v>2029</v>
      </c>
      <c r="V838">
        <v>7000</v>
      </c>
      <c r="W838">
        <v>0.85012857142857134</v>
      </c>
      <c r="X838">
        <v>5950.9</v>
      </c>
      <c r="Y838">
        <v>1</v>
      </c>
      <c r="AA838">
        <v>30000</v>
      </c>
      <c r="AB838" t="s">
        <v>2029</v>
      </c>
    </row>
    <row r="839" spans="1:28">
      <c r="A839">
        <v>838</v>
      </c>
      <c r="B839" t="s">
        <v>8023</v>
      </c>
      <c r="C839" t="s">
        <v>8407</v>
      </c>
      <c r="D839" t="s">
        <v>8733</v>
      </c>
      <c r="E839" t="s">
        <v>8399</v>
      </c>
      <c r="F839">
        <v>40399993</v>
      </c>
      <c r="G839" t="s">
        <v>8400</v>
      </c>
      <c r="H839">
        <v>20</v>
      </c>
      <c r="I839">
        <v>20</v>
      </c>
      <c r="J839">
        <v>3000</v>
      </c>
      <c r="K839">
        <v>3000</v>
      </c>
      <c r="L839">
        <v>1049.0999999999999</v>
      </c>
      <c r="M839" t="s">
        <v>8283</v>
      </c>
      <c r="N839" s="6">
        <v>45690</v>
      </c>
      <c r="O839" s="6">
        <v>46159</v>
      </c>
      <c r="P839" s="6">
        <v>45720</v>
      </c>
      <c r="Q839" s="6">
        <v>46267</v>
      </c>
      <c r="R839" t="s">
        <v>1892</v>
      </c>
      <c r="S839" t="s">
        <v>1749</v>
      </c>
      <c r="T839" t="s">
        <v>735</v>
      </c>
      <c r="U839" t="s">
        <v>2029</v>
      </c>
      <c r="V839">
        <v>7000</v>
      </c>
      <c r="W839">
        <v>0.85012857142857134</v>
      </c>
      <c r="X839">
        <v>5950.9</v>
      </c>
      <c r="Y839">
        <v>1</v>
      </c>
      <c r="AA839">
        <v>30000</v>
      </c>
      <c r="AB839" t="s">
        <v>2029</v>
      </c>
    </row>
    <row r="840" spans="1:28">
      <c r="A840">
        <v>839</v>
      </c>
      <c r="B840" t="s">
        <v>8023</v>
      </c>
      <c r="C840" t="s">
        <v>8408</v>
      </c>
      <c r="D840" t="s">
        <v>8734</v>
      </c>
      <c r="E840" t="s">
        <v>8401</v>
      </c>
      <c r="F840">
        <v>57800248</v>
      </c>
      <c r="G840" t="s">
        <v>8001</v>
      </c>
      <c r="H840">
        <v>20</v>
      </c>
      <c r="I840">
        <v>20</v>
      </c>
      <c r="J840">
        <v>3000</v>
      </c>
      <c r="K840">
        <v>3000</v>
      </c>
      <c r="L840">
        <v>1049.0999999999999</v>
      </c>
      <c r="M840" t="s">
        <v>8283</v>
      </c>
      <c r="N840" s="6">
        <v>45690</v>
      </c>
      <c r="O840" s="6">
        <v>46283</v>
      </c>
      <c r="P840" s="6">
        <v>45720</v>
      </c>
      <c r="Q840" s="6">
        <v>46267</v>
      </c>
      <c r="R840" t="s">
        <v>1892</v>
      </c>
      <c r="S840" t="s">
        <v>1749</v>
      </c>
      <c r="T840" t="s">
        <v>735</v>
      </c>
      <c r="U840" t="s">
        <v>2029</v>
      </c>
      <c r="V840">
        <v>7000</v>
      </c>
      <c r="W840">
        <v>0.85012857142857134</v>
      </c>
      <c r="X840">
        <v>5950.9</v>
      </c>
      <c r="Y840">
        <v>1</v>
      </c>
      <c r="AA840">
        <v>30000</v>
      </c>
      <c r="AB840" t="s">
        <v>2029</v>
      </c>
    </row>
    <row r="841" spans="1:28">
      <c r="A841">
        <v>840</v>
      </c>
      <c r="B841" t="s">
        <v>255</v>
      </c>
      <c r="C841" t="s">
        <v>8447</v>
      </c>
      <c r="D841" t="s">
        <v>8735</v>
      </c>
      <c r="E841" t="s">
        <v>8448</v>
      </c>
      <c r="F841">
        <v>5513862022</v>
      </c>
      <c r="G841" s="143" t="s">
        <v>8449</v>
      </c>
      <c r="H841">
        <v>6</v>
      </c>
      <c r="I841">
        <v>6</v>
      </c>
      <c r="J841">
        <v>1500</v>
      </c>
      <c r="L841">
        <v>3497</v>
      </c>
      <c r="M841" t="s">
        <v>6580</v>
      </c>
      <c r="N841" s="6">
        <v>45715</v>
      </c>
      <c r="O841" s="6">
        <v>45865</v>
      </c>
      <c r="P841" s="6">
        <v>45719</v>
      </c>
      <c r="Q841" s="6">
        <v>45865</v>
      </c>
      <c r="R841" t="s">
        <v>1893</v>
      </c>
      <c r="S841" t="s">
        <v>1774</v>
      </c>
      <c r="T841" t="s">
        <v>294</v>
      </c>
      <c r="U841" t="s">
        <v>2029</v>
      </c>
      <c r="V841">
        <v>7000</v>
      </c>
      <c r="W841">
        <v>0.50042857142857144</v>
      </c>
      <c r="X841">
        <v>3503</v>
      </c>
      <c r="Z841">
        <v>8000</v>
      </c>
      <c r="AA841">
        <v>29000</v>
      </c>
      <c r="AB841" t="s">
        <v>2031</v>
      </c>
    </row>
    <row r="842" spans="1:28">
      <c r="A842">
        <v>841</v>
      </c>
      <c r="B842" t="s">
        <v>303</v>
      </c>
      <c r="C842" t="s">
        <v>8487</v>
      </c>
      <c r="D842" t="s">
        <v>8736</v>
      </c>
      <c r="E842" t="s">
        <v>8488</v>
      </c>
      <c r="F842">
        <v>9831577992</v>
      </c>
      <c r="G842" s="143" t="s">
        <v>8489</v>
      </c>
      <c r="H842">
        <v>8</v>
      </c>
      <c r="I842">
        <v>8</v>
      </c>
      <c r="J842" s="723">
        <v>1000</v>
      </c>
      <c r="L842">
        <v>2275</v>
      </c>
      <c r="M842" t="s">
        <v>7833</v>
      </c>
      <c r="N842" s="6">
        <v>45724</v>
      </c>
      <c r="O842" s="6">
        <v>46240</v>
      </c>
      <c r="P842" s="6">
        <v>45728</v>
      </c>
      <c r="Q842" s="6">
        <v>45938</v>
      </c>
      <c r="R842" t="s">
        <v>1892</v>
      </c>
      <c r="S842" t="s">
        <v>1775</v>
      </c>
      <c r="T842" t="s">
        <v>429</v>
      </c>
      <c r="U842" t="s">
        <v>2029</v>
      </c>
      <c r="V842">
        <v>5000</v>
      </c>
      <c r="W842">
        <v>0.54500000000000004</v>
      </c>
      <c r="X842">
        <v>2725</v>
      </c>
      <c r="Y842">
        <v>0</v>
      </c>
      <c r="Z842">
        <v>5000</v>
      </c>
      <c r="AA842">
        <v>23000</v>
      </c>
      <c r="AB842" t="s">
        <v>2029</v>
      </c>
    </row>
    <row r="843" spans="1:28">
      <c r="A843">
        <v>842</v>
      </c>
      <c r="B843" t="s">
        <v>8023</v>
      </c>
      <c r="C843" t="s">
        <v>8649</v>
      </c>
      <c r="D843" t="s">
        <v>8737</v>
      </c>
      <c r="E843" t="s">
        <v>8548</v>
      </c>
      <c r="F843">
        <v>57101802</v>
      </c>
      <c r="G843" t="s">
        <v>8549</v>
      </c>
      <c r="H843">
        <v>20</v>
      </c>
      <c r="I843">
        <v>20</v>
      </c>
      <c r="J843">
        <v>3000</v>
      </c>
      <c r="K843">
        <v>3000</v>
      </c>
      <c r="L843">
        <v>1049.0999999999999</v>
      </c>
      <c r="M843" t="s">
        <v>8283</v>
      </c>
      <c r="N843" s="6">
        <v>45744</v>
      </c>
      <c r="O843" s="6">
        <v>46323</v>
      </c>
      <c r="P843" s="6"/>
      <c r="Q843" s="6">
        <v>46323</v>
      </c>
      <c r="R843" t="s">
        <v>1892</v>
      </c>
      <c r="S843" t="s">
        <v>1749</v>
      </c>
      <c r="T843" t="s">
        <v>735</v>
      </c>
      <c r="U843" t="s">
        <v>2029</v>
      </c>
      <c r="V843">
        <v>7000</v>
      </c>
      <c r="W843">
        <v>0.85012857142857134</v>
      </c>
      <c r="X843">
        <v>5950.9</v>
      </c>
      <c r="Y843">
        <v>1</v>
      </c>
      <c r="AA843">
        <v>30000</v>
      </c>
      <c r="AB843" t="s">
        <v>2029</v>
      </c>
    </row>
    <row r="844" spans="1:28">
      <c r="A844">
        <v>843</v>
      </c>
      <c r="B844" t="s">
        <v>8023</v>
      </c>
      <c r="C844" t="s">
        <v>8650</v>
      </c>
      <c r="D844" t="s">
        <v>8738</v>
      </c>
      <c r="E844" t="s">
        <v>8550</v>
      </c>
      <c r="F844">
        <v>54603202</v>
      </c>
      <c r="G844" t="s">
        <v>8551</v>
      </c>
      <c r="H844">
        <v>20</v>
      </c>
      <c r="I844">
        <v>20</v>
      </c>
      <c r="J844">
        <v>3000</v>
      </c>
      <c r="K844">
        <v>3000</v>
      </c>
      <c r="L844">
        <v>1049.0999999999999</v>
      </c>
      <c r="M844" t="s">
        <v>8283</v>
      </c>
      <c r="N844" s="6">
        <v>45744</v>
      </c>
      <c r="O844" s="6">
        <v>46323</v>
      </c>
      <c r="P844" s="6"/>
      <c r="Q844" s="6">
        <v>46323</v>
      </c>
      <c r="R844" t="s">
        <v>1892</v>
      </c>
      <c r="S844" t="s">
        <v>1749</v>
      </c>
      <c r="T844" t="s">
        <v>735</v>
      </c>
      <c r="U844" t="s">
        <v>2029</v>
      </c>
      <c r="V844">
        <v>7000</v>
      </c>
      <c r="W844">
        <v>0.85012857142857134</v>
      </c>
      <c r="X844">
        <v>5950.9</v>
      </c>
      <c r="Y844">
        <v>1</v>
      </c>
      <c r="AA844">
        <v>30000</v>
      </c>
      <c r="AB844" t="s">
        <v>2029</v>
      </c>
    </row>
    <row r="845" spans="1:28">
      <c r="A845">
        <v>844</v>
      </c>
      <c r="B845" t="s">
        <v>518</v>
      </c>
      <c r="C845" t="s">
        <v>8643</v>
      </c>
      <c r="D845" t="s">
        <v>8739</v>
      </c>
      <c r="E845" t="s">
        <v>8552</v>
      </c>
      <c r="F845">
        <v>58430387</v>
      </c>
      <c r="G845" t="s">
        <v>8553</v>
      </c>
      <c r="H845">
        <v>16</v>
      </c>
      <c r="I845">
        <v>16</v>
      </c>
      <c r="J845">
        <v>2000</v>
      </c>
      <c r="K845">
        <v>2000</v>
      </c>
      <c r="L845">
        <v>682.5</v>
      </c>
      <c r="M845" t="s">
        <v>8394</v>
      </c>
      <c r="N845" s="6">
        <v>45744</v>
      </c>
      <c r="O845" s="6">
        <v>46201</v>
      </c>
      <c r="P845" s="6"/>
      <c r="Q845" s="6">
        <v>46201</v>
      </c>
      <c r="R845" t="s">
        <v>1893</v>
      </c>
      <c r="S845" t="s">
        <v>1771</v>
      </c>
      <c r="T845" t="s">
        <v>735</v>
      </c>
      <c r="U845" t="s">
        <v>2029</v>
      </c>
      <c r="V845">
        <v>5000</v>
      </c>
      <c r="W845">
        <v>0.86350000000000005</v>
      </c>
      <c r="X845">
        <v>4317.5</v>
      </c>
      <c r="Y845">
        <v>2</v>
      </c>
      <c r="AA845">
        <v>26000</v>
      </c>
      <c r="AB845" t="s">
        <v>2029</v>
      </c>
    </row>
    <row r="846" spans="1:28">
      <c r="A846">
        <v>845</v>
      </c>
      <c r="B846" t="s">
        <v>518</v>
      </c>
      <c r="C846" t="s">
        <v>8689</v>
      </c>
      <c r="D846" t="s">
        <v>8740</v>
      </c>
      <c r="E846" t="s">
        <v>8554</v>
      </c>
      <c r="F846">
        <v>55887727</v>
      </c>
      <c r="G846" t="s">
        <v>8555</v>
      </c>
      <c r="H846">
        <v>16</v>
      </c>
      <c r="I846">
        <v>16</v>
      </c>
      <c r="J846">
        <v>2000</v>
      </c>
      <c r="K846">
        <v>2000</v>
      </c>
      <c r="L846">
        <v>682.5</v>
      </c>
      <c r="M846" t="s">
        <v>8394</v>
      </c>
      <c r="N846" s="6">
        <v>45744</v>
      </c>
      <c r="O846" s="6">
        <v>46201</v>
      </c>
      <c r="P846" s="6"/>
      <c r="Q846" s="6">
        <v>46201</v>
      </c>
      <c r="R846" t="s">
        <v>1892</v>
      </c>
      <c r="S846" t="s">
        <v>1771</v>
      </c>
      <c r="T846" t="s">
        <v>735</v>
      </c>
      <c r="U846" t="s">
        <v>2029</v>
      </c>
      <c r="V846">
        <v>5000</v>
      </c>
      <c r="W846">
        <v>0.86350000000000005</v>
      </c>
      <c r="X846">
        <v>4317.5</v>
      </c>
      <c r="Y846">
        <v>2</v>
      </c>
      <c r="AA846">
        <v>26000</v>
      </c>
      <c r="AB846" t="s">
        <v>2029</v>
      </c>
    </row>
    <row r="847" spans="1:28">
      <c r="A847">
        <v>846</v>
      </c>
      <c r="B847" t="s">
        <v>303</v>
      </c>
      <c r="C847" t="s">
        <v>8576</v>
      </c>
      <c r="D847" t="s">
        <v>8741</v>
      </c>
      <c r="E847" t="s">
        <v>8742</v>
      </c>
      <c r="F847">
        <v>9981968817</v>
      </c>
      <c r="G847" s="143" t="s">
        <v>8577</v>
      </c>
      <c r="H847">
        <v>8</v>
      </c>
      <c r="I847">
        <v>8</v>
      </c>
      <c r="J847">
        <v>1000</v>
      </c>
      <c r="L847">
        <v>2275</v>
      </c>
      <c r="M847" t="s">
        <v>7833</v>
      </c>
      <c r="N847" s="6">
        <v>45773</v>
      </c>
      <c r="O847" s="6">
        <v>45987</v>
      </c>
      <c r="P847" s="6">
        <v>45750</v>
      </c>
      <c r="Q847" s="6">
        <v>45987</v>
      </c>
      <c r="R847" t="s">
        <v>1893</v>
      </c>
      <c r="S847" t="s">
        <v>1775</v>
      </c>
      <c r="T847" t="s">
        <v>429</v>
      </c>
      <c r="U847" t="s">
        <v>2029</v>
      </c>
      <c r="V847">
        <v>5000</v>
      </c>
      <c r="W847">
        <v>0.54500000000000004</v>
      </c>
      <c r="X847">
        <v>2725</v>
      </c>
      <c r="Y847">
        <v>0</v>
      </c>
      <c r="Z847">
        <v>5000</v>
      </c>
      <c r="AA847">
        <v>21000</v>
      </c>
      <c r="AB847" t="s">
        <v>2029</v>
      </c>
    </row>
    <row r="848" spans="1:28">
      <c r="A848">
        <v>847</v>
      </c>
      <c r="B848" t="s">
        <v>303</v>
      </c>
      <c r="C848" t="s">
        <v>8587</v>
      </c>
      <c r="D848" t="s">
        <v>8743</v>
      </c>
      <c r="E848" t="s">
        <v>8578</v>
      </c>
      <c r="F848">
        <v>9981867622</v>
      </c>
      <c r="G848" s="143" t="s">
        <v>8579</v>
      </c>
      <c r="H848">
        <v>8</v>
      </c>
      <c r="I848">
        <v>8</v>
      </c>
      <c r="J848">
        <v>1000</v>
      </c>
      <c r="L848">
        <v>2275</v>
      </c>
      <c r="M848" t="s">
        <v>7833</v>
      </c>
      <c r="N848" s="6">
        <v>45773</v>
      </c>
      <c r="O848" s="6">
        <v>45987</v>
      </c>
      <c r="P848" s="6">
        <v>45750</v>
      </c>
      <c r="Q848" s="6">
        <v>45987</v>
      </c>
      <c r="R848" t="s">
        <v>1892</v>
      </c>
      <c r="S848" t="s">
        <v>1775</v>
      </c>
      <c r="T848" t="s">
        <v>429</v>
      </c>
      <c r="U848" t="s">
        <v>2029</v>
      </c>
      <c r="V848">
        <v>5000</v>
      </c>
      <c r="W848">
        <v>0.54500000000000004</v>
      </c>
      <c r="X848">
        <v>2725</v>
      </c>
      <c r="Y848">
        <v>0</v>
      </c>
      <c r="Z848">
        <v>5000</v>
      </c>
      <c r="AA848">
        <v>21000</v>
      </c>
      <c r="AB848" t="s">
        <v>2029</v>
      </c>
    </row>
    <row r="849" spans="1:28">
      <c r="A849">
        <v>848</v>
      </c>
      <c r="B849" t="s">
        <v>8023</v>
      </c>
      <c r="C849" t="s">
        <v>8611</v>
      </c>
      <c r="D849" t="s">
        <v>8744</v>
      </c>
      <c r="E849" t="s">
        <v>8588</v>
      </c>
      <c r="F849">
        <v>53879438</v>
      </c>
      <c r="G849" t="s">
        <v>8551</v>
      </c>
      <c r="H849">
        <v>20</v>
      </c>
      <c r="I849">
        <v>20</v>
      </c>
      <c r="J849">
        <v>3000</v>
      </c>
      <c r="K849">
        <v>3000</v>
      </c>
      <c r="L849">
        <v>1049.0999999999999</v>
      </c>
      <c r="M849" t="s">
        <v>8283</v>
      </c>
      <c r="N849" s="6">
        <v>45744</v>
      </c>
      <c r="O849" s="6">
        <v>46323</v>
      </c>
      <c r="P849" s="6"/>
      <c r="Q849" s="6">
        <v>578</v>
      </c>
      <c r="R849" t="s">
        <v>1893</v>
      </c>
      <c r="S849" t="s">
        <v>1749</v>
      </c>
      <c r="T849" t="s">
        <v>735</v>
      </c>
      <c r="U849" t="s">
        <v>2029</v>
      </c>
      <c r="V849">
        <v>7000</v>
      </c>
      <c r="W849">
        <v>0.85012857142857134</v>
      </c>
      <c r="X849">
        <v>5950.9</v>
      </c>
      <c r="Y849">
        <v>1</v>
      </c>
      <c r="AA849">
        <v>30000</v>
      </c>
      <c r="AB849" t="s">
        <v>2029</v>
      </c>
    </row>
    <row r="850" spans="1:28">
      <c r="A850">
        <v>849</v>
      </c>
      <c r="B850" t="s">
        <v>8023</v>
      </c>
      <c r="C850" t="s">
        <v>9039</v>
      </c>
      <c r="D850" t="s">
        <v>8745</v>
      </c>
      <c r="E850" t="s">
        <v>8645</v>
      </c>
      <c r="H850">
        <v>20</v>
      </c>
      <c r="I850">
        <v>20</v>
      </c>
      <c r="J850">
        <v>3000</v>
      </c>
      <c r="K850">
        <v>3000</v>
      </c>
      <c r="L850">
        <v>1049.0999999999999</v>
      </c>
      <c r="M850" t="s">
        <v>8283</v>
      </c>
      <c r="N850" s="6">
        <v>45569</v>
      </c>
      <c r="O850" s="6">
        <v>46147</v>
      </c>
      <c r="P850" s="6">
        <v>45833</v>
      </c>
      <c r="Q850" s="6">
        <v>45873</v>
      </c>
      <c r="R850" t="s">
        <v>1892</v>
      </c>
      <c r="S850" t="s">
        <v>1749</v>
      </c>
      <c r="T850" t="s">
        <v>735</v>
      </c>
      <c r="U850" t="s">
        <v>2029</v>
      </c>
      <c r="V850">
        <v>7000</v>
      </c>
      <c r="W850">
        <v>0.85012857142857134</v>
      </c>
      <c r="X850">
        <v>5950.9</v>
      </c>
      <c r="Y850">
        <v>1</v>
      </c>
      <c r="Z850">
        <v>0</v>
      </c>
      <c r="AA850">
        <v>30000</v>
      </c>
      <c r="AB850" t="s">
        <v>20</v>
      </c>
    </row>
    <row r="851" spans="1:28">
      <c r="A851">
        <v>850</v>
      </c>
      <c r="B851" t="s">
        <v>518</v>
      </c>
      <c r="C851" t="s">
        <v>9039</v>
      </c>
      <c r="D851" t="s">
        <v>8745</v>
      </c>
      <c r="E851" t="s">
        <v>8645</v>
      </c>
      <c r="H851">
        <v>16</v>
      </c>
      <c r="I851">
        <v>16</v>
      </c>
      <c r="J851">
        <v>2000</v>
      </c>
      <c r="K851">
        <v>2000</v>
      </c>
      <c r="L851">
        <v>682.5</v>
      </c>
      <c r="M851" t="s">
        <v>8394</v>
      </c>
      <c r="N851" s="6">
        <v>45569</v>
      </c>
      <c r="O851" s="6">
        <v>46027</v>
      </c>
      <c r="P851" s="6">
        <v>45833</v>
      </c>
      <c r="Q851" s="6">
        <v>46290</v>
      </c>
      <c r="R851" t="s">
        <v>1892</v>
      </c>
      <c r="S851" t="s">
        <v>1771</v>
      </c>
      <c r="T851" t="s">
        <v>735</v>
      </c>
      <c r="U851" t="s">
        <v>2029</v>
      </c>
      <c r="V851">
        <v>5000</v>
      </c>
      <c r="W851">
        <v>0.86350000000000005</v>
      </c>
      <c r="X851">
        <v>4317.5</v>
      </c>
      <c r="Y851">
        <v>2</v>
      </c>
      <c r="AA851">
        <v>26000</v>
      </c>
      <c r="AB851" t="s">
        <v>20</v>
      </c>
    </row>
    <row r="852" spans="1:28">
      <c r="A852">
        <v>851</v>
      </c>
      <c r="B852" t="s">
        <v>8023</v>
      </c>
      <c r="C852" t="s">
        <v>8693</v>
      </c>
      <c r="D852" t="s">
        <v>8746</v>
      </c>
      <c r="E852" t="s">
        <v>4826</v>
      </c>
      <c r="F852">
        <v>54752065</v>
      </c>
      <c r="G852" t="s">
        <v>8694</v>
      </c>
      <c r="H852">
        <v>20</v>
      </c>
      <c r="I852">
        <v>20</v>
      </c>
      <c r="J852">
        <v>3000</v>
      </c>
      <c r="K852">
        <v>3000</v>
      </c>
      <c r="L852">
        <v>1049.0999999999999</v>
      </c>
      <c r="M852" t="s">
        <v>8283</v>
      </c>
      <c r="N852" s="6">
        <v>45775</v>
      </c>
      <c r="O852" s="6">
        <v>46354</v>
      </c>
      <c r="P852" s="6"/>
      <c r="Q852" s="6">
        <v>578</v>
      </c>
      <c r="R852" t="s">
        <v>1893</v>
      </c>
      <c r="S852" t="s">
        <v>1749</v>
      </c>
      <c r="T852" t="s">
        <v>735</v>
      </c>
      <c r="U852" t="s">
        <v>2029</v>
      </c>
      <c r="V852">
        <v>7000</v>
      </c>
      <c r="W852">
        <v>0.85012857142857134</v>
      </c>
      <c r="X852">
        <v>5950.9</v>
      </c>
      <c r="Y852">
        <v>1</v>
      </c>
      <c r="Z852">
        <v>0</v>
      </c>
      <c r="AA852">
        <v>30000</v>
      </c>
      <c r="AB852" t="s">
        <v>2029</v>
      </c>
    </row>
    <row r="853" spans="1:28">
      <c r="A853">
        <v>852</v>
      </c>
      <c r="B853" t="s">
        <v>8023</v>
      </c>
      <c r="C853" t="s">
        <v>8695</v>
      </c>
      <c r="D853" t="s">
        <v>8747</v>
      </c>
      <c r="E853" t="s">
        <v>8696</v>
      </c>
      <c r="F853">
        <v>57029541</v>
      </c>
      <c r="G853" t="s">
        <v>8697</v>
      </c>
      <c r="H853">
        <v>20</v>
      </c>
      <c r="I853">
        <v>20</v>
      </c>
      <c r="J853">
        <v>3000</v>
      </c>
      <c r="K853">
        <v>3000</v>
      </c>
      <c r="L853">
        <v>1049.0999999999999</v>
      </c>
      <c r="M853" t="s">
        <v>8283</v>
      </c>
      <c r="N853" s="6">
        <v>45775</v>
      </c>
      <c r="O853" s="6">
        <v>46354</v>
      </c>
      <c r="P853" s="6"/>
      <c r="Q853" s="6">
        <v>578</v>
      </c>
      <c r="R853" t="s">
        <v>1893</v>
      </c>
      <c r="S853" t="s">
        <v>1749</v>
      </c>
      <c r="T853" t="s">
        <v>735</v>
      </c>
      <c r="U853" t="s">
        <v>2029</v>
      </c>
      <c r="V853">
        <v>7000</v>
      </c>
      <c r="W853">
        <v>0.85012857142857134</v>
      </c>
      <c r="X853">
        <v>5950.9</v>
      </c>
      <c r="Y853">
        <v>1</v>
      </c>
      <c r="Z853">
        <v>0</v>
      </c>
      <c r="AA853">
        <v>30000</v>
      </c>
      <c r="AB853" t="s">
        <v>2029</v>
      </c>
    </row>
    <row r="854" spans="1:28">
      <c r="A854">
        <v>853</v>
      </c>
      <c r="B854" t="s">
        <v>518</v>
      </c>
      <c r="C854" t="s">
        <v>8708</v>
      </c>
      <c r="D854" t="s">
        <v>8748</v>
      </c>
      <c r="E854" t="s">
        <v>8709</v>
      </c>
      <c r="F854">
        <v>47369279</v>
      </c>
      <c r="G854" t="s">
        <v>8710</v>
      </c>
      <c r="H854">
        <v>16</v>
      </c>
      <c r="I854">
        <v>16</v>
      </c>
      <c r="J854">
        <v>2400</v>
      </c>
      <c r="K854">
        <v>2400</v>
      </c>
      <c r="L854">
        <v>682.5</v>
      </c>
      <c r="M854" t="s">
        <v>8394</v>
      </c>
      <c r="N854" s="6">
        <v>45693</v>
      </c>
      <c r="O854" s="6">
        <v>46236</v>
      </c>
      <c r="P854" s="6"/>
      <c r="Q854" s="6">
        <v>456</v>
      </c>
      <c r="R854" t="s">
        <v>1892</v>
      </c>
      <c r="S854" t="s">
        <v>1771</v>
      </c>
      <c r="T854" t="s">
        <v>735</v>
      </c>
      <c r="U854" t="s">
        <v>2029</v>
      </c>
      <c r="V854">
        <v>5000</v>
      </c>
      <c r="W854">
        <v>0.86350000000000005</v>
      </c>
      <c r="X854">
        <v>4317.5</v>
      </c>
      <c r="Y854">
        <v>2</v>
      </c>
      <c r="Z854">
        <v>0</v>
      </c>
      <c r="AA854">
        <v>26000</v>
      </c>
      <c r="AB854" t="s">
        <v>2029</v>
      </c>
    </row>
    <row r="855" spans="1:28">
      <c r="A855">
        <v>854</v>
      </c>
      <c r="B855" t="s">
        <v>518</v>
      </c>
      <c r="C855" t="s">
        <v>9040</v>
      </c>
      <c r="D855" t="s">
        <v>8745</v>
      </c>
      <c r="E855" t="s">
        <v>8698</v>
      </c>
      <c r="H855">
        <v>16</v>
      </c>
      <c r="I855">
        <v>16</v>
      </c>
      <c r="J855">
        <v>2400</v>
      </c>
      <c r="K855">
        <v>2400</v>
      </c>
      <c r="L855">
        <v>682.5</v>
      </c>
      <c r="M855" t="s">
        <v>8394</v>
      </c>
      <c r="N855" s="6">
        <v>45485</v>
      </c>
      <c r="O855" s="6">
        <v>46027</v>
      </c>
      <c r="P855" s="6">
        <v>45833</v>
      </c>
      <c r="Q855" s="6">
        <v>46290</v>
      </c>
      <c r="R855" t="s">
        <v>1892</v>
      </c>
      <c r="S855" t="s">
        <v>1771</v>
      </c>
      <c r="T855" t="s">
        <v>735</v>
      </c>
      <c r="U855" t="s">
        <v>2029</v>
      </c>
      <c r="V855">
        <v>5000</v>
      </c>
      <c r="W855">
        <v>0.86350000000000005</v>
      </c>
      <c r="X855">
        <v>4317.5</v>
      </c>
      <c r="Y855">
        <v>2</v>
      </c>
      <c r="Z855">
        <v>0</v>
      </c>
      <c r="AA855">
        <v>26000</v>
      </c>
      <c r="AB855" t="s">
        <v>2029</v>
      </c>
    </row>
    <row r="856" spans="1:28">
      <c r="A856">
        <v>855</v>
      </c>
      <c r="B856" t="s">
        <v>518</v>
      </c>
      <c r="C856" t="s">
        <v>8774</v>
      </c>
      <c r="D856" t="s">
        <v>9041</v>
      </c>
      <c r="E856" t="s">
        <v>8775</v>
      </c>
      <c r="F856">
        <v>9981441040</v>
      </c>
      <c r="G856" t="s">
        <v>8776</v>
      </c>
      <c r="H856">
        <v>16</v>
      </c>
      <c r="I856">
        <v>16</v>
      </c>
      <c r="K856">
        <v>2000</v>
      </c>
      <c r="L856">
        <v>2275</v>
      </c>
      <c r="M856" t="s">
        <v>3849</v>
      </c>
      <c r="N856" s="6">
        <v>45800</v>
      </c>
      <c r="O856" s="6">
        <v>46257</v>
      </c>
      <c r="P856" s="6">
        <v>45792</v>
      </c>
      <c r="Q856" s="6">
        <v>46257</v>
      </c>
      <c r="R856" t="s">
        <v>1892</v>
      </c>
      <c r="S856" t="s">
        <v>1771</v>
      </c>
      <c r="T856" t="s">
        <v>429</v>
      </c>
      <c r="U856" t="s">
        <v>2029</v>
      </c>
      <c r="V856">
        <v>5000</v>
      </c>
      <c r="W856">
        <v>0.54500000000000004</v>
      </c>
      <c r="X856">
        <v>2725</v>
      </c>
      <c r="Y856">
        <v>1</v>
      </c>
      <c r="AA856">
        <v>26000</v>
      </c>
      <c r="AB856" t="s">
        <v>2029</v>
      </c>
    </row>
    <row r="857" spans="1:28">
      <c r="A857">
        <v>856</v>
      </c>
      <c r="B857" t="s">
        <v>166</v>
      </c>
      <c r="C857" t="s">
        <v>8790</v>
      </c>
      <c r="D857" t="s">
        <v>9042</v>
      </c>
      <c r="E857" t="s">
        <v>8791</v>
      </c>
      <c r="F857">
        <v>9994146274</v>
      </c>
      <c r="G857" t="s">
        <v>8809</v>
      </c>
      <c r="H857">
        <v>36</v>
      </c>
      <c r="I857">
        <v>36</v>
      </c>
      <c r="L857">
        <v>500</v>
      </c>
      <c r="M857" t="s">
        <v>8792</v>
      </c>
      <c r="N857" s="6">
        <v>45822</v>
      </c>
      <c r="O857" s="6">
        <v>46887</v>
      </c>
      <c r="P857" s="6">
        <v>45807</v>
      </c>
      <c r="Q857" s="6">
        <v>46887</v>
      </c>
      <c r="R857" t="s">
        <v>1892</v>
      </c>
      <c r="S857" t="s">
        <v>903</v>
      </c>
      <c r="T857" t="s">
        <v>429</v>
      </c>
      <c r="U857" t="s">
        <v>2029</v>
      </c>
      <c r="V857">
        <v>3150</v>
      </c>
      <c r="W857">
        <v>0.84126984126984128</v>
      </c>
      <c r="X857">
        <v>2650</v>
      </c>
      <c r="Y857">
        <v>0</v>
      </c>
      <c r="Z857">
        <v>0</v>
      </c>
      <c r="AA857">
        <v>23000</v>
      </c>
      <c r="AB857" t="s">
        <v>2029</v>
      </c>
    </row>
    <row r="858" spans="1:28">
      <c r="A858">
        <v>857</v>
      </c>
      <c r="B858" t="s">
        <v>166</v>
      </c>
      <c r="C858" t="s">
        <v>8793</v>
      </c>
      <c r="D858" t="s">
        <v>9043</v>
      </c>
      <c r="E858" t="s">
        <v>8794</v>
      </c>
      <c r="F858">
        <v>9982464726</v>
      </c>
      <c r="G858" t="s">
        <v>9044</v>
      </c>
      <c r="H858">
        <v>36</v>
      </c>
      <c r="I858">
        <v>36</v>
      </c>
      <c r="K858">
        <v>1000</v>
      </c>
      <c r="L858">
        <v>1650</v>
      </c>
      <c r="M858" t="s">
        <v>8792</v>
      </c>
      <c r="N858" s="6">
        <v>45822</v>
      </c>
      <c r="O858" s="6">
        <v>46887</v>
      </c>
      <c r="P858" s="6">
        <v>45820</v>
      </c>
      <c r="Q858" s="6">
        <v>46887</v>
      </c>
      <c r="R858" t="s">
        <v>1892</v>
      </c>
      <c r="S858" t="s">
        <v>903</v>
      </c>
      <c r="T858" t="s">
        <v>429</v>
      </c>
      <c r="U858" t="s">
        <v>2029</v>
      </c>
      <c r="V858">
        <v>3150</v>
      </c>
      <c r="W858">
        <v>0.47619047619047616</v>
      </c>
      <c r="X858">
        <v>1500</v>
      </c>
      <c r="Y858">
        <v>4</v>
      </c>
      <c r="Z858">
        <v>0</v>
      </c>
      <c r="AA858">
        <v>23000</v>
      </c>
      <c r="AB858" t="s">
        <v>2029</v>
      </c>
    </row>
    <row r="859" spans="1:28">
      <c r="A859">
        <v>858</v>
      </c>
      <c r="B859" t="s">
        <v>518</v>
      </c>
      <c r="C859" t="s">
        <v>8795</v>
      </c>
      <c r="D859" t="s">
        <v>9045</v>
      </c>
      <c r="E859" t="s">
        <v>8796</v>
      </c>
      <c r="F859">
        <v>55254168</v>
      </c>
      <c r="G859" t="s">
        <v>8797</v>
      </c>
      <c r="H859">
        <v>16</v>
      </c>
      <c r="I859">
        <v>16</v>
      </c>
      <c r="J859">
        <v>2400</v>
      </c>
      <c r="K859">
        <v>2400</v>
      </c>
      <c r="L859">
        <v>682.5</v>
      </c>
      <c r="M859" t="s">
        <v>8394</v>
      </c>
      <c r="N859" s="6">
        <v>45793</v>
      </c>
      <c r="O859" s="6">
        <v>46250</v>
      </c>
      <c r="P859" s="6">
        <v>45807</v>
      </c>
      <c r="Q859" s="6">
        <v>46250</v>
      </c>
      <c r="R859" t="s">
        <v>1893</v>
      </c>
      <c r="S859" t="s">
        <v>1771</v>
      </c>
      <c r="T859" t="s">
        <v>735</v>
      </c>
      <c r="U859" t="s">
        <v>2029</v>
      </c>
      <c r="V859">
        <v>5000</v>
      </c>
      <c r="W859">
        <v>0.86350000000000005</v>
      </c>
      <c r="X859">
        <v>4317.5</v>
      </c>
      <c r="Y859">
        <v>2</v>
      </c>
      <c r="Z859">
        <v>0</v>
      </c>
      <c r="AA859">
        <v>26000</v>
      </c>
      <c r="AB859" t="s">
        <v>2029</v>
      </c>
    </row>
    <row r="860" spans="1:28">
      <c r="A860">
        <v>859</v>
      </c>
      <c r="B860" t="s">
        <v>865</v>
      </c>
      <c r="C860" t="s">
        <v>8799</v>
      </c>
      <c r="D860" t="s">
        <v>9046</v>
      </c>
      <c r="E860" t="s">
        <v>8800</v>
      </c>
      <c r="F860" t="s">
        <v>8801</v>
      </c>
      <c r="G860" t="s">
        <v>8802</v>
      </c>
      <c r="H860">
        <v>20</v>
      </c>
      <c r="I860">
        <v>20</v>
      </c>
      <c r="J860">
        <v>0</v>
      </c>
      <c r="K860">
        <v>3000</v>
      </c>
      <c r="L860">
        <v>3497</v>
      </c>
      <c r="M860" t="s">
        <v>8011</v>
      </c>
      <c r="N860" s="6">
        <v>45794</v>
      </c>
      <c r="O860" s="6">
        <v>46373</v>
      </c>
      <c r="P860" s="6">
        <v>45794</v>
      </c>
      <c r="Q860" s="6">
        <v>46373</v>
      </c>
      <c r="R860" t="s">
        <v>1892</v>
      </c>
      <c r="S860" t="s">
        <v>1770</v>
      </c>
      <c r="T860" t="s">
        <v>429</v>
      </c>
      <c r="U860" t="s">
        <v>2029</v>
      </c>
      <c r="V860">
        <v>7000</v>
      </c>
      <c r="W860">
        <v>0.50042857142857144</v>
      </c>
      <c r="X860">
        <v>3503</v>
      </c>
      <c r="Y860">
        <v>1</v>
      </c>
      <c r="AA860">
        <v>29000</v>
      </c>
      <c r="AB860" t="s">
        <v>2029</v>
      </c>
    </row>
    <row r="861" spans="1:28">
      <c r="A861">
        <v>860</v>
      </c>
      <c r="B861" t="s">
        <v>198</v>
      </c>
      <c r="C861" t="s">
        <v>8825</v>
      </c>
      <c r="D861" t="s">
        <v>9047</v>
      </c>
      <c r="E861" t="s">
        <v>9323</v>
      </c>
      <c r="F861">
        <v>8441597677</v>
      </c>
      <c r="G861" t="s">
        <v>8826</v>
      </c>
      <c r="H861">
        <v>20</v>
      </c>
      <c r="I861">
        <v>20</v>
      </c>
      <c r="K861">
        <v>3000</v>
      </c>
      <c r="L861">
        <v>3497</v>
      </c>
      <c r="M861" t="s">
        <v>8827</v>
      </c>
      <c r="N861" s="6">
        <v>45829</v>
      </c>
      <c r="O861" s="6">
        <v>46408</v>
      </c>
      <c r="P861" s="6">
        <v>45807</v>
      </c>
      <c r="Q861" s="6">
        <v>46408</v>
      </c>
      <c r="R861" t="s">
        <v>1892</v>
      </c>
      <c r="S861" t="s">
        <v>1749</v>
      </c>
      <c r="T861" t="s">
        <v>7253</v>
      </c>
      <c r="U861" t="s">
        <v>2029</v>
      </c>
      <c r="V861">
        <v>7000</v>
      </c>
      <c r="W861">
        <v>0.50042857142857144</v>
      </c>
      <c r="X861">
        <v>3503</v>
      </c>
      <c r="Y861">
        <v>1</v>
      </c>
      <c r="AA861">
        <v>29000</v>
      </c>
      <c r="AB861" t="s">
        <v>2029</v>
      </c>
    </row>
    <row r="862" spans="1:28">
      <c r="A862">
        <v>861</v>
      </c>
      <c r="B862" t="s">
        <v>198</v>
      </c>
      <c r="C862" t="s">
        <v>8832</v>
      </c>
      <c r="D862" t="s">
        <v>9048</v>
      </c>
      <c r="E862" t="s">
        <v>8833</v>
      </c>
      <c r="F862">
        <v>8441603600</v>
      </c>
      <c r="G862" t="s">
        <v>8834</v>
      </c>
      <c r="H862">
        <v>20</v>
      </c>
      <c r="I862">
        <v>20</v>
      </c>
      <c r="L862">
        <v>3497</v>
      </c>
      <c r="M862" t="s">
        <v>8827</v>
      </c>
      <c r="N862" s="6">
        <v>45829</v>
      </c>
      <c r="O862" s="6">
        <v>46408</v>
      </c>
      <c r="P862" s="6">
        <v>45796</v>
      </c>
      <c r="Q862" s="6">
        <v>46408</v>
      </c>
      <c r="R862" t="s">
        <v>1892</v>
      </c>
      <c r="S862" t="s">
        <v>1749</v>
      </c>
      <c r="T862" t="s">
        <v>7253</v>
      </c>
      <c r="U862" t="s">
        <v>2029</v>
      </c>
      <c r="V862">
        <v>7000</v>
      </c>
      <c r="W862">
        <v>0.50042857142857144</v>
      </c>
      <c r="X862">
        <v>3503</v>
      </c>
      <c r="Y862">
        <v>0</v>
      </c>
      <c r="AA862">
        <v>29000</v>
      </c>
      <c r="AB862" t="s">
        <v>2029</v>
      </c>
    </row>
    <row r="863" spans="1:28">
      <c r="A863">
        <v>862</v>
      </c>
      <c r="B863" t="s">
        <v>8023</v>
      </c>
      <c r="C863" t="s">
        <v>8867</v>
      </c>
      <c r="D863" t="s">
        <v>9049</v>
      </c>
      <c r="E863" t="s">
        <v>9050</v>
      </c>
      <c r="F863">
        <v>59945384</v>
      </c>
      <c r="G863" t="s">
        <v>8868</v>
      </c>
      <c r="H863">
        <v>20</v>
      </c>
      <c r="I863">
        <v>20</v>
      </c>
      <c r="J863">
        <v>3000</v>
      </c>
      <c r="K863">
        <v>3000</v>
      </c>
      <c r="L863">
        <v>1049.0999999999999</v>
      </c>
      <c r="M863" t="s">
        <v>9051</v>
      </c>
      <c r="N863" s="6">
        <v>45814</v>
      </c>
      <c r="O863" s="6">
        <v>46393</v>
      </c>
      <c r="P863" s="6">
        <v>45828</v>
      </c>
      <c r="Q863" s="6">
        <v>46393</v>
      </c>
      <c r="R863" t="s">
        <v>1893</v>
      </c>
      <c r="S863" t="s">
        <v>1749</v>
      </c>
      <c r="T863" t="s">
        <v>735</v>
      </c>
      <c r="U863" t="s">
        <v>2029</v>
      </c>
      <c r="V863">
        <v>7000</v>
      </c>
      <c r="W863">
        <v>0.85012857142857134</v>
      </c>
      <c r="X863">
        <v>5950.9</v>
      </c>
      <c r="Y863">
        <v>1</v>
      </c>
      <c r="AA863">
        <v>30000</v>
      </c>
      <c r="AB863" t="s">
        <v>2029</v>
      </c>
    </row>
    <row r="864" spans="1:28">
      <c r="A864">
        <v>863</v>
      </c>
      <c r="B864" t="s">
        <v>8023</v>
      </c>
      <c r="C864" t="s">
        <v>8869</v>
      </c>
      <c r="D864" t="s">
        <v>9052</v>
      </c>
      <c r="E864" t="s">
        <v>8870</v>
      </c>
      <c r="F864">
        <v>54171632</v>
      </c>
      <c r="G864" t="s">
        <v>8871</v>
      </c>
      <c r="H864">
        <v>20</v>
      </c>
      <c r="I864">
        <v>20</v>
      </c>
      <c r="J864">
        <v>3000</v>
      </c>
      <c r="K864">
        <v>3000</v>
      </c>
      <c r="L864">
        <v>1049.0999999999999</v>
      </c>
      <c r="M864" t="s">
        <v>9051</v>
      </c>
      <c r="N864" s="6">
        <v>45814</v>
      </c>
      <c r="O864" s="6">
        <v>46393</v>
      </c>
      <c r="P864" s="6">
        <v>45828</v>
      </c>
      <c r="Q864" s="6">
        <v>46393</v>
      </c>
      <c r="R864" t="s">
        <v>1892</v>
      </c>
      <c r="S864" t="s">
        <v>1749</v>
      </c>
      <c r="T864" t="s">
        <v>735</v>
      </c>
      <c r="U864" t="s">
        <v>2029</v>
      </c>
      <c r="V864">
        <v>7000</v>
      </c>
      <c r="W864">
        <v>0.85012857142857134</v>
      </c>
      <c r="X864">
        <v>5950.9</v>
      </c>
      <c r="Y864">
        <v>1</v>
      </c>
      <c r="AA864">
        <v>30000</v>
      </c>
      <c r="AB864" t="s">
        <v>2029</v>
      </c>
    </row>
    <row r="865" spans="1:28">
      <c r="A865">
        <v>864</v>
      </c>
      <c r="B865" t="s">
        <v>166</v>
      </c>
      <c r="C865" t="s">
        <v>9209</v>
      </c>
      <c r="D865" t="s">
        <v>9455</v>
      </c>
      <c r="E865" t="s">
        <v>9210</v>
      </c>
      <c r="F865">
        <v>9984039639</v>
      </c>
      <c r="G865" t="s">
        <v>9211</v>
      </c>
      <c r="H865">
        <v>36</v>
      </c>
      <c r="I865">
        <v>36</v>
      </c>
      <c r="J865">
        <v>500</v>
      </c>
      <c r="K865">
        <v>1000</v>
      </c>
      <c r="L865">
        <v>1650</v>
      </c>
      <c r="M865" t="s">
        <v>6166</v>
      </c>
      <c r="N865" s="6">
        <v>45848</v>
      </c>
      <c r="O865" s="6">
        <v>46914</v>
      </c>
      <c r="P865" s="6">
        <v>45843</v>
      </c>
      <c r="Q865" s="6">
        <v>46914</v>
      </c>
      <c r="R865" t="s">
        <v>1892</v>
      </c>
      <c r="S865" t="s">
        <v>903</v>
      </c>
      <c r="T865" t="s">
        <v>429</v>
      </c>
      <c r="U865" t="s">
        <v>2029</v>
      </c>
      <c r="V865">
        <v>3150</v>
      </c>
      <c r="W865">
        <v>0.47619047619047616</v>
      </c>
      <c r="X865">
        <v>1500</v>
      </c>
      <c r="Y865">
        <v>4</v>
      </c>
      <c r="AA865">
        <v>23000</v>
      </c>
      <c r="AB865" t="s">
        <v>2029</v>
      </c>
    </row>
    <row r="866" spans="1:28">
      <c r="A866">
        <v>865</v>
      </c>
      <c r="B866" t="s">
        <v>295</v>
      </c>
      <c r="C866" t="s">
        <v>8375</v>
      </c>
      <c r="D866" t="s">
        <v>9456</v>
      </c>
      <c r="E866" t="s">
        <v>8376</v>
      </c>
      <c r="F866">
        <v>4871093347</v>
      </c>
      <c r="G866" t="s">
        <v>8388</v>
      </c>
      <c r="H866">
        <v>6</v>
      </c>
      <c r="I866">
        <v>6</v>
      </c>
      <c r="K866">
        <v>0</v>
      </c>
      <c r="L866">
        <v>2275</v>
      </c>
      <c r="M866" t="s">
        <v>7217</v>
      </c>
      <c r="N866" s="6">
        <v>45849</v>
      </c>
      <c r="O866" s="6">
        <v>46033</v>
      </c>
      <c r="P866" s="6">
        <v>45846</v>
      </c>
      <c r="Q866" s="6">
        <v>46033</v>
      </c>
      <c r="R866" t="s">
        <v>1893</v>
      </c>
      <c r="S866" t="s">
        <v>1769</v>
      </c>
      <c r="T866" t="s">
        <v>429</v>
      </c>
      <c r="U866" t="s">
        <v>2029</v>
      </c>
      <c r="V866">
        <v>5000</v>
      </c>
      <c r="W866">
        <v>0.54500000000000004</v>
      </c>
      <c r="X866">
        <v>2725</v>
      </c>
      <c r="Y866">
        <v>0</v>
      </c>
      <c r="Z866">
        <v>6000</v>
      </c>
      <c r="AA866">
        <v>26000</v>
      </c>
      <c r="AB866" t="s">
        <v>2029</v>
      </c>
    </row>
    <row r="867" spans="1:28">
      <c r="A867">
        <v>866</v>
      </c>
      <c r="B867" t="s">
        <v>865</v>
      </c>
      <c r="C867" t="s">
        <v>9215</v>
      </c>
      <c r="D867" t="s">
        <v>9457</v>
      </c>
      <c r="E867" t="s">
        <v>9213</v>
      </c>
      <c r="F867">
        <v>3002661197</v>
      </c>
      <c r="G867" t="s">
        <v>9214</v>
      </c>
      <c r="H867">
        <v>20</v>
      </c>
      <c r="I867">
        <v>20</v>
      </c>
      <c r="K867">
        <v>3000</v>
      </c>
      <c r="L867">
        <v>3497</v>
      </c>
      <c r="M867" t="s">
        <v>8011</v>
      </c>
      <c r="N867" s="6">
        <v>45857</v>
      </c>
      <c r="O867" s="6">
        <v>46437</v>
      </c>
      <c r="P867" s="6">
        <v>45847</v>
      </c>
      <c r="Q867" s="6">
        <v>46437</v>
      </c>
      <c r="R867" t="s">
        <v>1892</v>
      </c>
      <c r="S867" t="s">
        <v>1770</v>
      </c>
      <c r="T867" t="s">
        <v>429</v>
      </c>
      <c r="U867" t="s">
        <v>2029</v>
      </c>
      <c r="V867">
        <v>7000</v>
      </c>
      <c r="W867">
        <v>0.50042857142857144</v>
      </c>
      <c r="X867">
        <v>3503</v>
      </c>
      <c r="Y867">
        <v>1</v>
      </c>
      <c r="AA867">
        <v>29000</v>
      </c>
      <c r="AB867" t="s">
        <v>2029</v>
      </c>
    </row>
    <row r="868" spans="1:28">
      <c r="A868">
        <v>867</v>
      </c>
      <c r="B868" t="s">
        <v>8023</v>
      </c>
      <c r="C868" t="s">
        <v>9216</v>
      </c>
      <c r="E868" t="s">
        <v>9217</v>
      </c>
      <c r="F868">
        <v>54604830</v>
      </c>
      <c r="G868" t="s">
        <v>9218</v>
      </c>
      <c r="H868">
        <v>20</v>
      </c>
      <c r="I868">
        <v>20</v>
      </c>
      <c r="J868">
        <v>3000</v>
      </c>
      <c r="K868">
        <v>3000</v>
      </c>
      <c r="L868">
        <v>1049.0999999999999</v>
      </c>
      <c r="M868" t="s">
        <v>9219</v>
      </c>
      <c r="N868" s="6">
        <v>45849</v>
      </c>
      <c r="O868" s="6">
        <v>46429</v>
      </c>
      <c r="P868" s="6"/>
      <c r="Q868" s="6">
        <v>578</v>
      </c>
      <c r="R868" t="s">
        <v>1893</v>
      </c>
      <c r="S868" t="s">
        <v>1749</v>
      </c>
      <c r="T868" t="s">
        <v>735</v>
      </c>
      <c r="U868" t="s">
        <v>2029</v>
      </c>
      <c r="V868">
        <v>7000</v>
      </c>
      <c r="W868">
        <v>0.85012857142857134</v>
      </c>
      <c r="X868">
        <v>5950.9</v>
      </c>
      <c r="Y868">
        <v>1</v>
      </c>
      <c r="AA868">
        <v>30000</v>
      </c>
      <c r="AB868" t="s">
        <v>2029</v>
      </c>
    </row>
    <row r="869" spans="1:28">
      <c r="A869">
        <v>868</v>
      </c>
      <c r="B869" t="s">
        <v>198</v>
      </c>
      <c r="C869" t="s">
        <v>9231</v>
      </c>
      <c r="D869" t="s">
        <v>9458</v>
      </c>
      <c r="E869" t="s">
        <v>9220</v>
      </c>
      <c r="F869">
        <v>573024474037</v>
      </c>
      <c r="G869" t="s">
        <v>9221</v>
      </c>
      <c r="H869">
        <v>20</v>
      </c>
      <c r="I869">
        <v>20</v>
      </c>
      <c r="K869">
        <v>3000</v>
      </c>
      <c r="L869">
        <v>3497</v>
      </c>
      <c r="M869" t="s">
        <v>9222</v>
      </c>
      <c r="N869" s="6">
        <v>45849</v>
      </c>
      <c r="O869" s="6">
        <v>46429</v>
      </c>
      <c r="P869" s="6">
        <v>45849</v>
      </c>
      <c r="Q869" s="6">
        <v>46429</v>
      </c>
      <c r="R869" t="s">
        <v>1893</v>
      </c>
      <c r="S869" t="s">
        <v>1749</v>
      </c>
      <c r="T869" t="s">
        <v>429</v>
      </c>
      <c r="U869" t="s">
        <v>2029</v>
      </c>
      <c r="V869">
        <v>7000</v>
      </c>
      <c r="W869">
        <v>0.50042857142857144</v>
      </c>
      <c r="X869">
        <v>3503</v>
      </c>
      <c r="Y869">
        <v>1</v>
      </c>
      <c r="AA869">
        <v>29000</v>
      </c>
      <c r="AB869" t="s">
        <v>2029</v>
      </c>
    </row>
    <row r="870" spans="1:28">
      <c r="A870">
        <v>869</v>
      </c>
      <c r="B870" t="s">
        <v>166</v>
      </c>
      <c r="C870" t="s">
        <v>9232</v>
      </c>
      <c r="D870" t="s">
        <v>9456</v>
      </c>
      <c r="E870" t="s">
        <v>9233</v>
      </c>
      <c r="F870">
        <v>9983814127</v>
      </c>
      <c r="G870" t="s">
        <v>9234</v>
      </c>
      <c r="H870">
        <v>36</v>
      </c>
      <c r="I870">
        <v>36</v>
      </c>
      <c r="K870">
        <v>1000</v>
      </c>
      <c r="L870">
        <v>1650</v>
      </c>
      <c r="M870" t="s">
        <v>6166</v>
      </c>
      <c r="N870" s="6">
        <v>45850</v>
      </c>
      <c r="O870" s="6">
        <v>46916</v>
      </c>
      <c r="P870" s="6">
        <v>45850</v>
      </c>
      <c r="Q870" s="6">
        <v>46916</v>
      </c>
      <c r="R870" t="s">
        <v>1892</v>
      </c>
      <c r="S870" t="s">
        <v>903</v>
      </c>
      <c r="T870" t="s">
        <v>429</v>
      </c>
      <c r="U870" t="s">
        <v>2029</v>
      </c>
      <c r="V870">
        <v>3150</v>
      </c>
      <c r="W870">
        <v>0.47619047619047616</v>
      </c>
      <c r="X870">
        <v>1500</v>
      </c>
      <c r="Y870">
        <v>4</v>
      </c>
      <c r="AA870">
        <v>23000</v>
      </c>
      <c r="AB870" t="s">
        <v>2029</v>
      </c>
    </row>
    <row r="871" spans="1:28">
      <c r="A871">
        <v>870</v>
      </c>
      <c r="B871" t="s">
        <v>166</v>
      </c>
      <c r="C871" t="s">
        <v>9235</v>
      </c>
      <c r="D871" t="s">
        <v>9457</v>
      </c>
      <c r="E871" t="s">
        <v>9236</v>
      </c>
      <c r="F871">
        <v>9985772803</v>
      </c>
      <c r="G871" t="s">
        <v>9237</v>
      </c>
      <c r="H871">
        <v>36</v>
      </c>
      <c r="I871">
        <v>36</v>
      </c>
      <c r="J871">
        <v>1650</v>
      </c>
      <c r="K871">
        <v>1000</v>
      </c>
      <c r="L871">
        <v>1650</v>
      </c>
      <c r="M871" t="s">
        <v>6166</v>
      </c>
      <c r="N871" s="6">
        <v>45852</v>
      </c>
      <c r="O871" s="6">
        <v>46918</v>
      </c>
      <c r="P871" s="6">
        <v>45852</v>
      </c>
      <c r="Q871" s="6">
        <v>46918</v>
      </c>
      <c r="R871" t="s">
        <v>1893</v>
      </c>
      <c r="S871" t="s">
        <v>903</v>
      </c>
      <c r="T871" t="s">
        <v>429</v>
      </c>
      <c r="U871" t="s">
        <v>2029</v>
      </c>
      <c r="V871">
        <v>3150</v>
      </c>
      <c r="W871">
        <v>0.47619047619047616</v>
      </c>
      <c r="X871">
        <v>1500</v>
      </c>
      <c r="Y871">
        <v>4</v>
      </c>
      <c r="AA871">
        <v>23000</v>
      </c>
      <c r="AB871" t="s">
        <v>2029</v>
      </c>
    </row>
    <row r="872" spans="1:28">
      <c r="A872">
        <v>871</v>
      </c>
      <c r="B872" t="s">
        <v>518</v>
      </c>
      <c r="C872" t="s">
        <v>9279</v>
      </c>
      <c r="E872" t="s">
        <v>9280</v>
      </c>
      <c r="F872">
        <v>9984296262</v>
      </c>
      <c r="G872" t="s">
        <v>9281</v>
      </c>
      <c r="H872">
        <v>16</v>
      </c>
      <c r="I872">
        <v>16</v>
      </c>
      <c r="J872">
        <v>0</v>
      </c>
      <c r="K872">
        <v>2000</v>
      </c>
      <c r="L872">
        <v>1800</v>
      </c>
      <c r="M872" t="s">
        <v>8219</v>
      </c>
      <c r="N872" s="6">
        <v>45870</v>
      </c>
      <c r="O872" s="6">
        <v>46327</v>
      </c>
      <c r="P872" s="6">
        <v>45868</v>
      </c>
      <c r="Q872" s="6">
        <v>46325</v>
      </c>
      <c r="R872" t="s">
        <v>1893</v>
      </c>
      <c r="S872" t="s">
        <v>1771</v>
      </c>
      <c r="T872" t="s">
        <v>429</v>
      </c>
      <c r="U872" t="s">
        <v>2029</v>
      </c>
      <c r="V872">
        <v>5000</v>
      </c>
      <c r="W872">
        <v>0.64</v>
      </c>
      <c r="X872">
        <v>3200</v>
      </c>
      <c r="Y872">
        <v>1</v>
      </c>
      <c r="AA872">
        <v>26000</v>
      </c>
      <c r="AB872" t="s">
        <v>2029</v>
      </c>
    </row>
    <row r="873" spans="1:28">
      <c r="A873">
        <v>872</v>
      </c>
      <c r="B873" t="s">
        <v>303</v>
      </c>
      <c r="C873" t="s">
        <v>9312</v>
      </c>
      <c r="E873" t="s">
        <v>9313</v>
      </c>
      <c r="F873" t="s">
        <v>9314</v>
      </c>
      <c r="G873" t="s">
        <v>9316</v>
      </c>
      <c r="H873">
        <v>8</v>
      </c>
      <c r="I873">
        <v>8</v>
      </c>
      <c r="L873">
        <v>2275</v>
      </c>
      <c r="M873" t="s">
        <v>7833</v>
      </c>
      <c r="N873" s="6">
        <v>45892</v>
      </c>
      <c r="O873" s="6">
        <v>46104</v>
      </c>
      <c r="P873" s="6">
        <v>45889</v>
      </c>
      <c r="Q873" s="6">
        <v>46101</v>
      </c>
      <c r="R873" t="s">
        <v>1892</v>
      </c>
      <c r="S873" t="s">
        <v>1775</v>
      </c>
      <c r="T873" t="s">
        <v>429</v>
      </c>
      <c r="U873" t="s">
        <v>2029</v>
      </c>
      <c r="V873">
        <v>4200</v>
      </c>
      <c r="W873">
        <v>0.45833333333333326</v>
      </c>
      <c r="X873">
        <v>1925</v>
      </c>
      <c r="Z873">
        <v>5000</v>
      </c>
      <c r="AA873">
        <v>23000</v>
      </c>
      <c r="AB873" t="s">
        <v>2029</v>
      </c>
    </row>
    <row r="874" spans="1:28">
      <c r="A874">
        <v>873</v>
      </c>
      <c r="B874" t="s">
        <v>8023</v>
      </c>
      <c r="C874" t="s">
        <v>9216</v>
      </c>
      <c r="E874" t="s">
        <v>9217</v>
      </c>
      <c r="F874">
        <v>54604830</v>
      </c>
      <c r="G874" t="s">
        <v>9218</v>
      </c>
      <c r="H874">
        <v>20</v>
      </c>
      <c r="I874">
        <v>20</v>
      </c>
      <c r="J874">
        <v>3000</v>
      </c>
      <c r="K874">
        <v>3000</v>
      </c>
      <c r="L874">
        <v>3497</v>
      </c>
      <c r="M874" t="s">
        <v>9219</v>
      </c>
      <c r="N874" s="6">
        <v>45849</v>
      </c>
      <c r="O874" s="6">
        <v>46429</v>
      </c>
      <c r="P874" s="6">
        <v>45910</v>
      </c>
      <c r="Q874" s="6">
        <v>46487</v>
      </c>
      <c r="R874" t="s">
        <v>1893</v>
      </c>
      <c r="S874" t="s">
        <v>1749</v>
      </c>
      <c r="T874" t="s">
        <v>735</v>
      </c>
      <c r="U874" t="s">
        <v>2029</v>
      </c>
      <c r="V874">
        <v>7000</v>
      </c>
      <c r="W874">
        <v>0.50042857142857144</v>
      </c>
      <c r="X874">
        <v>3503</v>
      </c>
      <c r="Y874">
        <v>1</v>
      </c>
      <c r="AA874">
        <v>30000</v>
      </c>
      <c r="AB874" t="s">
        <v>2029</v>
      </c>
    </row>
    <row r="875" spans="1:28">
      <c r="A875">
        <v>874</v>
      </c>
      <c r="B875" t="s">
        <v>8023</v>
      </c>
      <c r="C875" t="s">
        <v>9329</v>
      </c>
      <c r="E875" t="s">
        <v>9330</v>
      </c>
      <c r="F875">
        <v>59012192</v>
      </c>
      <c r="G875" t="s">
        <v>9331</v>
      </c>
      <c r="H875">
        <v>20</v>
      </c>
      <c r="I875">
        <v>20</v>
      </c>
      <c r="J875">
        <v>3000</v>
      </c>
      <c r="K875">
        <v>3000</v>
      </c>
      <c r="L875">
        <v>3497</v>
      </c>
      <c r="M875" t="s">
        <v>9219</v>
      </c>
      <c r="N875" s="6">
        <v>45905</v>
      </c>
      <c r="O875" s="6">
        <v>46482</v>
      </c>
      <c r="P875" s="6">
        <v>45910</v>
      </c>
      <c r="Q875" s="6">
        <v>46487</v>
      </c>
      <c r="R875" t="s">
        <v>1893</v>
      </c>
      <c r="S875" t="s">
        <v>1749</v>
      </c>
      <c r="T875" t="s">
        <v>735</v>
      </c>
      <c r="U875" t="s">
        <v>2029</v>
      </c>
      <c r="V875">
        <v>7000</v>
      </c>
      <c r="W875">
        <v>0.50042857142857144</v>
      </c>
      <c r="X875">
        <v>3503</v>
      </c>
      <c r="Y875">
        <v>1</v>
      </c>
      <c r="AA875">
        <v>30000</v>
      </c>
      <c r="AB875" t="s">
        <v>2029</v>
      </c>
    </row>
    <row r="876" spans="1:28">
      <c r="A876">
        <v>875</v>
      </c>
      <c r="B876" t="s">
        <v>8023</v>
      </c>
      <c r="C876" t="s">
        <v>9332</v>
      </c>
      <c r="E876" t="s">
        <v>9333</v>
      </c>
      <c r="F876">
        <v>37740238</v>
      </c>
      <c r="G876" t="s">
        <v>9334</v>
      </c>
      <c r="H876">
        <v>20</v>
      </c>
      <c r="I876">
        <v>20</v>
      </c>
      <c r="J876">
        <v>3000</v>
      </c>
      <c r="K876">
        <v>3000</v>
      </c>
      <c r="L876">
        <v>3497</v>
      </c>
      <c r="M876" t="s">
        <v>9219</v>
      </c>
      <c r="N876" s="6">
        <v>45905</v>
      </c>
      <c r="O876" s="6">
        <v>46482</v>
      </c>
      <c r="P876" s="6">
        <v>45910</v>
      </c>
      <c r="Q876" s="6">
        <v>46487</v>
      </c>
      <c r="R876" t="s">
        <v>1893</v>
      </c>
      <c r="S876" t="s">
        <v>1749</v>
      </c>
      <c r="T876" t="s">
        <v>735</v>
      </c>
      <c r="U876" t="s">
        <v>2029</v>
      </c>
      <c r="V876">
        <v>7000</v>
      </c>
      <c r="W876">
        <v>0.50042857142857144</v>
      </c>
      <c r="X876">
        <v>3503</v>
      </c>
      <c r="Y876">
        <v>1</v>
      </c>
      <c r="AA876">
        <v>30000</v>
      </c>
      <c r="AB876" t="s">
        <v>2029</v>
      </c>
    </row>
    <row r="877" spans="1:28">
      <c r="A877">
        <v>876</v>
      </c>
      <c r="B877" t="s">
        <v>8023</v>
      </c>
      <c r="C877" t="s">
        <v>9337</v>
      </c>
      <c r="E877" t="s">
        <v>9338</v>
      </c>
      <c r="F877">
        <v>32779375</v>
      </c>
      <c r="G877" t="s">
        <v>9339</v>
      </c>
      <c r="H877">
        <v>20</v>
      </c>
      <c r="I877">
        <v>20</v>
      </c>
      <c r="J877">
        <v>3000</v>
      </c>
      <c r="K877">
        <v>3000</v>
      </c>
      <c r="L877">
        <v>3497</v>
      </c>
      <c r="M877" t="s">
        <v>9219</v>
      </c>
      <c r="N877" s="6">
        <v>45905</v>
      </c>
      <c r="O877" s="6">
        <v>46482</v>
      </c>
      <c r="P877" s="6">
        <v>45915</v>
      </c>
      <c r="Q877" s="6">
        <v>46482</v>
      </c>
      <c r="R877" t="s">
        <v>1893</v>
      </c>
      <c r="S877" t="s">
        <v>1749</v>
      </c>
      <c r="T877" t="s">
        <v>735</v>
      </c>
      <c r="U877" t="s">
        <v>2029</v>
      </c>
      <c r="V877">
        <v>7000</v>
      </c>
      <c r="W877">
        <v>0.50042857142857144</v>
      </c>
      <c r="X877">
        <v>3503</v>
      </c>
      <c r="Y877">
        <v>1</v>
      </c>
      <c r="AA877">
        <v>30000</v>
      </c>
      <c r="AB877" t="s">
        <v>2029</v>
      </c>
    </row>
    <row r="878" spans="1:28">
      <c r="A878">
        <v>877</v>
      </c>
      <c r="B878" t="s">
        <v>8023</v>
      </c>
      <c r="C878" t="s">
        <v>9340</v>
      </c>
      <c r="E878" t="s">
        <v>4730</v>
      </c>
      <c r="F878">
        <v>47529499</v>
      </c>
      <c r="G878" t="s">
        <v>5471</v>
      </c>
      <c r="H878">
        <v>20</v>
      </c>
      <c r="I878">
        <v>20</v>
      </c>
      <c r="J878">
        <v>3000</v>
      </c>
      <c r="K878">
        <v>3000</v>
      </c>
      <c r="L878">
        <v>3497</v>
      </c>
      <c r="M878" t="s">
        <v>9219</v>
      </c>
      <c r="N878" s="6">
        <v>45905</v>
      </c>
      <c r="O878" s="6">
        <v>46482</v>
      </c>
      <c r="P878" s="6">
        <v>45915</v>
      </c>
      <c r="Q878" s="6">
        <v>46482</v>
      </c>
      <c r="R878" t="s">
        <v>1893</v>
      </c>
      <c r="S878" t="s">
        <v>1749</v>
      </c>
      <c r="T878" t="s">
        <v>735</v>
      </c>
      <c r="U878" t="s">
        <v>2029</v>
      </c>
      <c r="V878">
        <v>7000</v>
      </c>
      <c r="W878">
        <v>0.50042857142857144</v>
      </c>
      <c r="X878">
        <v>3503</v>
      </c>
      <c r="Y878">
        <v>1</v>
      </c>
      <c r="AA878">
        <v>30000</v>
      </c>
      <c r="AB878" t="s">
        <v>2029</v>
      </c>
    </row>
    <row r="879" spans="1:28">
      <c r="A879">
        <v>878</v>
      </c>
      <c r="B879" t="s">
        <v>518</v>
      </c>
      <c r="C879" t="s">
        <v>9380</v>
      </c>
      <c r="D879" t="s">
        <v>9371</v>
      </c>
      <c r="E879" t="s">
        <v>9372</v>
      </c>
      <c r="F879">
        <v>5591056486</v>
      </c>
      <c r="G879" t="s">
        <v>9373</v>
      </c>
      <c r="H879">
        <v>16</v>
      </c>
      <c r="I879">
        <v>16</v>
      </c>
      <c r="K879">
        <v>2000</v>
      </c>
      <c r="L879">
        <v>1800</v>
      </c>
      <c r="M879" t="s">
        <v>8219</v>
      </c>
      <c r="N879" s="6">
        <v>45905</v>
      </c>
      <c r="O879" s="6">
        <v>46361</v>
      </c>
      <c r="P879" s="6">
        <v>45905</v>
      </c>
      <c r="Q879" s="6">
        <v>46483</v>
      </c>
      <c r="R879" t="s">
        <v>1893</v>
      </c>
      <c r="S879" t="s">
        <v>1771</v>
      </c>
      <c r="T879" t="s">
        <v>429</v>
      </c>
      <c r="U879" t="s">
        <v>2029</v>
      </c>
      <c r="V879">
        <v>5000</v>
      </c>
      <c r="W879">
        <v>0.64</v>
      </c>
      <c r="X879">
        <v>3200</v>
      </c>
      <c r="Y879">
        <v>1</v>
      </c>
      <c r="AA879">
        <v>26000</v>
      </c>
      <c r="AB879" t="s">
        <v>2029</v>
      </c>
    </row>
    <row r="880" spans="1:28">
      <c r="A880">
        <v>879</v>
      </c>
      <c r="B880" t="s">
        <v>518</v>
      </c>
      <c r="C880" t="s">
        <v>9425</v>
      </c>
      <c r="E880" t="s">
        <v>9426</v>
      </c>
      <c r="F880">
        <v>55019935</v>
      </c>
      <c r="G880" t="s">
        <v>9427</v>
      </c>
      <c r="H880">
        <v>16</v>
      </c>
      <c r="I880">
        <v>16</v>
      </c>
      <c r="J880">
        <v>2000</v>
      </c>
      <c r="K880">
        <v>2000</v>
      </c>
      <c r="L880">
        <v>2200</v>
      </c>
      <c r="M880" t="s">
        <v>9428</v>
      </c>
      <c r="N880" s="6">
        <v>45905</v>
      </c>
      <c r="O880" s="6">
        <v>46361</v>
      </c>
      <c r="P880" s="6"/>
      <c r="Q880" s="6">
        <v>46484</v>
      </c>
      <c r="R880" t="s">
        <v>1892</v>
      </c>
      <c r="S880" t="s">
        <v>1771</v>
      </c>
      <c r="T880" t="s">
        <v>735</v>
      </c>
      <c r="U880" t="s">
        <v>2029</v>
      </c>
      <c r="V880">
        <v>5000</v>
      </c>
      <c r="W880">
        <v>0.56000000000000005</v>
      </c>
      <c r="X880">
        <v>2800</v>
      </c>
      <c r="Y880">
        <v>2</v>
      </c>
      <c r="AA880">
        <v>26000</v>
      </c>
      <c r="AB880" t="s">
        <v>2029</v>
      </c>
    </row>
    <row r="881" spans="1:28">
      <c r="A881">
        <v>880</v>
      </c>
      <c r="B881" t="s">
        <v>255</v>
      </c>
      <c r="C881" t="s">
        <v>9429</v>
      </c>
      <c r="D881" t="s">
        <v>9371</v>
      </c>
      <c r="E881" t="s">
        <v>9430</v>
      </c>
      <c r="F881">
        <v>50230224602</v>
      </c>
      <c r="G881" t="s">
        <v>9431</v>
      </c>
      <c r="H881">
        <v>6</v>
      </c>
      <c r="I881">
        <v>6</v>
      </c>
      <c r="L881">
        <v>3497</v>
      </c>
      <c r="M881" t="s">
        <v>6580</v>
      </c>
      <c r="N881" s="6">
        <v>45920</v>
      </c>
      <c r="O881" s="6">
        <v>46362</v>
      </c>
      <c r="P881" s="6">
        <v>45912</v>
      </c>
      <c r="Q881" s="6">
        <v>46485</v>
      </c>
      <c r="R881" t="s">
        <v>1893</v>
      </c>
      <c r="S881" t="s">
        <v>1774</v>
      </c>
      <c r="T881" t="s">
        <v>429</v>
      </c>
      <c r="U881" t="s">
        <v>2029</v>
      </c>
      <c r="V881">
        <v>7000</v>
      </c>
      <c r="W881">
        <v>0.50042857142857144</v>
      </c>
      <c r="X881">
        <v>3503</v>
      </c>
      <c r="Y881">
        <v>1</v>
      </c>
      <c r="Z881">
        <v>8000</v>
      </c>
      <c r="AA881">
        <v>29000</v>
      </c>
      <c r="AB881" t="s">
        <v>2029</v>
      </c>
    </row>
    <row r="882" spans="1:28">
      <c r="A882">
        <v>881</v>
      </c>
      <c r="N882" s="6"/>
      <c r="O882" s="6"/>
      <c r="P882" s="6"/>
      <c r="Q882" s="6"/>
      <c r="R882" t="s">
        <v>712</v>
      </c>
      <c r="S882" t="s">
        <v>2436</v>
      </c>
      <c r="W882" t="s">
        <v>712</v>
      </c>
      <c r="X882">
        <v>0</v>
      </c>
    </row>
    <row r="883" spans="1:28">
      <c r="A883">
        <v>882</v>
      </c>
      <c r="N883" s="6"/>
      <c r="O883" s="6"/>
      <c r="P883" s="6"/>
      <c r="Q883" s="6"/>
      <c r="R883" t="s">
        <v>712</v>
      </c>
      <c r="S883" t="s">
        <v>2436</v>
      </c>
      <c r="W883" t="s">
        <v>712</v>
      </c>
      <c r="X883">
        <v>0</v>
      </c>
    </row>
    <row r="884" spans="1:28">
      <c r="A884">
        <v>883</v>
      </c>
      <c r="N884" s="6"/>
      <c r="O884" s="6"/>
      <c r="P884" s="6"/>
      <c r="Q884" s="6"/>
      <c r="R884" t="s">
        <v>712</v>
      </c>
      <c r="S884" t="s">
        <v>2436</v>
      </c>
      <c r="W884" t="s">
        <v>712</v>
      </c>
      <c r="X884">
        <v>0</v>
      </c>
    </row>
    <row r="885" spans="1:28">
      <c r="A885">
        <v>884</v>
      </c>
      <c r="N885" s="6"/>
      <c r="O885" s="6"/>
      <c r="P885" s="6"/>
      <c r="Q885" s="6"/>
      <c r="R885" t="s">
        <v>712</v>
      </c>
      <c r="S885" t="s">
        <v>2436</v>
      </c>
      <c r="W885" t="s">
        <v>712</v>
      </c>
      <c r="X885">
        <v>0</v>
      </c>
    </row>
    <row r="886" spans="1:28">
      <c r="A886">
        <v>885</v>
      </c>
      <c r="N886" s="6"/>
      <c r="O886" s="6"/>
      <c r="P886" s="6"/>
      <c r="Q886" s="6"/>
      <c r="R886" t="s">
        <v>712</v>
      </c>
      <c r="S886" t="s">
        <v>2436</v>
      </c>
      <c r="W886" t="s">
        <v>712</v>
      </c>
      <c r="X886">
        <v>0</v>
      </c>
    </row>
    <row r="887" spans="1:28">
      <c r="A887">
        <v>886</v>
      </c>
      <c r="N887" s="6"/>
      <c r="O887" s="6"/>
      <c r="P887" s="6"/>
      <c r="Q887" s="6"/>
      <c r="R887" t="s">
        <v>712</v>
      </c>
      <c r="S887" t="s">
        <v>2436</v>
      </c>
      <c r="W887" t="s">
        <v>712</v>
      </c>
      <c r="X887">
        <v>0</v>
      </c>
    </row>
    <row r="888" spans="1:28">
      <c r="A888">
        <v>887</v>
      </c>
      <c r="N888" s="6"/>
      <c r="O888" s="6"/>
      <c r="P888" s="6"/>
      <c r="Q888" s="6"/>
      <c r="R888" t="s">
        <v>712</v>
      </c>
      <c r="S888" t="s">
        <v>2436</v>
      </c>
      <c r="W888" t="s">
        <v>712</v>
      </c>
      <c r="X888">
        <v>0</v>
      </c>
    </row>
    <row r="889" spans="1:28">
      <c r="A889">
        <v>888</v>
      </c>
      <c r="N889" s="6"/>
      <c r="O889" s="6"/>
      <c r="P889" s="6"/>
      <c r="Q889" s="6"/>
      <c r="R889" t="s">
        <v>712</v>
      </c>
      <c r="S889" t="s">
        <v>2436</v>
      </c>
      <c r="W889" t="s">
        <v>712</v>
      </c>
      <c r="X889">
        <v>0</v>
      </c>
    </row>
    <row r="890" spans="1:28">
      <c r="A890">
        <v>889</v>
      </c>
      <c r="N890" s="6"/>
      <c r="O890" s="6"/>
      <c r="P890" s="6"/>
      <c r="Q890" s="6"/>
      <c r="R890" t="s">
        <v>712</v>
      </c>
      <c r="S890" t="s">
        <v>2436</v>
      </c>
      <c r="W890" t="s">
        <v>712</v>
      </c>
      <c r="X890">
        <v>0</v>
      </c>
    </row>
    <row r="891" spans="1:28">
      <c r="A891">
        <v>890</v>
      </c>
      <c r="N891" s="6"/>
      <c r="O891" s="6"/>
      <c r="P891" s="6"/>
      <c r="Q891" s="6"/>
      <c r="R891" t="s">
        <v>712</v>
      </c>
      <c r="S891" t="s">
        <v>2436</v>
      </c>
      <c r="W891" t="s">
        <v>712</v>
      </c>
      <c r="X891">
        <v>0</v>
      </c>
    </row>
    <row r="892" spans="1:28">
      <c r="A892">
        <v>891</v>
      </c>
      <c r="N892" s="6"/>
      <c r="O892" s="6"/>
      <c r="P892" s="6"/>
      <c r="Q892" s="6"/>
      <c r="R892" t="s">
        <v>712</v>
      </c>
      <c r="S892" t="s">
        <v>2436</v>
      </c>
      <c r="W892" t="s">
        <v>712</v>
      </c>
      <c r="X892">
        <v>0</v>
      </c>
    </row>
    <row r="893" spans="1:28">
      <c r="A893">
        <v>892</v>
      </c>
      <c r="N893" s="6"/>
      <c r="O893" s="6"/>
      <c r="P893" s="6"/>
      <c r="Q893" s="6"/>
      <c r="R893" t="s">
        <v>712</v>
      </c>
      <c r="S893" t="s">
        <v>2436</v>
      </c>
      <c r="W893" t="s">
        <v>712</v>
      </c>
      <c r="X893">
        <v>0</v>
      </c>
    </row>
    <row r="894" spans="1:28">
      <c r="A894">
        <v>893</v>
      </c>
      <c r="N894" s="6"/>
      <c r="O894" s="6"/>
      <c r="P894" s="6"/>
      <c r="Q894" s="6"/>
      <c r="R894" t="s">
        <v>712</v>
      </c>
      <c r="S894" t="s">
        <v>2436</v>
      </c>
      <c r="W894" t="s">
        <v>712</v>
      </c>
      <c r="X894">
        <v>0</v>
      </c>
    </row>
    <row r="895" spans="1:28">
      <c r="A895">
        <v>894</v>
      </c>
      <c r="N895" s="6"/>
      <c r="O895" s="6"/>
      <c r="P895" s="6"/>
      <c r="Q895" s="6"/>
      <c r="R895" t="s">
        <v>712</v>
      </c>
      <c r="S895" t="s">
        <v>2436</v>
      </c>
      <c r="W895" t="s">
        <v>712</v>
      </c>
      <c r="X895">
        <v>0</v>
      </c>
    </row>
    <row r="896" spans="1:28">
      <c r="A896">
        <v>895</v>
      </c>
      <c r="N896" s="6"/>
      <c r="O896" s="6"/>
      <c r="P896" s="6"/>
      <c r="Q896" s="6"/>
      <c r="R896" t="s">
        <v>712</v>
      </c>
      <c r="S896" t="s">
        <v>2436</v>
      </c>
      <c r="W896" t="s">
        <v>712</v>
      </c>
      <c r="X896">
        <v>0</v>
      </c>
    </row>
    <row r="897" spans="1:24">
      <c r="A897">
        <v>896</v>
      </c>
      <c r="N897" s="6"/>
      <c r="O897" s="6"/>
      <c r="P897" s="6"/>
      <c r="Q897" s="6"/>
      <c r="R897" t="s">
        <v>712</v>
      </c>
      <c r="S897" t="s">
        <v>2436</v>
      </c>
      <c r="W897" t="s">
        <v>712</v>
      </c>
      <c r="X897">
        <v>0</v>
      </c>
    </row>
    <row r="898" spans="1:24">
      <c r="A898">
        <v>897</v>
      </c>
      <c r="N898" s="6"/>
      <c r="O898" s="6"/>
      <c r="P898" s="6"/>
      <c r="Q898" s="6"/>
      <c r="R898" t="s">
        <v>712</v>
      </c>
      <c r="S898" t="s">
        <v>2436</v>
      </c>
      <c r="W898" t="s">
        <v>712</v>
      </c>
      <c r="X898">
        <v>0</v>
      </c>
    </row>
    <row r="899" spans="1:24">
      <c r="A899">
        <v>898</v>
      </c>
      <c r="N899" s="6"/>
      <c r="O899" s="6"/>
      <c r="P899" s="6"/>
      <c r="Q899" s="6"/>
      <c r="R899" t="s">
        <v>712</v>
      </c>
      <c r="S899" t="s">
        <v>2436</v>
      </c>
      <c r="W899" t="s">
        <v>712</v>
      </c>
      <c r="X899">
        <v>0</v>
      </c>
    </row>
    <row r="900" spans="1:24">
      <c r="A900">
        <v>899</v>
      </c>
      <c r="N900" s="6"/>
      <c r="O900" s="6"/>
      <c r="P900" s="6"/>
      <c r="Q900" s="6"/>
      <c r="R900" t="s">
        <v>712</v>
      </c>
      <c r="S900" t="s">
        <v>2436</v>
      </c>
      <c r="W900" t="s">
        <v>712</v>
      </c>
      <c r="X900">
        <v>0</v>
      </c>
    </row>
    <row r="901" spans="1:24">
      <c r="A901">
        <v>900</v>
      </c>
      <c r="N901" s="6"/>
      <c r="O901" s="6"/>
      <c r="P901" s="6"/>
      <c r="Q901" s="6"/>
      <c r="R901" t="s">
        <v>712</v>
      </c>
      <c r="S901" t="s">
        <v>2436</v>
      </c>
      <c r="W901" t="s">
        <v>712</v>
      </c>
      <c r="X901">
        <v>0</v>
      </c>
    </row>
    <row r="902" spans="1:24">
      <c r="A902">
        <v>901</v>
      </c>
      <c r="N902" s="6"/>
      <c r="O902" s="6"/>
      <c r="P902" s="6"/>
      <c r="Q902" s="6"/>
      <c r="R902" t="s">
        <v>712</v>
      </c>
      <c r="S902" t="s">
        <v>2436</v>
      </c>
      <c r="W902" t="s">
        <v>712</v>
      </c>
      <c r="X902">
        <v>0</v>
      </c>
    </row>
    <row r="903" spans="1:24">
      <c r="A903">
        <v>902</v>
      </c>
      <c r="N903" s="6"/>
      <c r="O903" s="6"/>
      <c r="P903" s="6"/>
      <c r="Q903" s="6"/>
      <c r="R903" t="s">
        <v>712</v>
      </c>
      <c r="S903" t="s">
        <v>2436</v>
      </c>
      <c r="W903" t="s">
        <v>712</v>
      </c>
      <c r="X903">
        <v>0</v>
      </c>
    </row>
    <row r="904" spans="1:24">
      <c r="A904">
        <v>903</v>
      </c>
      <c r="N904" s="6"/>
      <c r="O904" s="6"/>
      <c r="P904" s="6"/>
      <c r="Q904" s="6"/>
      <c r="R904" t="s">
        <v>712</v>
      </c>
      <c r="S904" t="s">
        <v>2436</v>
      </c>
      <c r="W904" t="s">
        <v>712</v>
      </c>
      <c r="X904">
        <v>0</v>
      </c>
    </row>
    <row r="905" spans="1:24">
      <c r="A905">
        <v>904</v>
      </c>
      <c r="N905" s="6"/>
      <c r="O905" s="6"/>
      <c r="P905" s="6"/>
      <c r="Q905" s="6"/>
      <c r="R905" t="s">
        <v>712</v>
      </c>
      <c r="S905" t="s">
        <v>2436</v>
      </c>
      <c r="W905" t="s">
        <v>712</v>
      </c>
      <c r="X905">
        <v>0</v>
      </c>
    </row>
    <row r="906" spans="1:24">
      <c r="A906">
        <v>905</v>
      </c>
      <c r="N906" s="6"/>
      <c r="O906" s="6"/>
      <c r="P906" s="6"/>
      <c r="Q906" s="6"/>
      <c r="R906" t="s">
        <v>712</v>
      </c>
      <c r="S906" t="s">
        <v>2436</v>
      </c>
      <c r="W906" t="s">
        <v>712</v>
      </c>
      <c r="X906">
        <v>0</v>
      </c>
    </row>
    <row r="907" spans="1:24">
      <c r="A907">
        <v>906</v>
      </c>
      <c r="N907" s="6"/>
      <c r="O907" s="6"/>
      <c r="P907" s="6"/>
      <c r="Q907" s="6"/>
      <c r="R907" t="s">
        <v>712</v>
      </c>
      <c r="S907" t="s">
        <v>2436</v>
      </c>
      <c r="W907" t="s">
        <v>712</v>
      </c>
      <c r="X907">
        <v>0</v>
      </c>
    </row>
    <row r="908" spans="1:24">
      <c r="A908">
        <v>907</v>
      </c>
      <c r="N908" s="6"/>
      <c r="O908" s="6"/>
      <c r="P908" s="6"/>
      <c r="Q908" s="6"/>
      <c r="R908" t="s">
        <v>712</v>
      </c>
      <c r="S908" t="s">
        <v>2436</v>
      </c>
      <c r="W908" t="s">
        <v>712</v>
      </c>
      <c r="X908">
        <v>0</v>
      </c>
    </row>
    <row r="909" spans="1:24">
      <c r="A909">
        <v>908</v>
      </c>
      <c r="N909" s="6"/>
      <c r="O909" s="6"/>
      <c r="P909" s="6"/>
      <c r="Q909" s="6"/>
      <c r="R909" t="s">
        <v>712</v>
      </c>
      <c r="S909" t="s">
        <v>2436</v>
      </c>
      <c r="W909" t="s">
        <v>712</v>
      </c>
      <c r="X909">
        <v>0</v>
      </c>
    </row>
    <row r="910" spans="1:24">
      <c r="A910">
        <v>909</v>
      </c>
      <c r="N910" s="6"/>
      <c r="O910" s="6"/>
      <c r="P910" s="6"/>
      <c r="Q910" s="6"/>
      <c r="R910" t="s">
        <v>712</v>
      </c>
      <c r="S910" t="s">
        <v>2436</v>
      </c>
      <c r="W910" t="s">
        <v>712</v>
      </c>
      <c r="X910">
        <v>0</v>
      </c>
    </row>
    <row r="911" spans="1:24">
      <c r="A911">
        <v>910</v>
      </c>
      <c r="N911" s="6"/>
      <c r="O911" s="6"/>
      <c r="P911" s="6"/>
      <c r="Q911" s="6"/>
      <c r="R911" t="s">
        <v>712</v>
      </c>
      <c r="S911" t="s">
        <v>2436</v>
      </c>
      <c r="W911" t="s">
        <v>712</v>
      </c>
      <c r="X911">
        <v>0</v>
      </c>
    </row>
    <row r="912" spans="1:24">
      <c r="A912">
        <v>911</v>
      </c>
      <c r="N912" s="6"/>
      <c r="O912" s="6"/>
      <c r="P912" s="6"/>
      <c r="Q912" s="6"/>
      <c r="R912" t="s">
        <v>712</v>
      </c>
      <c r="S912" t="s">
        <v>2436</v>
      </c>
      <c r="W912" t="s">
        <v>712</v>
      </c>
      <c r="X912">
        <v>0</v>
      </c>
    </row>
    <row r="913" spans="1:24">
      <c r="A913">
        <v>912</v>
      </c>
      <c r="N913" s="6"/>
      <c r="O913" s="6"/>
      <c r="P913" s="6"/>
      <c r="Q913" s="6"/>
      <c r="R913" t="s">
        <v>712</v>
      </c>
      <c r="S913" t="s">
        <v>2436</v>
      </c>
      <c r="W913" t="s">
        <v>712</v>
      </c>
      <c r="X913">
        <v>0</v>
      </c>
    </row>
    <row r="914" spans="1:24">
      <c r="A914">
        <v>913</v>
      </c>
      <c r="N914" s="6"/>
      <c r="O914" s="6"/>
      <c r="P914" s="6"/>
      <c r="Q914" s="6"/>
      <c r="R914" t="s">
        <v>712</v>
      </c>
      <c r="S914" t="s">
        <v>2436</v>
      </c>
      <c r="W914" t="s">
        <v>712</v>
      </c>
      <c r="X914">
        <v>0</v>
      </c>
    </row>
    <row r="915" spans="1:24">
      <c r="A915">
        <v>914</v>
      </c>
      <c r="N915" s="6"/>
      <c r="O915" s="6"/>
      <c r="P915" s="6"/>
      <c r="Q915" s="6"/>
      <c r="R915" t="s">
        <v>712</v>
      </c>
      <c r="S915" t="s">
        <v>2436</v>
      </c>
      <c r="W915" t="s">
        <v>712</v>
      </c>
      <c r="X915">
        <v>0</v>
      </c>
    </row>
    <row r="916" spans="1:24">
      <c r="A916">
        <v>915</v>
      </c>
      <c r="N916" s="6"/>
      <c r="O916" s="6"/>
      <c r="P916" s="6"/>
      <c r="Q916" s="6"/>
      <c r="R916" t="s">
        <v>712</v>
      </c>
      <c r="S916" t="s">
        <v>2436</v>
      </c>
      <c r="W916" t="s">
        <v>712</v>
      </c>
      <c r="X916">
        <v>0</v>
      </c>
    </row>
    <row r="917" spans="1:24">
      <c r="A917">
        <v>916</v>
      </c>
      <c r="N917" s="6"/>
      <c r="O917" s="6"/>
      <c r="P917" s="6"/>
      <c r="Q917" s="6"/>
      <c r="R917" t="s">
        <v>712</v>
      </c>
      <c r="S917" t="s">
        <v>2436</v>
      </c>
      <c r="W917" t="s">
        <v>712</v>
      </c>
      <c r="X917">
        <v>0</v>
      </c>
    </row>
    <row r="918" spans="1:24">
      <c r="A918">
        <v>917</v>
      </c>
      <c r="N918" s="6"/>
      <c r="O918" s="6"/>
      <c r="P918" s="6"/>
      <c r="Q918" s="6"/>
      <c r="R918" t="s">
        <v>712</v>
      </c>
      <c r="S918" t="s">
        <v>2436</v>
      </c>
      <c r="W918" t="s">
        <v>712</v>
      </c>
      <c r="X918">
        <v>0</v>
      </c>
    </row>
    <row r="919" spans="1:24">
      <c r="A919">
        <v>918</v>
      </c>
      <c r="N919" s="6"/>
      <c r="O919" s="6"/>
      <c r="P919" s="6"/>
      <c r="Q919" s="6"/>
      <c r="R919" t="s">
        <v>712</v>
      </c>
      <c r="S919" t="s">
        <v>2436</v>
      </c>
      <c r="W919" t="s">
        <v>712</v>
      </c>
      <c r="X919">
        <v>0</v>
      </c>
    </row>
    <row r="920" spans="1:24">
      <c r="A920">
        <v>919</v>
      </c>
      <c r="N920" s="6"/>
      <c r="O920" s="6"/>
      <c r="P920" s="6"/>
      <c r="Q920" s="6"/>
      <c r="R920" t="s">
        <v>712</v>
      </c>
      <c r="S920" t="s">
        <v>2436</v>
      </c>
      <c r="W920" t="s">
        <v>712</v>
      </c>
      <c r="X920">
        <v>0</v>
      </c>
    </row>
    <row r="921" spans="1:24">
      <c r="A921">
        <v>920</v>
      </c>
      <c r="N921" s="6"/>
      <c r="O921" s="6"/>
      <c r="P921" s="6"/>
      <c r="Q921" s="6"/>
      <c r="R921" t="s">
        <v>712</v>
      </c>
      <c r="S921" t="s">
        <v>2436</v>
      </c>
      <c r="W921" t="s">
        <v>712</v>
      </c>
      <c r="X921">
        <v>0</v>
      </c>
    </row>
    <row r="922" spans="1:24">
      <c r="A922">
        <v>921</v>
      </c>
      <c r="N922" s="6"/>
      <c r="O922" s="6"/>
      <c r="P922" s="6"/>
      <c r="Q922" s="6"/>
      <c r="R922" t="s">
        <v>712</v>
      </c>
      <c r="S922" t="s">
        <v>2436</v>
      </c>
      <c r="W922" t="s">
        <v>712</v>
      </c>
      <c r="X922">
        <v>0</v>
      </c>
    </row>
    <row r="923" spans="1:24">
      <c r="A923">
        <v>922</v>
      </c>
      <c r="N923" s="6"/>
      <c r="O923" s="6"/>
      <c r="P923" s="6"/>
      <c r="Q923" s="6"/>
      <c r="R923" t="s">
        <v>712</v>
      </c>
      <c r="S923" t="s">
        <v>2436</v>
      </c>
      <c r="W923" t="s">
        <v>712</v>
      </c>
      <c r="X923">
        <v>0</v>
      </c>
    </row>
    <row r="924" spans="1:24">
      <c r="A924">
        <v>923</v>
      </c>
      <c r="N924" s="6"/>
      <c r="O924" s="6"/>
      <c r="P924" s="6"/>
      <c r="Q924" s="6"/>
      <c r="R924" t="s">
        <v>712</v>
      </c>
      <c r="S924" t="s">
        <v>2436</v>
      </c>
      <c r="W924" t="s">
        <v>712</v>
      </c>
      <c r="X924">
        <v>0</v>
      </c>
    </row>
    <row r="925" spans="1:24">
      <c r="A925">
        <v>924</v>
      </c>
      <c r="N925" s="6"/>
      <c r="O925" s="6"/>
      <c r="P925" s="6"/>
      <c r="Q925" s="6"/>
      <c r="R925" t="s">
        <v>712</v>
      </c>
      <c r="S925" t="s">
        <v>2436</v>
      </c>
      <c r="W925" t="s">
        <v>712</v>
      </c>
      <c r="X925">
        <v>0</v>
      </c>
    </row>
    <row r="926" spans="1:24">
      <c r="A926">
        <v>925</v>
      </c>
      <c r="N926" s="6"/>
      <c r="O926" s="6"/>
      <c r="P926" s="6"/>
      <c r="Q926" s="6"/>
      <c r="R926" t="s">
        <v>712</v>
      </c>
      <c r="S926" t="s">
        <v>2436</v>
      </c>
      <c r="W926" t="s">
        <v>712</v>
      </c>
      <c r="X926">
        <v>0</v>
      </c>
    </row>
    <row r="927" spans="1:24">
      <c r="A927">
        <v>926</v>
      </c>
      <c r="N927" s="6"/>
      <c r="O927" s="6"/>
      <c r="P927" s="6"/>
      <c r="Q927" s="6"/>
      <c r="R927" t="s">
        <v>712</v>
      </c>
      <c r="S927" t="s">
        <v>2436</v>
      </c>
      <c r="W927" t="s">
        <v>712</v>
      </c>
      <c r="X927">
        <v>0</v>
      </c>
    </row>
    <row r="928" spans="1:24">
      <c r="A928">
        <v>927</v>
      </c>
      <c r="N928" s="6"/>
      <c r="O928" s="6"/>
      <c r="P928" s="6"/>
      <c r="Q928" s="6"/>
      <c r="R928" t="s">
        <v>712</v>
      </c>
      <c r="S928" t="s">
        <v>2436</v>
      </c>
      <c r="W928" t="s">
        <v>712</v>
      </c>
      <c r="X928">
        <v>0</v>
      </c>
    </row>
    <row r="929" spans="1:24">
      <c r="A929">
        <v>928</v>
      </c>
      <c r="N929" s="6"/>
      <c r="O929" s="6"/>
      <c r="P929" s="6"/>
      <c r="Q929" s="6"/>
      <c r="R929" t="s">
        <v>712</v>
      </c>
      <c r="S929" t="s">
        <v>2436</v>
      </c>
      <c r="W929" t="s">
        <v>712</v>
      </c>
      <c r="X929">
        <v>0</v>
      </c>
    </row>
    <row r="930" spans="1:24">
      <c r="A930">
        <v>929</v>
      </c>
      <c r="N930" s="6"/>
      <c r="O930" s="6"/>
      <c r="P930" s="6"/>
      <c r="Q930" s="6"/>
      <c r="R930" t="s">
        <v>712</v>
      </c>
      <c r="S930" t="s">
        <v>2436</v>
      </c>
      <c r="W930" t="s">
        <v>712</v>
      </c>
      <c r="X930">
        <v>0</v>
      </c>
    </row>
    <row r="931" spans="1:24">
      <c r="A931">
        <v>930</v>
      </c>
      <c r="N931" s="6"/>
      <c r="O931" s="6"/>
      <c r="P931" s="6"/>
      <c r="Q931" s="6"/>
      <c r="R931" t="s">
        <v>712</v>
      </c>
      <c r="S931" t="s">
        <v>2436</v>
      </c>
      <c r="W931" t="s">
        <v>712</v>
      </c>
      <c r="X931">
        <v>0</v>
      </c>
    </row>
    <row r="932" spans="1:24">
      <c r="A932">
        <v>931</v>
      </c>
      <c r="N932" s="6"/>
      <c r="O932" s="6"/>
      <c r="P932" s="6"/>
      <c r="Q932" s="6"/>
      <c r="R932" t="s">
        <v>712</v>
      </c>
      <c r="S932" t="s">
        <v>2436</v>
      </c>
      <c r="W932" t="s">
        <v>712</v>
      </c>
      <c r="X932">
        <v>0</v>
      </c>
    </row>
    <row r="933" spans="1:24">
      <c r="A933">
        <v>932</v>
      </c>
      <c r="N933" s="6"/>
      <c r="O933" s="6"/>
      <c r="P933" s="6"/>
      <c r="Q933" s="6"/>
      <c r="R933" t="s">
        <v>712</v>
      </c>
      <c r="S933" t="s">
        <v>2436</v>
      </c>
      <c r="W933" t="s">
        <v>712</v>
      </c>
      <c r="X933">
        <v>0</v>
      </c>
    </row>
    <row r="934" spans="1:24">
      <c r="A934">
        <v>933</v>
      </c>
      <c r="N934" s="6"/>
      <c r="O934" s="6"/>
      <c r="P934" s="6"/>
      <c r="Q934" s="6"/>
      <c r="R934" t="s">
        <v>712</v>
      </c>
      <c r="S934" t="s">
        <v>2436</v>
      </c>
      <c r="W934" t="s">
        <v>712</v>
      </c>
      <c r="X934">
        <v>0</v>
      </c>
    </row>
    <row r="935" spans="1:24">
      <c r="A935">
        <v>934</v>
      </c>
      <c r="N935" s="6"/>
      <c r="O935" s="6"/>
      <c r="P935" s="6"/>
      <c r="Q935" s="6"/>
      <c r="R935" t="s">
        <v>712</v>
      </c>
      <c r="S935" t="s">
        <v>2436</v>
      </c>
      <c r="W935" t="s">
        <v>712</v>
      </c>
      <c r="X935">
        <v>0</v>
      </c>
    </row>
    <row r="936" spans="1:24">
      <c r="A936">
        <v>935</v>
      </c>
      <c r="N936" s="6"/>
      <c r="O936" s="6"/>
      <c r="P936" s="6"/>
      <c r="Q936" s="6"/>
      <c r="R936" t="s">
        <v>712</v>
      </c>
      <c r="S936" t="s">
        <v>2436</v>
      </c>
      <c r="W936" t="s">
        <v>712</v>
      </c>
      <c r="X936">
        <v>0</v>
      </c>
    </row>
    <row r="937" spans="1:24">
      <c r="A937">
        <v>936</v>
      </c>
      <c r="N937" s="6"/>
      <c r="O937" s="6"/>
      <c r="P937" s="6"/>
      <c r="Q937" s="6"/>
      <c r="R937" t="s">
        <v>712</v>
      </c>
      <c r="S937" t="s">
        <v>2436</v>
      </c>
      <c r="W937" t="s">
        <v>712</v>
      </c>
      <c r="X937">
        <v>0</v>
      </c>
    </row>
    <row r="938" spans="1:24">
      <c r="A938">
        <v>937</v>
      </c>
      <c r="N938" s="6"/>
      <c r="O938" s="6"/>
      <c r="P938" s="6"/>
      <c r="Q938" s="6"/>
      <c r="R938" t="s">
        <v>712</v>
      </c>
      <c r="S938" t="s">
        <v>2436</v>
      </c>
      <c r="W938" t="s">
        <v>712</v>
      </c>
      <c r="X938">
        <v>0</v>
      </c>
    </row>
    <row r="939" spans="1:24">
      <c r="A939">
        <v>938</v>
      </c>
      <c r="N939" s="6"/>
      <c r="O939" s="6"/>
      <c r="P939" s="6"/>
      <c r="Q939" s="6"/>
      <c r="R939" t="s">
        <v>712</v>
      </c>
      <c r="S939" t="s">
        <v>2436</v>
      </c>
      <c r="W939" t="s">
        <v>712</v>
      </c>
      <c r="X939">
        <v>0</v>
      </c>
    </row>
    <row r="940" spans="1:24">
      <c r="A940">
        <v>939</v>
      </c>
      <c r="N940" s="6"/>
      <c r="O940" s="6"/>
      <c r="P940" s="6"/>
      <c r="Q940" s="6"/>
      <c r="R940" t="s">
        <v>712</v>
      </c>
      <c r="S940" t="s">
        <v>2436</v>
      </c>
      <c r="W940" t="s">
        <v>712</v>
      </c>
      <c r="X940">
        <v>0</v>
      </c>
    </row>
    <row r="941" spans="1:24">
      <c r="A941">
        <v>940</v>
      </c>
      <c r="N941" s="6"/>
      <c r="O941" s="6"/>
      <c r="P941" s="6"/>
      <c r="Q941" s="6"/>
      <c r="R941" t="s">
        <v>712</v>
      </c>
      <c r="S941" t="s">
        <v>2436</v>
      </c>
      <c r="W941" t="s">
        <v>712</v>
      </c>
      <c r="X941">
        <v>0</v>
      </c>
    </row>
    <row r="942" spans="1:24">
      <c r="A942">
        <v>941</v>
      </c>
      <c r="N942" s="6"/>
      <c r="O942" s="6"/>
      <c r="P942" s="6"/>
      <c r="Q942" s="6"/>
      <c r="R942" t="s">
        <v>712</v>
      </c>
      <c r="S942" t="s">
        <v>2436</v>
      </c>
      <c r="W942" t="s">
        <v>712</v>
      </c>
      <c r="X942">
        <v>0</v>
      </c>
    </row>
    <row r="943" spans="1:24">
      <c r="A943">
        <v>942</v>
      </c>
      <c r="N943" s="6"/>
      <c r="O943" s="6"/>
      <c r="P943" s="6"/>
      <c r="Q943" s="6"/>
      <c r="R943" t="s">
        <v>712</v>
      </c>
      <c r="S943" t="s">
        <v>2436</v>
      </c>
      <c r="W943" t="s">
        <v>712</v>
      </c>
      <c r="X943">
        <v>0</v>
      </c>
    </row>
    <row r="944" spans="1:24">
      <c r="A944">
        <v>943</v>
      </c>
      <c r="N944" s="6"/>
      <c r="O944" s="6"/>
      <c r="P944" s="6"/>
      <c r="Q944" s="6"/>
      <c r="R944" t="s">
        <v>712</v>
      </c>
      <c r="S944" t="s">
        <v>2436</v>
      </c>
      <c r="W944" t="s">
        <v>712</v>
      </c>
      <c r="X944">
        <v>0</v>
      </c>
    </row>
    <row r="945" spans="1:24">
      <c r="A945">
        <v>944</v>
      </c>
      <c r="N945" s="6"/>
      <c r="O945" s="6"/>
      <c r="P945" s="6"/>
      <c r="Q945" s="6"/>
      <c r="R945" t="s">
        <v>712</v>
      </c>
      <c r="S945" t="s">
        <v>2436</v>
      </c>
      <c r="W945" t="s">
        <v>712</v>
      </c>
      <c r="X945">
        <v>0</v>
      </c>
    </row>
    <row r="946" spans="1:24">
      <c r="A946">
        <v>945</v>
      </c>
      <c r="N946" s="6"/>
      <c r="O946" s="6"/>
      <c r="P946" s="6"/>
      <c r="Q946" s="6"/>
      <c r="R946" t="s">
        <v>712</v>
      </c>
      <c r="S946" t="s">
        <v>2436</v>
      </c>
      <c r="W946" t="s">
        <v>712</v>
      </c>
      <c r="X946">
        <v>0</v>
      </c>
    </row>
    <row r="947" spans="1:24">
      <c r="A947">
        <v>946</v>
      </c>
      <c r="N947" s="6"/>
      <c r="O947" s="6"/>
      <c r="P947" s="6"/>
      <c r="Q947" s="6"/>
      <c r="R947" t="s">
        <v>712</v>
      </c>
      <c r="S947" t="s">
        <v>2436</v>
      </c>
      <c r="W947" t="s">
        <v>712</v>
      </c>
      <c r="X947">
        <v>0</v>
      </c>
    </row>
    <row r="948" spans="1:24">
      <c r="A948">
        <v>947</v>
      </c>
      <c r="N948" s="6"/>
      <c r="O948" s="6"/>
      <c r="P948" s="6"/>
      <c r="Q948" s="6"/>
      <c r="R948" t="s">
        <v>712</v>
      </c>
      <c r="S948" t="s">
        <v>2436</v>
      </c>
      <c r="W948" t="s">
        <v>712</v>
      </c>
      <c r="X948">
        <v>0</v>
      </c>
    </row>
    <row r="949" spans="1:24">
      <c r="A949">
        <v>948</v>
      </c>
      <c r="N949" s="6"/>
      <c r="O949" s="6"/>
      <c r="P949" s="6"/>
      <c r="Q949" s="6"/>
      <c r="R949" t="s">
        <v>712</v>
      </c>
      <c r="S949" t="s">
        <v>2436</v>
      </c>
      <c r="W949" t="s">
        <v>712</v>
      </c>
      <c r="X949">
        <v>0</v>
      </c>
    </row>
    <row r="950" spans="1:24">
      <c r="A950">
        <v>949</v>
      </c>
      <c r="N950" s="6"/>
      <c r="O950" s="6"/>
      <c r="P950" s="6"/>
      <c r="Q950" s="6"/>
      <c r="R950" t="s">
        <v>712</v>
      </c>
      <c r="S950" t="s">
        <v>2436</v>
      </c>
      <c r="W950" t="s">
        <v>712</v>
      </c>
      <c r="X950">
        <v>0</v>
      </c>
    </row>
    <row r="951" spans="1:24">
      <c r="A951">
        <v>950</v>
      </c>
      <c r="N951" s="6"/>
      <c r="O951" s="6"/>
      <c r="P951" s="6"/>
      <c r="Q951" s="6"/>
      <c r="R951" t="s">
        <v>712</v>
      </c>
      <c r="S951" t="s">
        <v>2436</v>
      </c>
      <c r="W951" t="s">
        <v>712</v>
      </c>
      <c r="X951">
        <v>0</v>
      </c>
    </row>
    <row r="952" spans="1:24">
      <c r="A952">
        <v>951</v>
      </c>
      <c r="N952" s="6"/>
      <c r="O952" s="6"/>
      <c r="P952" s="6"/>
      <c r="Q952" s="6"/>
      <c r="R952" t="s">
        <v>712</v>
      </c>
      <c r="S952" t="s">
        <v>2436</v>
      </c>
      <c r="W952" t="s">
        <v>712</v>
      </c>
      <c r="X952">
        <v>0</v>
      </c>
    </row>
    <row r="953" spans="1:24">
      <c r="A953">
        <v>952</v>
      </c>
      <c r="N953" s="6"/>
      <c r="O953" s="6"/>
      <c r="P953" s="6"/>
      <c r="Q953" s="6"/>
      <c r="R953" t="s">
        <v>712</v>
      </c>
      <c r="S953" t="s">
        <v>2436</v>
      </c>
      <c r="W953" t="s">
        <v>712</v>
      </c>
      <c r="X953">
        <v>0</v>
      </c>
    </row>
    <row r="954" spans="1:24">
      <c r="A954">
        <v>953</v>
      </c>
      <c r="N954" s="6"/>
      <c r="O954" s="6"/>
      <c r="P954" s="6"/>
      <c r="Q954" s="6"/>
      <c r="R954" t="s">
        <v>712</v>
      </c>
      <c r="S954" t="s">
        <v>2436</v>
      </c>
      <c r="W954" t="s">
        <v>712</v>
      </c>
      <c r="X954">
        <v>0</v>
      </c>
    </row>
    <row r="955" spans="1:24">
      <c r="A955">
        <v>954</v>
      </c>
      <c r="N955" s="6"/>
      <c r="O955" s="6"/>
      <c r="P955" s="6"/>
      <c r="Q955" s="6"/>
      <c r="R955" t="s">
        <v>712</v>
      </c>
      <c r="S955" t="s">
        <v>2436</v>
      </c>
      <c r="W955" t="s">
        <v>712</v>
      </c>
      <c r="X955">
        <v>0</v>
      </c>
    </row>
    <row r="956" spans="1:24">
      <c r="A956">
        <v>955</v>
      </c>
      <c r="N956" s="6"/>
      <c r="O956" s="6"/>
      <c r="P956" s="6"/>
      <c r="Q956" s="6"/>
      <c r="R956" t="s">
        <v>712</v>
      </c>
      <c r="S956" t="s">
        <v>2436</v>
      </c>
      <c r="W956" t="s">
        <v>712</v>
      </c>
      <c r="X956">
        <v>0</v>
      </c>
    </row>
    <row r="957" spans="1:24">
      <c r="A957">
        <v>956</v>
      </c>
      <c r="N957" s="6"/>
      <c r="O957" s="6"/>
      <c r="P957" s="6"/>
      <c r="Q957" s="6"/>
      <c r="R957" t="s">
        <v>712</v>
      </c>
      <c r="S957" t="s">
        <v>2436</v>
      </c>
      <c r="W957" t="s">
        <v>712</v>
      </c>
      <c r="X957">
        <v>0</v>
      </c>
    </row>
    <row r="958" spans="1:24">
      <c r="A958">
        <v>957</v>
      </c>
      <c r="N958" s="6"/>
      <c r="O958" s="6"/>
      <c r="P958" s="6"/>
      <c r="Q958" s="6"/>
      <c r="R958" t="s">
        <v>712</v>
      </c>
      <c r="S958" t="s">
        <v>2436</v>
      </c>
      <c r="W958" t="s">
        <v>712</v>
      </c>
      <c r="X958">
        <v>0</v>
      </c>
    </row>
    <row r="959" spans="1:24">
      <c r="A959">
        <v>958</v>
      </c>
      <c r="N959" s="6"/>
      <c r="O959" s="6"/>
      <c r="P959" s="6"/>
      <c r="Q959" s="6"/>
      <c r="R959" t="s">
        <v>712</v>
      </c>
      <c r="S959" t="s">
        <v>2436</v>
      </c>
      <c r="W959" t="s">
        <v>712</v>
      </c>
      <c r="X959">
        <v>0</v>
      </c>
    </row>
    <row r="960" spans="1:24">
      <c r="A960">
        <v>959</v>
      </c>
      <c r="N960" s="6"/>
      <c r="O960" s="6"/>
      <c r="P960" s="6"/>
      <c r="Q960" s="6"/>
      <c r="R960" t="s">
        <v>712</v>
      </c>
      <c r="S960" t="s">
        <v>2436</v>
      </c>
      <c r="W960" t="s">
        <v>712</v>
      </c>
      <c r="X960">
        <v>0</v>
      </c>
    </row>
    <row r="961" spans="1:24">
      <c r="A961">
        <v>960</v>
      </c>
      <c r="N961" s="6"/>
      <c r="O961" s="6"/>
      <c r="P961" s="6"/>
      <c r="Q961" s="6"/>
      <c r="R961" t="s">
        <v>712</v>
      </c>
      <c r="S961" t="s">
        <v>2436</v>
      </c>
      <c r="W961" t="s">
        <v>712</v>
      </c>
      <c r="X961">
        <v>0</v>
      </c>
    </row>
    <row r="962" spans="1:24">
      <c r="A962">
        <v>961</v>
      </c>
      <c r="N962" s="6"/>
      <c r="O962" s="6"/>
      <c r="P962" s="6"/>
      <c r="Q962" s="6"/>
      <c r="R962" t="s">
        <v>712</v>
      </c>
      <c r="S962" t="s">
        <v>2436</v>
      </c>
      <c r="W962" t="s">
        <v>712</v>
      </c>
      <c r="X962">
        <v>0</v>
      </c>
    </row>
    <row r="963" spans="1:24">
      <c r="A963">
        <v>962</v>
      </c>
      <c r="N963" s="6"/>
      <c r="O963" s="6"/>
      <c r="P963" s="6"/>
      <c r="Q963" s="6"/>
      <c r="R963" t="s">
        <v>712</v>
      </c>
      <c r="S963" t="s">
        <v>2436</v>
      </c>
      <c r="W963" t="s">
        <v>712</v>
      </c>
      <c r="X963">
        <v>0</v>
      </c>
    </row>
    <row r="964" spans="1:24">
      <c r="A964">
        <v>963</v>
      </c>
      <c r="N964" s="6"/>
      <c r="O964" s="6"/>
      <c r="P964" s="6"/>
      <c r="Q964" s="6"/>
      <c r="R964" t="s">
        <v>712</v>
      </c>
      <c r="S964" t="s">
        <v>2436</v>
      </c>
      <c r="W964" t="s">
        <v>712</v>
      </c>
      <c r="X964">
        <v>0</v>
      </c>
    </row>
    <row r="965" spans="1:24">
      <c r="A965">
        <v>964</v>
      </c>
      <c r="N965" s="6"/>
      <c r="O965" s="6"/>
      <c r="P965" s="6"/>
      <c r="Q965" s="6"/>
      <c r="R965" t="s">
        <v>712</v>
      </c>
      <c r="S965" t="s">
        <v>2436</v>
      </c>
      <c r="W965" t="s">
        <v>712</v>
      </c>
      <c r="X965">
        <v>0</v>
      </c>
    </row>
    <row r="966" spans="1:24">
      <c r="A966">
        <v>965</v>
      </c>
      <c r="N966" s="6"/>
      <c r="O966" s="6"/>
      <c r="P966" s="6"/>
      <c r="Q966" s="6"/>
      <c r="R966" t="s">
        <v>712</v>
      </c>
      <c r="S966" t="s">
        <v>2436</v>
      </c>
      <c r="W966" t="s">
        <v>712</v>
      </c>
      <c r="X966">
        <v>0</v>
      </c>
    </row>
    <row r="967" spans="1:24">
      <c r="A967">
        <v>966</v>
      </c>
      <c r="N967" s="6"/>
      <c r="O967" s="6"/>
      <c r="P967" s="6"/>
      <c r="Q967" s="6"/>
      <c r="R967" t="s">
        <v>712</v>
      </c>
      <c r="S967" t="s">
        <v>2436</v>
      </c>
      <c r="W967" t="s">
        <v>712</v>
      </c>
      <c r="X967">
        <v>0</v>
      </c>
    </row>
    <row r="968" spans="1:24">
      <c r="A968">
        <v>967</v>
      </c>
      <c r="N968" s="6"/>
      <c r="O968" s="6"/>
      <c r="P968" s="6"/>
      <c r="Q968" s="6"/>
      <c r="R968" t="s">
        <v>712</v>
      </c>
      <c r="S968" t="s">
        <v>2436</v>
      </c>
      <c r="W968" t="s">
        <v>712</v>
      </c>
      <c r="X968">
        <v>0</v>
      </c>
    </row>
    <row r="969" spans="1:24">
      <c r="A969">
        <v>968</v>
      </c>
      <c r="N969" s="6"/>
      <c r="O969" s="6"/>
      <c r="P969" s="6"/>
      <c r="Q969" s="6"/>
      <c r="R969" t="s">
        <v>712</v>
      </c>
      <c r="S969" t="s">
        <v>2436</v>
      </c>
      <c r="W969" t="s">
        <v>712</v>
      </c>
      <c r="X969">
        <v>0</v>
      </c>
    </row>
    <row r="970" spans="1:24">
      <c r="A970">
        <v>969</v>
      </c>
      <c r="N970" s="6"/>
      <c r="O970" s="6"/>
      <c r="P970" s="6"/>
      <c r="Q970" s="6"/>
      <c r="R970" t="s">
        <v>712</v>
      </c>
      <c r="S970" t="s">
        <v>2436</v>
      </c>
      <c r="W970" t="s">
        <v>712</v>
      </c>
      <c r="X970">
        <v>0</v>
      </c>
    </row>
    <row r="971" spans="1:24">
      <c r="A971">
        <v>970</v>
      </c>
      <c r="N971" s="6"/>
      <c r="O971" s="6"/>
      <c r="P971" s="6"/>
      <c r="Q971" s="6"/>
      <c r="R971" t="s">
        <v>712</v>
      </c>
      <c r="S971" t="s">
        <v>2436</v>
      </c>
      <c r="W971" t="s">
        <v>712</v>
      </c>
      <c r="X971">
        <v>0</v>
      </c>
    </row>
    <row r="972" spans="1:24">
      <c r="A972">
        <v>971</v>
      </c>
      <c r="N972" s="6"/>
      <c r="O972" s="6"/>
      <c r="P972" s="6"/>
      <c r="Q972" s="6"/>
      <c r="R972" t="s">
        <v>712</v>
      </c>
      <c r="S972" t="s">
        <v>2436</v>
      </c>
      <c r="W972" t="s">
        <v>712</v>
      </c>
      <c r="X972">
        <v>0</v>
      </c>
    </row>
    <row r="973" spans="1:24">
      <c r="A973">
        <v>972</v>
      </c>
      <c r="N973" s="6"/>
      <c r="O973" s="6"/>
      <c r="P973" s="6"/>
      <c r="Q973" s="6"/>
      <c r="R973" t="s">
        <v>712</v>
      </c>
      <c r="S973" t="s">
        <v>2436</v>
      </c>
      <c r="W973" t="s">
        <v>712</v>
      </c>
      <c r="X973">
        <v>0</v>
      </c>
    </row>
    <row r="974" spans="1:24">
      <c r="A974">
        <v>973</v>
      </c>
      <c r="N974" s="6"/>
      <c r="O974" s="6"/>
      <c r="P974" s="6"/>
      <c r="Q974" s="6"/>
      <c r="R974" t="s">
        <v>712</v>
      </c>
      <c r="S974" t="s">
        <v>2436</v>
      </c>
      <c r="W974" t="s">
        <v>712</v>
      </c>
      <c r="X974">
        <v>0</v>
      </c>
    </row>
    <row r="975" spans="1:24">
      <c r="A975">
        <v>974</v>
      </c>
      <c r="N975" s="6"/>
      <c r="O975" s="6"/>
      <c r="P975" s="6"/>
      <c r="Q975" s="6"/>
      <c r="R975" t="s">
        <v>712</v>
      </c>
      <c r="S975" t="s">
        <v>2436</v>
      </c>
      <c r="W975" t="s">
        <v>712</v>
      </c>
      <c r="X975">
        <v>0</v>
      </c>
    </row>
    <row r="976" spans="1:24">
      <c r="A976">
        <v>975</v>
      </c>
      <c r="N976" s="6"/>
      <c r="O976" s="6"/>
      <c r="P976" s="6"/>
      <c r="Q976" s="6"/>
      <c r="R976" t="s">
        <v>712</v>
      </c>
      <c r="S976" t="s">
        <v>2436</v>
      </c>
      <c r="W976" t="s">
        <v>712</v>
      </c>
      <c r="X976">
        <v>0</v>
      </c>
    </row>
    <row r="977" spans="1:24">
      <c r="A977">
        <v>976</v>
      </c>
      <c r="N977" s="6"/>
      <c r="O977" s="6"/>
      <c r="P977" s="6"/>
      <c r="Q977" s="6"/>
      <c r="R977" t="s">
        <v>712</v>
      </c>
      <c r="S977" t="s">
        <v>2436</v>
      </c>
      <c r="W977" t="s">
        <v>712</v>
      </c>
      <c r="X977">
        <v>0</v>
      </c>
    </row>
    <row r="978" spans="1:24">
      <c r="A978">
        <v>977</v>
      </c>
      <c r="N978" s="6"/>
      <c r="O978" s="6"/>
      <c r="P978" s="6"/>
      <c r="Q978" s="6"/>
      <c r="R978" t="s">
        <v>712</v>
      </c>
      <c r="S978" t="s">
        <v>2436</v>
      </c>
      <c r="W978" t="s">
        <v>712</v>
      </c>
      <c r="X978">
        <v>0</v>
      </c>
    </row>
    <row r="979" spans="1:24">
      <c r="A979">
        <v>978</v>
      </c>
      <c r="N979" s="6"/>
      <c r="O979" s="6"/>
      <c r="P979" s="6"/>
      <c r="Q979" s="6"/>
      <c r="R979" t="s">
        <v>712</v>
      </c>
      <c r="S979" t="s">
        <v>2436</v>
      </c>
      <c r="W979" t="s">
        <v>712</v>
      </c>
      <c r="X979">
        <v>0</v>
      </c>
    </row>
    <row r="980" spans="1:24">
      <c r="A980">
        <v>979</v>
      </c>
      <c r="N980" s="6"/>
      <c r="O980" s="6"/>
      <c r="P980" s="6"/>
      <c r="Q980" s="6"/>
      <c r="R980" t="s">
        <v>712</v>
      </c>
      <c r="S980" t="s">
        <v>2436</v>
      </c>
      <c r="W980" t="s">
        <v>712</v>
      </c>
      <c r="X980">
        <v>0</v>
      </c>
    </row>
    <row r="981" spans="1:24">
      <c r="A981">
        <v>980</v>
      </c>
      <c r="N981" s="6"/>
      <c r="O981" s="6"/>
      <c r="P981" s="6"/>
      <c r="Q981" s="6"/>
      <c r="R981" t="s">
        <v>712</v>
      </c>
      <c r="S981" t="s">
        <v>2436</v>
      </c>
      <c r="W981" t="s">
        <v>712</v>
      </c>
      <c r="X981">
        <v>0</v>
      </c>
    </row>
    <row r="982" spans="1:24">
      <c r="A982">
        <v>981</v>
      </c>
      <c r="N982" s="6"/>
      <c r="O982" s="6"/>
      <c r="P982" s="6"/>
      <c r="Q982" s="6"/>
      <c r="R982" t="s">
        <v>712</v>
      </c>
      <c r="S982" t="s">
        <v>2436</v>
      </c>
      <c r="W982" t="s">
        <v>712</v>
      </c>
      <c r="X982">
        <v>0</v>
      </c>
    </row>
    <row r="983" spans="1:24">
      <c r="A983">
        <v>982</v>
      </c>
      <c r="N983" s="6"/>
      <c r="O983" s="6"/>
      <c r="P983" s="6"/>
      <c r="Q983" s="6"/>
      <c r="R983" t="s">
        <v>712</v>
      </c>
      <c r="S983" t="s">
        <v>2436</v>
      </c>
      <c r="W983" t="s">
        <v>712</v>
      </c>
      <c r="X983">
        <v>0</v>
      </c>
    </row>
    <row r="984" spans="1:24">
      <c r="A984">
        <v>983</v>
      </c>
      <c r="N984" s="6"/>
      <c r="O984" s="6"/>
      <c r="P984" s="6"/>
      <c r="Q984" s="6"/>
      <c r="R984" t="s">
        <v>712</v>
      </c>
      <c r="S984" t="s">
        <v>2436</v>
      </c>
      <c r="W984" t="s">
        <v>712</v>
      </c>
      <c r="X984">
        <v>0</v>
      </c>
    </row>
    <row r="985" spans="1:24">
      <c r="A985">
        <v>984</v>
      </c>
      <c r="N985" s="6"/>
      <c r="O985" s="6"/>
      <c r="P985" s="6"/>
      <c r="Q985" s="6"/>
      <c r="R985" t="s">
        <v>712</v>
      </c>
      <c r="S985" t="s">
        <v>2436</v>
      </c>
      <c r="W985" t="s">
        <v>712</v>
      </c>
      <c r="X985">
        <v>0</v>
      </c>
    </row>
    <row r="986" spans="1:24">
      <c r="A986">
        <v>985</v>
      </c>
      <c r="N986" s="6"/>
      <c r="O986" s="6"/>
      <c r="P986" s="6"/>
      <c r="Q986" s="6"/>
      <c r="R986" t="s">
        <v>712</v>
      </c>
      <c r="S986" t="s">
        <v>2436</v>
      </c>
      <c r="W986" t="s">
        <v>712</v>
      </c>
      <c r="X986">
        <v>0</v>
      </c>
    </row>
    <row r="987" spans="1:24">
      <c r="A987">
        <v>986</v>
      </c>
      <c r="N987" s="6"/>
      <c r="O987" s="6"/>
      <c r="P987" s="6"/>
      <c r="Q987" s="6"/>
      <c r="R987" t="s">
        <v>712</v>
      </c>
      <c r="S987" t="s">
        <v>2436</v>
      </c>
      <c r="W987" t="s">
        <v>712</v>
      </c>
      <c r="X987">
        <v>0</v>
      </c>
    </row>
    <row r="988" spans="1:24">
      <c r="A988">
        <v>987</v>
      </c>
      <c r="N988" s="6"/>
      <c r="O988" s="6"/>
      <c r="P988" s="6"/>
      <c r="Q988" s="6"/>
      <c r="R988" t="s">
        <v>712</v>
      </c>
      <c r="S988" t="s">
        <v>2436</v>
      </c>
      <c r="W988" t="s">
        <v>712</v>
      </c>
      <c r="X988">
        <v>0</v>
      </c>
    </row>
    <row r="989" spans="1:24">
      <c r="A989">
        <v>988</v>
      </c>
      <c r="N989" s="6"/>
      <c r="O989" s="6"/>
      <c r="P989" s="6"/>
      <c r="Q989" s="6"/>
      <c r="R989" t="s">
        <v>712</v>
      </c>
      <c r="S989" t="s">
        <v>2436</v>
      </c>
      <c r="W989" t="s">
        <v>712</v>
      </c>
      <c r="X989">
        <v>0</v>
      </c>
    </row>
    <row r="990" spans="1:24">
      <c r="A990">
        <v>989</v>
      </c>
      <c r="N990" s="6"/>
      <c r="O990" s="6"/>
      <c r="P990" s="6"/>
      <c r="Q990" s="6"/>
      <c r="R990" t="s">
        <v>712</v>
      </c>
      <c r="S990" t="s">
        <v>2436</v>
      </c>
      <c r="W990" t="s">
        <v>712</v>
      </c>
      <c r="X990">
        <v>0</v>
      </c>
    </row>
    <row r="991" spans="1:24">
      <c r="A991">
        <v>990</v>
      </c>
      <c r="N991" s="6"/>
      <c r="O991" s="6"/>
      <c r="P991" s="6"/>
      <c r="Q991" s="6"/>
      <c r="R991" t="s">
        <v>712</v>
      </c>
      <c r="S991" t="s">
        <v>2436</v>
      </c>
      <c r="W991" t="s">
        <v>712</v>
      </c>
      <c r="X991">
        <v>0</v>
      </c>
    </row>
    <row r="992" spans="1:24">
      <c r="A992">
        <v>991</v>
      </c>
      <c r="N992" s="6"/>
      <c r="O992" s="6"/>
      <c r="P992" s="6"/>
      <c r="Q992" s="6"/>
      <c r="R992" t="s">
        <v>712</v>
      </c>
      <c r="S992" t="s">
        <v>2436</v>
      </c>
      <c r="W992" t="s">
        <v>712</v>
      </c>
      <c r="X992">
        <v>0</v>
      </c>
    </row>
    <row r="993" spans="1:24">
      <c r="A993">
        <v>992</v>
      </c>
      <c r="N993" s="6"/>
      <c r="O993" s="6"/>
      <c r="P993" s="6"/>
      <c r="Q993" s="6"/>
      <c r="R993" t="s">
        <v>712</v>
      </c>
      <c r="S993" t="s">
        <v>2436</v>
      </c>
      <c r="W993" t="s">
        <v>712</v>
      </c>
      <c r="X993">
        <v>0</v>
      </c>
    </row>
    <row r="994" spans="1:24">
      <c r="A994">
        <v>993</v>
      </c>
      <c r="N994" s="6"/>
      <c r="O994" s="6"/>
      <c r="P994" s="6"/>
      <c r="Q994" s="6"/>
      <c r="R994" t="s">
        <v>712</v>
      </c>
      <c r="S994" t="s">
        <v>2436</v>
      </c>
      <c r="W994" t="s">
        <v>712</v>
      </c>
      <c r="X994">
        <v>0</v>
      </c>
    </row>
    <row r="995" spans="1:24">
      <c r="A995">
        <v>994</v>
      </c>
      <c r="N995" s="6"/>
      <c r="O995" s="6"/>
      <c r="P995" s="6"/>
      <c r="Q995" s="6"/>
      <c r="R995" t="s">
        <v>712</v>
      </c>
      <c r="S995" t="s">
        <v>2436</v>
      </c>
      <c r="W995" t="s">
        <v>712</v>
      </c>
      <c r="X995">
        <v>0</v>
      </c>
    </row>
    <row r="996" spans="1:24">
      <c r="A996">
        <v>995</v>
      </c>
      <c r="N996" s="6"/>
      <c r="O996" s="6"/>
      <c r="P996" s="6"/>
      <c r="Q996" s="6"/>
      <c r="R996" t="s">
        <v>712</v>
      </c>
      <c r="S996" t="s">
        <v>2436</v>
      </c>
      <c r="W996" t="s">
        <v>712</v>
      </c>
      <c r="X996">
        <v>0</v>
      </c>
    </row>
    <row r="997" spans="1:24">
      <c r="A997">
        <v>996</v>
      </c>
      <c r="N997" s="6"/>
      <c r="O997" s="6"/>
      <c r="P997" s="6"/>
      <c r="Q997" s="6"/>
      <c r="R997" t="s">
        <v>712</v>
      </c>
      <c r="S997" t="s">
        <v>2436</v>
      </c>
      <c r="W997" t="s">
        <v>712</v>
      </c>
      <c r="X997">
        <v>0</v>
      </c>
    </row>
    <row r="998" spans="1:24">
      <c r="A998">
        <v>997</v>
      </c>
      <c r="N998" s="6"/>
      <c r="O998" s="6"/>
      <c r="P998" s="6"/>
      <c r="Q998" s="6"/>
      <c r="R998" t="s">
        <v>712</v>
      </c>
      <c r="S998" t="s">
        <v>2436</v>
      </c>
      <c r="W998" t="s">
        <v>712</v>
      </c>
      <c r="X998">
        <v>0</v>
      </c>
    </row>
    <row r="999" spans="1:24">
      <c r="A999">
        <v>998</v>
      </c>
      <c r="N999" s="6"/>
      <c r="O999" s="6"/>
      <c r="P999" s="6"/>
      <c r="Q999" s="6"/>
      <c r="R999" t="s">
        <v>712</v>
      </c>
      <c r="S999" t="s">
        <v>2436</v>
      </c>
      <c r="W999" t="s">
        <v>712</v>
      </c>
      <c r="X999">
        <v>0</v>
      </c>
    </row>
    <row r="1000" spans="1:24">
      <c r="A1000">
        <v>999</v>
      </c>
      <c r="N1000" s="6"/>
      <c r="O1000" s="6"/>
      <c r="P1000" s="6"/>
      <c r="Q1000" s="6"/>
      <c r="R1000" t="s">
        <v>712</v>
      </c>
      <c r="S1000" t="s">
        <v>2436</v>
      </c>
      <c r="W1000" t="s">
        <v>712</v>
      </c>
      <c r="X1000">
        <v>0</v>
      </c>
    </row>
    <row r="1001" spans="1:24">
      <c r="A1001">
        <v>1000</v>
      </c>
      <c r="N1001" s="6"/>
      <c r="O1001" s="6"/>
      <c r="P1001" s="6"/>
      <c r="Q1001" s="6"/>
      <c r="R1001" t="s">
        <v>712</v>
      </c>
      <c r="S1001" t="s">
        <v>2436</v>
      </c>
      <c r="W1001" t="s">
        <v>712</v>
      </c>
      <c r="X1001">
        <v>0</v>
      </c>
    </row>
    <row r="1002" spans="1:24">
      <c r="A1002">
        <v>1001</v>
      </c>
      <c r="N1002" s="6"/>
      <c r="O1002" s="6"/>
      <c r="P1002" s="6"/>
      <c r="Q1002" s="6"/>
      <c r="R1002" t="s">
        <v>712</v>
      </c>
      <c r="S1002" t="s">
        <v>2436</v>
      </c>
      <c r="W1002" t="s">
        <v>712</v>
      </c>
      <c r="X1002">
        <v>0</v>
      </c>
    </row>
    <row r="1003" spans="1:24">
      <c r="A1003">
        <v>1002</v>
      </c>
      <c r="N1003" s="6"/>
      <c r="O1003" s="6"/>
      <c r="P1003" s="6"/>
      <c r="Q1003" s="6"/>
      <c r="R1003" t="s">
        <v>712</v>
      </c>
      <c r="S1003" t="s">
        <v>2436</v>
      </c>
      <c r="W1003" t="s">
        <v>712</v>
      </c>
      <c r="X1003">
        <v>0</v>
      </c>
    </row>
    <row r="1004" spans="1:24">
      <c r="A1004">
        <v>1003</v>
      </c>
      <c r="N1004" s="6"/>
      <c r="O1004" s="6"/>
      <c r="P1004" s="6"/>
      <c r="Q1004" s="6"/>
      <c r="R1004" t="s">
        <v>712</v>
      </c>
      <c r="S1004" t="s">
        <v>2436</v>
      </c>
      <c r="W1004" t="s">
        <v>712</v>
      </c>
      <c r="X1004">
        <v>0</v>
      </c>
    </row>
    <row r="1005" spans="1:24">
      <c r="A1005">
        <v>1004</v>
      </c>
      <c r="N1005" s="6"/>
      <c r="O1005" s="6"/>
      <c r="P1005" s="6"/>
      <c r="Q1005" s="6"/>
      <c r="R1005" t="s">
        <v>712</v>
      </c>
      <c r="S1005" t="s">
        <v>2436</v>
      </c>
      <c r="W1005" t="s">
        <v>712</v>
      </c>
      <c r="X1005">
        <v>0</v>
      </c>
    </row>
    <row r="1006" spans="1:24">
      <c r="A1006">
        <v>1005</v>
      </c>
      <c r="N1006" s="6"/>
      <c r="O1006" s="6"/>
      <c r="P1006" s="6"/>
      <c r="Q1006" s="6"/>
      <c r="R1006" t="s">
        <v>712</v>
      </c>
      <c r="S1006" t="s">
        <v>2436</v>
      </c>
      <c r="W1006" t="s">
        <v>712</v>
      </c>
      <c r="X1006">
        <v>0</v>
      </c>
    </row>
    <row r="1007" spans="1:24">
      <c r="A1007">
        <v>1006</v>
      </c>
      <c r="N1007" s="6"/>
      <c r="O1007" s="6"/>
      <c r="P1007" s="6"/>
      <c r="Q1007" s="6"/>
      <c r="R1007" t="s">
        <v>712</v>
      </c>
      <c r="S1007" t="s">
        <v>2436</v>
      </c>
      <c r="W1007" t="s">
        <v>712</v>
      </c>
      <c r="X1007">
        <v>0</v>
      </c>
    </row>
    <row r="1008" spans="1:24">
      <c r="A1008">
        <v>1007</v>
      </c>
      <c r="N1008" s="6"/>
      <c r="O1008" s="6"/>
      <c r="P1008" s="6"/>
      <c r="Q1008" s="6"/>
      <c r="R1008" t="s">
        <v>712</v>
      </c>
      <c r="S1008" t="s">
        <v>2436</v>
      </c>
      <c r="W1008" t="s">
        <v>712</v>
      </c>
      <c r="X1008">
        <v>0</v>
      </c>
    </row>
    <row r="1009" spans="1:24">
      <c r="A1009">
        <v>1008</v>
      </c>
      <c r="N1009" s="6"/>
      <c r="O1009" s="6"/>
      <c r="P1009" s="6"/>
      <c r="Q1009" s="6"/>
      <c r="R1009" t="s">
        <v>712</v>
      </c>
      <c r="S1009" t="s">
        <v>2436</v>
      </c>
      <c r="W1009" t="s">
        <v>712</v>
      </c>
      <c r="X1009">
        <v>0</v>
      </c>
    </row>
    <row r="1010" spans="1:24">
      <c r="A1010">
        <v>1009</v>
      </c>
      <c r="N1010" s="6"/>
      <c r="O1010" s="6"/>
      <c r="P1010" s="6"/>
      <c r="Q1010" s="6"/>
      <c r="R1010" t="s">
        <v>712</v>
      </c>
      <c r="S1010" t="s">
        <v>2436</v>
      </c>
      <c r="W1010" t="s">
        <v>712</v>
      </c>
      <c r="X1010">
        <v>0</v>
      </c>
    </row>
    <row r="1011" spans="1:24">
      <c r="A1011">
        <v>1010</v>
      </c>
      <c r="N1011" s="6"/>
      <c r="O1011" s="6"/>
      <c r="P1011" s="6"/>
      <c r="Q1011" s="6"/>
      <c r="R1011" t="s">
        <v>712</v>
      </c>
      <c r="S1011" t="s">
        <v>2436</v>
      </c>
      <c r="W1011" t="s">
        <v>712</v>
      </c>
      <c r="X1011">
        <v>0</v>
      </c>
    </row>
    <row r="1012" spans="1:24">
      <c r="A1012">
        <v>1011</v>
      </c>
      <c r="N1012" s="6"/>
      <c r="O1012" s="6"/>
      <c r="P1012" s="6"/>
      <c r="Q1012" s="6"/>
      <c r="R1012" t="s">
        <v>712</v>
      </c>
      <c r="S1012" t="s">
        <v>2436</v>
      </c>
      <c r="W1012" t="s">
        <v>712</v>
      </c>
      <c r="X1012">
        <v>0</v>
      </c>
    </row>
    <row r="1013" spans="1:24">
      <c r="A1013">
        <v>1012</v>
      </c>
      <c r="N1013" s="6"/>
      <c r="O1013" s="6"/>
      <c r="P1013" s="6"/>
      <c r="Q1013" s="6"/>
      <c r="R1013" t="s">
        <v>712</v>
      </c>
      <c r="S1013" t="s">
        <v>2436</v>
      </c>
      <c r="W1013" t="s">
        <v>712</v>
      </c>
      <c r="X1013">
        <v>0</v>
      </c>
    </row>
    <row r="1014" spans="1:24">
      <c r="A1014">
        <v>1013</v>
      </c>
      <c r="N1014" s="6"/>
      <c r="O1014" s="6"/>
      <c r="P1014" s="6"/>
      <c r="Q1014" s="6"/>
      <c r="R1014" t="s">
        <v>712</v>
      </c>
      <c r="S1014" t="s">
        <v>2436</v>
      </c>
      <c r="W1014" t="s">
        <v>712</v>
      </c>
      <c r="X1014">
        <v>0</v>
      </c>
    </row>
    <row r="1015" spans="1:24">
      <c r="A1015">
        <v>1014</v>
      </c>
      <c r="N1015" s="6"/>
      <c r="O1015" s="6"/>
      <c r="P1015" s="6"/>
      <c r="Q1015" s="6"/>
      <c r="R1015" t="s">
        <v>712</v>
      </c>
      <c r="S1015" t="s">
        <v>2436</v>
      </c>
      <c r="W1015" t="s">
        <v>712</v>
      </c>
      <c r="X1015">
        <v>0</v>
      </c>
    </row>
    <row r="1016" spans="1:24">
      <c r="A1016">
        <v>1015</v>
      </c>
      <c r="N1016" s="6"/>
      <c r="O1016" s="6"/>
      <c r="P1016" s="6"/>
      <c r="Q1016" s="6"/>
      <c r="R1016" t="s">
        <v>712</v>
      </c>
      <c r="S1016" t="s">
        <v>2436</v>
      </c>
      <c r="W1016" t="s">
        <v>712</v>
      </c>
      <c r="X1016">
        <v>0</v>
      </c>
    </row>
    <row r="1017" spans="1:24">
      <c r="A1017">
        <v>1016</v>
      </c>
      <c r="N1017" s="6"/>
      <c r="O1017" s="6"/>
      <c r="P1017" s="6"/>
      <c r="Q1017" s="6"/>
      <c r="R1017" t="s">
        <v>712</v>
      </c>
      <c r="S1017" t="s">
        <v>2436</v>
      </c>
      <c r="W1017" t="s">
        <v>712</v>
      </c>
      <c r="X1017">
        <v>0</v>
      </c>
    </row>
    <row r="1018" spans="1:24">
      <c r="A1018">
        <v>1017</v>
      </c>
      <c r="N1018" s="6"/>
      <c r="O1018" s="6"/>
      <c r="P1018" s="6"/>
      <c r="Q1018" s="6"/>
      <c r="R1018" t="s">
        <v>712</v>
      </c>
      <c r="S1018" t="s">
        <v>2436</v>
      </c>
      <c r="W1018" t="s">
        <v>712</v>
      </c>
      <c r="X1018">
        <v>0</v>
      </c>
    </row>
    <row r="1019" spans="1:24">
      <c r="A1019">
        <v>1018</v>
      </c>
      <c r="N1019" s="6"/>
      <c r="O1019" s="6"/>
      <c r="P1019" s="6"/>
      <c r="Q1019" s="6"/>
      <c r="R1019" t="s">
        <v>712</v>
      </c>
      <c r="S1019" t="s">
        <v>2436</v>
      </c>
      <c r="W1019" t="s">
        <v>712</v>
      </c>
      <c r="X1019">
        <v>0</v>
      </c>
    </row>
    <row r="1020" spans="1:24">
      <c r="A1020">
        <v>1019</v>
      </c>
      <c r="N1020" s="6"/>
      <c r="O1020" s="6"/>
      <c r="P1020" s="6"/>
      <c r="Q1020" s="6"/>
      <c r="R1020" t="s">
        <v>712</v>
      </c>
      <c r="S1020" t="s">
        <v>2436</v>
      </c>
      <c r="W1020" t="s">
        <v>712</v>
      </c>
      <c r="X1020">
        <v>0</v>
      </c>
    </row>
    <row r="1021" spans="1:24">
      <c r="A1021">
        <v>1020</v>
      </c>
      <c r="N1021" s="6"/>
      <c r="O1021" s="6"/>
      <c r="P1021" s="6"/>
      <c r="Q1021" s="6"/>
      <c r="R1021" t="s">
        <v>712</v>
      </c>
      <c r="S1021" t="s">
        <v>2436</v>
      </c>
      <c r="W1021" t="s">
        <v>712</v>
      </c>
      <c r="X1021">
        <v>0</v>
      </c>
    </row>
    <row r="1022" spans="1:24">
      <c r="A1022">
        <v>1021</v>
      </c>
      <c r="N1022" s="6"/>
      <c r="O1022" s="6"/>
      <c r="P1022" s="6"/>
      <c r="Q1022" s="6"/>
      <c r="R1022" t="s">
        <v>712</v>
      </c>
      <c r="S1022" t="s">
        <v>2436</v>
      </c>
      <c r="W1022" t="s">
        <v>712</v>
      </c>
      <c r="X1022">
        <v>0</v>
      </c>
    </row>
    <row r="1023" spans="1:24">
      <c r="A1023">
        <v>1022</v>
      </c>
      <c r="N1023" s="6"/>
      <c r="O1023" s="6"/>
      <c r="P1023" s="6"/>
      <c r="Q1023" s="6"/>
      <c r="R1023" t="s">
        <v>712</v>
      </c>
      <c r="S1023" t="s">
        <v>2436</v>
      </c>
      <c r="W1023" t="s">
        <v>712</v>
      </c>
      <c r="X1023">
        <v>0</v>
      </c>
    </row>
    <row r="1024" spans="1:24">
      <c r="A1024">
        <v>1023</v>
      </c>
      <c r="N1024" s="6"/>
      <c r="O1024" s="6"/>
      <c r="P1024" s="6"/>
      <c r="Q1024" s="6"/>
      <c r="R1024" t="s">
        <v>712</v>
      </c>
      <c r="S1024" t="s">
        <v>2436</v>
      </c>
      <c r="W1024" t="s">
        <v>712</v>
      </c>
      <c r="X1024">
        <v>0</v>
      </c>
    </row>
    <row r="1025" spans="1:24">
      <c r="A1025">
        <v>1024</v>
      </c>
      <c r="N1025" s="6"/>
      <c r="O1025" s="6"/>
      <c r="P1025" s="6"/>
      <c r="Q1025" s="6"/>
      <c r="R1025" t="s">
        <v>712</v>
      </c>
      <c r="S1025" t="s">
        <v>2436</v>
      </c>
      <c r="W1025" t="s">
        <v>712</v>
      </c>
      <c r="X1025">
        <v>0</v>
      </c>
    </row>
    <row r="1026" spans="1:24">
      <c r="A1026">
        <v>1025</v>
      </c>
      <c r="N1026" s="6"/>
      <c r="O1026" s="6"/>
      <c r="P1026" s="6"/>
      <c r="Q1026" s="6"/>
      <c r="R1026" t="s">
        <v>712</v>
      </c>
      <c r="S1026" t="s">
        <v>2436</v>
      </c>
      <c r="W1026" t="s">
        <v>712</v>
      </c>
      <c r="X1026">
        <v>0</v>
      </c>
    </row>
    <row r="1027" spans="1:24">
      <c r="A1027">
        <v>1026</v>
      </c>
      <c r="N1027" s="6"/>
      <c r="O1027" s="6"/>
      <c r="P1027" s="6"/>
      <c r="Q1027" s="6"/>
      <c r="R1027" t="s">
        <v>712</v>
      </c>
      <c r="S1027" t="s">
        <v>2436</v>
      </c>
      <c r="W1027" t="s">
        <v>712</v>
      </c>
      <c r="X1027">
        <v>0</v>
      </c>
    </row>
    <row r="1028" spans="1:24">
      <c r="A1028">
        <v>1027</v>
      </c>
      <c r="N1028" s="6"/>
      <c r="O1028" s="6"/>
      <c r="P1028" s="6"/>
      <c r="Q1028" s="6"/>
      <c r="R1028" t="s">
        <v>712</v>
      </c>
      <c r="S1028" t="s">
        <v>2436</v>
      </c>
      <c r="W1028" t="s">
        <v>712</v>
      </c>
      <c r="X1028">
        <v>0</v>
      </c>
    </row>
    <row r="1029" spans="1:24">
      <c r="A1029">
        <v>1028</v>
      </c>
      <c r="N1029" s="6"/>
      <c r="O1029" s="6"/>
      <c r="P1029" s="6"/>
      <c r="Q1029" s="6"/>
      <c r="R1029" t="s">
        <v>712</v>
      </c>
      <c r="S1029" t="s">
        <v>2436</v>
      </c>
      <c r="W1029" t="s">
        <v>712</v>
      </c>
      <c r="X1029">
        <v>0</v>
      </c>
    </row>
    <row r="1030" spans="1:24">
      <c r="A1030">
        <v>1029</v>
      </c>
      <c r="N1030" s="6"/>
      <c r="O1030" s="6"/>
      <c r="P1030" s="6"/>
      <c r="Q1030" s="6"/>
      <c r="R1030" t="s">
        <v>712</v>
      </c>
      <c r="S1030" t="s">
        <v>2436</v>
      </c>
      <c r="W1030" t="s">
        <v>712</v>
      </c>
      <c r="X1030">
        <v>0</v>
      </c>
    </row>
    <row r="1031" spans="1:24">
      <c r="A1031">
        <v>1030</v>
      </c>
      <c r="N1031" s="6"/>
      <c r="O1031" s="6"/>
      <c r="P1031" s="6"/>
      <c r="Q1031" s="6"/>
      <c r="R1031" t="s">
        <v>712</v>
      </c>
      <c r="S1031" t="s">
        <v>2436</v>
      </c>
      <c r="W1031" t="s">
        <v>712</v>
      </c>
      <c r="X1031">
        <v>0</v>
      </c>
    </row>
    <row r="1032" spans="1:24">
      <c r="A1032">
        <v>1031</v>
      </c>
      <c r="N1032" s="6"/>
      <c r="O1032" s="6"/>
      <c r="P1032" s="6"/>
      <c r="Q1032" s="6"/>
      <c r="R1032" t="s">
        <v>712</v>
      </c>
      <c r="S1032" t="s">
        <v>2436</v>
      </c>
      <c r="W1032" t="s">
        <v>712</v>
      </c>
      <c r="X1032">
        <v>0</v>
      </c>
    </row>
    <row r="1033" spans="1:24">
      <c r="A1033">
        <v>1032</v>
      </c>
      <c r="N1033" s="6"/>
      <c r="O1033" s="6"/>
      <c r="P1033" s="6"/>
      <c r="Q1033" s="6"/>
      <c r="R1033" t="s">
        <v>712</v>
      </c>
      <c r="S1033" t="s">
        <v>2436</v>
      </c>
      <c r="W1033" t="s">
        <v>712</v>
      </c>
      <c r="X1033">
        <v>0</v>
      </c>
    </row>
    <row r="1034" spans="1:24">
      <c r="A1034">
        <v>1033</v>
      </c>
      <c r="N1034" s="6"/>
      <c r="O1034" s="6"/>
      <c r="P1034" s="6"/>
      <c r="Q1034" s="6"/>
      <c r="R1034" t="s">
        <v>712</v>
      </c>
      <c r="S1034" t="s">
        <v>2436</v>
      </c>
      <c r="W1034" t="s">
        <v>712</v>
      </c>
      <c r="X1034">
        <v>0</v>
      </c>
    </row>
    <row r="1035" spans="1:24">
      <c r="A1035">
        <v>1034</v>
      </c>
      <c r="N1035" s="6"/>
      <c r="O1035" s="6"/>
      <c r="P1035" s="6"/>
      <c r="Q1035" s="6"/>
      <c r="R1035" t="s">
        <v>712</v>
      </c>
      <c r="S1035" t="s">
        <v>2436</v>
      </c>
      <c r="W1035" t="s">
        <v>712</v>
      </c>
      <c r="X1035">
        <v>0</v>
      </c>
    </row>
    <row r="1036" spans="1:24">
      <c r="A1036">
        <v>1035</v>
      </c>
      <c r="N1036" s="6"/>
      <c r="O1036" s="6"/>
      <c r="P1036" s="6"/>
      <c r="Q1036" s="6"/>
      <c r="R1036" t="s">
        <v>712</v>
      </c>
      <c r="S1036" t="s">
        <v>2436</v>
      </c>
      <c r="W1036" t="s">
        <v>712</v>
      </c>
      <c r="X1036">
        <v>0</v>
      </c>
    </row>
    <row r="1037" spans="1:24">
      <c r="A1037">
        <v>1036</v>
      </c>
      <c r="N1037" s="6"/>
      <c r="O1037" s="6"/>
      <c r="P1037" s="6"/>
      <c r="Q1037" s="6"/>
      <c r="R1037" t="s">
        <v>712</v>
      </c>
      <c r="S1037" t="s">
        <v>2436</v>
      </c>
      <c r="W1037" t="s">
        <v>712</v>
      </c>
      <c r="X1037">
        <v>0</v>
      </c>
    </row>
    <row r="1038" spans="1:24">
      <c r="A1038">
        <v>1037</v>
      </c>
      <c r="N1038" s="6"/>
      <c r="O1038" s="6"/>
      <c r="P1038" s="6"/>
      <c r="Q1038" s="6"/>
      <c r="R1038" t="s">
        <v>712</v>
      </c>
      <c r="S1038" t="s">
        <v>2436</v>
      </c>
      <c r="W1038" t="s">
        <v>712</v>
      </c>
      <c r="X1038">
        <v>0</v>
      </c>
    </row>
    <row r="1039" spans="1:24">
      <c r="A1039">
        <v>1038</v>
      </c>
      <c r="N1039" s="6"/>
      <c r="O1039" s="6"/>
      <c r="P1039" s="6"/>
      <c r="Q1039" s="6"/>
      <c r="R1039" t="s">
        <v>712</v>
      </c>
      <c r="S1039" t="s">
        <v>2436</v>
      </c>
      <c r="W1039" t="s">
        <v>712</v>
      </c>
      <c r="X1039">
        <v>0</v>
      </c>
    </row>
    <row r="1040" spans="1:24">
      <c r="A1040">
        <v>1039</v>
      </c>
      <c r="N1040" s="6"/>
      <c r="O1040" s="6"/>
      <c r="P1040" s="6"/>
      <c r="Q1040" s="6"/>
      <c r="R1040" t="s">
        <v>712</v>
      </c>
      <c r="S1040" t="s">
        <v>2436</v>
      </c>
      <c r="W1040" t="s">
        <v>712</v>
      </c>
      <c r="X1040">
        <v>0</v>
      </c>
    </row>
    <row r="1041" spans="1:24">
      <c r="A1041">
        <v>1040</v>
      </c>
      <c r="N1041" s="6"/>
      <c r="O1041" s="6"/>
      <c r="P1041" s="6"/>
      <c r="Q1041" s="6"/>
      <c r="R1041" t="s">
        <v>712</v>
      </c>
      <c r="S1041" t="s">
        <v>2436</v>
      </c>
      <c r="W1041" t="s">
        <v>712</v>
      </c>
      <c r="X1041">
        <v>0</v>
      </c>
    </row>
    <row r="1042" spans="1:24">
      <c r="A1042">
        <v>1041</v>
      </c>
      <c r="N1042" s="6"/>
      <c r="O1042" s="6"/>
      <c r="P1042" s="6"/>
      <c r="Q1042" s="6"/>
      <c r="R1042" t="s">
        <v>712</v>
      </c>
      <c r="S1042" t="s">
        <v>2436</v>
      </c>
      <c r="W1042" t="s">
        <v>712</v>
      </c>
      <c r="X1042">
        <v>0</v>
      </c>
    </row>
    <row r="1043" spans="1:24">
      <c r="A1043">
        <v>1042</v>
      </c>
      <c r="N1043" s="6"/>
      <c r="O1043" s="6"/>
      <c r="P1043" s="6"/>
      <c r="Q1043" s="6"/>
      <c r="R1043" t="s">
        <v>712</v>
      </c>
      <c r="S1043" t="s">
        <v>2436</v>
      </c>
      <c r="W1043" t="s">
        <v>712</v>
      </c>
      <c r="X1043">
        <v>0</v>
      </c>
    </row>
    <row r="1044" spans="1:24">
      <c r="A1044">
        <v>1043</v>
      </c>
      <c r="N1044" s="6"/>
      <c r="O1044" s="6"/>
      <c r="P1044" s="6"/>
      <c r="Q1044" s="6"/>
      <c r="R1044" t="s">
        <v>712</v>
      </c>
      <c r="S1044" t="s">
        <v>2436</v>
      </c>
      <c r="W1044" t="s">
        <v>712</v>
      </c>
      <c r="X1044">
        <v>0</v>
      </c>
    </row>
    <row r="1045" spans="1:24">
      <c r="A1045">
        <v>1044</v>
      </c>
      <c r="N1045" s="6"/>
      <c r="O1045" s="6"/>
      <c r="P1045" s="6"/>
      <c r="Q1045" s="6"/>
      <c r="R1045" t="s">
        <v>712</v>
      </c>
      <c r="S1045" t="s">
        <v>2436</v>
      </c>
      <c r="W1045" t="s">
        <v>712</v>
      </c>
      <c r="X1045">
        <v>0</v>
      </c>
    </row>
    <row r="1046" spans="1:24">
      <c r="A1046">
        <v>1045</v>
      </c>
      <c r="N1046" s="6"/>
      <c r="O1046" s="6"/>
      <c r="P1046" s="6"/>
      <c r="Q1046" s="6"/>
      <c r="R1046" t="s">
        <v>712</v>
      </c>
      <c r="S1046" t="s">
        <v>2436</v>
      </c>
      <c r="W1046" t="s">
        <v>712</v>
      </c>
      <c r="X1046">
        <v>0</v>
      </c>
    </row>
    <row r="1047" spans="1:24">
      <c r="A1047">
        <v>1046</v>
      </c>
      <c r="N1047" s="6"/>
      <c r="O1047" s="6"/>
      <c r="P1047" s="6"/>
      <c r="Q1047" s="6"/>
      <c r="R1047" t="s">
        <v>712</v>
      </c>
      <c r="S1047" t="s">
        <v>2436</v>
      </c>
      <c r="W1047" t="s">
        <v>712</v>
      </c>
      <c r="X1047">
        <v>0</v>
      </c>
    </row>
    <row r="1048" spans="1:24">
      <c r="A1048">
        <v>1047</v>
      </c>
      <c r="N1048" s="6"/>
      <c r="O1048" s="6"/>
      <c r="P1048" s="6"/>
      <c r="Q1048" s="6"/>
      <c r="R1048" t="s">
        <v>712</v>
      </c>
      <c r="S1048" t="s">
        <v>2436</v>
      </c>
      <c r="W1048" t="s">
        <v>712</v>
      </c>
      <c r="X1048">
        <v>0</v>
      </c>
    </row>
    <row r="1049" spans="1:24">
      <c r="A1049">
        <v>1048</v>
      </c>
      <c r="N1049" s="6"/>
      <c r="O1049" s="6"/>
      <c r="P1049" s="6"/>
      <c r="Q1049" s="6"/>
      <c r="R1049" t="s">
        <v>712</v>
      </c>
      <c r="S1049" t="s">
        <v>2436</v>
      </c>
      <c r="W1049" t="s">
        <v>712</v>
      </c>
      <c r="X1049">
        <v>0</v>
      </c>
    </row>
    <row r="1050" spans="1:24">
      <c r="A1050">
        <v>1049</v>
      </c>
      <c r="N1050" s="6"/>
      <c r="O1050" s="6"/>
      <c r="P1050" s="6"/>
      <c r="Q1050" s="6"/>
      <c r="R1050" t="s">
        <v>712</v>
      </c>
      <c r="S1050" t="s">
        <v>2436</v>
      </c>
      <c r="W1050" t="s">
        <v>712</v>
      </c>
      <c r="X1050">
        <v>0</v>
      </c>
    </row>
    <row r="1051" spans="1:24">
      <c r="A1051">
        <v>1050</v>
      </c>
      <c r="N1051" s="6"/>
      <c r="O1051" s="6"/>
      <c r="P1051" s="6"/>
      <c r="Q1051" s="6"/>
      <c r="R1051" t="s">
        <v>712</v>
      </c>
      <c r="S1051" t="s">
        <v>2436</v>
      </c>
      <c r="W1051" t="s">
        <v>712</v>
      </c>
      <c r="X1051">
        <v>0</v>
      </c>
    </row>
    <row r="1052" spans="1:24">
      <c r="A1052">
        <v>1051</v>
      </c>
      <c r="N1052" s="6"/>
      <c r="O1052" s="6"/>
      <c r="P1052" s="6"/>
      <c r="Q1052" s="6"/>
      <c r="R1052" t="s">
        <v>712</v>
      </c>
      <c r="S1052" t="s">
        <v>2436</v>
      </c>
      <c r="W1052" t="s">
        <v>712</v>
      </c>
      <c r="X1052">
        <v>0</v>
      </c>
    </row>
    <row r="1053" spans="1:24">
      <c r="A1053">
        <v>1052</v>
      </c>
      <c r="N1053" s="6"/>
      <c r="O1053" s="6"/>
      <c r="P1053" s="6"/>
      <c r="Q1053" s="6"/>
      <c r="R1053" t="s">
        <v>712</v>
      </c>
      <c r="S1053" t="s">
        <v>2436</v>
      </c>
      <c r="W1053" t="s">
        <v>712</v>
      </c>
      <c r="X1053">
        <v>0</v>
      </c>
    </row>
    <row r="1054" spans="1:24">
      <c r="A1054">
        <v>1053</v>
      </c>
      <c r="N1054" s="6"/>
      <c r="O1054" s="6"/>
      <c r="P1054" s="6"/>
      <c r="Q1054" s="6"/>
      <c r="R1054" t="s">
        <v>712</v>
      </c>
      <c r="S1054" t="s">
        <v>2436</v>
      </c>
      <c r="W1054" t="s">
        <v>712</v>
      </c>
      <c r="X1054">
        <v>0</v>
      </c>
    </row>
    <row r="1055" spans="1:24">
      <c r="A1055">
        <v>1054</v>
      </c>
      <c r="N1055" s="6"/>
      <c r="O1055" s="6"/>
      <c r="P1055" s="6"/>
      <c r="Q1055" s="6"/>
      <c r="R1055" t="s">
        <v>712</v>
      </c>
      <c r="S1055" t="s">
        <v>2436</v>
      </c>
      <c r="W1055" t="s">
        <v>712</v>
      </c>
      <c r="X1055">
        <v>0</v>
      </c>
    </row>
    <row r="1056" spans="1:24">
      <c r="A1056">
        <v>1055</v>
      </c>
      <c r="N1056" s="6"/>
      <c r="O1056" s="6"/>
      <c r="P1056" s="6"/>
      <c r="Q1056" s="6"/>
      <c r="R1056" t="s">
        <v>712</v>
      </c>
      <c r="S1056" t="s">
        <v>2436</v>
      </c>
      <c r="W1056" t="s">
        <v>712</v>
      </c>
      <c r="X1056">
        <v>0</v>
      </c>
    </row>
    <row r="1057" spans="1:24">
      <c r="A1057">
        <v>1056</v>
      </c>
      <c r="N1057" s="6"/>
      <c r="O1057" s="6"/>
      <c r="P1057" s="6"/>
      <c r="Q1057" s="6"/>
      <c r="R1057" t="s">
        <v>712</v>
      </c>
      <c r="S1057" t="s">
        <v>2436</v>
      </c>
      <c r="W1057" t="s">
        <v>712</v>
      </c>
      <c r="X1057">
        <v>0</v>
      </c>
    </row>
    <row r="1058" spans="1:24">
      <c r="A1058">
        <v>1057</v>
      </c>
      <c r="N1058" s="6"/>
      <c r="O1058" s="6"/>
      <c r="P1058" s="6"/>
      <c r="Q1058" s="6"/>
      <c r="R1058" t="s">
        <v>712</v>
      </c>
      <c r="S1058" t="s">
        <v>2436</v>
      </c>
      <c r="W1058" t="s">
        <v>712</v>
      </c>
      <c r="X1058">
        <v>0</v>
      </c>
    </row>
    <row r="1059" spans="1:24">
      <c r="A1059">
        <v>1058</v>
      </c>
      <c r="N1059" s="6"/>
      <c r="O1059" s="6"/>
      <c r="P1059" s="6"/>
      <c r="Q1059" s="6"/>
      <c r="R1059" t="s">
        <v>712</v>
      </c>
      <c r="S1059" t="s">
        <v>2436</v>
      </c>
      <c r="W1059" t="s">
        <v>712</v>
      </c>
      <c r="X1059">
        <v>0</v>
      </c>
    </row>
    <row r="1060" spans="1:24">
      <c r="A1060">
        <v>1059</v>
      </c>
      <c r="N1060" s="6"/>
      <c r="O1060" s="6"/>
      <c r="P1060" s="6"/>
      <c r="Q1060" s="6"/>
      <c r="R1060" t="s">
        <v>712</v>
      </c>
      <c r="S1060" t="s">
        <v>2436</v>
      </c>
      <c r="W1060" t="s">
        <v>712</v>
      </c>
      <c r="X1060">
        <v>0</v>
      </c>
    </row>
    <row r="1061" spans="1:24">
      <c r="A1061">
        <v>1060</v>
      </c>
      <c r="N1061" s="6"/>
      <c r="O1061" s="6"/>
      <c r="P1061" s="6"/>
      <c r="Q1061" s="6"/>
      <c r="R1061" t="s">
        <v>712</v>
      </c>
      <c r="S1061" t="s">
        <v>2436</v>
      </c>
      <c r="W1061" t="s">
        <v>712</v>
      </c>
      <c r="X1061">
        <v>0</v>
      </c>
    </row>
    <row r="1062" spans="1:24">
      <c r="A1062">
        <v>1061</v>
      </c>
      <c r="N1062" s="6"/>
      <c r="O1062" s="6"/>
      <c r="P1062" s="6"/>
      <c r="Q1062" s="6"/>
      <c r="R1062" t="s">
        <v>712</v>
      </c>
      <c r="S1062" t="s">
        <v>2436</v>
      </c>
      <c r="W1062" t="s">
        <v>712</v>
      </c>
      <c r="X1062">
        <v>0</v>
      </c>
    </row>
    <row r="1063" spans="1:24">
      <c r="A1063">
        <v>1062</v>
      </c>
      <c r="N1063" s="6"/>
      <c r="O1063" s="6"/>
      <c r="P1063" s="6"/>
      <c r="Q1063" s="6"/>
      <c r="R1063" t="s">
        <v>712</v>
      </c>
      <c r="S1063" t="s">
        <v>2436</v>
      </c>
      <c r="W1063" t="s">
        <v>712</v>
      </c>
      <c r="X1063">
        <v>0</v>
      </c>
    </row>
    <row r="1064" spans="1:24">
      <c r="A1064">
        <v>1063</v>
      </c>
      <c r="N1064" s="6"/>
      <c r="O1064" s="6"/>
      <c r="P1064" s="6"/>
      <c r="Q1064" s="6"/>
      <c r="R1064" t="s">
        <v>712</v>
      </c>
      <c r="S1064" t="s">
        <v>2436</v>
      </c>
      <c r="W1064" t="s">
        <v>712</v>
      </c>
      <c r="X1064">
        <v>0</v>
      </c>
    </row>
    <row r="1065" spans="1:24">
      <c r="A1065">
        <v>1064</v>
      </c>
      <c r="N1065" s="6"/>
      <c r="O1065" s="6"/>
      <c r="P1065" s="6"/>
      <c r="Q1065" s="6"/>
      <c r="R1065" t="s">
        <v>712</v>
      </c>
      <c r="S1065" t="s">
        <v>2436</v>
      </c>
      <c r="W1065" t="s">
        <v>712</v>
      </c>
      <c r="X1065">
        <v>0</v>
      </c>
    </row>
    <row r="1066" spans="1:24">
      <c r="A1066">
        <v>1065</v>
      </c>
      <c r="N1066" s="6"/>
      <c r="O1066" s="6"/>
      <c r="P1066" s="6"/>
      <c r="Q1066" s="6"/>
      <c r="R1066" t="s">
        <v>712</v>
      </c>
      <c r="S1066" t="s">
        <v>2436</v>
      </c>
      <c r="W1066" t="s">
        <v>712</v>
      </c>
      <c r="X1066">
        <v>0</v>
      </c>
    </row>
    <row r="1067" spans="1:24">
      <c r="A1067">
        <v>1066</v>
      </c>
      <c r="N1067" s="6"/>
      <c r="O1067" s="6"/>
      <c r="P1067" s="6"/>
      <c r="Q1067" s="6"/>
      <c r="R1067" t="s">
        <v>712</v>
      </c>
      <c r="S1067" t="s">
        <v>2436</v>
      </c>
      <c r="W1067" t="s">
        <v>712</v>
      </c>
      <c r="X1067">
        <v>0</v>
      </c>
    </row>
    <row r="1068" spans="1:24">
      <c r="A1068">
        <v>1067</v>
      </c>
      <c r="N1068" s="6"/>
      <c r="O1068" s="6"/>
      <c r="P1068" s="6"/>
      <c r="Q1068" s="6"/>
      <c r="R1068" t="s">
        <v>712</v>
      </c>
      <c r="S1068" t="s">
        <v>2436</v>
      </c>
      <c r="W1068" t="s">
        <v>712</v>
      </c>
      <c r="X1068">
        <v>0</v>
      </c>
    </row>
    <row r="1069" spans="1:24">
      <c r="A1069">
        <v>1068</v>
      </c>
      <c r="N1069" s="6"/>
      <c r="O1069" s="6"/>
      <c r="P1069" s="6"/>
      <c r="Q1069" s="6"/>
      <c r="R1069" t="s">
        <v>712</v>
      </c>
      <c r="S1069" t="s">
        <v>2436</v>
      </c>
      <c r="W1069" t="s">
        <v>712</v>
      </c>
      <c r="X1069">
        <v>0</v>
      </c>
    </row>
    <row r="1070" spans="1:24">
      <c r="A1070">
        <v>1069</v>
      </c>
      <c r="N1070" s="6"/>
      <c r="O1070" s="6"/>
      <c r="P1070" s="6"/>
      <c r="Q1070" s="6"/>
      <c r="R1070" t="s">
        <v>712</v>
      </c>
      <c r="S1070" t="s">
        <v>2436</v>
      </c>
      <c r="W1070" t="s">
        <v>712</v>
      </c>
      <c r="X1070">
        <v>0</v>
      </c>
    </row>
    <row r="1071" spans="1:24">
      <c r="A1071">
        <v>1070</v>
      </c>
      <c r="N1071" s="6"/>
      <c r="O1071" s="6"/>
      <c r="P1071" s="6"/>
      <c r="Q1071" s="6"/>
      <c r="R1071" t="s">
        <v>712</v>
      </c>
      <c r="S1071" t="s">
        <v>2436</v>
      </c>
      <c r="W1071" t="s">
        <v>712</v>
      </c>
      <c r="X1071">
        <v>0</v>
      </c>
    </row>
    <row r="1072" spans="1:24">
      <c r="A1072">
        <v>1071</v>
      </c>
      <c r="N1072" s="6"/>
      <c r="O1072" s="6"/>
      <c r="P1072" s="6"/>
      <c r="Q1072" s="6"/>
      <c r="R1072" t="s">
        <v>712</v>
      </c>
      <c r="S1072" t="s">
        <v>2436</v>
      </c>
      <c r="W1072" t="s">
        <v>712</v>
      </c>
      <c r="X1072">
        <v>0</v>
      </c>
    </row>
    <row r="1073" spans="1:24">
      <c r="A1073">
        <v>1072</v>
      </c>
      <c r="N1073" s="6"/>
      <c r="O1073" s="6"/>
      <c r="P1073" s="6"/>
      <c r="Q1073" s="6"/>
      <c r="R1073" t="s">
        <v>712</v>
      </c>
      <c r="S1073" t="s">
        <v>2436</v>
      </c>
      <c r="W1073" t="s">
        <v>712</v>
      </c>
      <c r="X1073">
        <v>0</v>
      </c>
    </row>
    <row r="1074" spans="1:24">
      <c r="A1074">
        <v>1073</v>
      </c>
      <c r="N1074" s="6"/>
      <c r="O1074" s="6"/>
      <c r="P1074" s="6"/>
      <c r="Q1074" s="6"/>
      <c r="R1074" t="s">
        <v>712</v>
      </c>
      <c r="S1074" t="s">
        <v>2436</v>
      </c>
      <c r="W1074" t="s">
        <v>712</v>
      </c>
      <c r="X1074">
        <v>0</v>
      </c>
    </row>
    <row r="1075" spans="1:24">
      <c r="A1075">
        <v>1074</v>
      </c>
      <c r="N1075" s="6"/>
      <c r="O1075" s="6"/>
      <c r="P1075" s="6"/>
      <c r="Q1075" s="6"/>
      <c r="R1075" t="s">
        <v>712</v>
      </c>
      <c r="S1075" t="s">
        <v>2436</v>
      </c>
      <c r="W1075" t="s">
        <v>712</v>
      </c>
      <c r="X1075">
        <v>0</v>
      </c>
    </row>
    <row r="1076" spans="1:24">
      <c r="A1076">
        <v>1075</v>
      </c>
      <c r="N1076" s="6"/>
      <c r="O1076" s="6"/>
      <c r="P1076" s="6"/>
      <c r="Q1076" s="6"/>
      <c r="R1076" t="s">
        <v>712</v>
      </c>
      <c r="S1076" t="s">
        <v>2436</v>
      </c>
      <c r="W1076" t="s">
        <v>712</v>
      </c>
      <c r="X1076">
        <v>0</v>
      </c>
    </row>
    <row r="1077" spans="1:24">
      <c r="A1077">
        <v>1076</v>
      </c>
      <c r="N1077" s="6"/>
      <c r="O1077" s="6"/>
      <c r="P1077" s="6"/>
      <c r="Q1077" s="6"/>
      <c r="R1077" t="s">
        <v>712</v>
      </c>
      <c r="S1077" t="s">
        <v>2436</v>
      </c>
      <c r="W1077" t="s">
        <v>712</v>
      </c>
      <c r="X1077">
        <v>0</v>
      </c>
    </row>
    <row r="1078" spans="1:24">
      <c r="A1078">
        <v>1077</v>
      </c>
      <c r="N1078" s="6"/>
      <c r="O1078" s="6"/>
      <c r="P1078" s="6"/>
      <c r="Q1078" s="6"/>
      <c r="R1078" t="s">
        <v>712</v>
      </c>
      <c r="S1078" t="s">
        <v>2436</v>
      </c>
      <c r="W1078" t="s">
        <v>712</v>
      </c>
      <c r="X1078">
        <v>0</v>
      </c>
    </row>
    <row r="1079" spans="1:24">
      <c r="A1079">
        <v>1078</v>
      </c>
      <c r="N1079" s="6"/>
      <c r="O1079" s="6"/>
      <c r="P1079" s="6"/>
      <c r="Q1079" s="6"/>
      <c r="R1079" t="s">
        <v>712</v>
      </c>
      <c r="S1079" t="s">
        <v>2436</v>
      </c>
      <c r="W1079" t="s">
        <v>712</v>
      </c>
      <c r="X1079">
        <v>0</v>
      </c>
    </row>
    <row r="1080" spans="1:24">
      <c r="A1080">
        <v>1079</v>
      </c>
      <c r="N1080" s="6"/>
      <c r="O1080" s="6"/>
      <c r="P1080" s="6"/>
      <c r="Q1080" s="6"/>
      <c r="R1080" t="s">
        <v>712</v>
      </c>
      <c r="S1080" t="s">
        <v>2436</v>
      </c>
      <c r="W1080" t="s">
        <v>712</v>
      </c>
      <c r="X1080">
        <v>0</v>
      </c>
    </row>
    <row r="1081" spans="1:24">
      <c r="A1081">
        <v>1080</v>
      </c>
      <c r="N1081" s="6"/>
      <c r="O1081" s="6"/>
      <c r="P1081" s="6"/>
      <c r="Q1081" s="6"/>
      <c r="R1081" t="s">
        <v>712</v>
      </c>
      <c r="S1081" t="s">
        <v>2436</v>
      </c>
      <c r="W1081" t="s">
        <v>712</v>
      </c>
      <c r="X1081">
        <v>0</v>
      </c>
    </row>
    <row r="1082" spans="1:24">
      <c r="A1082">
        <v>1081</v>
      </c>
      <c r="N1082" s="6"/>
      <c r="O1082" s="6"/>
      <c r="P1082" s="6"/>
      <c r="Q1082" s="6"/>
      <c r="R1082" t="s">
        <v>712</v>
      </c>
      <c r="S1082" t="s">
        <v>2436</v>
      </c>
      <c r="W1082" t="s">
        <v>712</v>
      </c>
      <c r="X1082">
        <v>0</v>
      </c>
    </row>
    <row r="1083" spans="1:24">
      <c r="A1083">
        <v>1082</v>
      </c>
      <c r="N1083" s="6"/>
      <c r="O1083" s="6"/>
      <c r="P1083" s="6"/>
      <c r="Q1083" s="6"/>
      <c r="R1083" t="s">
        <v>712</v>
      </c>
      <c r="S1083" t="s">
        <v>2436</v>
      </c>
      <c r="W1083" t="s">
        <v>712</v>
      </c>
      <c r="X1083">
        <v>0</v>
      </c>
    </row>
    <row r="1084" spans="1:24">
      <c r="A1084">
        <v>1083</v>
      </c>
      <c r="N1084" s="6"/>
      <c r="O1084" s="6"/>
      <c r="P1084" s="6"/>
      <c r="Q1084" s="6"/>
      <c r="R1084" t="s">
        <v>712</v>
      </c>
      <c r="S1084" t="s">
        <v>2436</v>
      </c>
      <c r="W1084" t="s">
        <v>712</v>
      </c>
      <c r="X1084">
        <v>0</v>
      </c>
    </row>
    <row r="1085" spans="1:24">
      <c r="A1085">
        <v>1084</v>
      </c>
      <c r="N1085" s="6"/>
      <c r="O1085" s="6"/>
      <c r="P1085" s="6"/>
      <c r="Q1085" s="6"/>
      <c r="R1085" t="s">
        <v>712</v>
      </c>
      <c r="S1085" t="s">
        <v>2436</v>
      </c>
      <c r="W1085" t="s">
        <v>712</v>
      </c>
      <c r="X1085">
        <v>0</v>
      </c>
    </row>
    <row r="1086" spans="1:24">
      <c r="A1086">
        <v>1085</v>
      </c>
      <c r="N1086" s="6"/>
      <c r="O1086" s="6"/>
      <c r="P1086" s="6"/>
      <c r="Q1086" s="6"/>
      <c r="R1086" t="s">
        <v>712</v>
      </c>
      <c r="S1086" t="s">
        <v>2436</v>
      </c>
      <c r="W1086" t="s">
        <v>712</v>
      </c>
      <c r="X1086">
        <v>0</v>
      </c>
    </row>
    <row r="1087" spans="1:24">
      <c r="A1087">
        <v>1086</v>
      </c>
      <c r="N1087" s="6"/>
      <c r="O1087" s="6"/>
      <c r="P1087" s="6"/>
      <c r="Q1087" s="6"/>
      <c r="R1087" t="s">
        <v>712</v>
      </c>
      <c r="S1087" t="s">
        <v>2436</v>
      </c>
      <c r="W1087" t="s">
        <v>712</v>
      </c>
      <c r="X1087">
        <v>0</v>
      </c>
    </row>
    <row r="1088" spans="1:24">
      <c r="A1088">
        <v>1087</v>
      </c>
      <c r="N1088" s="6"/>
      <c r="O1088" s="6"/>
      <c r="P1088" s="6"/>
      <c r="Q1088" s="6"/>
      <c r="R1088" t="s">
        <v>712</v>
      </c>
      <c r="S1088" t="s">
        <v>2436</v>
      </c>
      <c r="W1088" t="s">
        <v>712</v>
      </c>
      <c r="X1088">
        <v>0</v>
      </c>
    </row>
    <row r="1089" spans="1:24">
      <c r="A1089">
        <v>1088</v>
      </c>
      <c r="N1089" s="6"/>
      <c r="O1089" s="6"/>
      <c r="P1089" s="6"/>
      <c r="Q1089" s="6"/>
      <c r="R1089" t="s">
        <v>712</v>
      </c>
      <c r="S1089" t="s">
        <v>2436</v>
      </c>
      <c r="W1089" t="s">
        <v>712</v>
      </c>
      <c r="X1089">
        <v>0</v>
      </c>
    </row>
    <row r="1090" spans="1:24">
      <c r="A1090">
        <v>1089</v>
      </c>
      <c r="N1090" s="6"/>
      <c r="O1090" s="6"/>
      <c r="P1090" s="6"/>
      <c r="Q1090" s="6"/>
      <c r="R1090" t="s">
        <v>712</v>
      </c>
      <c r="S1090" t="s">
        <v>2436</v>
      </c>
      <c r="W1090" t="s">
        <v>712</v>
      </c>
      <c r="X1090">
        <v>0</v>
      </c>
    </row>
    <row r="1091" spans="1:24">
      <c r="A1091">
        <v>1090</v>
      </c>
      <c r="N1091" s="6"/>
      <c r="O1091" s="6"/>
      <c r="P1091" s="6"/>
      <c r="Q1091" s="6"/>
      <c r="R1091" t="s">
        <v>712</v>
      </c>
      <c r="S1091" t="s">
        <v>2436</v>
      </c>
      <c r="W1091" t="s">
        <v>712</v>
      </c>
      <c r="X1091">
        <v>0</v>
      </c>
    </row>
    <row r="1092" spans="1:24">
      <c r="A1092">
        <v>1091</v>
      </c>
      <c r="N1092" s="6"/>
      <c r="O1092" s="6"/>
      <c r="P1092" s="6"/>
      <c r="Q1092" s="6"/>
      <c r="R1092" t="s">
        <v>712</v>
      </c>
      <c r="S1092" t="s">
        <v>2436</v>
      </c>
      <c r="W1092" t="s">
        <v>712</v>
      </c>
      <c r="X1092">
        <v>0</v>
      </c>
    </row>
    <row r="1093" spans="1:24">
      <c r="A1093">
        <v>1092</v>
      </c>
      <c r="N1093" s="6"/>
      <c r="O1093" s="6"/>
      <c r="P1093" s="6"/>
      <c r="Q1093" s="6"/>
      <c r="R1093" t="s">
        <v>712</v>
      </c>
      <c r="S1093" t="s">
        <v>2436</v>
      </c>
      <c r="W1093" t="s">
        <v>712</v>
      </c>
      <c r="X1093">
        <v>0</v>
      </c>
    </row>
    <row r="1094" spans="1:24">
      <c r="A1094">
        <v>1093</v>
      </c>
      <c r="N1094" s="6"/>
      <c r="O1094" s="6"/>
      <c r="P1094" s="6"/>
      <c r="Q1094" s="6"/>
      <c r="R1094" t="s">
        <v>712</v>
      </c>
      <c r="S1094" t="s">
        <v>2436</v>
      </c>
      <c r="W1094" t="s">
        <v>712</v>
      </c>
      <c r="X1094">
        <v>0</v>
      </c>
    </row>
    <row r="1095" spans="1:24">
      <c r="A1095">
        <v>1094</v>
      </c>
      <c r="N1095" s="6"/>
      <c r="O1095" s="6"/>
      <c r="P1095" s="6"/>
      <c r="Q1095" s="6"/>
      <c r="R1095" t="s">
        <v>712</v>
      </c>
      <c r="S1095" t="s">
        <v>2436</v>
      </c>
      <c r="W1095" t="s">
        <v>712</v>
      </c>
      <c r="X1095">
        <v>0</v>
      </c>
    </row>
    <row r="1096" spans="1:24">
      <c r="A1096">
        <v>1095</v>
      </c>
      <c r="N1096" s="6"/>
      <c r="O1096" s="6"/>
      <c r="P1096" s="6"/>
      <c r="Q1096" s="6"/>
      <c r="R1096" t="s">
        <v>712</v>
      </c>
      <c r="S1096" t="s">
        <v>2436</v>
      </c>
      <c r="W1096" t="s">
        <v>712</v>
      </c>
      <c r="X1096">
        <v>0</v>
      </c>
    </row>
    <row r="1097" spans="1:24">
      <c r="A1097">
        <v>1096</v>
      </c>
      <c r="N1097" s="6"/>
      <c r="O1097" s="6"/>
      <c r="P1097" s="6"/>
      <c r="Q1097" s="6"/>
      <c r="R1097" t="s">
        <v>712</v>
      </c>
      <c r="S1097" t="s">
        <v>2436</v>
      </c>
      <c r="W1097" t="s">
        <v>712</v>
      </c>
      <c r="X1097">
        <v>0</v>
      </c>
    </row>
    <row r="1098" spans="1:24">
      <c r="A1098">
        <v>1097</v>
      </c>
      <c r="N1098" s="6"/>
      <c r="O1098" s="6"/>
      <c r="P1098" s="6"/>
      <c r="Q1098" s="6"/>
      <c r="R1098" t="s">
        <v>712</v>
      </c>
      <c r="S1098" t="s">
        <v>2436</v>
      </c>
      <c r="W1098" t="s">
        <v>712</v>
      </c>
      <c r="X1098">
        <v>0</v>
      </c>
    </row>
    <row r="1099" spans="1:24">
      <c r="A1099">
        <v>1098</v>
      </c>
      <c r="N1099" s="6"/>
      <c r="O1099" s="6"/>
      <c r="P1099" s="6"/>
      <c r="Q1099" s="6"/>
      <c r="R1099" t="s">
        <v>712</v>
      </c>
      <c r="S1099" t="s">
        <v>2436</v>
      </c>
      <c r="W1099" t="s">
        <v>712</v>
      </c>
      <c r="X1099">
        <v>0</v>
      </c>
    </row>
    <row r="1100" spans="1:24">
      <c r="A1100">
        <v>1099</v>
      </c>
      <c r="N1100" s="6"/>
      <c r="O1100" s="6"/>
      <c r="P1100" s="6"/>
      <c r="Q1100" s="6"/>
      <c r="R1100" t="s">
        <v>712</v>
      </c>
      <c r="S1100" t="s">
        <v>2436</v>
      </c>
      <c r="W1100" t="s">
        <v>712</v>
      </c>
      <c r="X1100">
        <v>0</v>
      </c>
    </row>
    <row r="1101" spans="1:24">
      <c r="A1101">
        <v>1100</v>
      </c>
      <c r="N1101" s="6"/>
      <c r="O1101" s="6"/>
      <c r="P1101" s="6"/>
      <c r="Q1101" s="6"/>
      <c r="R1101" t="s">
        <v>712</v>
      </c>
      <c r="S1101" t="s">
        <v>2436</v>
      </c>
      <c r="W1101" t="s">
        <v>712</v>
      </c>
      <c r="X1101">
        <v>0</v>
      </c>
    </row>
    <row r="1102" spans="1:24">
      <c r="A1102">
        <v>1101</v>
      </c>
      <c r="N1102" s="6"/>
      <c r="O1102" s="6"/>
      <c r="P1102" s="6"/>
      <c r="Q1102" s="6"/>
      <c r="R1102" t="s">
        <v>712</v>
      </c>
      <c r="S1102" t="s">
        <v>2436</v>
      </c>
      <c r="W1102" t="s">
        <v>712</v>
      </c>
      <c r="X1102">
        <v>0</v>
      </c>
    </row>
    <row r="1103" spans="1:24">
      <c r="A1103">
        <v>1102</v>
      </c>
      <c r="N1103" s="6"/>
      <c r="O1103" s="6"/>
      <c r="P1103" s="6"/>
      <c r="Q1103" s="6"/>
      <c r="R1103" t="s">
        <v>712</v>
      </c>
      <c r="S1103" t="s">
        <v>2436</v>
      </c>
      <c r="W1103" t="s">
        <v>712</v>
      </c>
      <c r="X1103">
        <v>0</v>
      </c>
    </row>
    <row r="1104" spans="1:24">
      <c r="A1104">
        <v>1103</v>
      </c>
      <c r="N1104" s="6"/>
      <c r="O1104" s="6"/>
      <c r="P1104" s="6"/>
      <c r="Q1104" s="6"/>
      <c r="R1104" t="s">
        <v>712</v>
      </c>
      <c r="S1104" t="s">
        <v>2436</v>
      </c>
      <c r="W1104" t="s">
        <v>712</v>
      </c>
      <c r="X1104">
        <v>0</v>
      </c>
    </row>
    <row r="1105" spans="1:24">
      <c r="A1105">
        <v>1104</v>
      </c>
      <c r="N1105" s="6"/>
      <c r="O1105" s="6"/>
      <c r="P1105" s="6"/>
      <c r="Q1105" s="6"/>
      <c r="R1105" t="s">
        <v>712</v>
      </c>
      <c r="S1105" t="s">
        <v>2436</v>
      </c>
      <c r="W1105" t="s">
        <v>712</v>
      </c>
      <c r="X1105">
        <v>0</v>
      </c>
    </row>
    <row r="1106" spans="1:24">
      <c r="A1106">
        <v>1105</v>
      </c>
      <c r="N1106" s="6"/>
      <c r="O1106" s="6"/>
      <c r="P1106" s="6"/>
      <c r="Q1106" s="6"/>
      <c r="R1106" t="s">
        <v>712</v>
      </c>
      <c r="S1106" t="s">
        <v>2436</v>
      </c>
      <c r="W1106" t="s">
        <v>712</v>
      </c>
      <c r="X1106">
        <v>0</v>
      </c>
    </row>
    <row r="1107" spans="1:24">
      <c r="A1107">
        <v>1106</v>
      </c>
      <c r="N1107" s="6"/>
      <c r="O1107" s="6"/>
      <c r="P1107" s="6"/>
      <c r="Q1107" s="6"/>
      <c r="R1107" t="s">
        <v>712</v>
      </c>
      <c r="S1107" t="s">
        <v>2436</v>
      </c>
      <c r="W1107" t="s">
        <v>712</v>
      </c>
      <c r="X1107">
        <v>0</v>
      </c>
    </row>
    <row r="1108" spans="1:24">
      <c r="A1108">
        <v>1107</v>
      </c>
      <c r="N1108" s="6"/>
      <c r="O1108" s="6"/>
      <c r="P1108" s="6"/>
      <c r="Q1108" s="6"/>
      <c r="R1108" t="s">
        <v>712</v>
      </c>
      <c r="S1108" t="s">
        <v>2436</v>
      </c>
      <c r="W1108" t="s">
        <v>712</v>
      </c>
      <c r="X1108">
        <v>0</v>
      </c>
    </row>
    <row r="1109" spans="1:24">
      <c r="A1109">
        <v>1108</v>
      </c>
      <c r="N1109" s="6"/>
      <c r="O1109" s="6"/>
      <c r="P1109" s="6"/>
      <c r="Q1109" s="6"/>
      <c r="R1109" t="s">
        <v>712</v>
      </c>
      <c r="S1109" t="s">
        <v>2436</v>
      </c>
      <c r="W1109" t="s">
        <v>712</v>
      </c>
      <c r="X1109">
        <v>0</v>
      </c>
    </row>
    <row r="1110" spans="1:24">
      <c r="A1110">
        <v>1109</v>
      </c>
      <c r="N1110" s="6"/>
      <c r="O1110" s="6"/>
      <c r="P1110" s="6"/>
      <c r="Q1110" s="6"/>
      <c r="R1110" t="s">
        <v>712</v>
      </c>
      <c r="S1110" t="s">
        <v>2436</v>
      </c>
      <c r="W1110" t="s">
        <v>712</v>
      </c>
      <c r="X1110">
        <v>0</v>
      </c>
    </row>
    <row r="1111" spans="1:24">
      <c r="A1111">
        <v>1110</v>
      </c>
      <c r="N1111" s="6"/>
      <c r="O1111" s="6"/>
      <c r="P1111" s="6"/>
      <c r="Q1111" s="6"/>
      <c r="R1111" t="s">
        <v>712</v>
      </c>
      <c r="S1111" t="s">
        <v>2436</v>
      </c>
      <c r="W1111" t="s">
        <v>712</v>
      </c>
      <c r="X1111">
        <v>0</v>
      </c>
    </row>
    <row r="1112" spans="1:24">
      <c r="A1112">
        <v>1111</v>
      </c>
      <c r="N1112" s="6"/>
      <c r="O1112" s="6"/>
      <c r="P1112" s="6"/>
      <c r="Q1112" s="6"/>
      <c r="R1112" t="s">
        <v>712</v>
      </c>
      <c r="S1112" t="s">
        <v>2436</v>
      </c>
      <c r="W1112" t="s">
        <v>712</v>
      </c>
      <c r="X1112">
        <v>0</v>
      </c>
    </row>
    <row r="1113" spans="1:24">
      <c r="A1113">
        <v>1112</v>
      </c>
      <c r="N1113" s="6"/>
      <c r="O1113" s="6"/>
      <c r="P1113" s="6"/>
      <c r="Q1113" s="6"/>
      <c r="R1113" t="s">
        <v>712</v>
      </c>
      <c r="S1113" t="s">
        <v>2436</v>
      </c>
      <c r="W1113" t="s">
        <v>712</v>
      </c>
      <c r="X1113">
        <v>0</v>
      </c>
    </row>
    <row r="1114" spans="1:24">
      <c r="A1114">
        <v>1113</v>
      </c>
      <c r="N1114" s="6"/>
      <c r="O1114" s="6"/>
      <c r="P1114" s="6"/>
      <c r="Q1114" s="6"/>
      <c r="R1114" t="s">
        <v>712</v>
      </c>
      <c r="S1114" t="s">
        <v>2436</v>
      </c>
      <c r="W1114" t="s">
        <v>712</v>
      </c>
      <c r="X1114">
        <v>0</v>
      </c>
    </row>
    <row r="1115" spans="1:24">
      <c r="A1115">
        <v>1114</v>
      </c>
      <c r="N1115" s="6"/>
      <c r="O1115" s="6"/>
      <c r="P1115" s="6"/>
      <c r="Q1115" s="6"/>
      <c r="R1115" t="s">
        <v>712</v>
      </c>
      <c r="S1115" t="s">
        <v>2436</v>
      </c>
      <c r="W1115" t="s">
        <v>712</v>
      </c>
      <c r="X1115">
        <v>0</v>
      </c>
    </row>
    <row r="1116" spans="1:24">
      <c r="A1116">
        <v>1115</v>
      </c>
      <c r="N1116" s="6"/>
      <c r="O1116" s="6"/>
      <c r="P1116" s="6"/>
      <c r="Q1116" s="6"/>
      <c r="R1116" t="s">
        <v>712</v>
      </c>
      <c r="S1116" t="s">
        <v>2436</v>
      </c>
      <c r="W1116" t="s">
        <v>712</v>
      </c>
      <c r="X1116">
        <v>0</v>
      </c>
    </row>
    <row r="1117" spans="1:24">
      <c r="A1117">
        <v>1116</v>
      </c>
      <c r="N1117" s="6"/>
      <c r="O1117" s="6"/>
      <c r="P1117" s="6"/>
      <c r="Q1117" s="6"/>
      <c r="R1117" t="s">
        <v>712</v>
      </c>
      <c r="S1117" t="s">
        <v>2436</v>
      </c>
      <c r="W1117" t="s">
        <v>712</v>
      </c>
      <c r="X1117">
        <v>0</v>
      </c>
    </row>
    <row r="1118" spans="1:24">
      <c r="A1118">
        <v>1117</v>
      </c>
      <c r="N1118" s="6"/>
      <c r="O1118" s="6"/>
      <c r="P1118" s="6"/>
      <c r="Q1118" s="6"/>
      <c r="R1118" t="s">
        <v>712</v>
      </c>
      <c r="S1118" t="s">
        <v>2436</v>
      </c>
      <c r="W1118" t="s">
        <v>712</v>
      </c>
      <c r="X1118">
        <v>0</v>
      </c>
    </row>
    <row r="1119" spans="1:24">
      <c r="A1119">
        <v>1118</v>
      </c>
      <c r="N1119" s="6"/>
      <c r="O1119" s="6"/>
      <c r="P1119" s="6"/>
      <c r="Q1119" s="6"/>
      <c r="R1119" t="s">
        <v>712</v>
      </c>
      <c r="S1119" t="s">
        <v>2436</v>
      </c>
      <c r="W1119" t="s">
        <v>712</v>
      </c>
      <c r="X1119">
        <v>0</v>
      </c>
    </row>
    <row r="1120" spans="1:24">
      <c r="A1120">
        <v>1119</v>
      </c>
      <c r="N1120" s="6"/>
      <c r="O1120" s="6"/>
      <c r="P1120" s="6"/>
      <c r="Q1120" s="6"/>
      <c r="R1120" t="s">
        <v>712</v>
      </c>
      <c r="S1120" t="s">
        <v>2436</v>
      </c>
      <c r="W1120" t="s">
        <v>712</v>
      </c>
      <c r="X1120">
        <v>0</v>
      </c>
    </row>
    <row r="1121" spans="1:24">
      <c r="A1121">
        <v>1120</v>
      </c>
      <c r="N1121" s="6"/>
      <c r="O1121" s="6"/>
      <c r="P1121" s="6"/>
      <c r="Q1121" s="6"/>
      <c r="R1121" t="s">
        <v>712</v>
      </c>
      <c r="S1121" t="s">
        <v>2436</v>
      </c>
      <c r="W1121" t="s">
        <v>712</v>
      </c>
      <c r="X1121">
        <v>0</v>
      </c>
    </row>
    <row r="1122" spans="1:24">
      <c r="A1122">
        <v>1121</v>
      </c>
      <c r="N1122" s="6"/>
      <c r="O1122" s="6"/>
      <c r="P1122" s="6"/>
      <c r="Q1122" s="6"/>
      <c r="R1122" t="s">
        <v>712</v>
      </c>
      <c r="S1122" t="s">
        <v>2436</v>
      </c>
      <c r="W1122" t="s">
        <v>712</v>
      </c>
      <c r="X1122">
        <v>0</v>
      </c>
    </row>
    <row r="1123" spans="1:24">
      <c r="A1123">
        <v>1122</v>
      </c>
      <c r="N1123" s="6"/>
      <c r="O1123" s="6"/>
      <c r="P1123" s="6"/>
      <c r="Q1123" s="6"/>
      <c r="R1123" t="s">
        <v>712</v>
      </c>
      <c r="S1123" t="s">
        <v>2436</v>
      </c>
      <c r="W1123" t="s">
        <v>712</v>
      </c>
      <c r="X1123">
        <v>0</v>
      </c>
    </row>
    <row r="1124" spans="1:24">
      <c r="A1124">
        <v>1123</v>
      </c>
      <c r="N1124" s="6"/>
      <c r="O1124" s="6"/>
      <c r="P1124" s="6"/>
      <c r="Q1124" s="6"/>
      <c r="R1124" t="s">
        <v>712</v>
      </c>
      <c r="S1124" t="s">
        <v>2436</v>
      </c>
      <c r="W1124" t="s">
        <v>712</v>
      </c>
      <c r="X1124">
        <v>0</v>
      </c>
    </row>
    <row r="1125" spans="1:24">
      <c r="A1125">
        <v>1124</v>
      </c>
      <c r="N1125" s="6"/>
      <c r="O1125" s="6"/>
      <c r="P1125" s="6"/>
      <c r="Q1125" s="6"/>
      <c r="R1125" t="s">
        <v>712</v>
      </c>
      <c r="S1125" t="s">
        <v>2436</v>
      </c>
      <c r="W1125" t="s">
        <v>712</v>
      </c>
      <c r="X1125">
        <v>0</v>
      </c>
    </row>
    <row r="1126" spans="1:24">
      <c r="A1126">
        <v>1125</v>
      </c>
      <c r="N1126" s="6"/>
      <c r="O1126" s="6"/>
      <c r="P1126" s="6"/>
      <c r="Q1126" s="6"/>
      <c r="R1126" t="s">
        <v>712</v>
      </c>
      <c r="S1126" t="s">
        <v>2436</v>
      </c>
      <c r="W1126" t="s">
        <v>712</v>
      </c>
      <c r="X1126">
        <v>0</v>
      </c>
    </row>
    <row r="1127" spans="1:24">
      <c r="A1127">
        <v>1126</v>
      </c>
      <c r="N1127" s="6"/>
      <c r="O1127" s="6"/>
      <c r="P1127" s="6"/>
      <c r="Q1127" s="6"/>
      <c r="R1127" t="s">
        <v>712</v>
      </c>
      <c r="S1127" t="s">
        <v>2436</v>
      </c>
      <c r="W1127" t="s">
        <v>712</v>
      </c>
      <c r="X1127">
        <v>0</v>
      </c>
    </row>
    <row r="1128" spans="1:24">
      <c r="A1128">
        <v>1127</v>
      </c>
      <c r="N1128" s="6"/>
      <c r="O1128" s="6"/>
      <c r="P1128" s="6"/>
      <c r="Q1128" s="6"/>
      <c r="R1128" t="s">
        <v>712</v>
      </c>
      <c r="S1128" t="s">
        <v>2436</v>
      </c>
      <c r="W1128" t="s">
        <v>712</v>
      </c>
      <c r="X1128">
        <v>0</v>
      </c>
    </row>
    <row r="1129" spans="1:24">
      <c r="A1129">
        <v>1128</v>
      </c>
      <c r="N1129" s="6"/>
      <c r="O1129" s="6"/>
      <c r="P1129" s="6"/>
      <c r="Q1129" s="6"/>
      <c r="R1129" t="s">
        <v>712</v>
      </c>
      <c r="S1129" t="s">
        <v>2436</v>
      </c>
      <c r="W1129" t="s">
        <v>712</v>
      </c>
      <c r="X1129">
        <v>0</v>
      </c>
    </row>
    <row r="1130" spans="1:24">
      <c r="A1130">
        <v>1129</v>
      </c>
      <c r="N1130" s="6"/>
      <c r="O1130" s="6"/>
      <c r="P1130" s="6"/>
      <c r="Q1130" s="6"/>
      <c r="R1130" t="s">
        <v>712</v>
      </c>
      <c r="S1130" t="s">
        <v>2436</v>
      </c>
      <c r="W1130" t="s">
        <v>712</v>
      </c>
      <c r="X1130">
        <v>0</v>
      </c>
    </row>
    <row r="1131" spans="1:24">
      <c r="A1131">
        <v>1130</v>
      </c>
      <c r="N1131" s="6"/>
      <c r="O1131" s="6"/>
      <c r="P1131" s="6"/>
      <c r="Q1131" s="6"/>
      <c r="R1131" t="s">
        <v>712</v>
      </c>
      <c r="S1131" t="s">
        <v>2436</v>
      </c>
      <c r="W1131" t="s">
        <v>712</v>
      </c>
      <c r="X1131">
        <v>0</v>
      </c>
    </row>
    <row r="1132" spans="1:24">
      <c r="A1132">
        <v>1131</v>
      </c>
      <c r="N1132" s="6"/>
      <c r="O1132" s="6"/>
      <c r="P1132" s="6"/>
      <c r="Q1132" s="6"/>
      <c r="R1132" t="s">
        <v>712</v>
      </c>
      <c r="S1132" t="s">
        <v>2436</v>
      </c>
      <c r="W1132" t="s">
        <v>712</v>
      </c>
      <c r="X1132">
        <v>0</v>
      </c>
    </row>
    <row r="1133" spans="1:24">
      <c r="A1133">
        <v>1132</v>
      </c>
      <c r="N1133" s="6"/>
      <c r="O1133" s="6"/>
      <c r="P1133" s="6"/>
      <c r="Q1133" s="6"/>
      <c r="R1133" t="s">
        <v>712</v>
      </c>
      <c r="S1133" t="s">
        <v>2436</v>
      </c>
      <c r="W1133" t="s">
        <v>712</v>
      </c>
      <c r="X1133">
        <v>0</v>
      </c>
    </row>
    <row r="1134" spans="1:24">
      <c r="A1134">
        <v>1133</v>
      </c>
      <c r="N1134" s="6"/>
      <c r="O1134" s="6"/>
      <c r="P1134" s="6"/>
      <c r="Q1134" s="6"/>
      <c r="R1134" t="s">
        <v>712</v>
      </c>
      <c r="S1134" t="s">
        <v>2436</v>
      </c>
      <c r="W1134" t="s">
        <v>712</v>
      </c>
      <c r="X1134">
        <v>0</v>
      </c>
    </row>
    <row r="1135" spans="1:24">
      <c r="A1135">
        <v>1134</v>
      </c>
      <c r="N1135" s="6"/>
      <c r="O1135" s="6"/>
      <c r="P1135" s="6"/>
      <c r="Q1135" s="6"/>
      <c r="R1135" t="s">
        <v>712</v>
      </c>
      <c r="S1135" t="s">
        <v>2436</v>
      </c>
      <c r="W1135" t="s">
        <v>712</v>
      </c>
      <c r="X1135">
        <v>0</v>
      </c>
    </row>
    <row r="1136" spans="1:24">
      <c r="A1136">
        <v>1135</v>
      </c>
      <c r="N1136" s="6"/>
      <c r="O1136" s="6"/>
      <c r="P1136" s="6"/>
      <c r="Q1136" s="6"/>
      <c r="R1136" t="s">
        <v>712</v>
      </c>
      <c r="S1136" t="s">
        <v>2436</v>
      </c>
      <c r="W1136" t="s">
        <v>712</v>
      </c>
      <c r="X1136">
        <v>0</v>
      </c>
    </row>
    <row r="1137" spans="1:24">
      <c r="A1137">
        <v>1136</v>
      </c>
      <c r="N1137" s="6"/>
      <c r="O1137" s="6"/>
      <c r="P1137" s="6"/>
      <c r="Q1137" s="6"/>
      <c r="R1137" t="s">
        <v>712</v>
      </c>
      <c r="S1137" t="s">
        <v>2436</v>
      </c>
      <c r="W1137" t="s">
        <v>712</v>
      </c>
      <c r="X1137">
        <v>0</v>
      </c>
    </row>
    <row r="1138" spans="1:24">
      <c r="A1138">
        <v>1137</v>
      </c>
      <c r="N1138" s="6"/>
      <c r="O1138" s="6"/>
      <c r="P1138" s="6"/>
      <c r="Q1138" s="6"/>
      <c r="R1138" t="s">
        <v>712</v>
      </c>
      <c r="S1138" t="s">
        <v>2436</v>
      </c>
      <c r="W1138" t="s">
        <v>712</v>
      </c>
      <c r="X1138">
        <v>0</v>
      </c>
    </row>
    <row r="1139" spans="1:24">
      <c r="A1139">
        <v>1138</v>
      </c>
      <c r="N1139" s="6"/>
      <c r="O1139" s="6"/>
      <c r="P1139" s="6"/>
      <c r="Q1139" s="6"/>
      <c r="R1139" t="s">
        <v>712</v>
      </c>
      <c r="S1139" t="s">
        <v>2436</v>
      </c>
      <c r="W1139" t="s">
        <v>712</v>
      </c>
      <c r="X1139">
        <v>0</v>
      </c>
    </row>
    <row r="1140" spans="1:24">
      <c r="A1140">
        <v>1139</v>
      </c>
      <c r="N1140" s="6"/>
      <c r="O1140" s="6"/>
      <c r="P1140" s="6"/>
      <c r="Q1140" s="6"/>
      <c r="R1140" t="s">
        <v>712</v>
      </c>
      <c r="S1140" t="s">
        <v>2436</v>
      </c>
      <c r="W1140" t="s">
        <v>712</v>
      </c>
      <c r="X1140">
        <v>0</v>
      </c>
    </row>
    <row r="1141" spans="1:24">
      <c r="A1141">
        <v>1140</v>
      </c>
      <c r="N1141" s="6"/>
      <c r="O1141" s="6"/>
      <c r="P1141" s="6"/>
      <c r="Q1141" s="6"/>
      <c r="R1141" t="s">
        <v>712</v>
      </c>
      <c r="S1141" t="s">
        <v>2436</v>
      </c>
      <c r="W1141" t="s">
        <v>712</v>
      </c>
      <c r="X1141">
        <v>0</v>
      </c>
    </row>
    <row r="1142" spans="1:24">
      <c r="A1142">
        <v>1141</v>
      </c>
      <c r="N1142" s="6"/>
      <c r="O1142" s="6"/>
      <c r="P1142" s="6"/>
      <c r="Q1142" s="6"/>
      <c r="R1142" t="s">
        <v>712</v>
      </c>
      <c r="S1142" t="s">
        <v>2436</v>
      </c>
      <c r="W1142" t="s">
        <v>712</v>
      </c>
      <c r="X1142">
        <v>0</v>
      </c>
    </row>
    <row r="1143" spans="1:24">
      <c r="A1143">
        <v>1142</v>
      </c>
      <c r="N1143" s="6"/>
      <c r="O1143" s="6"/>
      <c r="P1143" s="6"/>
      <c r="Q1143" s="6"/>
      <c r="R1143" t="s">
        <v>712</v>
      </c>
      <c r="S1143" t="s">
        <v>2436</v>
      </c>
      <c r="W1143" t="s">
        <v>712</v>
      </c>
      <c r="X1143">
        <v>0</v>
      </c>
    </row>
    <row r="1144" spans="1:24">
      <c r="A1144">
        <v>1143</v>
      </c>
      <c r="N1144" s="6"/>
      <c r="O1144" s="6"/>
      <c r="P1144" s="6"/>
      <c r="Q1144" s="6"/>
      <c r="R1144" t="s">
        <v>712</v>
      </c>
      <c r="S1144" t="s">
        <v>2436</v>
      </c>
      <c r="W1144" t="s">
        <v>712</v>
      </c>
      <c r="X1144">
        <v>0</v>
      </c>
    </row>
    <row r="1145" spans="1:24">
      <c r="A1145">
        <v>1144</v>
      </c>
      <c r="N1145" s="6"/>
      <c r="O1145" s="6"/>
      <c r="P1145" s="6"/>
      <c r="Q1145" s="6"/>
      <c r="R1145" t="s">
        <v>712</v>
      </c>
      <c r="S1145" t="s">
        <v>2436</v>
      </c>
      <c r="W1145" t="s">
        <v>712</v>
      </c>
      <c r="X1145">
        <v>0</v>
      </c>
    </row>
    <row r="1146" spans="1:24">
      <c r="A1146">
        <v>1145</v>
      </c>
      <c r="N1146" s="6"/>
      <c r="O1146" s="6"/>
      <c r="P1146" s="6"/>
      <c r="Q1146" s="6"/>
      <c r="R1146" t="s">
        <v>712</v>
      </c>
      <c r="S1146" t="s">
        <v>2436</v>
      </c>
      <c r="W1146" t="s">
        <v>712</v>
      </c>
      <c r="X1146">
        <v>0</v>
      </c>
    </row>
    <row r="1147" spans="1:24">
      <c r="A1147">
        <v>1146</v>
      </c>
      <c r="N1147" s="6"/>
      <c r="O1147" s="6"/>
      <c r="P1147" s="6"/>
      <c r="Q1147" s="6"/>
      <c r="R1147" t="s">
        <v>712</v>
      </c>
      <c r="S1147" t="s">
        <v>2436</v>
      </c>
      <c r="W1147" t="s">
        <v>712</v>
      </c>
      <c r="X1147">
        <v>0</v>
      </c>
    </row>
    <row r="1148" spans="1:24">
      <c r="A1148">
        <v>1147</v>
      </c>
      <c r="N1148" s="6"/>
      <c r="O1148" s="6"/>
      <c r="P1148" s="6"/>
      <c r="Q1148" s="6"/>
      <c r="R1148" t="s">
        <v>712</v>
      </c>
      <c r="S1148" t="s">
        <v>2436</v>
      </c>
      <c r="W1148" t="s">
        <v>712</v>
      </c>
      <c r="X1148">
        <v>0</v>
      </c>
    </row>
    <row r="1149" spans="1:24">
      <c r="A1149">
        <v>1148</v>
      </c>
      <c r="N1149" s="6"/>
      <c r="O1149" s="6"/>
      <c r="P1149" s="6"/>
      <c r="Q1149" s="6"/>
      <c r="R1149" t="s">
        <v>712</v>
      </c>
      <c r="S1149" t="s">
        <v>2436</v>
      </c>
      <c r="W1149" t="s">
        <v>712</v>
      </c>
      <c r="X1149">
        <v>0</v>
      </c>
    </row>
    <row r="1150" spans="1:24">
      <c r="A1150">
        <v>1149</v>
      </c>
      <c r="N1150" s="6"/>
      <c r="O1150" s="6"/>
      <c r="P1150" s="6"/>
      <c r="Q1150" s="6"/>
      <c r="R1150" t="s">
        <v>712</v>
      </c>
      <c r="S1150" t="s">
        <v>2436</v>
      </c>
      <c r="W1150" t="s">
        <v>712</v>
      </c>
      <c r="X1150">
        <v>0</v>
      </c>
    </row>
    <row r="1151" spans="1:24">
      <c r="A1151">
        <v>1150</v>
      </c>
      <c r="N1151" s="6"/>
      <c r="O1151" s="6"/>
      <c r="P1151" s="6"/>
      <c r="Q1151" s="6"/>
      <c r="R1151" t="s">
        <v>712</v>
      </c>
      <c r="S1151" t="s">
        <v>2436</v>
      </c>
      <c r="W1151" t="s">
        <v>712</v>
      </c>
      <c r="X1151">
        <v>0</v>
      </c>
    </row>
    <row r="1152" spans="1:24">
      <c r="A1152">
        <v>1151</v>
      </c>
      <c r="N1152" s="6"/>
      <c r="O1152" s="6"/>
      <c r="P1152" s="6"/>
      <c r="Q1152" s="6"/>
      <c r="R1152" t="s">
        <v>712</v>
      </c>
      <c r="S1152" t="s">
        <v>2436</v>
      </c>
      <c r="W1152" t="s">
        <v>712</v>
      </c>
      <c r="X1152">
        <v>0</v>
      </c>
    </row>
    <row r="1153" spans="1:24">
      <c r="A1153">
        <v>1152</v>
      </c>
      <c r="N1153" s="6"/>
      <c r="O1153" s="6"/>
      <c r="P1153" s="6"/>
      <c r="Q1153" s="6"/>
      <c r="R1153" t="s">
        <v>712</v>
      </c>
      <c r="S1153" t="s">
        <v>2436</v>
      </c>
      <c r="W1153" t="s">
        <v>712</v>
      </c>
      <c r="X1153">
        <v>0</v>
      </c>
    </row>
    <row r="1154" spans="1:24">
      <c r="A1154">
        <v>1153</v>
      </c>
      <c r="N1154" s="6"/>
      <c r="O1154" s="6"/>
      <c r="P1154" s="6"/>
      <c r="Q1154" s="6"/>
      <c r="R1154" t="s">
        <v>712</v>
      </c>
      <c r="S1154" t="s">
        <v>2436</v>
      </c>
      <c r="W1154" t="s">
        <v>712</v>
      </c>
      <c r="X1154">
        <v>0</v>
      </c>
    </row>
    <row r="1155" spans="1:24">
      <c r="A1155">
        <v>1154</v>
      </c>
      <c r="N1155" s="6"/>
      <c r="O1155" s="6"/>
      <c r="P1155" s="6"/>
      <c r="Q1155" s="6"/>
      <c r="R1155" t="s">
        <v>712</v>
      </c>
      <c r="S1155" t="s">
        <v>2436</v>
      </c>
      <c r="W1155" t="s">
        <v>712</v>
      </c>
      <c r="X1155">
        <v>0</v>
      </c>
    </row>
    <row r="1156" spans="1:24">
      <c r="A1156">
        <v>1155</v>
      </c>
      <c r="N1156" s="6"/>
      <c r="O1156" s="6"/>
      <c r="P1156" s="6"/>
      <c r="Q1156" s="6"/>
      <c r="R1156" t="s">
        <v>712</v>
      </c>
      <c r="S1156" t="s">
        <v>2436</v>
      </c>
      <c r="W1156" t="s">
        <v>712</v>
      </c>
      <c r="X1156">
        <v>0</v>
      </c>
    </row>
    <row r="1157" spans="1:24">
      <c r="A1157">
        <v>1156</v>
      </c>
      <c r="N1157" s="6"/>
      <c r="O1157" s="6"/>
      <c r="P1157" s="6"/>
      <c r="Q1157" s="6"/>
      <c r="R1157" t="s">
        <v>712</v>
      </c>
      <c r="S1157" t="s">
        <v>2436</v>
      </c>
      <c r="W1157" t="s">
        <v>712</v>
      </c>
      <c r="X1157">
        <v>0</v>
      </c>
    </row>
    <row r="1158" spans="1:24">
      <c r="A1158">
        <v>1157</v>
      </c>
      <c r="N1158" s="6"/>
      <c r="O1158" s="6"/>
      <c r="P1158" s="6"/>
      <c r="Q1158" s="6"/>
      <c r="R1158" t="s">
        <v>712</v>
      </c>
      <c r="S1158" t="s">
        <v>2436</v>
      </c>
      <c r="W1158" t="s">
        <v>712</v>
      </c>
      <c r="X1158">
        <v>0</v>
      </c>
    </row>
    <row r="1159" spans="1:24">
      <c r="A1159">
        <v>1158</v>
      </c>
      <c r="N1159" s="6"/>
      <c r="O1159" s="6"/>
      <c r="P1159" s="6"/>
      <c r="Q1159" s="6"/>
      <c r="R1159" t="s">
        <v>712</v>
      </c>
      <c r="S1159" t="s">
        <v>2436</v>
      </c>
      <c r="W1159" t="s">
        <v>712</v>
      </c>
      <c r="X1159">
        <v>0</v>
      </c>
    </row>
    <row r="1160" spans="1:24">
      <c r="A1160">
        <v>1159</v>
      </c>
      <c r="N1160" s="6"/>
      <c r="O1160" s="6"/>
      <c r="P1160" s="6"/>
      <c r="Q1160" s="6"/>
      <c r="R1160" t="s">
        <v>712</v>
      </c>
      <c r="S1160" t="s">
        <v>2436</v>
      </c>
      <c r="W1160" t="s">
        <v>712</v>
      </c>
      <c r="X1160">
        <v>0</v>
      </c>
    </row>
    <row r="1161" spans="1:24">
      <c r="A1161">
        <v>1160</v>
      </c>
      <c r="N1161" s="6"/>
      <c r="O1161" s="6"/>
      <c r="P1161" s="6"/>
      <c r="Q1161" s="6"/>
      <c r="R1161" t="s">
        <v>712</v>
      </c>
      <c r="S1161" t="s">
        <v>2436</v>
      </c>
      <c r="W1161" t="s">
        <v>712</v>
      </c>
      <c r="X1161">
        <v>0</v>
      </c>
    </row>
    <row r="1162" spans="1:24">
      <c r="A1162">
        <v>1161</v>
      </c>
      <c r="N1162" s="6"/>
      <c r="O1162" s="6"/>
      <c r="P1162" s="6"/>
      <c r="Q1162" s="6"/>
      <c r="R1162" t="s">
        <v>712</v>
      </c>
      <c r="S1162" t="s">
        <v>2436</v>
      </c>
      <c r="W1162" t="s">
        <v>712</v>
      </c>
      <c r="X1162">
        <v>0</v>
      </c>
    </row>
    <row r="1163" spans="1:24">
      <c r="A1163">
        <v>1162</v>
      </c>
      <c r="N1163" s="6"/>
      <c r="O1163" s="6"/>
      <c r="P1163" s="6"/>
      <c r="Q1163" s="6"/>
      <c r="R1163" t="s">
        <v>712</v>
      </c>
      <c r="S1163" t="s">
        <v>2436</v>
      </c>
      <c r="W1163" t="s">
        <v>712</v>
      </c>
      <c r="X1163">
        <v>0</v>
      </c>
    </row>
    <row r="1164" spans="1:24">
      <c r="A1164">
        <v>1163</v>
      </c>
      <c r="N1164" s="6"/>
      <c r="O1164" s="6"/>
      <c r="P1164" s="6"/>
      <c r="Q1164" s="6"/>
      <c r="R1164" t="s">
        <v>712</v>
      </c>
      <c r="S1164" t="s">
        <v>2436</v>
      </c>
      <c r="W1164" t="s">
        <v>712</v>
      </c>
      <c r="X1164">
        <v>0</v>
      </c>
    </row>
    <row r="1165" spans="1:24">
      <c r="A1165">
        <v>1164</v>
      </c>
      <c r="N1165" s="6"/>
      <c r="O1165" s="6"/>
      <c r="P1165" s="6"/>
      <c r="Q1165" s="6"/>
      <c r="R1165" t="s">
        <v>712</v>
      </c>
      <c r="S1165" t="s">
        <v>2436</v>
      </c>
      <c r="W1165" t="s">
        <v>712</v>
      </c>
      <c r="X1165">
        <v>0</v>
      </c>
    </row>
    <row r="1166" spans="1:24">
      <c r="A1166">
        <v>1165</v>
      </c>
      <c r="N1166" s="6"/>
      <c r="O1166" s="6"/>
      <c r="P1166" s="6"/>
      <c r="Q1166" s="6"/>
      <c r="R1166" t="s">
        <v>712</v>
      </c>
      <c r="S1166" t="s">
        <v>2436</v>
      </c>
      <c r="W1166" t="s">
        <v>712</v>
      </c>
      <c r="X1166">
        <v>0</v>
      </c>
    </row>
    <row r="1167" spans="1:24">
      <c r="A1167">
        <v>1166</v>
      </c>
      <c r="N1167" s="6"/>
      <c r="O1167" s="6"/>
      <c r="P1167" s="6"/>
      <c r="Q1167" s="6"/>
      <c r="R1167" t="s">
        <v>712</v>
      </c>
      <c r="S1167" t="s">
        <v>2436</v>
      </c>
      <c r="W1167" t="s">
        <v>712</v>
      </c>
      <c r="X1167">
        <v>0</v>
      </c>
    </row>
    <row r="1168" spans="1:24">
      <c r="A1168">
        <v>1167</v>
      </c>
      <c r="N1168" s="6"/>
      <c r="O1168" s="6"/>
      <c r="P1168" s="6"/>
      <c r="Q1168" s="6"/>
      <c r="R1168" t="s">
        <v>712</v>
      </c>
      <c r="S1168" t="s">
        <v>2436</v>
      </c>
      <c r="W1168" t="s">
        <v>712</v>
      </c>
      <c r="X1168">
        <v>0</v>
      </c>
    </row>
    <row r="1169" spans="1:24">
      <c r="A1169">
        <v>1168</v>
      </c>
      <c r="N1169" s="6"/>
      <c r="O1169" s="6"/>
      <c r="P1169" s="6"/>
      <c r="Q1169" s="6"/>
      <c r="R1169" t="s">
        <v>712</v>
      </c>
      <c r="S1169" t="s">
        <v>2436</v>
      </c>
      <c r="W1169" t="s">
        <v>712</v>
      </c>
      <c r="X1169">
        <v>0</v>
      </c>
    </row>
    <row r="1170" spans="1:24">
      <c r="A1170">
        <v>1169</v>
      </c>
      <c r="N1170" s="6"/>
      <c r="O1170" s="6"/>
      <c r="P1170" s="6"/>
      <c r="Q1170" s="6"/>
      <c r="R1170" t="s">
        <v>712</v>
      </c>
      <c r="S1170" t="s">
        <v>2436</v>
      </c>
      <c r="W1170" t="s">
        <v>712</v>
      </c>
      <c r="X1170">
        <v>0</v>
      </c>
    </row>
    <row r="1171" spans="1:24">
      <c r="A1171">
        <v>1170</v>
      </c>
      <c r="N1171" s="6"/>
      <c r="O1171" s="6"/>
      <c r="P1171" s="6"/>
      <c r="Q1171" s="6"/>
      <c r="R1171" t="s">
        <v>712</v>
      </c>
      <c r="S1171" t="s">
        <v>2436</v>
      </c>
      <c r="W1171" t="s">
        <v>712</v>
      </c>
      <c r="X1171">
        <v>0</v>
      </c>
    </row>
    <row r="1172" spans="1:24">
      <c r="A1172">
        <v>1171</v>
      </c>
      <c r="N1172" s="6"/>
      <c r="O1172" s="6"/>
      <c r="P1172" s="6"/>
      <c r="Q1172" s="6"/>
      <c r="R1172" t="s">
        <v>712</v>
      </c>
      <c r="S1172" t="s">
        <v>2436</v>
      </c>
      <c r="W1172" t="s">
        <v>712</v>
      </c>
      <c r="X1172">
        <v>0</v>
      </c>
    </row>
    <row r="1173" spans="1:24">
      <c r="A1173">
        <v>1172</v>
      </c>
      <c r="N1173" s="6"/>
      <c r="O1173" s="6"/>
      <c r="P1173" s="6"/>
      <c r="Q1173" s="6"/>
      <c r="R1173" t="s">
        <v>712</v>
      </c>
      <c r="S1173" t="s">
        <v>2436</v>
      </c>
      <c r="W1173" t="s">
        <v>712</v>
      </c>
      <c r="X1173">
        <v>0</v>
      </c>
    </row>
    <row r="1174" spans="1:24">
      <c r="A1174">
        <v>1173</v>
      </c>
      <c r="N1174" s="6"/>
      <c r="O1174" s="6"/>
      <c r="P1174" s="6"/>
      <c r="Q1174" s="6"/>
      <c r="R1174" t="s">
        <v>712</v>
      </c>
      <c r="S1174" t="s">
        <v>2436</v>
      </c>
      <c r="W1174" t="s">
        <v>712</v>
      </c>
      <c r="X1174">
        <v>0</v>
      </c>
    </row>
    <row r="1175" spans="1:24">
      <c r="A1175">
        <v>1174</v>
      </c>
      <c r="N1175" s="6"/>
      <c r="O1175" s="6"/>
      <c r="P1175" s="6"/>
      <c r="Q1175" s="6"/>
      <c r="R1175" t="s">
        <v>712</v>
      </c>
      <c r="S1175" t="s">
        <v>2436</v>
      </c>
      <c r="W1175" t="s">
        <v>712</v>
      </c>
      <c r="X1175">
        <v>0</v>
      </c>
    </row>
    <row r="1176" spans="1:24">
      <c r="A1176">
        <v>1175</v>
      </c>
      <c r="N1176" s="6"/>
      <c r="O1176" s="6"/>
      <c r="P1176" s="6"/>
      <c r="Q1176" s="6"/>
      <c r="R1176" t="s">
        <v>712</v>
      </c>
      <c r="S1176" t="s">
        <v>2436</v>
      </c>
      <c r="W1176" t="s">
        <v>712</v>
      </c>
      <c r="X1176">
        <v>0</v>
      </c>
    </row>
    <row r="1177" spans="1:24">
      <c r="A1177">
        <v>1176</v>
      </c>
      <c r="N1177" s="6"/>
      <c r="O1177" s="6"/>
      <c r="P1177" s="6"/>
      <c r="Q1177" s="6"/>
      <c r="R1177" t="s">
        <v>712</v>
      </c>
      <c r="S1177" t="s">
        <v>2436</v>
      </c>
      <c r="W1177" t="s">
        <v>712</v>
      </c>
      <c r="X1177">
        <v>0</v>
      </c>
    </row>
    <row r="1178" spans="1:24">
      <c r="A1178">
        <v>1177</v>
      </c>
      <c r="N1178" s="6"/>
      <c r="O1178" s="6"/>
      <c r="P1178" s="6"/>
      <c r="Q1178" s="6"/>
      <c r="R1178" t="s">
        <v>712</v>
      </c>
      <c r="S1178" t="s">
        <v>2436</v>
      </c>
      <c r="W1178" t="s">
        <v>712</v>
      </c>
      <c r="X1178">
        <v>0</v>
      </c>
    </row>
    <row r="1179" spans="1:24">
      <c r="A1179">
        <v>1178</v>
      </c>
      <c r="N1179" s="6"/>
      <c r="O1179" s="6"/>
      <c r="P1179" s="6"/>
      <c r="Q1179" s="6"/>
      <c r="R1179" t="s">
        <v>712</v>
      </c>
      <c r="S1179" t="s">
        <v>2436</v>
      </c>
      <c r="W1179" t="s">
        <v>712</v>
      </c>
      <c r="X1179">
        <v>0</v>
      </c>
    </row>
    <row r="1180" spans="1:24">
      <c r="A1180">
        <v>1179</v>
      </c>
      <c r="N1180" s="6"/>
      <c r="O1180" s="6"/>
      <c r="P1180" s="6"/>
      <c r="Q1180" s="6"/>
      <c r="R1180" t="s">
        <v>712</v>
      </c>
      <c r="S1180" t="s">
        <v>2436</v>
      </c>
      <c r="W1180" t="s">
        <v>712</v>
      </c>
      <c r="X1180">
        <v>0</v>
      </c>
    </row>
    <row r="1181" spans="1:24">
      <c r="A1181">
        <v>1180</v>
      </c>
      <c r="N1181" s="6"/>
      <c r="O1181" s="6"/>
      <c r="P1181" s="6"/>
      <c r="Q1181" s="6"/>
      <c r="R1181" t="s">
        <v>712</v>
      </c>
      <c r="S1181" t="s">
        <v>2436</v>
      </c>
      <c r="W1181" t="s">
        <v>712</v>
      </c>
      <c r="X1181">
        <v>0</v>
      </c>
    </row>
    <row r="1182" spans="1:24">
      <c r="A1182">
        <v>1181</v>
      </c>
      <c r="N1182" s="6"/>
      <c r="O1182" s="6"/>
      <c r="P1182" s="6"/>
      <c r="Q1182" s="6"/>
      <c r="R1182" t="s">
        <v>712</v>
      </c>
      <c r="S1182" t="s">
        <v>2436</v>
      </c>
      <c r="W1182" t="s">
        <v>712</v>
      </c>
      <c r="X1182">
        <v>0</v>
      </c>
    </row>
    <row r="1183" spans="1:24">
      <c r="A1183">
        <v>1182</v>
      </c>
      <c r="N1183" s="6"/>
      <c r="O1183" s="6"/>
      <c r="P1183" s="6"/>
      <c r="Q1183" s="6"/>
      <c r="R1183" t="s">
        <v>712</v>
      </c>
      <c r="S1183" t="s">
        <v>2436</v>
      </c>
      <c r="W1183" t="s">
        <v>712</v>
      </c>
      <c r="X1183">
        <v>0</v>
      </c>
    </row>
    <row r="1184" spans="1:24">
      <c r="A1184">
        <v>1183</v>
      </c>
      <c r="N1184" s="6"/>
      <c r="O1184" s="6"/>
      <c r="P1184" s="6"/>
      <c r="Q1184" s="6"/>
      <c r="R1184" t="s">
        <v>712</v>
      </c>
      <c r="S1184" t="s">
        <v>2436</v>
      </c>
      <c r="W1184" t="s">
        <v>712</v>
      </c>
      <c r="X1184">
        <v>0</v>
      </c>
    </row>
    <row r="1185" spans="1:24">
      <c r="A1185">
        <v>1184</v>
      </c>
      <c r="N1185" s="6"/>
      <c r="O1185" s="6"/>
      <c r="P1185" s="6"/>
      <c r="Q1185" s="6"/>
      <c r="R1185" t="s">
        <v>712</v>
      </c>
      <c r="S1185" t="s">
        <v>2436</v>
      </c>
      <c r="W1185" t="s">
        <v>712</v>
      </c>
      <c r="X1185">
        <v>0</v>
      </c>
    </row>
    <row r="1186" spans="1:24">
      <c r="A1186">
        <v>1185</v>
      </c>
      <c r="N1186" s="6"/>
      <c r="O1186" s="6"/>
      <c r="P1186" s="6"/>
      <c r="Q1186" s="6"/>
      <c r="R1186" t="s">
        <v>712</v>
      </c>
      <c r="S1186" t="s">
        <v>2436</v>
      </c>
      <c r="W1186" t="s">
        <v>712</v>
      </c>
      <c r="X1186">
        <v>0</v>
      </c>
    </row>
    <row r="1187" spans="1:24">
      <c r="A1187">
        <v>1186</v>
      </c>
      <c r="N1187" s="6"/>
      <c r="O1187" s="6"/>
      <c r="P1187" s="6"/>
      <c r="Q1187" s="6"/>
      <c r="R1187" t="s">
        <v>712</v>
      </c>
      <c r="S1187" t="s">
        <v>2436</v>
      </c>
      <c r="W1187" t="s">
        <v>712</v>
      </c>
      <c r="X1187">
        <v>0</v>
      </c>
    </row>
    <row r="1188" spans="1:24">
      <c r="A1188">
        <v>1187</v>
      </c>
      <c r="N1188" s="6"/>
      <c r="O1188" s="6"/>
      <c r="P1188" s="6"/>
      <c r="Q1188" s="6"/>
      <c r="R1188" t="s">
        <v>712</v>
      </c>
      <c r="S1188" t="s">
        <v>2436</v>
      </c>
      <c r="W1188" t="s">
        <v>712</v>
      </c>
      <c r="X1188">
        <v>0</v>
      </c>
    </row>
    <row r="1189" spans="1:24">
      <c r="A1189">
        <v>1188</v>
      </c>
      <c r="N1189" s="6"/>
      <c r="O1189" s="6"/>
      <c r="P1189" s="6"/>
      <c r="Q1189" s="6"/>
      <c r="R1189" t="s">
        <v>712</v>
      </c>
      <c r="S1189" t="s">
        <v>2436</v>
      </c>
      <c r="W1189" t="s">
        <v>712</v>
      </c>
      <c r="X1189">
        <v>0</v>
      </c>
    </row>
    <row r="1190" spans="1:24">
      <c r="A1190">
        <v>1189</v>
      </c>
      <c r="N1190" s="6"/>
      <c r="O1190" s="6"/>
      <c r="P1190" s="6"/>
      <c r="Q1190" s="6"/>
      <c r="R1190" t="s">
        <v>712</v>
      </c>
      <c r="S1190" t="s">
        <v>2436</v>
      </c>
      <c r="W1190" t="s">
        <v>712</v>
      </c>
      <c r="X1190">
        <v>0</v>
      </c>
    </row>
    <row r="1191" spans="1:24">
      <c r="A1191">
        <v>1190</v>
      </c>
      <c r="N1191" s="6"/>
      <c r="O1191" s="6"/>
      <c r="P1191" s="6"/>
      <c r="Q1191" s="6"/>
      <c r="R1191" t="s">
        <v>712</v>
      </c>
      <c r="S1191" t="s">
        <v>2436</v>
      </c>
      <c r="W1191" t="s">
        <v>712</v>
      </c>
      <c r="X1191">
        <v>0</v>
      </c>
    </row>
    <row r="1192" spans="1:24">
      <c r="A1192">
        <v>1191</v>
      </c>
      <c r="N1192" s="6"/>
      <c r="O1192" s="6"/>
      <c r="P1192" s="6"/>
      <c r="Q1192" s="6"/>
      <c r="R1192" t="s">
        <v>712</v>
      </c>
      <c r="S1192" t="s">
        <v>2436</v>
      </c>
      <c r="W1192" t="s">
        <v>712</v>
      </c>
      <c r="X1192">
        <v>0</v>
      </c>
    </row>
    <row r="1193" spans="1:24">
      <c r="A1193">
        <v>1192</v>
      </c>
      <c r="N1193" s="6"/>
      <c r="O1193" s="6"/>
      <c r="P1193" s="6"/>
      <c r="Q1193" s="6"/>
      <c r="R1193" t="s">
        <v>712</v>
      </c>
      <c r="S1193" t="s">
        <v>2436</v>
      </c>
      <c r="W1193" t="s">
        <v>712</v>
      </c>
      <c r="X1193">
        <v>0</v>
      </c>
    </row>
    <row r="1194" spans="1:24">
      <c r="A1194">
        <v>1193</v>
      </c>
      <c r="N1194" s="6"/>
      <c r="O1194" s="6"/>
      <c r="P1194" s="6"/>
      <c r="Q1194" s="6"/>
      <c r="R1194" t="s">
        <v>712</v>
      </c>
      <c r="S1194" t="s">
        <v>2436</v>
      </c>
      <c r="W1194" t="s">
        <v>712</v>
      </c>
      <c r="X1194">
        <v>0</v>
      </c>
    </row>
    <row r="1195" spans="1:24">
      <c r="A1195">
        <v>1194</v>
      </c>
      <c r="N1195" s="6"/>
      <c r="O1195" s="6"/>
      <c r="P1195" s="6"/>
      <c r="Q1195" s="6"/>
      <c r="R1195" t="s">
        <v>712</v>
      </c>
      <c r="S1195" t="s">
        <v>2436</v>
      </c>
      <c r="W1195" t="s">
        <v>712</v>
      </c>
      <c r="X1195">
        <v>0</v>
      </c>
    </row>
    <row r="1196" spans="1:24">
      <c r="A1196">
        <v>1195</v>
      </c>
      <c r="N1196" s="6"/>
      <c r="O1196" s="6"/>
      <c r="P1196" s="6"/>
      <c r="Q1196" s="6"/>
      <c r="R1196" t="s">
        <v>712</v>
      </c>
      <c r="S1196" t="s">
        <v>2436</v>
      </c>
      <c r="W1196" t="s">
        <v>712</v>
      </c>
      <c r="X1196">
        <v>0</v>
      </c>
    </row>
    <row r="1197" spans="1:24">
      <c r="A1197">
        <v>1196</v>
      </c>
      <c r="N1197" s="6"/>
      <c r="O1197" s="6"/>
      <c r="P1197" s="6"/>
      <c r="Q1197" s="6"/>
      <c r="R1197" t="s">
        <v>712</v>
      </c>
      <c r="S1197" t="s">
        <v>2436</v>
      </c>
      <c r="W1197" t="s">
        <v>712</v>
      </c>
      <c r="X1197">
        <v>0</v>
      </c>
    </row>
    <row r="1198" spans="1:24">
      <c r="A1198">
        <v>1197</v>
      </c>
      <c r="N1198" s="6"/>
      <c r="O1198" s="6"/>
      <c r="P1198" s="6"/>
      <c r="Q1198" s="6"/>
      <c r="R1198" t="s">
        <v>712</v>
      </c>
      <c r="S1198" t="s">
        <v>2436</v>
      </c>
      <c r="W1198" t="s">
        <v>712</v>
      </c>
      <c r="X1198">
        <v>0</v>
      </c>
    </row>
    <row r="1199" spans="1:24">
      <c r="A1199">
        <v>1198</v>
      </c>
      <c r="N1199" s="6"/>
      <c r="O1199" s="6"/>
      <c r="P1199" s="6"/>
      <c r="Q1199" s="6"/>
      <c r="R1199" t="s">
        <v>712</v>
      </c>
      <c r="S1199" t="s">
        <v>2436</v>
      </c>
      <c r="W1199" t="s">
        <v>712</v>
      </c>
      <c r="X1199">
        <v>0</v>
      </c>
    </row>
    <row r="1200" spans="1:24">
      <c r="A1200">
        <v>1199</v>
      </c>
      <c r="N1200" s="6"/>
      <c r="O1200" s="6"/>
      <c r="P1200" s="6"/>
      <c r="Q1200" s="6"/>
      <c r="R1200" t="s">
        <v>712</v>
      </c>
      <c r="S1200" t="s">
        <v>2436</v>
      </c>
      <c r="W1200" t="s">
        <v>712</v>
      </c>
      <c r="X1200">
        <v>0</v>
      </c>
    </row>
    <row r="1201" spans="1:24">
      <c r="A1201">
        <v>1200</v>
      </c>
      <c r="N1201" s="6"/>
      <c r="O1201" s="6"/>
      <c r="P1201" s="6"/>
      <c r="Q1201" s="6"/>
      <c r="R1201" t="s">
        <v>712</v>
      </c>
      <c r="S1201" t="s">
        <v>2436</v>
      </c>
      <c r="W1201" t="s">
        <v>712</v>
      </c>
      <c r="X1201">
        <v>0</v>
      </c>
    </row>
    <row r="1202" spans="1:24">
      <c r="A1202">
        <v>1201</v>
      </c>
      <c r="N1202" s="6"/>
      <c r="O1202" s="6"/>
      <c r="P1202" s="6"/>
      <c r="Q1202" s="6"/>
      <c r="R1202" t="s">
        <v>712</v>
      </c>
      <c r="S1202" t="s">
        <v>2436</v>
      </c>
      <c r="W1202" t="s">
        <v>712</v>
      </c>
      <c r="X1202">
        <v>0</v>
      </c>
    </row>
    <row r="1203" spans="1:24">
      <c r="A1203">
        <v>1202</v>
      </c>
      <c r="N1203" s="6"/>
      <c r="O1203" s="6"/>
      <c r="P1203" s="6"/>
      <c r="Q1203" s="6"/>
      <c r="R1203" t="s">
        <v>712</v>
      </c>
      <c r="S1203" t="s">
        <v>2436</v>
      </c>
      <c r="W1203" t="s">
        <v>712</v>
      </c>
      <c r="X1203">
        <v>0</v>
      </c>
    </row>
    <row r="1204" spans="1:24">
      <c r="A1204">
        <v>1203</v>
      </c>
      <c r="N1204" s="6"/>
      <c r="O1204" s="6"/>
      <c r="P1204" s="6"/>
      <c r="Q1204" s="6"/>
      <c r="R1204" t="s">
        <v>712</v>
      </c>
      <c r="S1204" t="s">
        <v>2436</v>
      </c>
      <c r="W1204" t="s">
        <v>712</v>
      </c>
      <c r="X1204">
        <v>0</v>
      </c>
    </row>
    <row r="1205" spans="1:24">
      <c r="A1205">
        <v>1204</v>
      </c>
      <c r="N1205" s="6"/>
      <c r="O1205" s="6"/>
      <c r="P1205" s="6"/>
      <c r="Q1205" s="6"/>
      <c r="R1205" t="s">
        <v>712</v>
      </c>
      <c r="S1205" t="s">
        <v>2436</v>
      </c>
      <c r="W1205" t="s">
        <v>712</v>
      </c>
      <c r="X1205">
        <v>0</v>
      </c>
    </row>
    <row r="1206" spans="1:24">
      <c r="A1206">
        <v>1205</v>
      </c>
      <c r="N1206" s="6"/>
      <c r="O1206" s="6"/>
      <c r="P1206" s="6"/>
      <c r="Q1206" s="6"/>
      <c r="R1206" t="s">
        <v>712</v>
      </c>
      <c r="S1206" t="s">
        <v>2436</v>
      </c>
      <c r="W1206" t="s">
        <v>712</v>
      </c>
      <c r="X1206">
        <v>0</v>
      </c>
    </row>
    <row r="1207" spans="1:24">
      <c r="A1207">
        <v>1206</v>
      </c>
      <c r="N1207" s="6"/>
      <c r="O1207" s="6"/>
      <c r="P1207" s="6"/>
      <c r="Q1207" s="6"/>
      <c r="R1207" t="s">
        <v>712</v>
      </c>
      <c r="S1207" t="s">
        <v>2436</v>
      </c>
      <c r="W1207" t="s">
        <v>712</v>
      </c>
      <c r="X1207">
        <v>0</v>
      </c>
    </row>
    <row r="1208" spans="1:24">
      <c r="A1208">
        <v>1207</v>
      </c>
      <c r="N1208" s="6"/>
      <c r="O1208" s="6"/>
      <c r="P1208" s="6"/>
      <c r="Q1208" s="6"/>
      <c r="R1208" t="s">
        <v>712</v>
      </c>
      <c r="S1208" t="s">
        <v>2436</v>
      </c>
      <c r="W1208" t="s">
        <v>712</v>
      </c>
      <c r="X1208">
        <v>0</v>
      </c>
    </row>
    <row r="1209" spans="1:24">
      <c r="A1209">
        <v>1208</v>
      </c>
      <c r="N1209" s="6"/>
      <c r="O1209" s="6"/>
      <c r="P1209" s="6"/>
      <c r="Q1209" s="6"/>
      <c r="R1209" t="s">
        <v>712</v>
      </c>
      <c r="S1209" t="s">
        <v>2436</v>
      </c>
      <c r="W1209" t="s">
        <v>712</v>
      </c>
      <c r="X1209">
        <v>0</v>
      </c>
    </row>
    <row r="1210" spans="1:24">
      <c r="A1210">
        <v>1209</v>
      </c>
      <c r="N1210" s="6"/>
      <c r="O1210" s="6"/>
      <c r="P1210" s="6"/>
      <c r="Q1210" s="6"/>
      <c r="R1210" t="s">
        <v>712</v>
      </c>
      <c r="S1210" t="s">
        <v>2436</v>
      </c>
      <c r="W1210" t="s">
        <v>712</v>
      </c>
      <c r="X1210">
        <v>0</v>
      </c>
    </row>
    <row r="1211" spans="1:24">
      <c r="A1211">
        <v>1210</v>
      </c>
      <c r="N1211" s="6"/>
      <c r="O1211" s="6"/>
      <c r="P1211" s="6"/>
      <c r="Q1211" s="6"/>
      <c r="R1211" t="s">
        <v>712</v>
      </c>
      <c r="S1211" t="s">
        <v>2436</v>
      </c>
      <c r="W1211" t="s">
        <v>712</v>
      </c>
      <c r="X1211">
        <v>0</v>
      </c>
    </row>
    <row r="1212" spans="1:24">
      <c r="A1212">
        <v>1211</v>
      </c>
      <c r="N1212" s="6"/>
      <c r="O1212" s="6"/>
      <c r="P1212" s="6"/>
      <c r="Q1212" s="6"/>
      <c r="R1212" t="s">
        <v>712</v>
      </c>
      <c r="S1212" t="s">
        <v>2436</v>
      </c>
      <c r="W1212" t="s">
        <v>712</v>
      </c>
      <c r="X1212">
        <v>0</v>
      </c>
    </row>
    <row r="1213" spans="1:24">
      <c r="A1213">
        <v>1212</v>
      </c>
      <c r="N1213" s="6"/>
      <c r="O1213" s="6"/>
      <c r="P1213" s="6"/>
      <c r="Q1213" s="6"/>
      <c r="R1213" t="s">
        <v>712</v>
      </c>
      <c r="S1213" t="s">
        <v>2436</v>
      </c>
      <c r="W1213" t="s">
        <v>712</v>
      </c>
      <c r="X1213">
        <v>0</v>
      </c>
    </row>
    <row r="1214" spans="1:24">
      <c r="A1214">
        <v>1213</v>
      </c>
      <c r="N1214" s="6"/>
      <c r="O1214" s="6"/>
      <c r="P1214" s="6"/>
      <c r="Q1214" s="6"/>
      <c r="R1214" t="s">
        <v>712</v>
      </c>
      <c r="S1214" t="s">
        <v>2436</v>
      </c>
      <c r="W1214" t="s">
        <v>712</v>
      </c>
      <c r="X1214">
        <v>0</v>
      </c>
    </row>
    <row r="1215" spans="1:24">
      <c r="A1215">
        <v>1214</v>
      </c>
      <c r="N1215" s="6"/>
      <c r="O1215" s="6"/>
      <c r="P1215" s="6"/>
      <c r="Q1215" s="6"/>
      <c r="R1215" t="s">
        <v>712</v>
      </c>
      <c r="S1215" t="s">
        <v>2436</v>
      </c>
      <c r="W1215" t="s">
        <v>712</v>
      </c>
      <c r="X1215">
        <v>0</v>
      </c>
    </row>
    <row r="1216" spans="1:24">
      <c r="A1216">
        <v>1215</v>
      </c>
      <c r="N1216" s="6"/>
      <c r="O1216" s="6"/>
      <c r="P1216" s="6"/>
      <c r="Q1216" s="6"/>
      <c r="R1216" t="s">
        <v>712</v>
      </c>
      <c r="S1216" t="s">
        <v>2436</v>
      </c>
      <c r="W1216" t="s">
        <v>712</v>
      </c>
      <c r="X1216">
        <v>0</v>
      </c>
    </row>
    <row r="1217" spans="1:24">
      <c r="A1217">
        <v>1216</v>
      </c>
      <c r="N1217" s="6"/>
      <c r="O1217" s="6"/>
      <c r="P1217" s="6"/>
      <c r="Q1217" s="6"/>
      <c r="R1217" t="s">
        <v>712</v>
      </c>
      <c r="S1217" t="s">
        <v>2436</v>
      </c>
      <c r="W1217" t="s">
        <v>712</v>
      </c>
      <c r="X1217">
        <v>0</v>
      </c>
    </row>
    <row r="1218" spans="1:24">
      <c r="A1218">
        <v>1217</v>
      </c>
      <c r="N1218" s="6"/>
      <c r="O1218" s="6"/>
      <c r="P1218" s="6"/>
      <c r="Q1218" s="6"/>
      <c r="R1218" t="s">
        <v>712</v>
      </c>
      <c r="S1218" t="s">
        <v>2436</v>
      </c>
      <c r="W1218" t="s">
        <v>712</v>
      </c>
      <c r="X1218">
        <v>0</v>
      </c>
    </row>
    <row r="1219" spans="1:24">
      <c r="A1219">
        <v>1218</v>
      </c>
      <c r="N1219" s="6"/>
      <c r="O1219" s="6"/>
      <c r="P1219" s="6"/>
      <c r="Q1219" s="6"/>
      <c r="R1219" t="s">
        <v>712</v>
      </c>
      <c r="S1219" t="s">
        <v>2436</v>
      </c>
      <c r="W1219" t="s">
        <v>712</v>
      </c>
      <c r="X1219">
        <v>0</v>
      </c>
    </row>
    <row r="1220" spans="1:24">
      <c r="A1220">
        <v>1219</v>
      </c>
      <c r="N1220" s="6"/>
      <c r="O1220" s="6"/>
      <c r="P1220" s="6"/>
      <c r="Q1220" s="6"/>
      <c r="R1220" t="s">
        <v>712</v>
      </c>
      <c r="S1220" t="s">
        <v>2436</v>
      </c>
      <c r="W1220" t="s">
        <v>712</v>
      </c>
      <c r="X1220">
        <v>0</v>
      </c>
    </row>
    <row r="1221" spans="1:24">
      <c r="A1221">
        <v>1220</v>
      </c>
      <c r="N1221" s="6"/>
      <c r="O1221" s="6"/>
      <c r="P1221" s="6"/>
      <c r="Q1221" s="6"/>
      <c r="R1221" t="s">
        <v>712</v>
      </c>
      <c r="S1221" t="s">
        <v>2436</v>
      </c>
      <c r="W1221" t="s">
        <v>712</v>
      </c>
      <c r="X1221">
        <v>0</v>
      </c>
    </row>
    <row r="1222" spans="1:24">
      <c r="A1222">
        <v>1221</v>
      </c>
      <c r="N1222" s="6"/>
      <c r="O1222" s="6"/>
      <c r="P1222" s="6"/>
      <c r="Q1222" s="6"/>
      <c r="R1222" t="s">
        <v>712</v>
      </c>
      <c r="S1222" t="s">
        <v>2436</v>
      </c>
      <c r="W1222" t="s">
        <v>712</v>
      </c>
      <c r="X1222">
        <v>0</v>
      </c>
    </row>
    <row r="1223" spans="1:24">
      <c r="A1223">
        <v>1222</v>
      </c>
      <c r="N1223" s="6"/>
      <c r="O1223" s="6"/>
      <c r="P1223" s="6"/>
      <c r="Q1223" s="6"/>
      <c r="R1223" t="s">
        <v>712</v>
      </c>
      <c r="S1223" t="s">
        <v>2436</v>
      </c>
      <c r="W1223" t="s">
        <v>712</v>
      </c>
      <c r="X1223">
        <v>0</v>
      </c>
    </row>
    <row r="1224" spans="1:24">
      <c r="A1224">
        <v>1223</v>
      </c>
      <c r="N1224" s="6"/>
      <c r="O1224" s="6"/>
      <c r="P1224" s="6"/>
      <c r="Q1224" s="6"/>
      <c r="R1224" t="s">
        <v>712</v>
      </c>
      <c r="S1224" t="s">
        <v>2436</v>
      </c>
      <c r="W1224" t="s">
        <v>712</v>
      </c>
      <c r="X1224">
        <v>0</v>
      </c>
    </row>
    <row r="1225" spans="1:24">
      <c r="A1225">
        <v>1224</v>
      </c>
      <c r="N1225" s="6"/>
      <c r="O1225" s="6"/>
      <c r="P1225" s="6"/>
      <c r="Q1225" s="6"/>
      <c r="R1225" t="s">
        <v>712</v>
      </c>
      <c r="S1225" t="s">
        <v>2436</v>
      </c>
      <c r="W1225" t="s">
        <v>712</v>
      </c>
      <c r="X1225">
        <v>0</v>
      </c>
    </row>
    <row r="1226" spans="1:24">
      <c r="A1226">
        <v>1225</v>
      </c>
      <c r="N1226" s="6"/>
      <c r="O1226" s="6"/>
      <c r="P1226" s="6"/>
      <c r="Q1226" s="6"/>
      <c r="R1226" t="s">
        <v>712</v>
      </c>
      <c r="S1226" t="s">
        <v>2436</v>
      </c>
      <c r="W1226" t="s">
        <v>712</v>
      </c>
      <c r="X1226">
        <v>0</v>
      </c>
    </row>
    <row r="1227" spans="1:24">
      <c r="A1227">
        <v>1226</v>
      </c>
      <c r="N1227" s="6"/>
      <c r="O1227" s="6"/>
      <c r="P1227" s="6"/>
      <c r="Q1227" s="6"/>
      <c r="R1227" t="s">
        <v>712</v>
      </c>
      <c r="S1227" t="s">
        <v>2436</v>
      </c>
      <c r="W1227" t="s">
        <v>712</v>
      </c>
      <c r="X1227">
        <v>0</v>
      </c>
    </row>
    <row r="1228" spans="1:24">
      <c r="A1228">
        <v>1227</v>
      </c>
      <c r="N1228" s="6"/>
      <c r="O1228" s="6"/>
      <c r="P1228" s="6"/>
      <c r="Q1228" s="6"/>
      <c r="R1228" t="s">
        <v>712</v>
      </c>
      <c r="S1228" t="s">
        <v>2436</v>
      </c>
      <c r="W1228" t="s">
        <v>712</v>
      </c>
      <c r="X1228">
        <v>0</v>
      </c>
    </row>
    <row r="1229" spans="1:24">
      <c r="A1229">
        <v>1228</v>
      </c>
      <c r="N1229" s="6"/>
      <c r="O1229" s="6"/>
      <c r="P1229" s="6"/>
      <c r="Q1229" s="6"/>
      <c r="R1229" t="s">
        <v>712</v>
      </c>
      <c r="S1229" t="s">
        <v>2436</v>
      </c>
      <c r="W1229" t="s">
        <v>712</v>
      </c>
      <c r="X1229">
        <v>0</v>
      </c>
    </row>
    <row r="1230" spans="1:24">
      <c r="A1230">
        <v>1229</v>
      </c>
      <c r="N1230" s="6"/>
      <c r="O1230" s="6"/>
      <c r="P1230" s="6"/>
      <c r="Q1230" s="6"/>
      <c r="R1230" t="s">
        <v>712</v>
      </c>
      <c r="S1230" t="s">
        <v>2436</v>
      </c>
      <c r="W1230" t="s">
        <v>712</v>
      </c>
      <c r="X1230">
        <v>0</v>
      </c>
    </row>
    <row r="1231" spans="1:24">
      <c r="A1231">
        <v>1230</v>
      </c>
      <c r="N1231" s="6"/>
      <c r="O1231" s="6"/>
      <c r="P1231" s="6"/>
      <c r="Q1231" s="6"/>
      <c r="R1231" t="s">
        <v>712</v>
      </c>
      <c r="S1231" t="s">
        <v>2436</v>
      </c>
      <c r="W1231" t="s">
        <v>712</v>
      </c>
      <c r="X1231">
        <v>0</v>
      </c>
    </row>
    <row r="1232" spans="1:24">
      <c r="A1232">
        <v>1231</v>
      </c>
      <c r="N1232" s="6"/>
      <c r="O1232" s="6"/>
      <c r="P1232" s="6"/>
      <c r="Q1232" s="6"/>
      <c r="R1232" t="s">
        <v>712</v>
      </c>
      <c r="S1232" t="s">
        <v>2436</v>
      </c>
      <c r="W1232" t="s">
        <v>712</v>
      </c>
      <c r="X1232">
        <v>0</v>
      </c>
    </row>
    <row r="1233" spans="1:24">
      <c r="A1233">
        <v>1232</v>
      </c>
      <c r="N1233" s="6"/>
      <c r="O1233" s="6"/>
      <c r="P1233" s="6"/>
      <c r="Q1233" s="6"/>
      <c r="R1233" t="s">
        <v>712</v>
      </c>
      <c r="S1233" t="s">
        <v>2436</v>
      </c>
      <c r="W1233" t="s">
        <v>712</v>
      </c>
      <c r="X1233">
        <v>0</v>
      </c>
    </row>
  </sheetData>
  <phoneticPr fontId="7" type="noConversion"/>
  <conditionalFormatting sqref="A2:AB1233">
    <cfRule type="expression" dxfId="294" priority="1">
      <formula>ROW()=CELL("fila")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0F9A7-FBA1-496F-8791-C6045BEA5323}">
  <sheetPr codeName="Hoja1"/>
  <dimension ref="A1:C200"/>
  <sheetViews>
    <sheetView topLeftCell="A48" workbookViewId="0">
      <selection activeCell="A57" sqref="A57"/>
    </sheetView>
  </sheetViews>
  <sheetFormatPr baseColWidth="10" defaultColWidth="11.44140625" defaultRowHeight="15.6"/>
  <cols>
    <col min="1" max="1" width="27.44140625" style="161" customWidth="1"/>
    <col min="2" max="2" width="78.88671875" style="161" customWidth="1"/>
    <col min="3" max="3" width="12" style="222" bestFit="1" customWidth="1"/>
    <col min="4" max="4" width="9.109375" style="161" bestFit="1" customWidth="1"/>
    <col min="5" max="5" width="12.6640625" style="161" bestFit="1" customWidth="1"/>
    <col min="6" max="16384" width="11.44140625" style="161"/>
  </cols>
  <sheetData>
    <row r="1" spans="1:3" ht="99.9" customHeight="1">
      <c r="A1" s="205" t="str" cm="1">
        <f t="array" aca="1" ref="A1" ca="1">INDIRECT(_xlfn.CONCAT("'DIARIO BANCOS'!C", ROW(A6)))</f>
        <v>FECHA</v>
      </c>
      <c r="B1" s="206" t="str" cm="1">
        <f t="array" aca="1" ref="B1" ca="1">INDIRECT(_xlfn.CONCAT("'DIARIO BANCOS'!D", ROW(B6)))</f>
        <v>CONCEPTO</v>
      </c>
      <c r="C1" s="208" t="str" cm="1">
        <f t="array" aca="1" ref="C1" ca="1">INDIRECT(_xlfn.CONCAT("'DIARIO BANCOS'!E", ROW(E6)))</f>
        <v>INGRESOS (en banco)</v>
      </c>
    </row>
    <row r="2" spans="1:3" ht="99.9" customHeight="1">
      <c r="A2" s="205" t="str" cm="1">
        <f t="array" aca="1" ref="A2" ca="1">INDIRECT(_xlfn.CONCAT("'DIARIO BANCOS'!C", ROW(A7)))</f>
        <v>15/09/2025</v>
      </c>
      <c r="B2" s="206" t="str" cm="1">
        <f t="array" aca="1" ref="B2" ca="1">INDIRECT(_xlfn.CONCAT("'DIARIO BANCOS'!D", ROW(B7)))</f>
        <v>Abono Interbancario
Sucursal: 859
Referencia Numérica: 109250
Concepto del Pago: ROWS691129MDFDNN00 Materias
No. de Autorización: 02998389
Nombre del Emisor: FRANCISCO JAVIER DIEZ DE URDAN
Institución Emisora: BBVA MEXICO</v>
      </c>
      <c r="C2" s="162" t="str" cm="1">
        <f t="array" aca="1" ref="C2" ca="1">INDIRECT(_xlfn.CONCAT("'DIARIO BANCOS'!E", ROW(E7)))</f>
        <v>6,000.00</v>
      </c>
    </row>
    <row r="3" spans="1:3" ht="99.9" customHeight="1">
      <c r="A3" s="205" t="str" cm="1">
        <f t="array" aca="1" ref="A3" ca="1">INDIRECT(_xlfn.CONCAT("'DIARIO BANCOS'!C", ROW(A8)))</f>
        <v>15/09/2025</v>
      </c>
      <c r="B3" s="206" t="str" cm="1">
        <f t="array" aca="1" ref="B3" ca="1">INDIRECT(_xlfn.CONCAT("'DIARIO BANCOS'!D", ROW(B8)))</f>
        <v>Abono Interbancario
Sucursal: 859
Referencia Numérica: 150925
Concepto del Pago: MATERIAS Y TITULACION
No. de Autorización: 03328756
Nombre del Emisor: SANDRA LUZ RODRIGUEZ WONG
Institución Emisora: BANORTE</v>
      </c>
      <c r="C3" s="221" t="str" cm="1">
        <f t="array" aca="1" ref="C3" ca="1">INDIRECT(_xlfn.CONCAT("'DIARIO BANCOS'!E", ROW(E8)))</f>
        <v>36,888.00</v>
      </c>
    </row>
    <row r="4" spans="1:3" ht="99.9" customHeight="1">
      <c r="A4" s="205" t="str" cm="1">
        <f t="array" aca="1" ref="A4" ca="1">INDIRECT(_xlfn.CONCAT("'DIARIO BANCOS'!C", ROW(A9)))</f>
        <v>15/09/2025</v>
      </c>
      <c r="B4" s="206" t="str" cm="1">
        <f t="array" aca="1" ref="B4" ca="1">INDIRECT(_xlfn.CONCAT("'DIARIO BANCOS'!D", ROW(B9)))</f>
        <v>Abono Interbancario
Sucursal: 859
Referencia Numérica: 8672483
Concepto del Pago: OS6RCYCCF GANANCIAS CLIP 0000000
No. de Autorización: 187715
Nombre del Emisor: PAYCLIP S DE RL DE CV
Institución Emisora: SANTANDER</v>
      </c>
      <c r="C4" s="221" t="str" cm="1">
        <f t="array" aca="1" ref="C4" ca="1">INDIRECT(_xlfn.CONCAT("'DIARIO BANCOS'!E", ROW(E9)))</f>
        <v>10,665.21</v>
      </c>
    </row>
    <row r="5" spans="1:3" ht="99.9" customHeight="1">
      <c r="A5" s="205" t="str" cm="1">
        <f t="array" aca="1" ref="A5" ca="1">INDIRECT(_xlfn.CONCAT("'DIARIO BANCOS'!C", ROW(A10)))</f>
        <v>12/09/2025</v>
      </c>
      <c r="B5" s="206" t="str" cm="1">
        <f t="array" aca="1" ref="B5" ca="1">INDIRECT(_xlfn.CONCAT("'DIARIO BANCOS'!D", ROW(B10)))</f>
        <v>Abono Interbancario
Sucursal: 2132
Referencia Numérica: 6470125555
Referencia alfanumérica: TRANSF. INTER 026470125555 1/AGOJ
No. de Autorización: 00022555
Nombre del Emisor: 1/AGOJ</v>
      </c>
      <c r="C5" s="221" t="str" cm="1">
        <f t="array" aca="1" ref="C5" ca="1">INDIRECT(_xlfn.CONCAT("'DIARIO BANCOS'!E", ROW(E10)))</f>
        <v>53,069.39</v>
      </c>
    </row>
    <row r="6" spans="1:3" ht="99.9" customHeight="1">
      <c r="A6" s="205" t="str" cm="1">
        <f t="array" aca="1" ref="A6" ca="1">INDIRECT(_xlfn.CONCAT("'DIARIO BANCOS'!C", ROW(A11)))</f>
        <v>12/09/2025</v>
      </c>
      <c r="B6" s="206" t="str" cm="1">
        <f t="array" aca="1" ref="B6" ca="1">INDIRECT(_xlfn.CONCAT("'DIARIO BANCOS'!D", ROW(B11)))</f>
        <v>2661
Sucursal: 2864
Referencia Numérica: 99466
Referencia alfanumérica: IVA COMISION
No. de Autorización: 97794</v>
      </c>
      <c r="C6" s="221" t="str" cm="1">
        <f t="array" aca="1" ref="C6" ca="1">INDIRECT(_xlfn.CONCAT("'DIARIO BANCOS'!E", ROW(E11)))</f>
        <v>78.4</v>
      </c>
    </row>
    <row r="7" spans="1:3" ht="99.9" customHeight="1">
      <c r="A7" s="205" t="str" cm="1">
        <f t="array" aca="1" ref="A7" ca="1">INDIRECT(_xlfn.CONCAT("'DIARIO BANCOS'!C", ROW(A12)))</f>
        <v>12/09/2025</v>
      </c>
      <c r="B7" s="206" t="str" cm="1">
        <f t="array" aca="1" ref="B7" ca="1">INDIRECT(_xlfn.CONCAT("'DIARIO BANCOS'!D", ROW(B12)))</f>
        <v>2660
Sucursal: 2864
Referencia Numérica: 99466
Referencia alfanumérica: COMISION
No. de Autorización: 97794</v>
      </c>
      <c r="C7" s="221" t="str" cm="1">
        <f t="array" aca="1" ref="C7" ca="1">INDIRECT(_xlfn.CONCAT("'DIARIO BANCOS'!E", ROW(E12)))</f>
        <v>490</v>
      </c>
    </row>
    <row r="8" spans="1:3" ht="99.9" customHeight="1">
      <c r="A8" s="205" t="str" cm="1">
        <f t="array" aca="1" ref="A8" ca="1">INDIRECT(_xlfn.CONCAT("'DIARIO BANCOS'!C", ROW(A13)))</f>
        <v>11/09/2025</v>
      </c>
      <c r="B8" s="206" t="str" cm="1">
        <f t="array" aca="1" ref="B8" ca="1">INDIRECT(_xlfn.CONCAT("'DIARIO BANCOS'!D", ROW(B13)))</f>
        <v>Abono Interbancario
Sucursal: 2132
Referencia Numérica: 16510125459
Referencia alfanumérica: 1/AGOJ
No. de Autorización: 21632
Nombre del Emisor: 1/AGOJ Institucion Emisora: Banamex</v>
      </c>
      <c r="C8" s="221" t="str" cm="1">
        <f t="array" aca="1" ref="C8" ca="1">INDIRECT(_xlfn.CONCAT("'DIARIO BANCOS'!E", ROW(E13)))</f>
        <v>284,871.25</v>
      </c>
    </row>
    <row r="9" spans="1:3" ht="99.9" customHeight="1">
      <c r="A9" s="205" t="str" cm="1">
        <f t="array" aca="1" ref="A9" ca="1">INDIRECT(_xlfn.CONCAT("'DIARIO BANCOS'!C", ROW(A14)))</f>
        <v>09/09/2025</v>
      </c>
      <c r="B9" s="206" t="str" cm="1">
        <f t="array" aca="1" ref="B9" ca="1">INDIRECT(_xlfn.CONCAT("'DIARIO BANCOS'!D", ROW(B14)))</f>
        <v>Abono Interbancario
Sucursal: 859
Referencia Numérica: 109250
Concepto del Pago: NATALE LOPEZ
No. de Autorización: 00891052
Nombre del Emisor: LEOPOLDO ESPARZA LOPEZ
Institución Emisora: BBVA MEXICO</v>
      </c>
      <c r="C9" s="221" t="str" cm="1">
        <f t="array" aca="1" ref="C9" ca="1">INDIRECT(_xlfn.CONCAT("'DIARIO BANCOS'!E", ROW(E14)))</f>
        <v>200</v>
      </c>
    </row>
    <row r="10" spans="1:3" ht="99.9" customHeight="1">
      <c r="A10" s="205" t="str" cm="1">
        <f t="array" aca="1" ref="A10" ca="1">INDIRECT(_xlfn.CONCAT("'DIARIO BANCOS'!C", ROW(A15)))</f>
        <v>09/09/2025</v>
      </c>
      <c r="B10" s="206" t="str" cm="1">
        <f t="array" aca="1" ref="B10" ca="1">INDIRECT(_xlfn.CONCAT("'DIARIO BANCOS'!D", ROW(B15)))</f>
        <v>Abono Interbancario
Sucursal: 859
Referencia Numérica: 196155
Concepto del Pago: VINA060924MQRSHNA2
No. de Autorización: 01179307
Nombre del Emisor: CLARIS ZULEM RANGEL NAAL
Institución Emisora: SANTANDER</v>
      </c>
      <c r="C10" s="221" t="str" cm="1">
        <f t="array" aca="1" ref="C10" ca="1">INDIRECT(_xlfn.CONCAT("'DIARIO BANCOS'!E", ROW(E15)))</f>
        <v>1,650.00</v>
      </c>
    </row>
    <row r="11" spans="1:3" ht="99.9" customHeight="1">
      <c r="A11" s="205" t="str" cm="1">
        <f t="array" aca="1" ref="A11" ca="1">INDIRECT(_xlfn.CONCAT("'DIARIO BANCOS'!C", ROW(A16)))</f>
        <v>09/09/2025</v>
      </c>
      <c r="B11" s="206" t="str" cm="1">
        <f t="array" aca="1" ref="B11" ca="1">INDIRECT(_xlfn.CONCAT("'DIARIO BANCOS'!D", ROW(B16)))</f>
        <v>Abono Interbancario
Sucursal: 859
Referencia Numérica: 647729
Concepto del Pago: Pago adeudo IUAF
No. de Autorización: 249459
Nombre del Emisor: ZEREIDA DE JESUS ESTRADA CALIX
Institución Emisora: BANCOPPEL</v>
      </c>
      <c r="C11" s="221" t="str" cm="1">
        <f t="array" aca="1" ref="C11" ca="1">INDIRECT(_xlfn.CONCAT("'DIARIO BANCOS'!E", ROW(E16)))</f>
        <v>15,850.00</v>
      </c>
    </row>
    <row r="12" spans="1:3" ht="99.9" customHeight="1">
      <c r="A12" s="205" t="str" cm="1">
        <f t="array" aca="1" ref="A12" ca="1">INDIRECT(_xlfn.CONCAT("'DIARIO BANCOS'!C", ROW(A17)))</f>
        <v>09/09/2025</v>
      </c>
      <c r="B12" s="206" t="str" cm="1">
        <f t="array" aca="1" ref="B12" ca="1">INDIRECT(_xlfn.CONCAT("'DIARIO BANCOS'!D", ROW(B17)))</f>
        <v>Depósito en Efectivo 
Sucursal: 178
Referencia Numérica:  011
Concepto del Pago:colegiatura
No. de Autorización:  648029  Nombre del Emisor: POR IDENTIFICAR
Institución Emisora: banamex</v>
      </c>
      <c r="C12" s="221" t="str" cm="1">
        <f t="array" aca="1" ref="C12" ca="1">INDIRECT(_xlfn.CONCAT("'DIARIO BANCOS'!E", ROW(E17)))</f>
        <v>1,000.00</v>
      </c>
    </row>
    <row r="13" spans="1:3" ht="99.9" customHeight="1">
      <c r="A13" s="205" t="str" cm="1">
        <f t="array" aca="1" ref="A13" ca="1">INDIRECT(_xlfn.CONCAT("'DIARIO BANCOS'!C", ROW(A18)))</f>
        <v>08/09/2025</v>
      </c>
      <c r="B13" s="206" t="str" cm="1">
        <f t="array" aca="1" ref="B13" ca="1">INDIRECT(_xlfn.CONCAT("'DIARIO BANCOS'!D", ROW(B18)))</f>
        <v>Depósito en Efectivo 
Sucursal: 7003
Referencia Numérica:  011
Concepto del Pago:colegiatura
No. de Autorización:  00025636  Nombre del Emisor: POR IDENTIFICAR
Institución Emisora: banamex</v>
      </c>
      <c r="C13" s="221" t="str" cm="1">
        <f t="array" aca="1" ref="C13" ca="1">INDIRECT(_xlfn.CONCAT("'DIARIO BANCOS'!E", ROW(E18)))</f>
        <v>1,900.00</v>
      </c>
    </row>
    <row r="14" spans="1:3" ht="99.9" customHeight="1">
      <c r="A14" s="205" t="str" cm="1">
        <f t="array" aca="1" ref="A14" ca="1">INDIRECT(_xlfn.CONCAT("'DIARIO BANCOS'!C", ROW(A19)))</f>
        <v>08/09/2025</v>
      </c>
      <c r="B14" s="206" t="str" cm="1">
        <f t="array" aca="1" ref="B14" ca="1">INDIRECT(_xlfn.CONCAT("'DIARIO BANCOS'!D", ROW(B19)))</f>
        <v>Abono Interbancario
Sucursal: 859
Referencia Numérica: 250906
Concepto del Pago: PERL850723MCLRMR02
No. de Autorización: 00505362
Nombre del Emisor: LAURA LETICIA PEREZ RAMOS
Institución Emisora: BANORTE</v>
      </c>
      <c r="C14" s="221" t="str" cm="1">
        <f t="array" aca="1" ref="C14" ca="1">INDIRECT(_xlfn.CONCAT("'DIARIO BANCOS'!E", ROW(E19)))</f>
        <v>3,497.00</v>
      </c>
    </row>
    <row r="15" spans="1:3" ht="99.9" customHeight="1">
      <c r="A15" s="205" t="str" cm="1">
        <f t="array" aca="1" ref="A15" ca="1">INDIRECT(_xlfn.CONCAT("'DIARIO BANCOS'!C", ROW(A20)))</f>
        <v>08/09/2025</v>
      </c>
      <c r="B15" s="206" t="str" cm="1">
        <f t="array" aca="1" ref="B15" ca="1">INDIRECT(_xlfn.CONCAT("'DIARIO BANCOS'!D", ROW(B20)))</f>
        <v>Depósito en Efectivo 
Sucursal: 7003
Referencia Numérica:  011
Concepto del Pago:colegiatura
No. de Autorización: 00623883 Nombre del Emisor: POR IDENTIFICAR
Institución Emisora: banamex</v>
      </c>
      <c r="C15" s="221" t="str" cm="1">
        <f t="array" aca="1" ref="C15" ca="1">INDIRECT(_xlfn.CONCAT("'DIARIO BANCOS'!E", ROW(E20)))</f>
        <v>2,275.00</v>
      </c>
    </row>
    <row r="16" spans="1:3" ht="99.9" customHeight="1">
      <c r="A16" s="205" t="str" cm="1">
        <f t="array" aca="1" ref="A16" ca="1">INDIRECT(_xlfn.CONCAT("'DIARIO BANCOS'!C", ROW(A21)))</f>
        <v>08/09/2025</v>
      </c>
      <c r="B16" s="206" t="str" cm="1">
        <f t="array" aca="1" ref="B16" ca="1">INDIRECT(_xlfn.CONCAT("'DIARIO BANCOS'!D", ROW(B21)))</f>
        <v>Depósito en Efectivo 
Sucursal: 7003
Referencia Numérica:  011
Concepto del Pago:colegiatura
No. de Autorización: 00623898 Nombre del Emisor: POR IDENTIFICAR
Institución Emisora: banamex</v>
      </c>
      <c r="C16" s="221" t="str" cm="1">
        <f t="array" aca="1" ref="C16" ca="1">INDIRECT(_xlfn.CONCAT("'DIARIO BANCOS'!E", ROW(E21)))</f>
        <v>2,497.00</v>
      </c>
    </row>
    <row r="17" spans="1:3" ht="99.9" customHeight="1">
      <c r="A17" s="205" t="str" cm="1">
        <f t="array" aca="1" ref="A17" ca="1">INDIRECT(_xlfn.CONCAT("'DIARIO BANCOS'!C", ROW(A22)))</f>
        <v>08/09/2025</v>
      </c>
      <c r="B17" s="206" t="str" cm="1">
        <f t="array" aca="1" ref="B17" ca="1">INDIRECT(_xlfn.CONCAT("'DIARIO BANCOS'!D", ROW(B22)))</f>
        <v>Abono Interbancario
Sucursal: 859
Referencia Numérica: 8543636
Concepto del Pago: OQSBLS3V5 GANANCIAS CLIP 0000000
No. de Autorización: 01345645
Nombre del Emisor: PAYCLIP S DE RL DE CV
Institución Emisora: SANTANDER</v>
      </c>
      <c r="C17" s="221" t="str" cm="1">
        <f t="array" aca="1" ref="C17" ca="1">INDIRECT(_xlfn.CONCAT("'DIARIO BANCOS'!E", ROW(E22)))</f>
        <v>1,800.35</v>
      </c>
    </row>
    <row r="18" spans="1:3" ht="99.9" customHeight="1">
      <c r="A18" s="205" t="str" cm="1">
        <f t="array" aca="1" ref="A18" ca="1">INDIRECT(_xlfn.CONCAT("'DIARIO BANCOS'!C", ROW(A23)))</f>
        <v>05/09/2025</v>
      </c>
      <c r="B18" s="206" t="str" cm="1">
        <f t="array" aca="1" ref="B18" ca="1">INDIRECT(_xlfn.CONCAT("'DIARIO BANCOS'!D", ROW(B23)))</f>
        <v>Depósito en Efectivo 
Sucursal: 7003
Referencia Numérica:  011
Concepto del Pago:colegiatura
No. de Autorización: 00002198  Nombre del Emisor: VICTORIA LOPEZ
Institución Emisora: banamex</v>
      </c>
      <c r="C18" s="221" t="str" cm="1">
        <f t="array" aca="1" ref="C18" ca="1">INDIRECT(_xlfn.CONCAT("'DIARIO BANCOS'!E", ROW(E23)))</f>
        <v>5,200.00</v>
      </c>
    </row>
    <row r="19" spans="1:3" ht="99.9" customHeight="1">
      <c r="A19" s="205" t="str" cm="1">
        <f t="array" aca="1" ref="A19" ca="1">INDIRECT(_xlfn.CONCAT("'DIARIO BANCOS'!C", ROW(A24)))</f>
        <v>05/09/2025</v>
      </c>
      <c r="B19" s="206" t="str" cm="1">
        <f t="array" aca="1" ref="B19" ca="1">INDIRECT(_xlfn.CONCAT("'DIARIO BANCOS'!D", ROW(B24)))</f>
        <v>Abono Interbancario
Sucursal: 859
Referencia Numérica: 5546050
Concepto del Pago: DAMIAN CARRILLO CARDENAS
No. de Autorización: 00829843
Nombre del Emisor: DAMIAN CARRILLO CARDENAS
Institución Emisora: SANTANDER</v>
      </c>
      <c r="C19" s="221" t="str" cm="1">
        <f t="array" aca="1" ref="C19" ca="1">INDIRECT(_xlfn.CONCAT("'DIARIO BANCOS'!E", ROW(E24)))</f>
        <v>1,650.00</v>
      </c>
    </row>
    <row r="20" spans="1:3" ht="99.9" customHeight="1">
      <c r="A20" s="205" t="str" cm="1">
        <f t="array" aca="1" ref="A20" ca="1">INDIRECT(_xlfn.CONCAT("'DIARIO BANCOS'!C", ROW(A25)))</f>
        <v>05/09/2025</v>
      </c>
      <c r="B20" s="206" t="str" cm="1">
        <f t="array" aca="1" ref="B20" ca="1">INDIRECT(_xlfn.CONCAT("'DIARIO BANCOS'!D", ROW(B25)))</f>
        <v>Abono Interbancario
Sucursal: 859
Referencia Numérica: 250905
Concepto del Pago: Julio agosto y sep
No. de Autorización: 01013246
Nombre del Emisor: JESUS CARLOS ANTONIO TUZ CAAMA
Institución Emisora: BANORTE</v>
      </c>
      <c r="C20" s="221" t="str" cm="1">
        <f t="array" aca="1" ref="C20" ca="1">INDIRECT(_xlfn.CONCAT("'DIARIO BANCOS'!E", ROW(E25)))</f>
        <v>10,491.00</v>
      </c>
    </row>
    <row r="21" spans="1:3" ht="99.9" customHeight="1">
      <c r="A21" s="205" t="str" cm="1">
        <f t="array" aca="1" ref="A21" ca="1">INDIRECT(_xlfn.CONCAT("'DIARIO BANCOS'!C", ROW(A26)))</f>
        <v>04/09/2025</v>
      </c>
      <c r="B21" s="206" t="str" cm="1">
        <f t="array" aca="1" ref="B21" ca="1">INDIRECT(_xlfn.CONCAT("'DIARIO BANCOS'!D", ROW(B26)))</f>
        <v>Abono Interbancario
Sucursal: 519
Referencia Numérica: 40925
Referencia alfanumérica: SANDRA,RAMIREZ/CASTRO
No. de Autorización: 00580374
Nombre del Emisor: SANDRA,RAMIREZ/CASTRO</v>
      </c>
      <c r="C21" s="221" t="str" cm="1">
        <f t="array" aca="1" ref="C21" ca="1">INDIRECT(_xlfn.CONCAT("'DIARIO BANCOS'!E", ROW(E26)))</f>
        <v>5,200.00</v>
      </c>
    </row>
    <row r="22" spans="1:3" ht="99.9" customHeight="1">
      <c r="A22" s="205" cm="1">
        <f t="array" aca="1" ref="A22" ca="1">INDIRECT(_xlfn.CONCAT("'DIARIO BANCOS'!C", ROW(A27)))</f>
        <v>45902</v>
      </c>
      <c r="B22" s="206" t="str" cm="1">
        <f t="array" aca="1" ref="B22" ca="1">INDIRECT(_xlfn.CONCAT("'DIARIO BANCOS'!D", ROW(B27)))</f>
        <v>Depósito en Efectivo 
Sucursal: 4452
Referencia Numérica: 011
Concepto del Pago:colegiatura
No. de Autorización: 00156008 Nombre del Emisor: POR IDENTIFICAR
Institución Emisora: banamex</v>
      </c>
      <c r="C22" s="221" cm="1">
        <f t="array" aca="1" ref="C22" ca="1">INDIRECT(_xlfn.CONCAT("'DIARIO BANCOS'!E", ROW(E27)))</f>
        <v>2275</v>
      </c>
    </row>
    <row r="23" spans="1:3" ht="99.9" customHeight="1">
      <c r="A23" s="205" cm="1">
        <f t="array" aca="1" ref="A23" ca="1">INDIRECT(_xlfn.CONCAT("'DIARIO BANCOS'!C", ROW(A28)))</f>
        <v>45902</v>
      </c>
      <c r="B23" s="206" t="str" cm="1">
        <f t="array" aca="1" ref="B23" ca="1">INDIRECT(_xlfn.CONCAT("'DIARIO BANCOS'!D", ROW(B28)))</f>
        <v>Depósito en Efectivo 
Sucursal: 7003
Referencia Numérica: 011
Concepto del Pago:colegiatura
No. de Autorización: 00281315 Nombre del Emisor: POR IDENTIFICAR
Institución Emisora: banamex</v>
      </c>
      <c r="C23" s="221" cm="1">
        <f t="array" aca="1" ref="C23" ca="1">INDIRECT(_xlfn.CONCAT("'DIARIO BANCOS'!E", ROW(E28)))</f>
        <v>1200</v>
      </c>
    </row>
    <row r="24" spans="1:3" ht="99.9" customHeight="1">
      <c r="A24" s="205" cm="1">
        <f t="array" aca="1" ref="A24" ca="1">INDIRECT(_xlfn.CONCAT("'DIARIO BANCOS'!C", ROW(A29)))</f>
        <v>45902</v>
      </c>
      <c r="B24" s="206" t="str" cm="1">
        <f t="array" aca="1" ref="B24" ca="1">INDIRECT(_xlfn.CONCAT("'DIARIO BANCOS'!D", ROW(B29)))</f>
        <v>Abono Interbancario
Sucursal: 859
Referencia Numérica: 1908250
Concepto del Pago: ultimo pago graduacion JRF
No. de Autorización: 00575209
Nombre del Emisor: GODOFREDO CHAPA SAENZ
Institución Emisora: BBVA MEXICO</v>
      </c>
      <c r="C24" s="221" cm="1">
        <f t="array" aca="1" ref="C24" ca="1">INDIRECT(_xlfn.CONCAT("'DIARIO BANCOS'!E", ROW(E29)))</f>
        <v>3500</v>
      </c>
    </row>
    <row r="25" spans="1:3" ht="99.9" customHeight="1">
      <c r="A25" s="205" cm="1">
        <f t="array" aca="1" ref="A25" ca="1">INDIRECT(_xlfn.CONCAT("'DIARIO BANCOS'!C", ROW(A30)))</f>
        <v>45902</v>
      </c>
      <c r="B25" s="206" t="str" cm="1">
        <f t="array" aca="1" ref="B25" ca="1">INDIRECT(_xlfn.CONCAT("'DIARIO BANCOS'!D", ROW(B30)))</f>
        <v>Abono Interbancario
Sucursal: 859
Referencia Numérica: 1908250
Concepto del Pago: pago final ceremo gradua Larissa y Javie
No. de Autorización: 00625141
Nombre del Emisor: FRANCISCO JAVIER DIEZ DE URDAN
Institución Emisora: BBVA MEXICO</v>
      </c>
      <c r="C25" s="221" cm="1">
        <f t="array" aca="1" ref="C25" ca="1">INDIRECT(_xlfn.CONCAT("'DIARIO BANCOS'!E", ROW(E30)))</f>
        <v>5534</v>
      </c>
    </row>
    <row r="26" spans="1:3" ht="99.9" customHeight="1">
      <c r="A26" s="205" cm="1">
        <f t="array" aca="1" ref="A26" ca="1">INDIRECT(_xlfn.CONCAT("'DIARIO BANCOS'!C", ROW(A31)))</f>
        <v>45902</v>
      </c>
      <c r="B26" s="206" t="str" cm="1">
        <f t="array" aca="1" ref="B26" ca="1">INDIRECT(_xlfn.CONCAT("'DIARIO BANCOS'!D", ROW(B31)))</f>
        <v>Abono Interbancario
Sucursal: 859
Referencia Numérica: 9810
Concepto del Pago: NEHR931006HCLRRL04 ABONO FINAL CEREMONIA
No. de Autorización: 00695473
Nombre del Emisor: RAUL DANIEL NEIRA HERNANDEZ
Institución Emisora: SANTANDER</v>
      </c>
      <c r="C26" s="221" cm="1">
        <f t="array" aca="1" ref="C26" ca="1">INDIRECT(_xlfn.CONCAT("'DIARIO BANCOS'!E", ROW(E31)))</f>
        <v>1100</v>
      </c>
    </row>
    <row r="27" spans="1:3" ht="99.9" customHeight="1">
      <c r="A27" s="205" cm="1">
        <f t="array" aca="1" ref="A27" ca="1">INDIRECT(_xlfn.CONCAT("'DIARIO BANCOS'!C", ROW(A32)))</f>
        <v>45901</v>
      </c>
      <c r="B27" s="206" t="str" cm="1">
        <f t="array" aca="1" ref="B27" ca="1">INDIRECT(_xlfn.CONCAT("'DIARIO BANCOS'!D", ROW(B32)))</f>
        <v>Abono Interbancario
Sucursal: 859
Referencia Numérica: 2307250
Concepto del Pago: CATG781001HQRHS04
No. de Autorización: 04234143
Nombre del Emisor: GUSTAVO CHAN TORRES
Institución Emisora: BBVA MEXICO</v>
      </c>
      <c r="C27" s="221" cm="1">
        <f t="array" aca="1" ref="C27" ca="1">INDIRECT(_xlfn.CONCAT("'DIARIO BANCOS'!E", ROW(E32)))</f>
        <v>2275</v>
      </c>
    </row>
    <row r="28" spans="1:3" ht="99.9" customHeight="1">
      <c r="A28" s="205" cm="1">
        <f t="array" aca="1" ref="A28" ca="1">INDIRECT(_xlfn.CONCAT("'DIARIO BANCOS'!C", ROW(A33)))</f>
        <v>45901</v>
      </c>
      <c r="B28" s="206" t="str" cm="1">
        <f t="array" aca="1" ref="B28" ca="1">INDIRECT(_xlfn.CONCAT("'DIARIO BANCOS'!D", ROW(B33)))</f>
        <v>Depósito en Efectivo 
Sucursal: 7003
Referencia Numérica: 011
Concepto del Pago:colegiatura
No. de Autorización: 931904 Nombre del Emisor: POR IDENTIFICAR
Institución Emisora: banamex</v>
      </c>
      <c r="C28" s="221" cm="1">
        <f t="array" aca="1" ref="C28" ca="1">INDIRECT(_xlfn.CONCAT("'DIARIO BANCOS'!E", ROW(E33)))</f>
        <v>5300</v>
      </c>
    </row>
    <row r="29" spans="1:3" ht="99.9" customHeight="1">
      <c r="A29" s="205" cm="1">
        <f t="array" aca="1" ref="A29" ca="1">INDIRECT(_xlfn.CONCAT("'DIARIO BANCOS'!C", ROW(A34)))</f>
        <v>45901</v>
      </c>
      <c r="B29" s="206" t="str" cm="1">
        <f t="array" aca="1" ref="B29" ca="1">INDIRECT(_xlfn.CONCAT("'DIARIO BANCOS'!D", ROW(B34)))</f>
        <v>Depósito en Efectivo 
Sucursal: 7003
Referencia Numérica: 011
Concepto del Pago:colegiatura
No. de Autorización: 931527 Nombre del Emisor: POR IDENTIFICAR
Institución Emisora: banamex</v>
      </c>
      <c r="C29" s="221" cm="1">
        <f t="array" aca="1" ref="C29" ca="1">INDIRECT(_xlfn.CONCAT("'DIARIO BANCOS'!E", ROW(E34)))</f>
        <v>3500</v>
      </c>
    </row>
    <row r="30" spans="1:3" ht="99.9" customHeight="1">
      <c r="A30" s="205" cm="1">
        <f t="array" aca="1" ref="A30" ca="1">INDIRECT(_xlfn.CONCAT("'DIARIO BANCOS'!C", ROW(A35)))</f>
        <v>45901</v>
      </c>
      <c r="B30" s="206" t="str" cm="1">
        <f t="array" aca="1" ref="B30" ca="1">INDIRECT(_xlfn.CONCAT("'DIARIO BANCOS'!D", ROW(B35)))</f>
        <v>Abono Interbancario
Sucursal: 859
Referencia Numérica: 250901
Concepto del Pago: Ceremonia graduacion
No. de Autorización: 3360000
Nombre del Emisor: BALTAZAR GUERRERO GARCIA
Institución Emisora: BANORTE</v>
      </c>
      <c r="C30" s="221" cm="1">
        <f t="array" aca="1" ref="C30" ca="1">INDIRECT(_xlfn.CONCAT("'DIARIO BANCOS'!E", ROW(E35)))</f>
        <v>2125</v>
      </c>
    </row>
    <row r="31" spans="1:3" ht="99.9" customHeight="1">
      <c r="A31" s="205" cm="1">
        <f t="array" aca="1" ref="A31" ca="1">INDIRECT(_xlfn.CONCAT("'DIARIO BANCOS'!C", ROW(A36)))</f>
        <v>45901</v>
      </c>
      <c r="B31" s="206" t="str" cm="1">
        <f t="array" aca="1" ref="B31" ca="1">INDIRECT(_xlfn.CONCAT("'DIARIO BANCOS'!D", ROW(B36)))</f>
        <v>Abono Interbancario
Sucursal: 859
Referencia Numérica: 2307250
Concepto del Pago: 20AlejandraIraisLopezMontes de Oca
No. de Autorización: 3268692
Nombre del Emisor: ALEJANDRA IRAIS LOPEZ MONTES D
Institución Emisora: BBVA MEXICO</v>
      </c>
      <c r="C31" s="221" cm="1">
        <f t="array" aca="1" ref="C31" ca="1">INDIRECT(_xlfn.CONCAT("'DIARIO BANCOS'!E", ROW(E36)))</f>
        <v>3497</v>
      </c>
    </row>
    <row r="32" spans="1:3" ht="99.9" customHeight="1">
      <c r="A32" s="205" cm="1">
        <f t="array" aca="1" ref="A32" ca="1">INDIRECT(_xlfn.CONCAT("'DIARIO BANCOS'!C", ROW(A37)))</f>
        <v>45901</v>
      </c>
      <c r="B32" s="206" t="str" cm="1">
        <f t="array" aca="1" ref="B32" ca="1">INDIRECT(_xlfn.CONCAT("'DIARIO BANCOS'!D", ROW(B37)))</f>
        <v>Abono Interbancario
Sucursal: 859
Referencia Numérica: 250901
Concepto del Pago: pago total graduacion
No. de Autorización: 3018215
Nombre del Emisor: DAVID MONTEMAYOR VILLELA
Institución Emisora: BANORTE</v>
      </c>
      <c r="C32" s="221" cm="1">
        <f t="array" aca="1" ref="C32" ca="1">INDIRECT(_xlfn.CONCAT("'DIARIO BANCOS'!E", ROW(E37)))</f>
        <v>2700</v>
      </c>
    </row>
    <row r="33" spans="1:3" ht="99.9" customHeight="1">
      <c r="A33" s="205" cm="1">
        <f t="array" aca="1" ref="A33" ca="1">INDIRECT(_xlfn.CONCAT("'DIARIO BANCOS'!C", ROW(A38)))</f>
        <v>0</v>
      </c>
      <c r="B33" s="206" cm="1">
        <f t="array" aca="1" ref="B33" ca="1">INDIRECT(_xlfn.CONCAT("'DIARIO BANCOS'!D", ROW(B38)))</f>
        <v>0</v>
      </c>
      <c r="C33" s="221" cm="1">
        <f t="array" aca="1" ref="C33" ca="1">INDIRECT(_xlfn.CONCAT("'DIARIO BANCOS'!E", ROW(E38)))</f>
        <v>0</v>
      </c>
    </row>
    <row r="34" spans="1:3" ht="99.9" customHeight="1">
      <c r="A34" s="205" cm="1">
        <f t="array" aca="1" ref="A34" ca="1">INDIRECT(_xlfn.CONCAT("'DIARIO BANCOS'!C", ROW(A39)))</f>
        <v>0</v>
      </c>
      <c r="B34" s="206" cm="1">
        <f t="array" aca="1" ref="B34" ca="1">INDIRECT(_xlfn.CONCAT("'DIARIO BANCOS'!D", ROW(B39)))</f>
        <v>0</v>
      </c>
      <c r="C34" s="221" cm="1">
        <f t="array" aca="1" ref="C34" ca="1">INDIRECT(_xlfn.CONCAT("'DIARIO BANCOS'!E", ROW(E39)))</f>
        <v>0</v>
      </c>
    </row>
    <row r="35" spans="1:3" ht="99.9" customHeight="1">
      <c r="A35" s="205" cm="1">
        <f t="array" aca="1" ref="A35" ca="1">INDIRECT(_xlfn.CONCAT("'DIARIO BANCOS'!C", ROW(A40)))</f>
        <v>0</v>
      </c>
      <c r="B35" s="206" cm="1">
        <f t="array" aca="1" ref="B35" ca="1">INDIRECT(_xlfn.CONCAT("'DIARIO BANCOS'!D", ROW(B40)))</f>
        <v>0</v>
      </c>
      <c r="C35" s="221" cm="1">
        <f t="array" aca="1" ref="C35" ca="1">INDIRECT(_xlfn.CONCAT("'DIARIO BANCOS'!E", ROW(E40)))</f>
        <v>0</v>
      </c>
    </row>
    <row r="36" spans="1:3" ht="99.9" customHeight="1">
      <c r="A36" s="205" cm="1">
        <f t="array" aca="1" ref="A36" ca="1">INDIRECT(_xlfn.CONCAT("'DIARIO BANCOS'!C", ROW(A41)))</f>
        <v>0</v>
      </c>
      <c r="B36" s="206" cm="1">
        <f t="array" aca="1" ref="B36" ca="1">INDIRECT(_xlfn.CONCAT("'DIARIO BANCOS'!D", ROW(B41)))</f>
        <v>0</v>
      </c>
      <c r="C36" s="221" cm="1">
        <f t="array" aca="1" ref="C36" ca="1">INDIRECT(_xlfn.CONCAT("'DIARIO BANCOS'!E", ROW(E41)))</f>
        <v>0</v>
      </c>
    </row>
    <row r="37" spans="1:3" ht="99.9" customHeight="1">
      <c r="A37" s="205" cm="1">
        <f t="array" aca="1" ref="A37" ca="1">INDIRECT(_xlfn.CONCAT("'DIARIO BANCOS'!C", ROW(A42)))</f>
        <v>0</v>
      </c>
      <c r="B37" s="206" cm="1">
        <f t="array" aca="1" ref="B37" ca="1">INDIRECT(_xlfn.CONCAT("'DIARIO BANCOS'!D", ROW(B42)))</f>
        <v>0</v>
      </c>
      <c r="C37" s="221" cm="1">
        <f t="array" aca="1" ref="C37" ca="1">INDIRECT(_xlfn.CONCAT("'DIARIO BANCOS'!E", ROW(E42)))</f>
        <v>0</v>
      </c>
    </row>
    <row r="38" spans="1:3" ht="99.9" customHeight="1">
      <c r="A38" s="205" cm="1">
        <f t="array" aca="1" ref="A38" ca="1">INDIRECT(_xlfn.CONCAT("'DIARIO BANCOS'!C", ROW(A43)))</f>
        <v>0</v>
      </c>
      <c r="B38" s="206" cm="1">
        <f t="array" aca="1" ref="B38" ca="1">INDIRECT(_xlfn.CONCAT("'DIARIO BANCOS'!D", ROW(B43)))</f>
        <v>0</v>
      </c>
      <c r="C38" s="221" cm="1">
        <f t="array" aca="1" ref="C38" ca="1">INDIRECT(_xlfn.CONCAT("'DIARIO BANCOS'!E", ROW(E43)))</f>
        <v>0</v>
      </c>
    </row>
    <row r="39" spans="1:3" ht="99.9" customHeight="1">
      <c r="A39" s="205" cm="1">
        <f t="array" aca="1" ref="A39" ca="1">INDIRECT(_xlfn.CONCAT("'DIARIO BANCOS'!C", ROW(A44)))</f>
        <v>0</v>
      </c>
      <c r="B39" s="206" cm="1">
        <f t="array" aca="1" ref="B39" ca="1">INDIRECT(_xlfn.CONCAT("'DIARIO BANCOS'!D", ROW(B44)))</f>
        <v>0</v>
      </c>
      <c r="C39" s="221" cm="1">
        <f t="array" aca="1" ref="C39" ca="1">INDIRECT(_xlfn.CONCAT("'DIARIO BANCOS'!E", ROW(E44)))</f>
        <v>0</v>
      </c>
    </row>
    <row r="40" spans="1:3" ht="99.9" customHeight="1">
      <c r="A40" s="205" cm="1">
        <f t="array" aca="1" ref="A40" ca="1">INDIRECT(_xlfn.CONCAT("'DIARIO BANCOS'!C", ROW(A45)))</f>
        <v>0</v>
      </c>
      <c r="B40" s="206" cm="1">
        <f t="array" aca="1" ref="B40" ca="1">INDIRECT(_xlfn.CONCAT("'DIARIO BANCOS'!D", ROW(B45)))</f>
        <v>0</v>
      </c>
      <c r="C40" s="221" cm="1">
        <f t="array" aca="1" ref="C40" ca="1">INDIRECT(_xlfn.CONCAT("'DIARIO BANCOS'!E", ROW(E45)))</f>
        <v>0</v>
      </c>
    </row>
    <row r="41" spans="1:3" ht="99.9" customHeight="1">
      <c r="A41" s="205" cm="1">
        <f t="array" aca="1" ref="A41" ca="1">INDIRECT(_xlfn.CONCAT("'DIARIO BANCOS'!C", ROW(A46)))</f>
        <v>0</v>
      </c>
      <c r="B41" s="206" cm="1">
        <f t="array" aca="1" ref="B41" ca="1">INDIRECT(_xlfn.CONCAT("'DIARIO BANCOS'!D", ROW(B46)))</f>
        <v>0</v>
      </c>
      <c r="C41" s="221" cm="1">
        <f t="array" aca="1" ref="C41" ca="1">INDIRECT(_xlfn.CONCAT("'DIARIO BANCOS'!E", ROW(E46)))</f>
        <v>0</v>
      </c>
    </row>
    <row r="42" spans="1:3" ht="99.9" customHeight="1">
      <c r="A42" s="205" cm="1">
        <f t="array" aca="1" ref="A42" ca="1">INDIRECT(_xlfn.CONCAT("'DIARIO BANCOS'!C", ROW(A47)))</f>
        <v>0</v>
      </c>
      <c r="B42" s="206" cm="1">
        <f t="array" aca="1" ref="B42" ca="1">INDIRECT(_xlfn.CONCAT("'DIARIO BANCOS'!D", ROW(B47)))</f>
        <v>0</v>
      </c>
      <c r="C42" s="221" cm="1">
        <f t="array" aca="1" ref="C42" ca="1">INDIRECT(_xlfn.CONCAT("'DIARIO BANCOS'!E", ROW(E47)))</f>
        <v>0</v>
      </c>
    </row>
    <row r="43" spans="1:3" ht="99.9" customHeight="1">
      <c r="A43" s="205" cm="1">
        <f t="array" aca="1" ref="A43" ca="1">INDIRECT(_xlfn.CONCAT("'DIARIO BANCOS'!C", ROW(A48)))</f>
        <v>0</v>
      </c>
      <c r="B43" s="206" cm="1">
        <f t="array" aca="1" ref="B43" ca="1">INDIRECT(_xlfn.CONCAT("'DIARIO BANCOS'!D", ROW(B48)))</f>
        <v>0</v>
      </c>
      <c r="C43" s="221" cm="1">
        <f t="array" aca="1" ref="C43" ca="1">INDIRECT(_xlfn.CONCAT("'DIARIO BANCOS'!E", ROW(E48)))</f>
        <v>0</v>
      </c>
    </row>
    <row r="44" spans="1:3" ht="99.9" customHeight="1">
      <c r="A44" s="205" cm="1">
        <f t="array" aca="1" ref="A44" ca="1">INDIRECT(_xlfn.CONCAT("'DIARIO BANCOS'!C", ROW(A49)))</f>
        <v>0</v>
      </c>
      <c r="B44" s="206" cm="1">
        <f t="array" aca="1" ref="B44" ca="1">INDIRECT(_xlfn.CONCAT("'DIARIO BANCOS'!D", ROW(B49)))</f>
        <v>0</v>
      </c>
      <c r="C44" s="221" cm="1">
        <f t="array" aca="1" ref="C44" ca="1">INDIRECT(_xlfn.CONCAT("'DIARIO BANCOS'!E", ROW(E49)))</f>
        <v>0</v>
      </c>
    </row>
    <row r="45" spans="1:3" ht="99.9" customHeight="1">
      <c r="A45" s="205" cm="1">
        <f t="array" aca="1" ref="A45" ca="1">INDIRECT(_xlfn.CONCAT("'DIARIO BANCOS'!C", ROW(A50)))</f>
        <v>0</v>
      </c>
      <c r="B45" s="206" cm="1">
        <f t="array" aca="1" ref="B45" ca="1">INDIRECT(_xlfn.CONCAT("'DIARIO BANCOS'!D", ROW(B50)))</f>
        <v>0</v>
      </c>
      <c r="C45" s="221" cm="1">
        <f t="array" aca="1" ref="C45" ca="1">INDIRECT(_xlfn.CONCAT("'DIARIO BANCOS'!E", ROW(E50)))</f>
        <v>0</v>
      </c>
    </row>
    <row r="46" spans="1:3" ht="99.9" customHeight="1">
      <c r="A46" s="205" cm="1">
        <f t="array" aca="1" ref="A46" ca="1">INDIRECT(_xlfn.CONCAT("'DIARIO BANCOS'!C", ROW(A51)))</f>
        <v>0</v>
      </c>
      <c r="B46" s="206" cm="1">
        <f t="array" aca="1" ref="B46" ca="1">INDIRECT(_xlfn.CONCAT("'DIARIO BANCOS'!D", ROW(B51)))</f>
        <v>0</v>
      </c>
      <c r="C46" s="221" cm="1">
        <f t="array" aca="1" ref="C46" ca="1">INDIRECT(_xlfn.CONCAT("'DIARIO BANCOS'!E", ROW(E51)))</f>
        <v>0</v>
      </c>
    </row>
    <row r="47" spans="1:3" ht="99.9" customHeight="1">
      <c r="A47" s="205" cm="1">
        <f t="array" aca="1" ref="A47" ca="1">INDIRECT(_xlfn.CONCAT("'DIARIO BANCOS'!C", ROW(A52)))</f>
        <v>0</v>
      </c>
      <c r="B47" s="206" cm="1">
        <f t="array" aca="1" ref="B47" ca="1">INDIRECT(_xlfn.CONCAT("'DIARIO BANCOS'!D", ROW(B52)))</f>
        <v>0</v>
      </c>
      <c r="C47" s="221" cm="1">
        <f t="array" aca="1" ref="C47" ca="1">INDIRECT(_xlfn.CONCAT("'DIARIO BANCOS'!E", ROW(E52)))</f>
        <v>0</v>
      </c>
    </row>
    <row r="48" spans="1:3" ht="99.9" customHeight="1">
      <c r="A48" s="205" cm="1">
        <f t="array" aca="1" ref="A48" ca="1">INDIRECT(_xlfn.CONCAT("'DIARIO BANCOS'!C", ROW(A53)))</f>
        <v>0</v>
      </c>
      <c r="B48" s="206" cm="1">
        <f t="array" aca="1" ref="B48" ca="1">INDIRECT(_xlfn.CONCAT("'DIARIO BANCOS'!D", ROW(B53)))</f>
        <v>0</v>
      </c>
      <c r="C48" s="221" cm="1">
        <f t="array" aca="1" ref="C48" ca="1">INDIRECT(_xlfn.CONCAT("'DIARIO BANCOS'!E", ROW(E53)))</f>
        <v>0</v>
      </c>
    </row>
    <row r="49" spans="1:3" ht="99.9" customHeight="1">
      <c r="A49" s="205" cm="1">
        <f t="array" aca="1" ref="A49" ca="1">INDIRECT(_xlfn.CONCAT("'DIARIO BANCOS'!C", ROW(A54)))</f>
        <v>0</v>
      </c>
      <c r="B49" s="206" cm="1">
        <f t="array" aca="1" ref="B49" ca="1">INDIRECT(_xlfn.CONCAT("'DIARIO BANCOS'!D", ROW(B54)))</f>
        <v>0</v>
      </c>
      <c r="C49" s="221" cm="1">
        <f t="array" aca="1" ref="C49" ca="1">INDIRECT(_xlfn.CONCAT("'DIARIO BANCOS'!E", ROW(E54)))</f>
        <v>0</v>
      </c>
    </row>
    <row r="50" spans="1:3" ht="99.9" customHeight="1">
      <c r="A50" s="205" cm="1">
        <f t="array" aca="1" ref="A50" ca="1">INDIRECT(_xlfn.CONCAT("'DIARIO BANCOS'!C", ROW(A55)))</f>
        <v>0</v>
      </c>
      <c r="B50" s="206" cm="1">
        <f t="array" aca="1" ref="B50" ca="1">INDIRECT(_xlfn.CONCAT("'DIARIO BANCOS'!D", ROW(B55)))</f>
        <v>0</v>
      </c>
      <c r="C50" s="221" cm="1">
        <f t="array" aca="1" ref="C50" ca="1">INDIRECT(_xlfn.CONCAT("'DIARIO BANCOS'!E", ROW(E55)))</f>
        <v>0</v>
      </c>
    </row>
    <row r="51" spans="1:3">
      <c r="A51" s="205" cm="1">
        <f t="array" aca="1" ref="A51" ca="1">INDIRECT(_xlfn.CONCAT("'DIARIO BANCOS'!C", ROW(A56)))</f>
        <v>0</v>
      </c>
      <c r="B51" s="206" cm="1">
        <f t="array" aca="1" ref="B51" ca="1">INDIRECT(_xlfn.CONCAT("'DIARIO BANCOS'!D", ROW(B56)))</f>
        <v>0</v>
      </c>
      <c r="C51" s="221" cm="1">
        <f t="array" aca="1" ref="C51" ca="1">INDIRECT(_xlfn.CONCAT("'DIARIO BANCOS'!E", ROW(E56)))</f>
        <v>0</v>
      </c>
    </row>
    <row r="52" spans="1:3">
      <c r="A52" s="205" cm="1">
        <f t="array" aca="1" ref="A52" ca="1">INDIRECT(_xlfn.CONCAT("'DIARIO BANCOS'!C", ROW(A57)))</f>
        <v>0</v>
      </c>
      <c r="B52" s="206" cm="1">
        <f t="array" aca="1" ref="B52" ca="1">INDIRECT(_xlfn.CONCAT("'DIARIO BANCOS'!D", ROW(B57)))</f>
        <v>0</v>
      </c>
      <c r="C52" s="221" cm="1">
        <f t="array" aca="1" ref="C52" ca="1">INDIRECT(_xlfn.CONCAT("'DIARIO BANCOS'!E", ROW(E57)))</f>
        <v>0</v>
      </c>
    </row>
    <row r="53" spans="1:3">
      <c r="A53" s="205" cm="1">
        <f t="array" aca="1" ref="A53" ca="1">INDIRECT(_xlfn.CONCAT("'DIARIO BANCOS'!C", ROW(A58)))</f>
        <v>0</v>
      </c>
      <c r="B53" s="206" cm="1">
        <f t="array" aca="1" ref="B53" ca="1">INDIRECT(_xlfn.CONCAT("'DIARIO BANCOS'!D", ROW(B58)))</f>
        <v>0</v>
      </c>
      <c r="C53" s="221" cm="1">
        <f t="array" aca="1" ref="C53" ca="1">INDIRECT(_xlfn.CONCAT("'DIARIO BANCOS'!E", ROW(E58)))</f>
        <v>0</v>
      </c>
    </row>
    <row r="54" spans="1:3">
      <c r="A54" s="205" cm="1">
        <f t="array" aca="1" ref="A54" ca="1">INDIRECT(_xlfn.CONCAT("'DIARIO BANCOS'!C", ROW(A59)))</f>
        <v>0</v>
      </c>
      <c r="B54" s="206" cm="1">
        <f t="array" aca="1" ref="B54" ca="1">INDIRECT(_xlfn.CONCAT("'DIARIO BANCOS'!D", ROW(B59)))</f>
        <v>0</v>
      </c>
      <c r="C54" s="221" cm="1">
        <f t="array" aca="1" ref="C54" ca="1">INDIRECT(_xlfn.CONCAT("'DIARIO BANCOS'!E", ROW(E59)))</f>
        <v>0</v>
      </c>
    </row>
    <row r="55" spans="1:3">
      <c r="A55" s="205" cm="1">
        <f t="array" aca="1" ref="A55" ca="1">INDIRECT(_xlfn.CONCAT("'DIARIO BANCOS'!C", ROW(A60)))</f>
        <v>0</v>
      </c>
      <c r="B55" s="206" cm="1">
        <f t="array" aca="1" ref="B55" ca="1">INDIRECT(_xlfn.CONCAT("'DIARIO BANCOS'!D", ROW(B60)))</f>
        <v>0</v>
      </c>
      <c r="C55" s="221" cm="1">
        <f t="array" aca="1" ref="C55" ca="1">INDIRECT(_xlfn.CONCAT("'DIARIO BANCOS'!E", ROW(E60)))</f>
        <v>0</v>
      </c>
    </row>
    <row r="56" spans="1:3">
      <c r="A56" s="205" cm="1">
        <f t="array" aca="1" ref="A56" ca="1">INDIRECT(_xlfn.CONCAT("'DIARIO BANCOS'!C", ROW(A61)))</f>
        <v>0</v>
      </c>
      <c r="B56" s="206" cm="1">
        <f t="array" aca="1" ref="B56" ca="1">INDIRECT(_xlfn.CONCAT("'DIARIO BANCOS'!D", ROW(B61)))</f>
        <v>0</v>
      </c>
      <c r="C56" s="221" cm="1">
        <f t="array" aca="1" ref="C56" ca="1">INDIRECT(_xlfn.CONCAT("'DIARIO BANCOS'!E", ROW(E61)))</f>
        <v>0</v>
      </c>
    </row>
    <row r="57" spans="1:3">
      <c r="A57" s="205" cm="1">
        <f t="array" aca="1" ref="A57" ca="1">INDIRECT(_xlfn.CONCAT("'DIARIO BANCOS'!C", ROW(A62)))</f>
        <v>0</v>
      </c>
      <c r="B57" s="206" cm="1">
        <f t="array" aca="1" ref="B57" ca="1">INDIRECT(_xlfn.CONCAT("'DIARIO BANCOS'!D", ROW(B62)))</f>
        <v>0</v>
      </c>
      <c r="C57" s="221" cm="1">
        <f t="array" aca="1" ref="C57" ca="1">INDIRECT(_xlfn.CONCAT("'DIARIO BANCOS'!E", ROW(E62)))</f>
        <v>0</v>
      </c>
    </row>
    <row r="58" spans="1:3">
      <c r="A58" s="205" cm="1">
        <f t="array" aca="1" ref="A58" ca="1">INDIRECT(_xlfn.CONCAT("'DIARIO BANCOS'!C", ROW(A63)))</f>
        <v>0</v>
      </c>
      <c r="B58" s="206" cm="1">
        <f t="array" aca="1" ref="B58" ca="1">INDIRECT(_xlfn.CONCAT("'DIARIO BANCOS'!D", ROW(B63)))</f>
        <v>0</v>
      </c>
      <c r="C58" s="221" cm="1">
        <f t="array" aca="1" ref="C58" ca="1">INDIRECT(_xlfn.CONCAT("'DIARIO BANCOS'!E", ROW(E63)))</f>
        <v>0</v>
      </c>
    </row>
    <row r="59" spans="1:3">
      <c r="A59" s="205" cm="1">
        <f t="array" aca="1" ref="A59" ca="1">INDIRECT(_xlfn.CONCAT("'DIARIO BANCOS'!C", ROW(A64)))</f>
        <v>0</v>
      </c>
      <c r="B59" s="206" cm="1">
        <f t="array" aca="1" ref="B59" ca="1">INDIRECT(_xlfn.CONCAT("'DIARIO BANCOS'!D", ROW(B64)))</f>
        <v>0</v>
      </c>
      <c r="C59" s="221" cm="1">
        <f t="array" aca="1" ref="C59" ca="1">INDIRECT(_xlfn.CONCAT("'DIARIO BANCOS'!E", ROW(E64)))</f>
        <v>0</v>
      </c>
    </row>
    <row r="60" spans="1:3">
      <c r="A60" s="205" cm="1">
        <f t="array" aca="1" ref="A60" ca="1">INDIRECT(_xlfn.CONCAT("'DIARIO BANCOS'!C", ROW(A65)))</f>
        <v>0</v>
      </c>
      <c r="B60" s="206" cm="1">
        <f t="array" aca="1" ref="B60" ca="1">INDIRECT(_xlfn.CONCAT("'DIARIO BANCOS'!D", ROW(B65)))</f>
        <v>0</v>
      </c>
      <c r="C60" s="221" cm="1">
        <f t="array" aca="1" ref="C60" ca="1">INDIRECT(_xlfn.CONCAT("'DIARIO BANCOS'!E", ROW(E65)))</f>
        <v>0</v>
      </c>
    </row>
    <row r="61" spans="1:3">
      <c r="A61" s="205" cm="1">
        <f t="array" aca="1" ref="A61" ca="1">INDIRECT(_xlfn.CONCAT("'DIARIO BANCOS'!C", ROW(A66)))</f>
        <v>0</v>
      </c>
      <c r="B61" s="206" cm="1">
        <f t="array" aca="1" ref="B61" ca="1">INDIRECT(_xlfn.CONCAT("'DIARIO BANCOS'!D", ROW(B66)))</f>
        <v>0</v>
      </c>
      <c r="C61" s="221" cm="1">
        <f t="array" aca="1" ref="C61" ca="1">INDIRECT(_xlfn.CONCAT("'DIARIO BANCOS'!E", ROW(E66)))</f>
        <v>0</v>
      </c>
    </row>
    <row r="62" spans="1:3">
      <c r="A62" s="205" cm="1">
        <f t="array" aca="1" ref="A62" ca="1">INDIRECT(_xlfn.CONCAT("'DIARIO BANCOS'!C", ROW(A67)))</f>
        <v>0</v>
      </c>
      <c r="B62" s="206" cm="1">
        <f t="array" aca="1" ref="B62" ca="1">INDIRECT(_xlfn.CONCAT("'DIARIO BANCOS'!D", ROW(B67)))</f>
        <v>0</v>
      </c>
      <c r="C62" s="221" cm="1">
        <f t="array" aca="1" ref="C62" ca="1">INDIRECT(_xlfn.CONCAT("'DIARIO BANCOS'!E", ROW(E67)))</f>
        <v>0</v>
      </c>
    </row>
    <row r="63" spans="1:3">
      <c r="A63" s="205" cm="1">
        <f t="array" aca="1" ref="A63" ca="1">INDIRECT(_xlfn.CONCAT("'DIARIO BANCOS'!C", ROW(A68)))</f>
        <v>0</v>
      </c>
      <c r="B63" s="206" cm="1">
        <f t="array" aca="1" ref="B63" ca="1">INDIRECT(_xlfn.CONCAT("'DIARIO BANCOS'!D", ROW(B68)))</f>
        <v>0</v>
      </c>
      <c r="C63" s="221" cm="1">
        <f t="array" aca="1" ref="C63" ca="1">INDIRECT(_xlfn.CONCAT("'DIARIO BANCOS'!E", ROW(E68)))</f>
        <v>0</v>
      </c>
    </row>
    <row r="64" spans="1:3">
      <c r="A64" s="205" cm="1">
        <f t="array" aca="1" ref="A64" ca="1">INDIRECT(_xlfn.CONCAT("'DIARIO BANCOS'!C", ROW(A69)))</f>
        <v>0</v>
      </c>
      <c r="B64" s="206" cm="1">
        <f t="array" aca="1" ref="B64" ca="1">INDIRECT(_xlfn.CONCAT("'DIARIO BANCOS'!D", ROW(B69)))</f>
        <v>0</v>
      </c>
      <c r="C64" s="221" cm="1">
        <f t="array" aca="1" ref="C64" ca="1">INDIRECT(_xlfn.CONCAT("'DIARIO BANCOS'!E", ROW(E69)))</f>
        <v>0</v>
      </c>
    </row>
    <row r="65" spans="1:3">
      <c r="A65" s="205" cm="1">
        <f t="array" aca="1" ref="A65" ca="1">INDIRECT(_xlfn.CONCAT("'DIARIO BANCOS'!C", ROW(A70)))</f>
        <v>0</v>
      </c>
      <c r="B65" s="206" cm="1">
        <f t="array" aca="1" ref="B65" ca="1">INDIRECT(_xlfn.CONCAT("'DIARIO BANCOS'!D", ROW(B70)))</f>
        <v>0</v>
      </c>
      <c r="C65" s="221" cm="1">
        <f t="array" aca="1" ref="C65" ca="1">INDIRECT(_xlfn.CONCAT("'DIARIO BANCOS'!E", ROW(E70)))</f>
        <v>0</v>
      </c>
    </row>
    <row r="66" spans="1:3">
      <c r="A66" s="205" cm="1">
        <f t="array" aca="1" ref="A66" ca="1">INDIRECT(_xlfn.CONCAT("'DIARIO BANCOS'!C", ROW(A71)))</f>
        <v>0</v>
      </c>
      <c r="B66" s="206" cm="1">
        <f t="array" aca="1" ref="B66" ca="1">INDIRECT(_xlfn.CONCAT("'DIARIO BANCOS'!D", ROW(B71)))</f>
        <v>0</v>
      </c>
      <c r="C66" s="221" cm="1">
        <f t="array" aca="1" ref="C66" ca="1">INDIRECT(_xlfn.CONCAT("'DIARIO BANCOS'!E", ROW(E71)))</f>
        <v>0</v>
      </c>
    </row>
    <row r="67" spans="1:3">
      <c r="A67" s="205" cm="1">
        <f t="array" aca="1" ref="A67" ca="1">INDIRECT(_xlfn.CONCAT("'DIARIO BANCOS'!C", ROW(A72)))</f>
        <v>0</v>
      </c>
      <c r="B67" s="206" cm="1">
        <f t="array" aca="1" ref="B67" ca="1">INDIRECT(_xlfn.CONCAT("'DIARIO BANCOS'!D", ROW(B72)))</f>
        <v>0</v>
      </c>
      <c r="C67" s="221" cm="1">
        <f t="array" aca="1" ref="C67" ca="1">INDIRECT(_xlfn.CONCAT("'DIARIO BANCOS'!E", ROW(E72)))</f>
        <v>0</v>
      </c>
    </row>
    <row r="68" spans="1:3">
      <c r="A68" s="205" cm="1">
        <f t="array" aca="1" ref="A68" ca="1">INDIRECT(_xlfn.CONCAT("'DIARIO BANCOS'!C", ROW(A73)))</f>
        <v>0</v>
      </c>
      <c r="B68" s="206" cm="1">
        <f t="array" aca="1" ref="B68" ca="1">INDIRECT(_xlfn.CONCAT("'DIARIO BANCOS'!D", ROW(B73)))</f>
        <v>0</v>
      </c>
      <c r="C68" s="221" cm="1">
        <f t="array" aca="1" ref="C68" ca="1">INDIRECT(_xlfn.CONCAT("'DIARIO BANCOS'!E", ROW(E73)))</f>
        <v>0</v>
      </c>
    </row>
    <row r="69" spans="1:3">
      <c r="A69" s="205" cm="1">
        <f t="array" aca="1" ref="A69" ca="1">INDIRECT(_xlfn.CONCAT("'DIARIO BANCOS'!C", ROW(A74)))</f>
        <v>0</v>
      </c>
      <c r="B69" s="206" cm="1">
        <f t="array" aca="1" ref="B69" ca="1">INDIRECT(_xlfn.CONCAT("'DIARIO BANCOS'!D", ROW(B74)))</f>
        <v>0</v>
      </c>
      <c r="C69" s="221" cm="1">
        <f t="array" aca="1" ref="C69" ca="1">INDIRECT(_xlfn.CONCAT("'DIARIO BANCOS'!E", ROW(E74)))</f>
        <v>0</v>
      </c>
    </row>
    <row r="70" spans="1:3">
      <c r="A70" s="205" cm="1">
        <f t="array" aca="1" ref="A70" ca="1">INDIRECT(_xlfn.CONCAT("'DIARIO BANCOS'!C", ROW(A75)))</f>
        <v>0</v>
      </c>
      <c r="B70" s="206" cm="1">
        <f t="array" aca="1" ref="B70" ca="1">INDIRECT(_xlfn.CONCAT("'DIARIO BANCOS'!D", ROW(B75)))</f>
        <v>0</v>
      </c>
      <c r="C70" s="221" cm="1">
        <f t="array" aca="1" ref="C70" ca="1">INDIRECT(_xlfn.CONCAT("'DIARIO BANCOS'!E", ROW(E75)))</f>
        <v>0</v>
      </c>
    </row>
    <row r="71" spans="1:3">
      <c r="A71" s="205" cm="1">
        <f t="array" aca="1" ref="A71" ca="1">INDIRECT(_xlfn.CONCAT("'DIARIO BANCOS'!C", ROW(A76)))</f>
        <v>0</v>
      </c>
      <c r="B71" s="206" cm="1">
        <f t="array" aca="1" ref="B71" ca="1">INDIRECT(_xlfn.CONCAT("'DIARIO BANCOS'!D", ROW(B76)))</f>
        <v>0</v>
      </c>
      <c r="C71" s="221" cm="1">
        <f t="array" aca="1" ref="C71" ca="1">INDIRECT(_xlfn.CONCAT("'DIARIO BANCOS'!E", ROW(E76)))</f>
        <v>0</v>
      </c>
    </row>
    <row r="72" spans="1:3">
      <c r="A72" s="205" cm="1">
        <f t="array" aca="1" ref="A72" ca="1">INDIRECT(_xlfn.CONCAT("'DIARIO BANCOS'!C", ROW(A77)))</f>
        <v>0</v>
      </c>
      <c r="B72" s="206" cm="1">
        <f t="array" aca="1" ref="B72" ca="1">INDIRECT(_xlfn.CONCAT("'DIARIO BANCOS'!D", ROW(B77)))</f>
        <v>0</v>
      </c>
      <c r="C72" s="221" cm="1">
        <f t="array" aca="1" ref="C72" ca="1">INDIRECT(_xlfn.CONCAT("'DIARIO BANCOS'!E", ROW(E77)))</f>
        <v>0</v>
      </c>
    </row>
    <row r="73" spans="1:3">
      <c r="A73" s="205" cm="1">
        <f t="array" aca="1" ref="A73" ca="1">INDIRECT(_xlfn.CONCAT("'DIARIO BANCOS'!C", ROW(A78)))</f>
        <v>0</v>
      </c>
      <c r="B73" s="206" cm="1">
        <f t="array" aca="1" ref="B73" ca="1">INDIRECT(_xlfn.CONCAT("'DIARIO BANCOS'!D", ROW(B78)))</f>
        <v>0</v>
      </c>
      <c r="C73" s="221" cm="1">
        <f t="array" aca="1" ref="C73" ca="1">INDIRECT(_xlfn.CONCAT("'DIARIO BANCOS'!E", ROW(E78)))</f>
        <v>0</v>
      </c>
    </row>
    <row r="74" spans="1:3">
      <c r="A74" s="205" cm="1">
        <f t="array" aca="1" ref="A74" ca="1">INDIRECT(_xlfn.CONCAT("'DIARIO BANCOS'!C", ROW(A79)))</f>
        <v>0</v>
      </c>
      <c r="B74" s="206" cm="1">
        <f t="array" aca="1" ref="B74" ca="1">INDIRECT(_xlfn.CONCAT("'DIARIO BANCOS'!D", ROW(B79)))</f>
        <v>0</v>
      </c>
      <c r="C74" s="221" cm="1">
        <f t="array" aca="1" ref="C74" ca="1">INDIRECT(_xlfn.CONCAT("'DIARIO BANCOS'!E", ROW(E79)))</f>
        <v>0</v>
      </c>
    </row>
    <row r="75" spans="1:3">
      <c r="A75" s="205" cm="1">
        <f t="array" aca="1" ref="A75" ca="1">INDIRECT(_xlfn.CONCAT("'DIARIO BANCOS'!C", ROW(A80)))</f>
        <v>0</v>
      </c>
      <c r="B75" s="206" cm="1">
        <f t="array" aca="1" ref="B75" ca="1">INDIRECT(_xlfn.CONCAT("'DIARIO BANCOS'!D", ROW(B80)))</f>
        <v>0</v>
      </c>
      <c r="C75" s="221" cm="1">
        <f t="array" aca="1" ref="C75" ca="1">INDIRECT(_xlfn.CONCAT("'DIARIO BANCOS'!E", ROW(E80)))</f>
        <v>0</v>
      </c>
    </row>
    <row r="76" spans="1:3">
      <c r="A76" s="205" cm="1">
        <f t="array" aca="1" ref="A76" ca="1">INDIRECT(_xlfn.CONCAT("'DIARIO BANCOS'!C", ROW(A81)))</f>
        <v>0</v>
      </c>
      <c r="B76" s="206" cm="1">
        <f t="array" aca="1" ref="B76" ca="1">INDIRECT(_xlfn.CONCAT("'DIARIO BANCOS'!D", ROW(B81)))</f>
        <v>0</v>
      </c>
      <c r="C76" s="221" cm="1">
        <f t="array" aca="1" ref="C76" ca="1">INDIRECT(_xlfn.CONCAT("'DIARIO BANCOS'!E", ROW(E81)))</f>
        <v>0</v>
      </c>
    </row>
    <row r="77" spans="1:3">
      <c r="A77" s="205" cm="1">
        <f t="array" aca="1" ref="A77" ca="1">INDIRECT(_xlfn.CONCAT("'DIARIO BANCOS'!C", ROW(A82)))</f>
        <v>0</v>
      </c>
      <c r="B77" s="206" cm="1">
        <f t="array" aca="1" ref="B77" ca="1">INDIRECT(_xlfn.CONCAT("'DIARIO BANCOS'!D", ROW(B82)))</f>
        <v>0</v>
      </c>
      <c r="C77" s="221" cm="1">
        <f t="array" aca="1" ref="C77" ca="1">INDIRECT(_xlfn.CONCAT("'DIARIO BANCOS'!E", ROW(E82)))</f>
        <v>0</v>
      </c>
    </row>
    <row r="78" spans="1:3">
      <c r="A78" s="205" cm="1">
        <f t="array" aca="1" ref="A78" ca="1">INDIRECT(_xlfn.CONCAT("'DIARIO BANCOS'!C", ROW(A83)))</f>
        <v>0</v>
      </c>
      <c r="B78" s="206" cm="1">
        <f t="array" aca="1" ref="B78" ca="1">INDIRECT(_xlfn.CONCAT("'DIARIO BANCOS'!D", ROW(B83)))</f>
        <v>0</v>
      </c>
      <c r="C78" s="221" cm="1">
        <f t="array" aca="1" ref="C78" ca="1">INDIRECT(_xlfn.CONCAT("'DIARIO BANCOS'!E", ROW(E83)))</f>
        <v>0</v>
      </c>
    </row>
    <row r="79" spans="1:3">
      <c r="A79" s="205" cm="1">
        <f t="array" aca="1" ref="A79" ca="1">INDIRECT(_xlfn.CONCAT("'DIARIO BANCOS'!C", ROW(A84)))</f>
        <v>0</v>
      </c>
      <c r="B79" s="206" cm="1">
        <f t="array" aca="1" ref="B79" ca="1">INDIRECT(_xlfn.CONCAT("'DIARIO BANCOS'!D", ROW(B84)))</f>
        <v>0</v>
      </c>
      <c r="C79" s="221" cm="1">
        <f t="array" aca="1" ref="C79" ca="1">INDIRECT(_xlfn.CONCAT("'DIARIO BANCOS'!E", ROW(E84)))</f>
        <v>0</v>
      </c>
    </row>
    <row r="80" spans="1:3">
      <c r="A80" s="205" cm="1">
        <f t="array" aca="1" ref="A80" ca="1">INDIRECT(_xlfn.CONCAT("'DIARIO BANCOS'!C", ROW(A85)))</f>
        <v>0</v>
      </c>
      <c r="B80" s="206" cm="1">
        <f t="array" aca="1" ref="B80" ca="1">INDIRECT(_xlfn.CONCAT("'DIARIO BANCOS'!D", ROW(B85)))</f>
        <v>0</v>
      </c>
      <c r="C80" s="221" cm="1">
        <f t="array" aca="1" ref="C80" ca="1">INDIRECT(_xlfn.CONCAT("'DIARIO BANCOS'!E", ROW(E85)))</f>
        <v>0</v>
      </c>
    </row>
    <row r="81" spans="1:3">
      <c r="A81" s="205" cm="1">
        <f t="array" aca="1" ref="A81" ca="1">INDIRECT(_xlfn.CONCAT("'DIARIO BANCOS'!C", ROW(A86)))</f>
        <v>0</v>
      </c>
      <c r="B81" s="206" cm="1">
        <f t="array" aca="1" ref="B81" ca="1">INDIRECT(_xlfn.CONCAT("'DIARIO BANCOS'!D", ROW(B86)))</f>
        <v>0</v>
      </c>
      <c r="C81" s="221" cm="1">
        <f t="array" aca="1" ref="C81" ca="1">INDIRECT(_xlfn.CONCAT("'DIARIO BANCOS'!E", ROW(E86)))</f>
        <v>0</v>
      </c>
    </row>
    <row r="82" spans="1:3">
      <c r="A82" s="205" cm="1">
        <f t="array" aca="1" ref="A82" ca="1">INDIRECT(_xlfn.CONCAT("'DIARIO BANCOS'!C", ROW(A87)))</f>
        <v>0</v>
      </c>
      <c r="B82" s="206" cm="1">
        <f t="array" aca="1" ref="B82" ca="1">INDIRECT(_xlfn.CONCAT("'DIARIO BANCOS'!D", ROW(B87)))</f>
        <v>0</v>
      </c>
      <c r="C82" s="221" cm="1">
        <f t="array" aca="1" ref="C82" ca="1">INDIRECT(_xlfn.CONCAT("'DIARIO BANCOS'!E", ROW(E87)))</f>
        <v>0</v>
      </c>
    </row>
    <row r="83" spans="1:3">
      <c r="A83" s="205" cm="1">
        <f t="array" aca="1" ref="A83" ca="1">INDIRECT(_xlfn.CONCAT("'DIARIO BANCOS'!C", ROW(A88)))</f>
        <v>0</v>
      </c>
      <c r="B83" s="206" cm="1">
        <f t="array" aca="1" ref="B83" ca="1">INDIRECT(_xlfn.CONCAT("'DIARIO BANCOS'!D", ROW(B88)))</f>
        <v>0</v>
      </c>
      <c r="C83" s="221" cm="1">
        <f t="array" aca="1" ref="C83" ca="1">INDIRECT(_xlfn.CONCAT("'DIARIO BANCOS'!E", ROW(E88)))</f>
        <v>0</v>
      </c>
    </row>
    <row r="84" spans="1:3">
      <c r="A84" s="205" cm="1">
        <f t="array" aca="1" ref="A84" ca="1">INDIRECT(_xlfn.CONCAT("'DIARIO BANCOS'!C", ROW(A89)))</f>
        <v>0</v>
      </c>
      <c r="B84" s="206" cm="1">
        <f t="array" aca="1" ref="B84" ca="1">INDIRECT(_xlfn.CONCAT("'DIARIO BANCOS'!D", ROW(B89)))</f>
        <v>0</v>
      </c>
      <c r="C84" s="221" cm="1">
        <f t="array" aca="1" ref="C84" ca="1">INDIRECT(_xlfn.CONCAT("'DIARIO BANCOS'!E", ROW(E89)))</f>
        <v>0</v>
      </c>
    </row>
    <row r="85" spans="1:3">
      <c r="A85" s="205" cm="1">
        <f t="array" aca="1" ref="A85" ca="1">INDIRECT(_xlfn.CONCAT("'DIARIO BANCOS'!C", ROW(A90)))</f>
        <v>0</v>
      </c>
      <c r="B85" s="206" cm="1">
        <f t="array" aca="1" ref="B85" ca="1">INDIRECT(_xlfn.CONCAT("'DIARIO BANCOS'!D", ROW(B90)))</f>
        <v>0</v>
      </c>
      <c r="C85" s="221" cm="1">
        <f t="array" aca="1" ref="C85" ca="1">INDIRECT(_xlfn.CONCAT("'DIARIO BANCOS'!E", ROW(E90)))</f>
        <v>0</v>
      </c>
    </row>
    <row r="86" spans="1:3">
      <c r="A86" s="205" cm="1">
        <f t="array" aca="1" ref="A86" ca="1">INDIRECT(_xlfn.CONCAT("'DIARIO BANCOS'!C", ROW(A91)))</f>
        <v>0</v>
      </c>
      <c r="B86" s="206" cm="1">
        <f t="array" aca="1" ref="B86" ca="1">INDIRECT(_xlfn.CONCAT("'DIARIO BANCOS'!D", ROW(B91)))</f>
        <v>0</v>
      </c>
      <c r="C86" s="221" cm="1">
        <f t="array" aca="1" ref="C86" ca="1">INDIRECT(_xlfn.CONCAT("'DIARIO BANCOS'!E", ROW(E91)))</f>
        <v>0</v>
      </c>
    </row>
    <row r="87" spans="1:3">
      <c r="A87" s="205" cm="1">
        <f t="array" aca="1" ref="A87" ca="1">INDIRECT(_xlfn.CONCAT("'DIARIO BANCOS'!C", ROW(A92)))</f>
        <v>0</v>
      </c>
      <c r="B87" s="206" cm="1">
        <f t="array" aca="1" ref="B87" ca="1">INDIRECT(_xlfn.CONCAT("'DIARIO BANCOS'!D", ROW(B92)))</f>
        <v>0</v>
      </c>
      <c r="C87" s="221" cm="1">
        <f t="array" aca="1" ref="C87" ca="1">INDIRECT(_xlfn.CONCAT("'DIARIO BANCOS'!E", ROW(E92)))</f>
        <v>0</v>
      </c>
    </row>
    <row r="88" spans="1:3">
      <c r="A88" s="205" cm="1">
        <f t="array" aca="1" ref="A88" ca="1">INDIRECT(_xlfn.CONCAT("'DIARIO BANCOS'!C", ROW(A93)))</f>
        <v>0</v>
      </c>
      <c r="B88" s="206" cm="1">
        <f t="array" aca="1" ref="B88" ca="1">INDIRECT(_xlfn.CONCAT("'DIARIO BANCOS'!D", ROW(B93)))</f>
        <v>0</v>
      </c>
      <c r="C88" s="221" cm="1">
        <f t="array" aca="1" ref="C88" ca="1">INDIRECT(_xlfn.CONCAT("'DIARIO BANCOS'!E", ROW(E93)))</f>
        <v>0</v>
      </c>
    </row>
    <row r="89" spans="1:3">
      <c r="A89" s="205" cm="1">
        <f t="array" aca="1" ref="A89" ca="1">INDIRECT(_xlfn.CONCAT("'DIARIO BANCOS'!C", ROW(A94)))</f>
        <v>0</v>
      </c>
      <c r="B89" s="206" cm="1">
        <f t="array" aca="1" ref="B89" ca="1">INDIRECT(_xlfn.CONCAT("'DIARIO BANCOS'!D", ROW(B94)))</f>
        <v>0</v>
      </c>
      <c r="C89" s="221" cm="1">
        <f t="array" aca="1" ref="C89" ca="1">INDIRECT(_xlfn.CONCAT("'DIARIO BANCOS'!E", ROW(E94)))</f>
        <v>0</v>
      </c>
    </row>
    <row r="90" spans="1:3">
      <c r="A90" s="205" cm="1">
        <f t="array" aca="1" ref="A90" ca="1">INDIRECT(_xlfn.CONCAT("'DIARIO BANCOS'!C", ROW(A95)))</f>
        <v>0</v>
      </c>
      <c r="B90" s="206" cm="1">
        <f t="array" aca="1" ref="B90" ca="1">INDIRECT(_xlfn.CONCAT("'DIARIO BANCOS'!D", ROW(B95)))</f>
        <v>0</v>
      </c>
      <c r="C90" s="221" cm="1">
        <f t="array" aca="1" ref="C90" ca="1">INDIRECT(_xlfn.CONCAT("'DIARIO BANCOS'!E", ROW(E95)))</f>
        <v>0</v>
      </c>
    </row>
    <row r="91" spans="1:3">
      <c r="A91" s="205" cm="1">
        <f t="array" aca="1" ref="A91" ca="1">INDIRECT(_xlfn.CONCAT("'DIARIO BANCOS'!C", ROW(A96)))</f>
        <v>0</v>
      </c>
      <c r="B91" s="206" cm="1">
        <f t="array" aca="1" ref="B91" ca="1">INDIRECT(_xlfn.CONCAT("'DIARIO BANCOS'!D", ROW(B96)))</f>
        <v>0</v>
      </c>
      <c r="C91" s="221" cm="1">
        <f t="array" aca="1" ref="C91" ca="1">INDIRECT(_xlfn.CONCAT("'DIARIO BANCOS'!E", ROW(E96)))</f>
        <v>0</v>
      </c>
    </row>
    <row r="92" spans="1:3">
      <c r="A92" s="205" cm="1">
        <f t="array" aca="1" ref="A92" ca="1">INDIRECT(_xlfn.CONCAT("'DIARIO BANCOS'!C", ROW(A97)))</f>
        <v>0</v>
      </c>
      <c r="B92" s="206" cm="1">
        <f t="array" aca="1" ref="B92" ca="1">INDIRECT(_xlfn.CONCAT("'DIARIO BANCOS'!D", ROW(B97)))</f>
        <v>0</v>
      </c>
      <c r="C92" s="221" cm="1">
        <f t="array" aca="1" ref="C92" ca="1">INDIRECT(_xlfn.CONCAT("'DIARIO BANCOS'!E", ROW(E97)))</f>
        <v>0</v>
      </c>
    </row>
    <row r="93" spans="1:3">
      <c r="A93" s="205" cm="1">
        <f t="array" aca="1" ref="A93" ca="1">INDIRECT(_xlfn.CONCAT("'DIARIO BANCOS'!C", ROW(A98)))</f>
        <v>0</v>
      </c>
      <c r="B93" s="206" cm="1">
        <f t="array" aca="1" ref="B93" ca="1">INDIRECT(_xlfn.CONCAT("'DIARIO BANCOS'!D", ROW(B98)))</f>
        <v>0</v>
      </c>
      <c r="C93" s="221" cm="1">
        <f t="array" aca="1" ref="C93" ca="1">INDIRECT(_xlfn.CONCAT("'DIARIO BANCOS'!E", ROW(E98)))</f>
        <v>0</v>
      </c>
    </row>
    <row r="94" spans="1:3">
      <c r="A94" s="205" cm="1">
        <f t="array" aca="1" ref="A94" ca="1">INDIRECT(_xlfn.CONCAT("'DIARIO BANCOS'!C", ROW(A99)))</f>
        <v>0</v>
      </c>
      <c r="B94" s="206" cm="1">
        <f t="array" aca="1" ref="B94" ca="1">INDIRECT(_xlfn.CONCAT("'DIARIO BANCOS'!D", ROW(B99)))</f>
        <v>0</v>
      </c>
      <c r="C94" s="221" cm="1">
        <f t="array" aca="1" ref="C94" ca="1">INDIRECT(_xlfn.CONCAT("'DIARIO BANCOS'!E", ROW(E99)))</f>
        <v>0</v>
      </c>
    </row>
    <row r="95" spans="1:3">
      <c r="A95" s="205" cm="1">
        <f t="array" aca="1" ref="A95" ca="1">INDIRECT(_xlfn.CONCAT("'DIARIO BANCOS'!C", ROW(A100)))</f>
        <v>0</v>
      </c>
      <c r="B95" s="206" cm="1">
        <f t="array" aca="1" ref="B95" ca="1">INDIRECT(_xlfn.CONCAT("'DIARIO BANCOS'!D", ROW(B100)))</f>
        <v>0</v>
      </c>
      <c r="C95" s="221" cm="1">
        <f t="array" aca="1" ref="C95" ca="1">INDIRECT(_xlfn.CONCAT("'DIARIO BANCOS'!E", ROW(E100)))</f>
        <v>0</v>
      </c>
    </row>
    <row r="96" spans="1:3">
      <c r="A96" s="205" cm="1">
        <f t="array" aca="1" ref="A96" ca="1">INDIRECT(_xlfn.CONCAT("'DIARIO BANCOS'!C", ROW(A101)))</f>
        <v>0</v>
      </c>
      <c r="B96" s="206" cm="1">
        <f t="array" aca="1" ref="B96" ca="1">INDIRECT(_xlfn.CONCAT("'DIARIO BANCOS'!D", ROW(B101)))</f>
        <v>0</v>
      </c>
      <c r="C96" s="221" cm="1">
        <f t="array" aca="1" ref="C96" ca="1">INDIRECT(_xlfn.CONCAT("'DIARIO BANCOS'!E", ROW(E101)))</f>
        <v>0</v>
      </c>
    </row>
    <row r="97" spans="1:3">
      <c r="A97" s="205" cm="1">
        <f t="array" aca="1" ref="A97" ca="1">INDIRECT(_xlfn.CONCAT("'DIARIO BANCOS'!C", ROW(A102)))</f>
        <v>0</v>
      </c>
      <c r="B97" s="206" cm="1">
        <f t="array" aca="1" ref="B97" ca="1">INDIRECT(_xlfn.CONCAT("'DIARIO BANCOS'!D", ROW(B102)))</f>
        <v>0</v>
      </c>
      <c r="C97" s="221" cm="1">
        <f t="array" aca="1" ref="C97" ca="1">INDIRECT(_xlfn.CONCAT("'DIARIO BANCOS'!E", ROW(E102)))</f>
        <v>0</v>
      </c>
    </row>
    <row r="98" spans="1:3">
      <c r="A98" s="205" cm="1">
        <f t="array" aca="1" ref="A98" ca="1">INDIRECT(_xlfn.CONCAT("'DIARIO BANCOS'!C", ROW(A103)))</f>
        <v>0</v>
      </c>
      <c r="B98" s="206" cm="1">
        <f t="array" aca="1" ref="B98" ca="1">INDIRECT(_xlfn.CONCAT("'DIARIO BANCOS'!D", ROW(B103)))</f>
        <v>0</v>
      </c>
      <c r="C98" s="221" cm="1">
        <f t="array" aca="1" ref="C98" ca="1">INDIRECT(_xlfn.CONCAT("'DIARIO BANCOS'!E", ROW(E103)))</f>
        <v>0</v>
      </c>
    </row>
    <row r="99" spans="1:3">
      <c r="A99" s="205" cm="1">
        <f t="array" aca="1" ref="A99" ca="1">INDIRECT(_xlfn.CONCAT("'DIARIO BANCOS'!C", ROW(A104)))</f>
        <v>0</v>
      </c>
      <c r="B99" s="206" cm="1">
        <f t="array" aca="1" ref="B99" ca="1">INDIRECT(_xlfn.CONCAT("'DIARIO BANCOS'!D", ROW(B104)))</f>
        <v>0</v>
      </c>
      <c r="C99" s="221" cm="1">
        <f t="array" aca="1" ref="C99" ca="1">INDIRECT(_xlfn.CONCAT("'DIARIO BANCOS'!E", ROW(E104)))</f>
        <v>0</v>
      </c>
    </row>
    <row r="100" spans="1:3">
      <c r="A100" s="205" cm="1">
        <f t="array" aca="1" ref="A100" ca="1">INDIRECT(_xlfn.CONCAT("'DIARIO BANCOS'!C", ROW(A105)))</f>
        <v>0</v>
      </c>
      <c r="B100" s="206" cm="1">
        <f t="array" aca="1" ref="B100" ca="1">INDIRECT(_xlfn.CONCAT("'DIARIO BANCOS'!D", ROW(B105)))</f>
        <v>0</v>
      </c>
      <c r="C100" s="221" cm="1">
        <f t="array" aca="1" ref="C100" ca="1">INDIRECT(_xlfn.CONCAT("'DIARIO BANCOS'!E", ROW(E105)))</f>
        <v>0</v>
      </c>
    </row>
    <row r="101" spans="1:3">
      <c r="A101" s="205" cm="1">
        <f t="array" aca="1" ref="A101" ca="1">INDIRECT(_xlfn.CONCAT("'DIARIO BANCOS'!C", ROW(A106)))</f>
        <v>0</v>
      </c>
      <c r="B101" s="206" cm="1">
        <f t="array" aca="1" ref="B101" ca="1">INDIRECT(_xlfn.CONCAT("'DIARIO BANCOS'!D", ROW(B106)))</f>
        <v>0</v>
      </c>
      <c r="C101" s="221" cm="1">
        <f t="array" aca="1" ref="C101" ca="1">INDIRECT(_xlfn.CONCAT("'DIARIO BANCOS'!E", ROW(E106)))</f>
        <v>0</v>
      </c>
    </row>
    <row r="102" spans="1:3">
      <c r="A102" s="205" cm="1">
        <f t="array" aca="1" ref="A102" ca="1">INDIRECT(_xlfn.CONCAT("'DIARIO BANCOS'!C", ROW(A107)))</f>
        <v>0</v>
      </c>
      <c r="B102" s="206" cm="1">
        <f t="array" aca="1" ref="B102" ca="1">INDIRECT(_xlfn.CONCAT("'DIARIO BANCOS'!D", ROW(B107)))</f>
        <v>0</v>
      </c>
      <c r="C102" s="221" cm="1">
        <f t="array" aca="1" ref="C102" ca="1">INDIRECT(_xlfn.CONCAT("'DIARIO BANCOS'!E", ROW(E107)))</f>
        <v>0</v>
      </c>
    </row>
    <row r="103" spans="1:3">
      <c r="A103" s="205" cm="1">
        <f t="array" aca="1" ref="A103" ca="1">INDIRECT(_xlfn.CONCAT("'DIARIO BANCOS'!C", ROW(A108)))</f>
        <v>0</v>
      </c>
      <c r="B103" s="206" cm="1">
        <f t="array" aca="1" ref="B103" ca="1">INDIRECT(_xlfn.CONCAT("'DIARIO BANCOS'!D", ROW(B108)))</f>
        <v>0</v>
      </c>
      <c r="C103" s="221" cm="1">
        <f t="array" aca="1" ref="C103" ca="1">INDIRECT(_xlfn.CONCAT("'DIARIO BANCOS'!E", ROW(E108)))</f>
        <v>0</v>
      </c>
    </row>
    <row r="104" spans="1:3">
      <c r="A104" s="205" cm="1">
        <f t="array" aca="1" ref="A104" ca="1">INDIRECT(_xlfn.CONCAT("'DIARIO BANCOS'!C", ROW(A109)))</f>
        <v>0</v>
      </c>
      <c r="B104" s="206" cm="1">
        <f t="array" aca="1" ref="B104" ca="1">INDIRECT(_xlfn.CONCAT("'DIARIO BANCOS'!D", ROW(B109)))</f>
        <v>0</v>
      </c>
      <c r="C104" s="221" cm="1">
        <f t="array" aca="1" ref="C104" ca="1">INDIRECT(_xlfn.CONCAT("'DIARIO BANCOS'!E", ROW(E109)))</f>
        <v>0</v>
      </c>
    </row>
    <row r="105" spans="1:3">
      <c r="A105" s="205" cm="1">
        <f t="array" aca="1" ref="A105" ca="1">INDIRECT(_xlfn.CONCAT("'DIARIO BANCOS'!C", ROW(A110)))</f>
        <v>0</v>
      </c>
      <c r="B105" s="206" cm="1">
        <f t="array" aca="1" ref="B105" ca="1">INDIRECT(_xlfn.CONCAT("'DIARIO BANCOS'!D", ROW(B110)))</f>
        <v>0</v>
      </c>
      <c r="C105" s="221" cm="1">
        <f t="array" aca="1" ref="C105" ca="1">INDIRECT(_xlfn.CONCAT("'DIARIO BANCOS'!E", ROW(E110)))</f>
        <v>0</v>
      </c>
    </row>
    <row r="106" spans="1:3">
      <c r="A106" s="205" cm="1">
        <f t="array" aca="1" ref="A106" ca="1">INDIRECT(_xlfn.CONCAT("'DIARIO BANCOS'!C", ROW(A111)))</f>
        <v>0</v>
      </c>
      <c r="B106" s="206" cm="1">
        <f t="array" aca="1" ref="B106" ca="1">INDIRECT(_xlfn.CONCAT("'DIARIO BANCOS'!D", ROW(B111)))</f>
        <v>0</v>
      </c>
      <c r="C106" s="221" cm="1">
        <f t="array" aca="1" ref="C106" ca="1">INDIRECT(_xlfn.CONCAT("'DIARIO BANCOS'!E", ROW(E111)))</f>
        <v>0</v>
      </c>
    </row>
    <row r="107" spans="1:3">
      <c r="A107" s="205" cm="1">
        <f t="array" aca="1" ref="A107" ca="1">INDIRECT(_xlfn.CONCAT("'DIARIO BANCOS'!C", ROW(A112)))</f>
        <v>0</v>
      </c>
      <c r="B107" s="206" cm="1">
        <f t="array" aca="1" ref="B107" ca="1">INDIRECT(_xlfn.CONCAT("'DIARIO BANCOS'!D", ROW(B112)))</f>
        <v>0</v>
      </c>
      <c r="C107" s="221" cm="1">
        <f t="array" aca="1" ref="C107" ca="1">INDIRECT(_xlfn.CONCAT("'DIARIO BANCOS'!E", ROW(E112)))</f>
        <v>0</v>
      </c>
    </row>
    <row r="108" spans="1:3">
      <c r="A108" s="205" cm="1">
        <f t="array" aca="1" ref="A108" ca="1">INDIRECT(_xlfn.CONCAT("'DIARIO BANCOS'!C", ROW(A113)))</f>
        <v>0</v>
      </c>
      <c r="B108" s="206" cm="1">
        <f t="array" aca="1" ref="B108" ca="1">INDIRECT(_xlfn.CONCAT("'DIARIO BANCOS'!D", ROW(B113)))</f>
        <v>0</v>
      </c>
      <c r="C108" s="221" cm="1">
        <f t="array" aca="1" ref="C108" ca="1">INDIRECT(_xlfn.CONCAT("'DIARIO BANCOS'!E", ROW(E113)))</f>
        <v>0</v>
      </c>
    </row>
    <row r="109" spans="1:3">
      <c r="A109" s="205" cm="1">
        <f t="array" aca="1" ref="A109" ca="1">INDIRECT(_xlfn.CONCAT("'DIARIO BANCOS'!C", ROW(A114)))</f>
        <v>0</v>
      </c>
      <c r="B109" s="206" cm="1">
        <f t="array" aca="1" ref="B109" ca="1">INDIRECT(_xlfn.CONCAT("'DIARIO BANCOS'!D", ROW(B114)))</f>
        <v>0</v>
      </c>
      <c r="C109" s="221" cm="1">
        <f t="array" aca="1" ref="C109" ca="1">INDIRECT(_xlfn.CONCAT("'DIARIO BANCOS'!E", ROW(E114)))</f>
        <v>0</v>
      </c>
    </row>
    <row r="110" spans="1:3">
      <c r="A110" s="205" cm="1">
        <f t="array" aca="1" ref="A110" ca="1">INDIRECT(_xlfn.CONCAT("'DIARIO BANCOS'!C", ROW(A115)))</f>
        <v>0</v>
      </c>
      <c r="B110" s="206" cm="1">
        <f t="array" aca="1" ref="B110" ca="1">INDIRECT(_xlfn.CONCAT("'DIARIO BANCOS'!D", ROW(B115)))</f>
        <v>0</v>
      </c>
      <c r="C110" s="221" cm="1">
        <f t="array" aca="1" ref="C110" ca="1">INDIRECT(_xlfn.CONCAT("'DIARIO BANCOS'!E", ROW(E115)))</f>
        <v>0</v>
      </c>
    </row>
    <row r="111" spans="1:3">
      <c r="A111" s="205" cm="1">
        <f t="array" aca="1" ref="A111" ca="1">INDIRECT(_xlfn.CONCAT("'DIARIO BANCOS'!C", ROW(A116)))</f>
        <v>0</v>
      </c>
      <c r="B111" s="206" cm="1">
        <f t="array" aca="1" ref="B111" ca="1">INDIRECT(_xlfn.CONCAT("'DIARIO BANCOS'!D", ROW(B116)))</f>
        <v>0</v>
      </c>
      <c r="C111" s="221" cm="1">
        <f t="array" aca="1" ref="C111" ca="1">INDIRECT(_xlfn.CONCAT("'DIARIO BANCOS'!E", ROW(E116)))</f>
        <v>0</v>
      </c>
    </row>
    <row r="112" spans="1:3">
      <c r="A112" s="205" cm="1">
        <f t="array" aca="1" ref="A112" ca="1">INDIRECT(_xlfn.CONCAT("'DIARIO BANCOS'!C", ROW(A117)))</f>
        <v>0</v>
      </c>
      <c r="B112" s="206" cm="1">
        <f t="array" aca="1" ref="B112" ca="1">INDIRECT(_xlfn.CONCAT("'DIARIO BANCOS'!D", ROW(B117)))</f>
        <v>0</v>
      </c>
      <c r="C112" s="221" cm="1">
        <f t="array" aca="1" ref="C112" ca="1">INDIRECT(_xlfn.CONCAT("'DIARIO BANCOS'!E", ROW(E117)))</f>
        <v>0</v>
      </c>
    </row>
    <row r="113" spans="1:3">
      <c r="A113" s="205" cm="1">
        <f t="array" aca="1" ref="A113" ca="1">INDIRECT(_xlfn.CONCAT("'DIARIO BANCOS'!C", ROW(A118)))</f>
        <v>0</v>
      </c>
      <c r="B113" s="206" cm="1">
        <f t="array" aca="1" ref="B113" ca="1">INDIRECT(_xlfn.CONCAT("'DIARIO BANCOS'!D", ROW(B118)))</f>
        <v>0</v>
      </c>
      <c r="C113" s="221" cm="1">
        <f t="array" aca="1" ref="C113" ca="1">INDIRECT(_xlfn.CONCAT("'DIARIO BANCOS'!E", ROW(E118)))</f>
        <v>0</v>
      </c>
    </row>
    <row r="114" spans="1:3">
      <c r="A114" s="205" cm="1">
        <f t="array" aca="1" ref="A114" ca="1">INDIRECT(_xlfn.CONCAT("'DIARIO BANCOS'!C", ROW(A119)))</f>
        <v>0</v>
      </c>
      <c r="B114" s="206" cm="1">
        <f t="array" aca="1" ref="B114" ca="1">INDIRECT(_xlfn.CONCAT("'DIARIO BANCOS'!D", ROW(B119)))</f>
        <v>0</v>
      </c>
      <c r="C114" s="221" cm="1">
        <f t="array" aca="1" ref="C114" ca="1">INDIRECT(_xlfn.CONCAT("'DIARIO BANCOS'!E", ROW(E119)))</f>
        <v>0</v>
      </c>
    </row>
    <row r="115" spans="1:3">
      <c r="A115" s="205" cm="1">
        <f t="array" aca="1" ref="A115" ca="1">INDIRECT(_xlfn.CONCAT("'DIARIO BANCOS'!C", ROW(A120)))</f>
        <v>0</v>
      </c>
      <c r="B115" s="206" cm="1">
        <f t="array" aca="1" ref="B115" ca="1">INDIRECT(_xlfn.CONCAT("'DIARIO BANCOS'!D", ROW(B120)))</f>
        <v>0</v>
      </c>
      <c r="C115" s="221" cm="1">
        <f t="array" aca="1" ref="C115" ca="1">INDIRECT(_xlfn.CONCAT("'DIARIO BANCOS'!E", ROW(E120)))</f>
        <v>0</v>
      </c>
    </row>
    <row r="116" spans="1:3">
      <c r="A116" s="205" cm="1">
        <f t="array" aca="1" ref="A116" ca="1">INDIRECT(_xlfn.CONCAT("'DIARIO BANCOS'!C", ROW(A121)))</f>
        <v>0</v>
      </c>
      <c r="B116" s="206" cm="1">
        <f t="array" aca="1" ref="B116" ca="1">INDIRECT(_xlfn.CONCAT("'DIARIO BANCOS'!D", ROW(B121)))</f>
        <v>0</v>
      </c>
      <c r="C116" s="221" cm="1">
        <f t="array" aca="1" ref="C116" ca="1">INDIRECT(_xlfn.CONCAT("'DIARIO BANCOS'!E", ROW(E121)))</f>
        <v>0</v>
      </c>
    </row>
    <row r="117" spans="1:3">
      <c r="A117" s="205" cm="1">
        <f t="array" aca="1" ref="A117" ca="1">INDIRECT(_xlfn.CONCAT("'DIARIO BANCOS'!C", ROW(A122)))</f>
        <v>0</v>
      </c>
      <c r="B117" s="206" cm="1">
        <f t="array" aca="1" ref="B117" ca="1">INDIRECT(_xlfn.CONCAT("'DIARIO BANCOS'!D", ROW(B122)))</f>
        <v>0</v>
      </c>
      <c r="C117" s="221" cm="1">
        <f t="array" aca="1" ref="C117" ca="1">INDIRECT(_xlfn.CONCAT("'DIARIO BANCOS'!E", ROW(E122)))</f>
        <v>0</v>
      </c>
    </row>
    <row r="118" spans="1:3">
      <c r="A118" s="205" cm="1">
        <f t="array" aca="1" ref="A118" ca="1">INDIRECT(_xlfn.CONCAT("'DIARIO BANCOS'!C", ROW(A123)))</f>
        <v>0</v>
      </c>
      <c r="B118" s="206" cm="1">
        <f t="array" aca="1" ref="B118" ca="1">INDIRECT(_xlfn.CONCAT("'DIARIO BANCOS'!D", ROW(B123)))</f>
        <v>0</v>
      </c>
      <c r="C118" s="221" cm="1">
        <f t="array" aca="1" ref="C118" ca="1">INDIRECT(_xlfn.CONCAT("'DIARIO BANCOS'!E", ROW(E123)))</f>
        <v>0</v>
      </c>
    </row>
    <row r="119" spans="1:3">
      <c r="A119" s="205" cm="1">
        <f t="array" aca="1" ref="A119" ca="1">INDIRECT(_xlfn.CONCAT("'DIARIO BANCOS'!C", ROW(A124)))</f>
        <v>0</v>
      </c>
      <c r="B119" s="206" cm="1">
        <f t="array" aca="1" ref="B119" ca="1">INDIRECT(_xlfn.CONCAT("'DIARIO BANCOS'!D", ROW(B124)))</f>
        <v>0</v>
      </c>
      <c r="C119" s="221" cm="1">
        <f t="array" aca="1" ref="C119" ca="1">INDIRECT(_xlfn.CONCAT("'DIARIO BANCOS'!E", ROW(E124)))</f>
        <v>0</v>
      </c>
    </row>
    <row r="120" spans="1:3">
      <c r="A120" s="205" cm="1">
        <f t="array" aca="1" ref="A120" ca="1">INDIRECT(_xlfn.CONCAT("'DIARIO BANCOS'!C", ROW(A125)))</f>
        <v>0</v>
      </c>
      <c r="B120" s="206" cm="1">
        <f t="array" aca="1" ref="B120" ca="1">INDIRECT(_xlfn.CONCAT("'DIARIO BANCOS'!D", ROW(B125)))</f>
        <v>0</v>
      </c>
      <c r="C120" s="221" cm="1">
        <f t="array" aca="1" ref="C120" ca="1">INDIRECT(_xlfn.CONCAT("'DIARIO BANCOS'!E", ROW(E125)))</f>
        <v>0</v>
      </c>
    </row>
    <row r="121" spans="1:3">
      <c r="A121" s="205" cm="1">
        <f t="array" aca="1" ref="A121" ca="1">INDIRECT(_xlfn.CONCAT("'DIARIO BANCOS'!C", ROW(A126)))</f>
        <v>0</v>
      </c>
      <c r="B121" s="206" cm="1">
        <f t="array" aca="1" ref="B121" ca="1">INDIRECT(_xlfn.CONCAT("'DIARIO BANCOS'!D", ROW(B126)))</f>
        <v>0</v>
      </c>
      <c r="C121" s="221" cm="1">
        <f t="array" aca="1" ref="C121" ca="1">INDIRECT(_xlfn.CONCAT("'DIARIO BANCOS'!E", ROW(E126)))</f>
        <v>0</v>
      </c>
    </row>
    <row r="122" spans="1:3">
      <c r="A122" s="205" cm="1">
        <f t="array" aca="1" ref="A122" ca="1">INDIRECT(_xlfn.CONCAT("'DIARIO BANCOS'!C", ROW(A127)))</f>
        <v>0</v>
      </c>
      <c r="B122" s="206" cm="1">
        <f t="array" aca="1" ref="B122" ca="1">INDIRECT(_xlfn.CONCAT("'DIARIO BANCOS'!D", ROW(B127)))</f>
        <v>0</v>
      </c>
      <c r="C122" s="221" cm="1">
        <f t="array" aca="1" ref="C122" ca="1">INDIRECT(_xlfn.CONCAT("'DIARIO BANCOS'!E", ROW(E127)))</f>
        <v>0</v>
      </c>
    </row>
    <row r="123" spans="1:3">
      <c r="A123" s="205" cm="1">
        <f t="array" aca="1" ref="A123" ca="1">INDIRECT(_xlfn.CONCAT("'DIARIO BANCOS'!C", ROW(A128)))</f>
        <v>0</v>
      </c>
      <c r="B123" s="206" cm="1">
        <f t="array" aca="1" ref="B123" ca="1">INDIRECT(_xlfn.CONCAT("'DIARIO BANCOS'!D", ROW(B128)))</f>
        <v>0</v>
      </c>
      <c r="C123" s="221" cm="1">
        <f t="array" aca="1" ref="C123" ca="1">INDIRECT(_xlfn.CONCAT("'DIARIO BANCOS'!E", ROW(E128)))</f>
        <v>0</v>
      </c>
    </row>
    <row r="124" spans="1:3">
      <c r="A124" s="205" cm="1">
        <f t="array" aca="1" ref="A124" ca="1">INDIRECT(_xlfn.CONCAT("'DIARIO BANCOS'!C", ROW(A129)))</f>
        <v>0</v>
      </c>
      <c r="B124" s="206" cm="1">
        <f t="array" aca="1" ref="B124" ca="1">INDIRECT(_xlfn.CONCAT("'DIARIO BANCOS'!D", ROW(B129)))</f>
        <v>0</v>
      </c>
      <c r="C124" s="221" cm="1">
        <f t="array" aca="1" ref="C124" ca="1">INDIRECT(_xlfn.CONCAT("'DIARIO BANCOS'!E", ROW(E129)))</f>
        <v>0</v>
      </c>
    </row>
    <row r="125" spans="1:3">
      <c r="A125" s="205" cm="1">
        <f t="array" aca="1" ref="A125" ca="1">INDIRECT(_xlfn.CONCAT("'DIARIO BANCOS'!C", ROW(A130)))</f>
        <v>0</v>
      </c>
      <c r="B125" s="206" cm="1">
        <f t="array" aca="1" ref="B125" ca="1">INDIRECT(_xlfn.CONCAT("'DIARIO BANCOS'!D", ROW(B130)))</f>
        <v>0</v>
      </c>
      <c r="C125" s="221" cm="1">
        <f t="array" aca="1" ref="C125" ca="1">INDIRECT(_xlfn.CONCAT("'DIARIO BANCOS'!E", ROW(E130)))</f>
        <v>0</v>
      </c>
    </row>
    <row r="126" spans="1:3">
      <c r="A126" s="205" cm="1">
        <f t="array" aca="1" ref="A126" ca="1">INDIRECT(_xlfn.CONCAT("'DIARIO BANCOS'!C", ROW(A131)))</f>
        <v>0</v>
      </c>
      <c r="B126" s="206" cm="1">
        <f t="array" aca="1" ref="B126" ca="1">INDIRECT(_xlfn.CONCAT("'DIARIO BANCOS'!D", ROW(B131)))</f>
        <v>0</v>
      </c>
      <c r="C126" s="221" cm="1">
        <f t="array" aca="1" ref="C126" ca="1">INDIRECT(_xlfn.CONCAT("'DIARIO BANCOS'!E", ROW(E131)))</f>
        <v>0</v>
      </c>
    </row>
    <row r="127" spans="1:3">
      <c r="A127" s="205" cm="1">
        <f t="array" aca="1" ref="A127" ca="1">INDIRECT(_xlfn.CONCAT("'DIARIO BANCOS'!C", ROW(A132)))</f>
        <v>0</v>
      </c>
      <c r="B127" s="206" cm="1">
        <f t="array" aca="1" ref="B127" ca="1">INDIRECT(_xlfn.CONCAT("'DIARIO BANCOS'!D", ROW(B132)))</f>
        <v>0</v>
      </c>
      <c r="C127" s="221" cm="1">
        <f t="array" aca="1" ref="C127" ca="1">INDIRECT(_xlfn.CONCAT("'DIARIO BANCOS'!E", ROW(E132)))</f>
        <v>0</v>
      </c>
    </row>
    <row r="128" spans="1:3">
      <c r="A128" s="205" cm="1">
        <f t="array" aca="1" ref="A128" ca="1">INDIRECT(_xlfn.CONCAT("'DIARIO BANCOS'!C", ROW(A133)))</f>
        <v>0</v>
      </c>
      <c r="B128" s="206" cm="1">
        <f t="array" aca="1" ref="B128" ca="1">INDIRECT(_xlfn.CONCAT("'DIARIO BANCOS'!D", ROW(B133)))</f>
        <v>0</v>
      </c>
      <c r="C128" s="221" cm="1">
        <f t="array" aca="1" ref="C128" ca="1">INDIRECT(_xlfn.CONCAT("'DIARIO BANCOS'!E", ROW(E133)))</f>
        <v>0</v>
      </c>
    </row>
    <row r="129" spans="1:3">
      <c r="A129" s="205" cm="1">
        <f t="array" aca="1" ref="A129" ca="1">INDIRECT(_xlfn.CONCAT("'DIARIO BANCOS'!C", ROW(A134)))</f>
        <v>0</v>
      </c>
      <c r="B129" s="206" cm="1">
        <f t="array" aca="1" ref="B129" ca="1">INDIRECT(_xlfn.CONCAT("'DIARIO BANCOS'!D", ROW(B134)))</f>
        <v>0</v>
      </c>
      <c r="C129" s="221" cm="1">
        <f t="array" aca="1" ref="C129" ca="1">INDIRECT(_xlfn.CONCAT("'DIARIO BANCOS'!E", ROW(E134)))</f>
        <v>0</v>
      </c>
    </row>
    <row r="130" spans="1:3">
      <c r="A130" s="205" cm="1">
        <f t="array" aca="1" ref="A130" ca="1">INDIRECT(_xlfn.CONCAT("'DIARIO BANCOS'!C", ROW(A135)))</f>
        <v>0</v>
      </c>
      <c r="B130" s="206" cm="1">
        <f t="array" aca="1" ref="B130" ca="1">INDIRECT(_xlfn.CONCAT("'DIARIO BANCOS'!D", ROW(B135)))</f>
        <v>0</v>
      </c>
      <c r="C130" s="221" cm="1">
        <f t="array" aca="1" ref="C130" ca="1">INDIRECT(_xlfn.CONCAT("'DIARIO BANCOS'!E", ROW(E135)))</f>
        <v>0</v>
      </c>
    </row>
    <row r="131" spans="1:3">
      <c r="A131" s="205" cm="1">
        <f t="array" aca="1" ref="A131" ca="1">INDIRECT(_xlfn.CONCAT("'DIARIO BANCOS'!C", ROW(A136)))</f>
        <v>0</v>
      </c>
      <c r="B131" s="206" cm="1">
        <f t="array" aca="1" ref="B131" ca="1">INDIRECT(_xlfn.CONCAT("'DIARIO BANCOS'!D", ROW(B136)))</f>
        <v>0</v>
      </c>
      <c r="C131" s="221" cm="1">
        <f t="array" aca="1" ref="C131" ca="1">INDIRECT(_xlfn.CONCAT("'DIARIO BANCOS'!E", ROW(E136)))</f>
        <v>0</v>
      </c>
    </row>
    <row r="132" spans="1:3">
      <c r="A132" s="205" cm="1">
        <f t="array" aca="1" ref="A132" ca="1">INDIRECT(_xlfn.CONCAT("'DIARIO BANCOS'!C", ROW(A137)))</f>
        <v>0</v>
      </c>
      <c r="B132" s="206" cm="1">
        <f t="array" aca="1" ref="B132" ca="1">INDIRECT(_xlfn.CONCAT("'DIARIO BANCOS'!D", ROW(B137)))</f>
        <v>0</v>
      </c>
      <c r="C132" s="221" cm="1">
        <f t="array" aca="1" ref="C132" ca="1">INDIRECT(_xlfn.CONCAT("'DIARIO BANCOS'!E", ROW(E137)))</f>
        <v>0</v>
      </c>
    </row>
    <row r="133" spans="1:3">
      <c r="A133" s="205" cm="1">
        <f t="array" aca="1" ref="A133" ca="1">INDIRECT(_xlfn.CONCAT("'DIARIO BANCOS'!C", ROW(A138)))</f>
        <v>0</v>
      </c>
      <c r="B133" s="206" cm="1">
        <f t="array" aca="1" ref="B133" ca="1">INDIRECT(_xlfn.CONCAT("'DIARIO BANCOS'!D", ROW(B138)))</f>
        <v>0</v>
      </c>
      <c r="C133" s="221" cm="1">
        <f t="array" aca="1" ref="C133" ca="1">INDIRECT(_xlfn.CONCAT("'DIARIO BANCOS'!E", ROW(E138)))</f>
        <v>0</v>
      </c>
    </row>
    <row r="134" spans="1:3">
      <c r="A134" s="205" cm="1">
        <f t="array" aca="1" ref="A134" ca="1">INDIRECT(_xlfn.CONCAT("'DIARIO BANCOS'!C", ROW(A139)))</f>
        <v>0</v>
      </c>
      <c r="B134" s="206" cm="1">
        <f t="array" aca="1" ref="B134" ca="1">INDIRECT(_xlfn.CONCAT("'DIARIO BANCOS'!D", ROW(B139)))</f>
        <v>0</v>
      </c>
      <c r="C134" s="221" cm="1">
        <f t="array" aca="1" ref="C134" ca="1">INDIRECT(_xlfn.CONCAT("'DIARIO BANCOS'!E", ROW(E139)))</f>
        <v>0</v>
      </c>
    </row>
    <row r="135" spans="1:3">
      <c r="A135" s="205" cm="1">
        <f t="array" aca="1" ref="A135" ca="1">INDIRECT(_xlfn.CONCAT("'DIARIO BANCOS'!C", ROW(A140)))</f>
        <v>0</v>
      </c>
      <c r="B135" s="206" cm="1">
        <f t="array" aca="1" ref="B135" ca="1">INDIRECT(_xlfn.CONCAT("'DIARIO BANCOS'!D", ROW(B140)))</f>
        <v>0</v>
      </c>
      <c r="C135" s="221" cm="1">
        <f t="array" aca="1" ref="C135" ca="1">INDIRECT(_xlfn.CONCAT("'DIARIO BANCOS'!E", ROW(E140)))</f>
        <v>0</v>
      </c>
    </row>
    <row r="136" spans="1:3">
      <c r="A136" s="205" cm="1">
        <f t="array" aca="1" ref="A136" ca="1">INDIRECT(_xlfn.CONCAT("'DIARIO BANCOS'!C", ROW(A141)))</f>
        <v>0</v>
      </c>
      <c r="B136" s="206" cm="1">
        <f t="array" aca="1" ref="B136" ca="1">INDIRECT(_xlfn.CONCAT("'DIARIO BANCOS'!D", ROW(B141)))</f>
        <v>0</v>
      </c>
      <c r="C136" s="221" cm="1">
        <f t="array" aca="1" ref="C136" ca="1">INDIRECT(_xlfn.CONCAT("'DIARIO BANCOS'!E", ROW(E141)))</f>
        <v>0</v>
      </c>
    </row>
    <row r="137" spans="1:3">
      <c r="A137" s="205" cm="1">
        <f t="array" aca="1" ref="A137" ca="1">INDIRECT(_xlfn.CONCAT("'DIARIO BANCOS'!C", ROW(A142)))</f>
        <v>0</v>
      </c>
      <c r="B137" s="206" cm="1">
        <f t="array" aca="1" ref="B137" ca="1">INDIRECT(_xlfn.CONCAT("'DIARIO BANCOS'!D", ROW(B142)))</f>
        <v>0</v>
      </c>
      <c r="C137" s="221" cm="1">
        <f t="array" aca="1" ref="C137" ca="1">INDIRECT(_xlfn.CONCAT("'DIARIO BANCOS'!E", ROW(E142)))</f>
        <v>0</v>
      </c>
    </row>
    <row r="138" spans="1:3">
      <c r="A138" s="205" cm="1">
        <f t="array" aca="1" ref="A138" ca="1">INDIRECT(_xlfn.CONCAT("'DIARIO BANCOS'!C", ROW(A143)))</f>
        <v>0</v>
      </c>
      <c r="B138" s="206" cm="1">
        <f t="array" aca="1" ref="B138" ca="1">INDIRECT(_xlfn.CONCAT("'DIARIO BANCOS'!D", ROW(B143)))</f>
        <v>0</v>
      </c>
      <c r="C138" s="221" cm="1">
        <f t="array" aca="1" ref="C138" ca="1">INDIRECT(_xlfn.CONCAT("'DIARIO BANCOS'!E", ROW(E143)))</f>
        <v>0</v>
      </c>
    </row>
    <row r="139" spans="1:3">
      <c r="A139" s="205" cm="1">
        <f t="array" aca="1" ref="A139" ca="1">INDIRECT(_xlfn.CONCAT("'DIARIO BANCOS'!C", ROW(A144)))</f>
        <v>0</v>
      </c>
      <c r="B139" s="206" cm="1">
        <f t="array" aca="1" ref="B139" ca="1">INDIRECT(_xlfn.CONCAT("'DIARIO BANCOS'!D", ROW(B144)))</f>
        <v>0</v>
      </c>
      <c r="C139" s="221" cm="1">
        <f t="array" aca="1" ref="C139" ca="1">INDIRECT(_xlfn.CONCAT("'DIARIO BANCOS'!E", ROW(E144)))</f>
        <v>0</v>
      </c>
    </row>
    <row r="140" spans="1:3">
      <c r="A140" s="205" cm="1">
        <f t="array" aca="1" ref="A140" ca="1">INDIRECT(_xlfn.CONCAT("'DIARIO BANCOS'!C", ROW(A145)))</f>
        <v>0</v>
      </c>
      <c r="B140" s="206" cm="1">
        <f t="array" aca="1" ref="B140" ca="1">INDIRECT(_xlfn.CONCAT("'DIARIO BANCOS'!D", ROW(B145)))</f>
        <v>0</v>
      </c>
      <c r="C140" s="221" cm="1">
        <f t="array" aca="1" ref="C140" ca="1">INDIRECT(_xlfn.CONCAT("'DIARIO BANCOS'!E", ROW(E145)))</f>
        <v>0</v>
      </c>
    </row>
    <row r="141" spans="1:3">
      <c r="A141" s="205" cm="1">
        <f t="array" aca="1" ref="A141" ca="1">INDIRECT(_xlfn.CONCAT("'DIARIO BANCOS'!C", ROW(A146)))</f>
        <v>0</v>
      </c>
      <c r="B141" s="206" cm="1">
        <f t="array" aca="1" ref="B141" ca="1">INDIRECT(_xlfn.CONCAT("'DIARIO BANCOS'!D", ROW(B146)))</f>
        <v>0</v>
      </c>
      <c r="C141" s="221" cm="1">
        <f t="array" aca="1" ref="C141" ca="1">INDIRECT(_xlfn.CONCAT("'DIARIO BANCOS'!E", ROW(E146)))</f>
        <v>0</v>
      </c>
    </row>
    <row r="142" spans="1:3">
      <c r="A142" s="205" cm="1">
        <f t="array" aca="1" ref="A142" ca="1">INDIRECT(_xlfn.CONCAT("'DIARIO BANCOS'!C", ROW(A147)))</f>
        <v>0</v>
      </c>
      <c r="B142" s="206" cm="1">
        <f t="array" aca="1" ref="B142" ca="1">INDIRECT(_xlfn.CONCAT("'DIARIO BANCOS'!D", ROW(B147)))</f>
        <v>0</v>
      </c>
      <c r="C142" s="221" cm="1">
        <f t="array" aca="1" ref="C142" ca="1">INDIRECT(_xlfn.CONCAT("'DIARIO BANCOS'!E", ROW(E147)))</f>
        <v>0</v>
      </c>
    </row>
    <row r="143" spans="1:3">
      <c r="A143" s="205" cm="1">
        <f t="array" aca="1" ref="A143" ca="1">INDIRECT(_xlfn.CONCAT("'DIARIO BANCOS'!C", ROW(A148)))</f>
        <v>0</v>
      </c>
      <c r="B143" s="206" cm="1">
        <f t="array" aca="1" ref="B143" ca="1">INDIRECT(_xlfn.CONCAT("'DIARIO BANCOS'!D", ROW(B148)))</f>
        <v>0</v>
      </c>
      <c r="C143" s="221" cm="1">
        <f t="array" aca="1" ref="C143" ca="1">INDIRECT(_xlfn.CONCAT("'DIARIO BANCOS'!E", ROW(E148)))</f>
        <v>0</v>
      </c>
    </row>
    <row r="144" spans="1:3">
      <c r="A144" s="205" cm="1">
        <f t="array" aca="1" ref="A144" ca="1">INDIRECT(_xlfn.CONCAT("'DIARIO BANCOS'!C", ROW(A149)))</f>
        <v>0</v>
      </c>
      <c r="B144" s="206" cm="1">
        <f t="array" aca="1" ref="B144" ca="1">INDIRECT(_xlfn.CONCAT("'DIARIO BANCOS'!D", ROW(B149)))</f>
        <v>0</v>
      </c>
      <c r="C144" s="221" cm="1">
        <f t="array" aca="1" ref="C144" ca="1">INDIRECT(_xlfn.CONCAT("'DIARIO BANCOS'!E", ROW(E149)))</f>
        <v>0</v>
      </c>
    </row>
    <row r="145" spans="1:3">
      <c r="A145" s="205" cm="1">
        <f t="array" aca="1" ref="A145" ca="1">INDIRECT(_xlfn.CONCAT("'DIARIO BANCOS'!C", ROW(A150)))</f>
        <v>0</v>
      </c>
      <c r="B145" s="206" cm="1">
        <f t="array" aca="1" ref="B145" ca="1">INDIRECT(_xlfn.CONCAT("'DIARIO BANCOS'!D", ROW(B150)))</f>
        <v>0</v>
      </c>
      <c r="C145" s="221" cm="1">
        <f t="array" aca="1" ref="C145" ca="1">INDIRECT(_xlfn.CONCAT("'DIARIO BANCOS'!E", ROW(E150)))</f>
        <v>0</v>
      </c>
    </row>
    <row r="146" spans="1:3">
      <c r="A146" s="205" cm="1">
        <f t="array" aca="1" ref="A146" ca="1">INDIRECT(_xlfn.CONCAT("'DIARIO BANCOS'!C", ROW(A151)))</f>
        <v>0</v>
      </c>
      <c r="B146" s="206" cm="1">
        <f t="array" aca="1" ref="B146" ca="1">INDIRECT(_xlfn.CONCAT("'DIARIO BANCOS'!D", ROW(B151)))</f>
        <v>0</v>
      </c>
      <c r="C146" s="221" cm="1">
        <f t="array" aca="1" ref="C146" ca="1">INDIRECT(_xlfn.CONCAT("'DIARIO BANCOS'!E", ROW(E151)))</f>
        <v>0</v>
      </c>
    </row>
    <row r="147" spans="1:3">
      <c r="A147" s="205" cm="1">
        <f t="array" aca="1" ref="A147" ca="1">INDIRECT(_xlfn.CONCAT("'DIARIO BANCOS'!C", ROW(A152)))</f>
        <v>0</v>
      </c>
      <c r="B147" s="206" cm="1">
        <f t="array" aca="1" ref="B147" ca="1">INDIRECT(_xlfn.CONCAT("'DIARIO BANCOS'!D", ROW(B152)))</f>
        <v>0</v>
      </c>
      <c r="C147" s="221" cm="1">
        <f t="array" aca="1" ref="C147" ca="1">INDIRECT(_xlfn.CONCAT("'DIARIO BANCOS'!E", ROW(E152)))</f>
        <v>0</v>
      </c>
    </row>
    <row r="148" spans="1:3">
      <c r="A148" s="205" cm="1">
        <f t="array" aca="1" ref="A148" ca="1">INDIRECT(_xlfn.CONCAT("'DIARIO BANCOS'!C", ROW(A153)))</f>
        <v>0</v>
      </c>
      <c r="B148" s="206" cm="1">
        <f t="array" aca="1" ref="B148" ca="1">INDIRECT(_xlfn.CONCAT("'DIARIO BANCOS'!D", ROW(B153)))</f>
        <v>0</v>
      </c>
      <c r="C148" s="221" cm="1">
        <f t="array" aca="1" ref="C148" ca="1">INDIRECT(_xlfn.CONCAT("'DIARIO BANCOS'!E", ROW(E153)))</f>
        <v>0</v>
      </c>
    </row>
    <row r="149" spans="1:3">
      <c r="A149" s="205" cm="1">
        <f t="array" aca="1" ref="A149" ca="1">INDIRECT(_xlfn.CONCAT("'DIARIO BANCOS'!C", ROW(A154)))</f>
        <v>0</v>
      </c>
      <c r="B149" s="206" cm="1">
        <f t="array" aca="1" ref="B149" ca="1">INDIRECT(_xlfn.CONCAT("'DIARIO BANCOS'!D", ROW(B154)))</f>
        <v>0</v>
      </c>
      <c r="C149" s="221" cm="1">
        <f t="array" aca="1" ref="C149" ca="1">INDIRECT(_xlfn.CONCAT("'DIARIO BANCOS'!E", ROW(E154)))</f>
        <v>0</v>
      </c>
    </row>
    <row r="150" spans="1:3">
      <c r="A150" s="205" cm="1">
        <f t="array" aca="1" ref="A150" ca="1">INDIRECT(_xlfn.CONCAT("'DIARIO BANCOS'!C", ROW(A155)))</f>
        <v>0</v>
      </c>
      <c r="B150" s="206" cm="1">
        <f t="array" aca="1" ref="B150" ca="1">INDIRECT(_xlfn.CONCAT("'DIARIO BANCOS'!D", ROW(B155)))</f>
        <v>0</v>
      </c>
      <c r="C150" s="221" cm="1">
        <f t="array" aca="1" ref="C150" ca="1">INDIRECT(_xlfn.CONCAT("'DIARIO BANCOS'!E", ROW(E155)))</f>
        <v>0</v>
      </c>
    </row>
    <row r="151" spans="1:3">
      <c r="A151" s="205" cm="1">
        <f t="array" aca="1" ref="A151" ca="1">INDIRECT(_xlfn.CONCAT("'DIARIO BANCOS'!C", ROW(A156)))</f>
        <v>0</v>
      </c>
      <c r="B151" s="206" cm="1">
        <f t="array" aca="1" ref="B151" ca="1">INDIRECT(_xlfn.CONCAT("'DIARIO BANCOS'!D", ROW(B156)))</f>
        <v>0</v>
      </c>
      <c r="C151" s="221" cm="1">
        <f t="array" aca="1" ref="C151" ca="1">INDIRECT(_xlfn.CONCAT("'DIARIO BANCOS'!E", ROW(E156)))</f>
        <v>0</v>
      </c>
    </row>
    <row r="152" spans="1:3">
      <c r="A152" s="205" cm="1">
        <f t="array" aca="1" ref="A152" ca="1">INDIRECT(_xlfn.CONCAT("'DIARIO BANCOS'!C", ROW(A157)))</f>
        <v>0</v>
      </c>
      <c r="B152" s="206" cm="1">
        <f t="array" aca="1" ref="B152" ca="1">INDIRECT(_xlfn.CONCAT("'DIARIO BANCOS'!D", ROW(B157)))</f>
        <v>0</v>
      </c>
      <c r="C152" s="221" cm="1">
        <f t="array" aca="1" ref="C152" ca="1">INDIRECT(_xlfn.CONCAT("'DIARIO BANCOS'!E", ROW(E157)))</f>
        <v>0</v>
      </c>
    </row>
    <row r="153" spans="1:3">
      <c r="A153" s="205" cm="1">
        <f t="array" aca="1" ref="A153" ca="1">INDIRECT(_xlfn.CONCAT("'DIARIO BANCOS'!C", ROW(A158)))</f>
        <v>0</v>
      </c>
      <c r="B153" s="206" cm="1">
        <f t="array" aca="1" ref="B153" ca="1">INDIRECT(_xlfn.CONCAT("'DIARIO BANCOS'!D", ROW(B158)))</f>
        <v>0</v>
      </c>
      <c r="C153" s="221" cm="1">
        <f t="array" aca="1" ref="C153" ca="1">INDIRECT(_xlfn.CONCAT("'DIARIO BANCOS'!E", ROW(E158)))</f>
        <v>0</v>
      </c>
    </row>
    <row r="154" spans="1:3">
      <c r="A154" s="205" cm="1">
        <f t="array" aca="1" ref="A154" ca="1">INDIRECT(_xlfn.CONCAT("'DIARIO BANCOS'!C", ROW(A159)))</f>
        <v>0</v>
      </c>
      <c r="B154" s="206" cm="1">
        <f t="array" aca="1" ref="B154" ca="1">INDIRECT(_xlfn.CONCAT("'DIARIO BANCOS'!D", ROW(B159)))</f>
        <v>0</v>
      </c>
      <c r="C154" s="221" cm="1">
        <f t="array" aca="1" ref="C154" ca="1">INDIRECT(_xlfn.CONCAT("'DIARIO BANCOS'!E", ROW(E159)))</f>
        <v>0</v>
      </c>
    </row>
    <row r="155" spans="1:3">
      <c r="A155" s="205" cm="1">
        <f t="array" aca="1" ref="A155" ca="1">INDIRECT(_xlfn.CONCAT("'DIARIO BANCOS'!C", ROW(A160)))</f>
        <v>0</v>
      </c>
      <c r="B155" s="206" cm="1">
        <f t="array" aca="1" ref="B155" ca="1">INDIRECT(_xlfn.CONCAT("'DIARIO BANCOS'!D", ROW(B160)))</f>
        <v>0</v>
      </c>
      <c r="C155" s="221" cm="1">
        <f t="array" aca="1" ref="C155" ca="1">INDIRECT(_xlfn.CONCAT("'DIARIO BANCOS'!E", ROW(E160)))</f>
        <v>0</v>
      </c>
    </row>
    <row r="156" spans="1:3">
      <c r="A156" s="205" cm="1">
        <f t="array" aca="1" ref="A156" ca="1">INDIRECT(_xlfn.CONCAT("'DIARIO BANCOS'!C", ROW(A161)))</f>
        <v>0</v>
      </c>
      <c r="B156" s="206" cm="1">
        <f t="array" aca="1" ref="B156" ca="1">INDIRECT(_xlfn.CONCAT("'DIARIO BANCOS'!D", ROW(B161)))</f>
        <v>0</v>
      </c>
      <c r="C156" s="221" cm="1">
        <f t="array" aca="1" ref="C156" ca="1">INDIRECT(_xlfn.CONCAT("'DIARIO BANCOS'!E", ROW(E161)))</f>
        <v>0</v>
      </c>
    </row>
    <row r="157" spans="1:3">
      <c r="A157" s="205" cm="1">
        <f t="array" aca="1" ref="A157" ca="1">INDIRECT(_xlfn.CONCAT("'DIARIO BANCOS'!C", ROW(A162)))</f>
        <v>0</v>
      </c>
      <c r="B157" s="206" cm="1">
        <f t="array" aca="1" ref="B157" ca="1">INDIRECT(_xlfn.CONCAT("'DIARIO BANCOS'!D", ROW(B162)))</f>
        <v>0</v>
      </c>
      <c r="C157" s="221" cm="1">
        <f t="array" aca="1" ref="C157" ca="1">INDIRECT(_xlfn.CONCAT("'DIARIO BANCOS'!E", ROW(E162)))</f>
        <v>0</v>
      </c>
    </row>
    <row r="158" spans="1:3">
      <c r="A158" s="205" cm="1">
        <f t="array" aca="1" ref="A158" ca="1">INDIRECT(_xlfn.CONCAT("'DIARIO BANCOS'!C", ROW(A163)))</f>
        <v>0</v>
      </c>
      <c r="B158" s="206" cm="1">
        <f t="array" aca="1" ref="B158" ca="1">INDIRECT(_xlfn.CONCAT("'DIARIO BANCOS'!D", ROW(B163)))</f>
        <v>0</v>
      </c>
      <c r="C158" s="221" cm="1">
        <f t="array" aca="1" ref="C158" ca="1">INDIRECT(_xlfn.CONCAT("'DIARIO BANCOS'!E", ROW(E163)))</f>
        <v>0</v>
      </c>
    </row>
    <row r="159" spans="1:3">
      <c r="A159" s="205" cm="1">
        <f t="array" aca="1" ref="A159" ca="1">INDIRECT(_xlfn.CONCAT("'DIARIO BANCOS'!C", ROW(A164)))</f>
        <v>0</v>
      </c>
      <c r="B159" s="206" cm="1">
        <f t="array" aca="1" ref="B159" ca="1">INDIRECT(_xlfn.CONCAT("'DIARIO BANCOS'!D", ROW(B164)))</f>
        <v>0</v>
      </c>
      <c r="C159" s="221" cm="1">
        <f t="array" aca="1" ref="C159" ca="1">INDIRECT(_xlfn.CONCAT("'DIARIO BANCOS'!E", ROW(E164)))</f>
        <v>0</v>
      </c>
    </row>
    <row r="160" spans="1:3">
      <c r="A160" s="205" cm="1">
        <f t="array" aca="1" ref="A160" ca="1">INDIRECT(_xlfn.CONCAT("'DIARIO BANCOS'!C", ROW(A165)))</f>
        <v>0</v>
      </c>
      <c r="B160" s="206" cm="1">
        <f t="array" aca="1" ref="B160" ca="1">INDIRECT(_xlfn.CONCAT("'DIARIO BANCOS'!D", ROW(B165)))</f>
        <v>0</v>
      </c>
      <c r="C160" s="221" cm="1">
        <f t="array" aca="1" ref="C160" ca="1">INDIRECT(_xlfn.CONCAT("'DIARIO BANCOS'!E", ROW(E165)))</f>
        <v>0</v>
      </c>
    </row>
    <row r="161" spans="1:3">
      <c r="A161" s="205" cm="1">
        <f t="array" aca="1" ref="A161" ca="1">INDIRECT(_xlfn.CONCAT("'DIARIO BANCOS'!C", ROW(A166)))</f>
        <v>0</v>
      </c>
      <c r="B161" s="206" cm="1">
        <f t="array" aca="1" ref="B161" ca="1">INDIRECT(_xlfn.CONCAT("'DIARIO BANCOS'!D", ROW(B166)))</f>
        <v>0</v>
      </c>
      <c r="C161" s="221" cm="1">
        <f t="array" aca="1" ref="C161" ca="1">INDIRECT(_xlfn.CONCAT("'DIARIO BANCOS'!E", ROW(E166)))</f>
        <v>0</v>
      </c>
    </row>
    <row r="162" spans="1:3">
      <c r="A162" s="205" cm="1">
        <f t="array" aca="1" ref="A162" ca="1">INDIRECT(_xlfn.CONCAT("'DIARIO BANCOS'!C", ROW(A167)))</f>
        <v>0</v>
      </c>
      <c r="B162" s="206" cm="1">
        <f t="array" aca="1" ref="B162" ca="1">INDIRECT(_xlfn.CONCAT("'DIARIO BANCOS'!D", ROW(B167)))</f>
        <v>0</v>
      </c>
      <c r="C162" s="221" cm="1">
        <f t="array" aca="1" ref="C162" ca="1">INDIRECT(_xlfn.CONCAT("'DIARIO BANCOS'!E", ROW(E167)))</f>
        <v>0</v>
      </c>
    </row>
    <row r="163" spans="1:3">
      <c r="A163" s="205" cm="1">
        <f t="array" aca="1" ref="A163" ca="1">INDIRECT(_xlfn.CONCAT("'DIARIO BANCOS'!C", ROW(A168)))</f>
        <v>0</v>
      </c>
      <c r="B163" s="206" cm="1">
        <f t="array" aca="1" ref="B163" ca="1">INDIRECT(_xlfn.CONCAT("'DIARIO BANCOS'!D", ROW(B168)))</f>
        <v>0</v>
      </c>
      <c r="C163" s="221" cm="1">
        <f t="array" aca="1" ref="C163" ca="1">INDIRECT(_xlfn.CONCAT("'DIARIO BANCOS'!E", ROW(E168)))</f>
        <v>0</v>
      </c>
    </row>
    <row r="164" spans="1:3">
      <c r="A164" s="205" cm="1">
        <f t="array" aca="1" ref="A164" ca="1">INDIRECT(_xlfn.CONCAT("'DIARIO BANCOS'!C", ROW(A169)))</f>
        <v>0</v>
      </c>
      <c r="B164" s="206" cm="1">
        <f t="array" aca="1" ref="B164" ca="1">INDIRECT(_xlfn.CONCAT("'DIARIO BANCOS'!D", ROW(B169)))</f>
        <v>0</v>
      </c>
      <c r="C164" s="221" cm="1">
        <f t="array" aca="1" ref="C164" ca="1">INDIRECT(_xlfn.CONCAT("'DIARIO BANCOS'!E", ROW(E169)))</f>
        <v>0</v>
      </c>
    </row>
    <row r="165" spans="1:3">
      <c r="A165" s="205" cm="1">
        <f t="array" aca="1" ref="A165" ca="1">INDIRECT(_xlfn.CONCAT("'DIARIO BANCOS'!C", ROW(A170)))</f>
        <v>0</v>
      </c>
      <c r="B165" s="206" cm="1">
        <f t="array" aca="1" ref="B165" ca="1">INDIRECT(_xlfn.CONCAT("'DIARIO BANCOS'!D", ROW(B170)))</f>
        <v>0</v>
      </c>
      <c r="C165" s="221" cm="1">
        <f t="array" aca="1" ref="C165" ca="1">INDIRECT(_xlfn.CONCAT("'DIARIO BANCOS'!E", ROW(E170)))</f>
        <v>0</v>
      </c>
    </row>
    <row r="166" spans="1:3">
      <c r="A166" s="205" cm="1">
        <f t="array" aca="1" ref="A166" ca="1">INDIRECT(_xlfn.CONCAT("'DIARIO BANCOS'!C", ROW(A171)))</f>
        <v>0</v>
      </c>
      <c r="B166" s="206" cm="1">
        <f t="array" aca="1" ref="B166" ca="1">INDIRECT(_xlfn.CONCAT("'DIARIO BANCOS'!D", ROW(B171)))</f>
        <v>0</v>
      </c>
      <c r="C166" s="221" cm="1">
        <f t="array" aca="1" ref="C166" ca="1">INDIRECT(_xlfn.CONCAT("'DIARIO BANCOS'!E", ROW(E171)))</f>
        <v>0</v>
      </c>
    </row>
    <row r="167" spans="1:3">
      <c r="A167" s="205" cm="1">
        <f t="array" aca="1" ref="A167" ca="1">INDIRECT(_xlfn.CONCAT("'DIARIO BANCOS'!C", ROW(A172)))</f>
        <v>0</v>
      </c>
      <c r="B167" s="206" cm="1">
        <f t="array" aca="1" ref="B167" ca="1">INDIRECT(_xlfn.CONCAT("'DIARIO BANCOS'!D", ROW(B172)))</f>
        <v>0</v>
      </c>
      <c r="C167" s="221" cm="1">
        <f t="array" aca="1" ref="C167" ca="1">INDIRECT(_xlfn.CONCAT("'DIARIO BANCOS'!E", ROW(E172)))</f>
        <v>0</v>
      </c>
    </row>
    <row r="168" spans="1:3">
      <c r="A168" s="205" cm="1">
        <f t="array" aca="1" ref="A168" ca="1">INDIRECT(_xlfn.CONCAT("'DIARIO BANCOS'!C", ROW(A173)))</f>
        <v>0</v>
      </c>
      <c r="B168" s="206" cm="1">
        <f t="array" aca="1" ref="B168" ca="1">INDIRECT(_xlfn.CONCAT("'DIARIO BANCOS'!D", ROW(B173)))</f>
        <v>0</v>
      </c>
      <c r="C168" s="221" cm="1">
        <f t="array" aca="1" ref="C168" ca="1">INDIRECT(_xlfn.CONCAT("'DIARIO BANCOS'!E", ROW(E173)))</f>
        <v>0</v>
      </c>
    </row>
    <row r="169" spans="1:3">
      <c r="A169" s="205" cm="1">
        <f t="array" aca="1" ref="A169" ca="1">INDIRECT(_xlfn.CONCAT("'DIARIO BANCOS'!C", ROW(A174)))</f>
        <v>0</v>
      </c>
      <c r="B169" s="206" cm="1">
        <f t="array" aca="1" ref="B169" ca="1">INDIRECT(_xlfn.CONCAT("'DIARIO BANCOS'!D", ROW(B174)))</f>
        <v>0</v>
      </c>
      <c r="C169" s="221" cm="1">
        <f t="array" aca="1" ref="C169" ca="1">INDIRECT(_xlfn.CONCAT("'DIARIO BANCOS'!E", ROW(E174)))</f>
        <v>0</v>
      </c>
    </row>
    <row r="170" spans="1:3">
      <c r="A170" s="205" cm="1">
        <f t="array" aca="1" ref="A170" ca="1">INDIRECT(_xlfn.CONCAT("'DIARIO BANCOS'!C", ROW(A175)))</f>
        <v>0</v>
      </c>
      <c r="B170" s="206" cm="1">
        <f t="array" aca="1" ref="B170" ca="1">INDIRECT(_xlfn.CONCAT("'DIARIO BANCOS'!D", ROW(B175)))</f>
        <v>0</v>
      </c>
      <c r="C170" s="221" cm="1">
        <f t="array" aca="1" ref="C170" ca="1">INDIRECT(_xlfn.CONCAT("'DIARIO BANCOS'!E", ROW(E175)))</f>
        <v>0</v>
      </c>
    </row>
    <row r="171" spans="1:3">
      <c r="A171" s="205" cm="1">
        <f t="array" aca="1" ref="A171" ca="1">INDIRECT(_xlfn.CONCAT("'DIARIO BANCOS'!C", ROW(A176)))</f>
        <v>0</v>
      </c>
      <c r="B171" s="206" cm="1">
        <f t="array" aca="1" ref="B171" ca="1">INDIRECT(_xlfn.CONCAT("'DIARIO BANCOS'!D", ROW(B176)))</f>
        <v>0</v>
      </c>
      <c r="C171" s="221" cm="1">
        <f t="array" aca="1" ref="C171" ca="1">INDIRECT(_xlfn.CONCAT("'DIARIO BANCOS'!E", ROW(E176)))</f>
        <v>0</v>
      </c>
    </row>
    <row r="172" spans="1:3">
      <c r="A172" s="205" cm="1">
        <f t="array" aca="1" ref="A172" ca="1">INDIRECT(_xlfn.CONCAT("'DIARIO BANCOS'!C", ROW(A177)))</f>
        <v>0</v>
      </c>
      <c r="B172" s="206" cm="1">
        <f t="array" aca="1" ref="B172" ca="1">INDIRECT(_xlfn.CONCAT("'DIARIO BANCOS'!D", ROW(B177)))</f>
        <v>0</v>
      </c>
      <c r="C172" s="221" cm="1">
        <f t="array" aca="1" ref="C172" ca="1">INDIRECT(_xlfn.CONCAT("'DIARIO BANCOS'!E", ROW(E177)))</f>
        <v>0</v>
      </c>
    </row>
    <row r="173" spans="1:3">
      <c r="A173" s="205" cm="1">
        <f t="array" aca="1" ref="A173" ca="1">INDIRECT(_xlfn.CONCAT("'DIARIO BANCOS'!C", ROW(A178)))</f>
        <v>0</v>
      </c>
      <c r="B173" s="206" cm="1">
        <f t="array" aca="1" ref="B173" ca="1">INDIRECT(_xlfn.CONCAT("'DIARIO BANCOS'!D", ROW(B178)))</f>
        <v>0</v>
      </c>
      <c r="C173" s="221" cm="1">
        <f t="array" aca="1" ref="C173" ca="1">INDIRECT(_xlfn.CONCAT("'DIARIO BANCOS'!E", ROW(E178)))</f>
        <v>0</v>
      </c>
    </row>
    <row r="174" spans="1:3">
      <c r="A174" s="205" cm="1">
        <f t="array" aca="1" ref="A174" ca="1">INDIRECT(_xlfn.CONCAT("'DIARIO BANCOS'!C", ROW(A179)))</f>
        <v>0</v>
      </c>
      <c r="B174" s="206" cm="1">
        <f t="array" aca="1" ref="B174" ca="1">INDIRECT(_xlfn.CONCAT("'DIARIO BANCOS'!D", ROW(B179)))</f>
        <v>0</v>
      </c>
      <c r="C174" s="221" cm="1">
        <f t="array" aca="1" ref="C174" ca="1">INDIRECT(_xlfn.CONCAT("'DIARIO BANCOS'!E", ROW(E179)))</f>
        <v>0</v>
      </c>
    </row>
    <row r="175" spans="1:3">
      <c r="A175" s="205" cm="1">
        <f t="array" aca="1" ref="A175" ca="1">INDIRECT(_xlfn.CONCAT("'DIARIO BANCOS'!C", ROW(A180)))</f>
        <v>0</v>
      </c>
      <c r="B175" s="206" cm="1">
        <f t="array" aca="1" ref="B175" ca="1">INDIRECT(_xlfn.CONCAT("'DIARIO BANCOS'!D", ROW(B180)))</f>
        <v>0</v>
      </c>
      <c r="C175" s="221" cm="1">
        <f t="array" aca="1" ref="C175" ca="1">INDIRECT(_xlfn.CONCAT("'DIARIO BANCOS'!E", ROW(E180)))</f>
        <v>0</v>
      </c>
    </row>
    <row r="176" spans="1:3">
      <c r="A176" s="205" cm="1">
        <f t="array" aca="1" ref="A176" ca="1">INDIRECT(_xlfn.CONCAT("'DIARIO BANCOS'!C", ROW(A181)))</f>
        <v>0</v>
      </c>
      <c r="B176" s="206" cm="1">
        <f t="array" aca="1" ref="B176" ca="1">INDIRECT(_xlfn.CONCAT("'DIARIO BANCOS'!D", ROW(B181)))</f>
        <v>0</v>
      </c>
      <c r="C176" s="221" cm="1">
        <f t="array" aca="1" ref="C176" ca="1">INDIRECT(_xlfn.CONCAT("'DIARIO BANCOS'!E", ROW(E181)))</f>
        <v>0</v>
      </c>
    </row>
    <row r="177" spans="1:3">
      <c r="A177" s="205" cm="1">
        <f t="array" aca="1" ref="A177" ca="1">INDIRECT(_xlfn.CONCAT("'DIARIO BANCOS'!C", ROW(A182)))</f>
        <v>0</v>
      </c>
      <c r="B177" s="206" cm="1">
        <f t="array" aca="1" ref="B177" ca="1">INDIRECT(_xlfn.CONCAT("'DIARIO BANCOS'!D", ROW(B182)))</f>
        <v>0</v>
      </c>
      <c r="C177" s="221" cm="1">
        <f t="array" aca="1" ref="C177" ca="1">INDIRECT(_xlfn.CONCAT("'DIARIO BANCOS'!E", ROW(E182)))</f>
        <v>0</v>
      </c>
    </row>
    <row r="178" spans="1:3">
      <c r="A178" s="205" cm="1">
        <f t="array" aca="1" ref="A178" ca="1">INDIRECT(_xlfn.CONCAT("'DIARIO BANCOS'!C", ROW(A183)))</f>
        <v>0</v>
      </c>
      <c r="B178" s="206" cm="1">
        <f t="array" aca="1" ref="B178" ca="1">INDIRECT(_xlfn.CONCAT("'DIARIO BANCOS'!D", ROW(B183)))</f>
        <v>0</v>
      </c>
      <c r="C178" s="221" cm="1">
        <f t="array" aca="1" ref="C178" ca="1">INDIRECT(_xlfn.CONCAT("'DIARIO BANCOS'!E", ROW(E183)))</f>
        <v>0</v>
      </c>
    </row>
    <row r="179" spans="1:3">
      <c r="A179" s="205" cm="1">
        <f t="array" aca="1" ref="A179" ca="1">INDIRECT(_xlfn.CONCAT("'DIARIO BANCOS'!C", ROW(A184)))</f>
        <v>0</v>
      </c>
      <c r="B179" s="206" cm="1">
        <f t="array" aca="1" ref="B179" ca="1">INDIRECT(_xlfn.CONCAT("'DIARIO BANCOS'!D", ROW(B184)))</f>
        <v>0</v>
      </c>
      <c r="C179" s="221" cm="1">
        <f t="array" aca="1" ref="C179" ca="1">INDIRECT(_xlfn.CONCAT("'DIARIO BANCOS'!E", ROW(E184)))</f>
        <v>0</v>
      </c>
    </row>
    <row r="180" spans="1:3">
      <c r="A180" s="205" cm="1">
        <f t="array" aca="1" ref="A180" ca="1">INDIRECT(_xlfn.CONCAT("'DIARIO BANCOS'!C", ROW(A185)))</f>
        <v>0</v>
      </c>
      <c r="B180" s="206" cm="1">
        <f t="array" aca="1" ref="B180" ca="1">INDIRECT(_xlfn.CONCAT("'DIARIO BANCOS'!D", ROW(B185)))</f>
        <v>0</v>
      </c>
      <c r="C180" s="221" cm="1">
        <f t="array" aca="1" ref="C180" ca="1">INDIRECT(_xlfn.CONCAT("'DIARIO BANCOS'!E", ROW(E185)))</f>
        <v>0</v>
      </c>
    </row>
    <row r="181" spans="1:3">
      <c r="A181" s="205" cm="1">
        <f t="array" aca="1" ref="A181" ca="1">INDIRECT(_xlfn.CONCAT("'DIARIO BANCOS'!C", ROW(A186)))</f>
        <v>0</v>
      </c>
      <c r="B181" s="206" cm="1">
        <f t="array" aca="1" ref="B181" ca="1">INDIRECT(_xlfn.CONCAT("'DIARIO BANCOS'!D", ROW(B186)))</f>
        <v>0</v>
      </c>
      <c r="C181" s="221" cm="1">
        <f t="array" aca="1" ref="C181" ca="1">INDIRECT(_xlfn.CONCAT("'DIARIO BANCOS'!E", ROW(E186)))</f>
        <v>0</v>
      </c>
    </row>
    <row r="182" spans="1:3">
      <c r="A182" s="205" cm="1">
        <f t="array" aca="1" ref="A182" ca="1">INDIRECT(_xlfn.CONCAT("'DIARIO BANCOS'!C", ROW(A187)))</f>
        <v>0</v>
      </c>
      <c r="B182" s="206" cm="1">
        <f t="array" aca="1" ref="B182" ca="1">INDIRECT(_xlfn.CONCAT("'DIARIO BANCOS'!D", ROW(B187)))</f>
        <v>0</v>
      </c>
      <c r="C182" s="221" cm="1">
        <f t="array" aca="1" ref="C182" ca="1">INDIRECT(_xlfn.CONCAT("'DIARIO BANCOS'!E", ROW(E187)))</f>
        <v>0</v>
      </c>
    </row>
    <row r="183" spans="1:3">
      <c r="A183" s="205" cm="1">
        <f t="array" aca="1" ref="A183" ca="1">INDIRECT(_xlfn.CONCAT("'DIARIO BANCOS'!C", ROW(A188)))</f>
        <v>0</v>
      </c>
      <c r="B183" s="206" cm="1">
        <f t="array" aca="1" ref="B183" ca="1">INDIRECT(_xlfn.CONCAT("'DIARIO BANCOS'!D", ROW(B188)))</f>
        <v>0</v>
      </c>
      <c r="C183" s="221" cm="1">
        <f t="array" aca="1" ref="C183" ca="1">INDIRECT(_xlfn.CONCAT("'DIARIO BANCOS'!E", ROW(E188)))</f>
        <v>0</v>
      </c>
    </row>
    <row r="184" spans="1:3">
      <c r="A184" s="205" cm="1">
        <f t="array" aca="1" ref="A184" ca="1">INDIRECT(_xlfn.CONCAT("'DIARIO BANCOS'!C", ROW(A189)))</f>
        <v>0</v>
      </c>
      <c r="B184" s="206" cm="1">
        <f t="array" aca="1" ref="B184" ca="1">INDIRECT(_xlfn.CONCAT("'DIARIO BANCOS'!D", ROW(B189)))</f>
        <v>0</v>
      </c>
      <c r="C184" s="221" cm="1">
        <f t="array" aca="1" ref="C184" ca="1">INDIRECT(_xlfn.CONCAT("'DIARIO BANCOS'!E", ROW(E189)))</f>
        <v>0</v>
      </c>
    </row>
    <row r="185" spans="1:3">
      <c r="A185" s="205" cm="1">
        <f t="array" aca="1" ref="A185" ca="1">INDIRECT(_xlfn.CONCAT("'DIARIO BANCOS'!C", ROW(A190)))</f>
        <v>0</v>
      </c>
      <c r="B185" s="206" cm="1">
        <f t="array" aca="1" ref="B185" ca="1">INDIRECT(_xlfn.CONCAT("'DIARIO BANCOS'!D", ROW(B190)))</f>
        <v>0</v>
      </c>
      <c r="C185" s="221" cm="1">
        <f t="array" aca="1" ref="C185" ca="1">INDIRECT(_xlfn.CONCAT("'DIARIO BANCOS'!E", ROW(E190)))</f>
        <v>0</v>
      </c>
    </row>
    <row r="186" spans="1:3">
      <c r="A186" s="205" cm="1">
        <f t="array" aca="1" ref="A186" ca="1">INDIRECT(_xlfn.CONCAT("'DIARIO BANCOS'!C", ROW(A191)))</f>
        <v>0</v>
      </c>
      <c r="B186" s="206" cm="1">
        <f t="array" aca="1" ref="B186" ca="1">INDIRECT(_xlfn.CONCAT("'DIARIO BANCOS'!D", ROW(B191)))</f>
        <v>0</v>
      </c>
      <c r="C186" s="221" cm="1">
        <f t="array" aca="1" ref="C186" ca="1">INDIRECT(_xlfn.CONCAT("'DIARIO BANCOS'!E", ROW(E191)))</f>
        <v>0</v>
      </c>
    </row>
    <row r="187" spans="1:3">
      <c r="A187" s="205" cm="1">
        <f t="array" aca="1" ref="A187" ca="1">INDIRECT(_xlfn.CONCAT("'DIARIO BANCOS'!C", ROW(A192)))</f>
        <v>0</v>
      </c>
      <c r="B187" s="206" cm="1">
        <f t="array" aca="1" ref="B187" ca="1">INDIRECT(_xlfn.CONCAT("'DIARIO BANCOS'!D", ROW(B192)))</f>
        <v>0</v>
      </c>
      <c r="C187" s="221" cm="1">
        <f t="array" aca="1" ref="C187" ca="1">INDIRECT(_xlfn.CONCAT("'DIARIO BANCOS'!E", ROW(E192)))</f>
        <v>0</v>
      </c>
    </row>
    <row r="188" spans="1:3">
      <c r="A188" s="205" cm="1">
        <f t="array" aca="1" ref="A188" ca="1">INDIRECT(_xlfn.CONCAT("'DIARIO BANCOS'!C", ROW(A193)))</f>
        <v>0</v>
      </c>
      <c r="B188" s="206" cm="1">
        <f t="array" aca="1" ref="B188" ca="1">INDIRECT(_xlfn.CONCAT("'DIARIO BANCOS'!D", ROW(B193)))</f>
        <v>0</v>
      </c>
      <c r="C188" s="221" cm="1">
        <f t="array" aca="1" ref="C188" ca="1">INDIRECT(_xlfn.CONCAT("'DIARIO BANCOS'!E", ROW(E193)))</f>
        <v>0</v>
      </c>
    </row>
    <row r="189" spans="1:3">
      <c r="A189" s="205" cm="1">
        <f t="array" aca="1" ref="A189" ca="1">INDIRECT(_xlfn.CONCAT("'DIARIO BANCOS'!C", ROW(A194)))</f>
        <v>0</v>
      </c>
      <c r="B189" s="206" cm="1">
        <f t="array" aca="1" ref="B189" ca="1">INDIRECT(_xlfn.CONCAT("'DIARIO BANCOS'!D", ROW(B194)))</f>
        <v>0</v>
      </c>
      <c r="C189" s="221" cm="1">
        <f t="array" aca="1" ref="C189" ca="1">INDIRECT(_xlfn.CONCAT("'DIARIO BANCOS'!E", ROW(E194)))</f>
        <v>0</v>
      </c>
    </row>
    <row r="190" spans="1:3">
      <c r="A190" s="205" cm="1">
        <f t="array" aca="1" ref="A190" ca="1">INDIRECT(_xlfn.CONCAT("'DIARIO BANCOS'!C", ROW(A195)))</f>
        <v>0</v>
      </c>
      <c r="B190" s="206" cm="1">
        <f t="array" aca="1" ref="B190" ca="1">INDIRECT(_xlfn.CONCAT("'DIARIO BANCOS'!D", ROW(B195)))</f>
        <v>0</v>
      </c>
      <c r="C190" s="221" cm="1">
        <f t="array" aca="1" ref="C190" ca="1">INDIRECT(_xlfn.CONCAT("'DIARIO BANCOS'!E", ROW(E195)))</f>
        <v>0</v>
      </c>
    </row>
    <row r="191" spans="1:3">
      <c r="A191" s="205" cm="1">
        <f t="array" aca="1" ref="A191" ca="1">INDIRECT(_xlfn.CONCAT("'DIARIO BANCOS'!C", ROW(A196)))</f>
        <v>0</v>
      </c>
      <c r="B191" s="206" cm="1">
        <f t="array" aca="1" ref="B191" ca="1">INDIRECT(_xlfn.CONCAT("'DIARIO BANCOS'!D", ROW(B196)))</f>
        <v>0</v>
      </c>
      <c r="C191" s="221" cm="1">
        <f t="array" aca="1" ref="C191" ca="1">INDIRECT(_xlfn.CONCAT("'DIARIO BANCOS'!E", ROW(E196)))</f>
        <v>0</v>
      </c>
    </row>
    <row r="192" spans="1:3">
      <c r="A192" s="205" cm="1">
        <f t="array" aca="1" ref="A192" ca="1">INDIRECT(_xlfn.CONCAT("'DIARIO BANCOS'!C", ROW(A197)))</f>
        <v>0</v>
      </c>
      <c r="B192" s="206" cm="1">
        <f t="array" aca="1" ref="B192" ca="1">INDIRECT(_xlfn.CONCAT("'DIARIO BANCOS'!D", ROW(B197)))</f>
        <v>0</v>
      </c>
      <c r="C192" s="221" cm="1">
        <f t="array" aca="1" ref="C192" ca="1">INDIRECT(_xlfn.CONCAT("'DIARIO BANCOS'!E", ROW(E197)))</f>
        <v>0</v>
      </c>
    </row>
    <row r="193" spans="1:3">
      <c r="A193" s="205" cm="1">
        <f t="array" aca="1" ref="A193" ca="1">INDIRECT(_xlfn.CONCAT("'DIARIO BANCOS'!C", ROW(A198)))</f>
        <v>0</v>
      </c>
      <c r="B193" s="206" cm="1">
        <f t="array" aca="1" ref="B193" ca="1">INDIRECT(_xlfn.CONCAT("'DIARIO BANCOS'!D", ROW(B198)))</f>
        <v>0</v>
      </c>
      <c r="C193" s="221" cm="1">
        <f t="array" aca="1" ref="C193" ca="1">INDIRECT(_xlfn.CONCAT("'DIARIO BANCOS'!E", ROW(E198)))</f>
        <v>0</v>
      </c>
    </row>
    <row r="194" spans="1:3">
      <c r="A194" s="205" cm="1">
        <f t="array" aca="1" ref="A194" ca="1">INDIRECT(_xlfn.CONCAT("'DIARIO BANCOS'!C", ROW(A199)))</f>
        <v>0</v>
      </c>
      <c r="B194" s="206" cm="1">
        <f t="array" aca="1" ref="B194" ca="1">INDIRECT(_xlfn.CONCAT("'DIARIO BANCOS'!D", ROW(B199)))</f>
        <v>0</v>
      </c>
      <c r="C194" s="221" cm="1">
        <f t="array" aca="1" ref="C194" ca="1">INDIRECT(_xlfn.CONCAT("'DIARIO BANCOS'!E", ROW(E199)))</f>
        <v>0</v>
      </c>
    </row>
    <row r="195" spans="1:3">
      <c r="A195" s="205" cm="1">
        <f t="array" aca="1" ref="A195" ca="1">INDIRECT(_xlfn.CONCAT("'DIARIO BANCOS'!C", ROW(A200)))</f>
        <v>0</v>
      </c>
      <c r="B195" s="206" cm="1">
        <f t="array" aca="1" ref="B195" ca="1">INDIRECT(_xlfn.CONCAT("'DIARIO BANCOS'!D", ROW(B200)))</f>
        <v>0</v>
      </c>
      <c r="C195" s="221" cm="1">
        <f t="array" aca="1" ref="C195" ca="1">INDIRECT(_xlfn.CONCAT("'DIARIO BANCOS'!E", ROW(E200)))</f>
        <v>0</v>
      </c>
    </row>
    <row r="196" spans="1:3">
      <c r="A196" s="205" cm="1">
        <f t="array" aca="1" ref="A196" ca="1">INDIRECT(_xlfn.CONCAT("'DIARIO BANCOS'!C", ROW(A201)))</f>
        <v>0</v>
      </c>
      <c r="B196" s="206" cm="1">
        <f t="array" aca="1" ref="B196" ca="1">INDIRECT(_xlfn.CONCAT("'DIARIO BANCOS'!D", ROW(B201)))</f>
        <v>0</v>
      </c>
      <c r="C196" s="221" cm="1">
        <f t="array" aca="1" ref="C196" ca="1">INDIRECT(_xlfn.CONCAT("'DIARIO BANCOS'!E", ROW(E201)))</f>
        <v>0</v>
      </c>
    </row>
    <row r="197" spans="1:3">
      <c r="A197" s="205" cm="1">
        <f t="array" aca="1" ref="A197" ca="1">INDIRECT(_xlfn.CONCAT("'DIARIO BANCOS'!C", ROW(A202)))</f>
        <v>0</v>
      </c>
      <c r="B197" s="206" cm="1">
        <f t="array" aca="1" ref="B197" ca="1">INDIRECT(_xlfn.CONCAT("'DIARIO BANCOS'!D", ROW(B202)))</f>
        <v>0</v>
      </c>
      <c r="C197" s="221" cm="1">
        <f t="array" aca="1" ref="C197" ca="1">INDIRECT(_xlfn.CONCAT("'DIARIO BANCOS'!E", ROW(E202)))</f>
        <v>0</v>
      </c>
    </row>
    <row r="198" spans="1:3">
      <c r="A198" s="205" cm="1">
        <f t="array" aca="1" ref="A198" ca="1">INDIRECT(_xlfn.CONCAT("'DIARIO BANCOS'!C", ROW(A203)))</f>
        <v>0</v>
      </c>
      <c r="B198" s="206" cm="1">
        <f t="array" aca="1" ref="B198" ca="1">INDIRECT(_xlfn.CONCAT("'DIARIO BANCOS'!D", ROW(B203)))</f>
        <v>0</v>
      </c>
      <c r="C198" s="221" cm="1">
        <f t="array" aca="1" ref="C198" ca="1">INDIRECT(_xlfn.CONCAT("'DIARIO BANCOS'!E", ROW(E203)))</f>
        <v>0</v>
      </c>
    </row>
    <row r="199" spans="1:3">
      <c r="A199" s="205" cm="1">
        <f t="array" aca="1" ref="A199" ca="1">INDIRECT(_xlfn.CONCAT("'DIARIO BANCOS'!C", ROW(A204)))</f>
        <v>0</v>
      </c>
      <c r="B199" s="206" cm="1">
        <f t="array" aca="1" ref="B199" ca="1">INDIRECT(_xlfn.CONCAT("'DIARIO BANCOS'!D", ROW(B204)))</f>
        <v>0</v>
      </c>
      <c r="C199" s="221" cm="1">
        <f t="array" aca="1" ref="C199" ca="1">INDIRECT(_xlfn.CONCAT("'DIARIO BANCOS'!E", ROW(E204)))</f>
        <v>0</v>
      </c>
    </row>
    <row r="200" spans="1:3">
      <c r="A200" s="205" cm="1">
        <f t="array" aca="1" ref="A200" ca="1">INDIRECT(_xlfn.CONCAT("'DIARIO BANCOS'!C", ROW(A205)))</f>
        <v>0</v>
      </c>
      <c r="B200" s="206" cm="1">
        <f t="array" aca="1" ref="B200" ca="1">INDIRECT(_xlfn.CONCAT("'DIARIO BANCOS'!D", ROW(B205)))</f>
        <v>0</v>
      </c>
      <c r="C200" s="221" cm="1">
        <f t="array" aca="1" ref="C200" ca="1">INDIRECT(_xlfn.CONCAT("'DIARIO BANCOS'!E", ROW(E205)))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50FD3-B302-4E12-BD08-91858AB6F7D1}">
  <sheetPr codeName="Hoja13">
    <outlinePr summaryBelow="0" summaryRight="0"/>
  </sheetPr>
  <dimension ref="A1:Y115"/>
  <sheetViews>
    <sheetView zoomScale="91" zoomScaleNormal="110" workbookViewId="0">
      <selection activeCell="B8" sqref="B8"/>
    </sheetView>
  </sheetViews>
  <sheetFormatPr baseColWidth="10" defaultColWidth="14.44140625" defaultRowHeight="108.6" customHeight="1"/>
  <cols>
    <col min="1" max="1" width="14.44140625" style="86"/>
    <col min="2" max="2" width="26.33203125" style="149" customWidth="1"/>
    <col min="3" max="3" width="10.88671875" style="86" bestFit="1" customWidth="1"/>
    <col min="4" max="4" width="54.109375" style="86" bestFit="1" customWidth="1"/>
    <col min="5" max="5" width="32.44140625" style="86" bestFit="1" customWidth="1"/>
    <col min="6" max="7" width="11.33203125" style="86" bestFit="1" customWidth="1"/>
    <col min="8" max="8" width="17.33203125" customWidth="1"/>
    <col min="9" max="9" width="31.44140625" customWidth="1"/>
    <col min="10" max="10" width="30.109375" style="86" customWidth="1"/>
    <col min="11" max="14" width="14.44140625" style="86"/>
    <col min="15" max="15" width="46.109375" style="86" customWidth="1"/>
    <col min="16" max="22" width="14.44140625" style="86"/>
    <col min="23" max="23" width="11.5546875" style="86" bestFit="1" customWidth="1"/>
    <col min="24" max="24" width="62.5546875" style="228" bestFit="1" customWidth="1"/>
    <col min="25" max="25" width="22.33203125" style="86" bestFit="1" customWidth="1"/>
    <col min="26" max="27" width="11.33203125" style="86" bestFit="1" customWidth="1"/>
    <col min="28" max="16384" width="14.44140625" style="86"/>
  </cols>
  <sheetData>
    <row r="1" spans="1:25" ht="35.4" customHeight="1" thickBot="1">
      <c r="E1" s="227"/>
      <c r="F1" s="227"/>
      <c r="G1" s="227"/>
      <c r="H1" s="86"/>
      <c r="I1" s="86"/>
      <c r="N1" s="86" t="s">
        <v>1692</v>
      </c>
      <c r="X1" s="229" t="s">
        <v>4725</v>
      </c>
    </row>
    <row r="2" spans="1:25" ht="24" thickBot="1">
      <c r="B2" s="230"/>
      <c r="C2" s="231"/>
      <c r="D2" s="232" t="s">
        <v>5128</v>
      </c>
      <c r="E2" s="233"/>
      <c r="F2" s="233"/>
      <c r="G2" s="233"/>
      <c r="H2" s="231"/>
      <c r="I2" s="241"/>
      <c r="N2" s="86" t="s">
        <v>1693</v>
      </c>
      <c r="W2" s="86" t="s">
        <v>685</v>
      </c>
      <c r="X2" s="228" t="s">
        <v>2950</v>
      </c>
      <c r="Y2" s="86" t="s">
        <v>3809</v>
      </c>
    </row>
    <row r="3" spans="1:25" ht="14.4">
      <c r="B3" s="151"/>
      <c r="C3" s="152" t="s">
        <v>685</v>
      </c>
      <c r="D3" s="153" t="s">
        <v>2950</v>
      </c>
      <c r="E3" s="153" t="s">
        <v>2951</v>
      </c>
      <c r="F3" s="87"/>
      <c r="G3" s="87"/>
      <c r="H3" s="86"/>
      <c r="I3" s="87"/>
      <c r="W3" s="86" t="s">
        <v>712</v>
      </c>
      <c r="X3" s="238" t="s">
        <v>712</v>
      </c>
      <c r="Y3" s="86" t="s">
        <v>712</v>
      </c>
    </row>
    <row r="4" spans="1:25" ht="91.8">
      <c r="B4" s="151"/>
      <c r="D4" s="653" t="s">
        <v>7318</v>
      </c>
      <c r="H4" s="226"/>
      <c r="I4" s="87"/>
      <c r="W4" s="86" t="s">
        <v>712</v>
      </c>
      <c r="X4" s="228" t="s">
        <v>712</v>
      </c>
      <c r="Y4" s="86" t="s">
        <v>712</v>
      </c>
    </row>
    <row r="5" spans="1:25" ht="15" thickBot="1">
      <c r="B5" s="151"/>
      <c r="C5"/>
      <c r="D5"/>
      <c r="E5"/>
      <c r="F5"/>
      <c r="G5"/>
      <c r="W5" s="86" t="s">
        <v>712</v>
      </c>
      <c r="X5" s="228" t="s">
        <v>712</v>
      </c>
      <c r="Y5" s="86" t="s">
        <v>712</v>
      </c>
    </row>
    <row r="6" spans="1:25" ht="24" thickBot="1">
      <c r="A6" s="231"/>
      <c r="B6" s="235">
        <v>1</v>
      </c>
      <c r="C6" s="781" t="s">
        <v>685</v>
      </c>
      <c r="D6" s="782" t="s">
        <v>2950</v>
      </c>
      <c r="E6" s="781" t="s">
        <v>3809</v>
      </c>
      <c r="F6" s="235"/>
      <c r="G6" s="235"/>
      <c r="H6" s="235"/>
      <c r="I6" s="235"/>
      <c r="J6" s="231"/>
      <c r="W6" s="86" t="s">
        <v>712</v>
      </c>
      <c r="X6" s="228" t="s">
        <v>712</v>
      </c>
      <c r="Y6" s="86" t="s">
        <v>712</v>
      </c>
    </row>
    <row r="7" spans="1:25" ht="80.400000000000006" thickBot="1">
      <c r="B7" s="150"/>
      <c r="C7" s="784" t="s">
        <v>9437</v>
      </c>
      <c r="D7" s="785" t="s">
        <v>9438</v>
      </c>
      <c r="E7" s="786" t="s">
        <v>9439</v>
      </c>
      <c r="F7" s="150"/>
      <c r="G7" s="150"/>
      <c r="H7" s="150"/>
      <c r="I7" s="150"/>
      <c r="W7" s="86" t="s">
        <v>712</v>
      </c>
      <c r="X7" s="228" t="s">
        <v>712</v>
      </c>
      <c r="Y7" s="86" t="s">
        <v>712</v>
      </c>
    </row>
    <row r="8" spans="1:25" ht="80.400000000000006" thickBot="1">
      <c r="B8" s="150"/>
      <c r="C8" s="784" t="s">
        <v>9437</v>
      </c>
      <c r="D8" s="785" t="s">
        <v>9440</v>
      </c>
      <c r="E8" s="786" t="s">
        <v>9441</v>
      </c>
      <c r="F8" s="150"/>
      <c r="G8" s="150"/>
      <c r="H8" s="150"/>
      <c r="I8" s="150"/>
      <c r="W8" s="86" t="s">
        <v>712</v>
      </c>
      <c r="X8" s="228" t="s">
        <v>712</v>
      </c>
      <c r="Y8" s="86" t="s">
        <v>712</v>
      </c>
    </row>
    <row r="9" spans="1:25" ht="80.400000000000006" thickBot="1">
      <c r="B9" s="150"/>
      <c r="C9" s="784" t="s">
        <v>9437</v>
      </c>
      <c r="D9" s="785" t="s">
        <v>9442</v>
      </c>
      <c r="E9" s="786" t="s">
        <v>9443</v>
      </c>
      <c r="F9" s="150"/>
      <c r="G9" s="150"/>
      <c r="H9" s="150"/>
      <c r="I9" s="150"/>
      <c r="W9" s="86" t="s">
        <v>712</v>
      </c>
      <c r="X9" s="228" t="s">
        <v>712</v>
      </c>
      <c r="Y9" s="86" t="s">
        <v>712</v>
      </c>
    </row>
    <row r="10" spans="1:25" ht="69" thickBot="1">
      <c r="B10" s="150"/>
      <c r="C10" s="784" t="s">
        <v>9444</v>
      </c>
      <c r="D10" s="785" t="s">
        <v>9445</v>
      </c>
      <c r="E10" s="786" t="s">
        <v>9446</v>
      </c>
      <c r="F10" s="150"/>
      <c r="G10" s="150"/>
      <c r="H10" s="150"/>
      <c r="I10" s="150"/>
      <c r="W10" s="86" t="s">
        <v>712</v>
      </c>
      <c r="X10" s="228" t="s">
        <v>712</v>
      </c>
      <c r="Y10" s="86" t="s">
        <v>712</v>
      </c>
    </row>
    <row r="11" spans="1:25" ht="57.6" thickBot="1">
      <c r="B11" s="150"/>
      <c r="C11" s="784" t="s">
        <v>9444</v>
      </c>
      <c r="D11" s="785" t="s">
        <v>9447</v>
      </c>
      <c r="E11" s="786" t="s">
        <v>9448</v>
      </c>
      <c r="F11" s="150"/>
      <c r="G11" s="150"/>
      <c r="H11" s="150"/>
      <c r="I11" s="150"/>
      <c r="W11" s="86" t="s">
        <v>712</v>
      </c>
      <c r="X11" s="238" t="s">
        <v>712</v>
      </c>
      <c r="Y11" s="86" t="s">
        <v>712</v>
      </c>
    </row>
    <row r="12" spans="1:25" ht="57.6" thickBot="1">
      <c r="B12" s="150"/>
      <c r="C12" s="784" t="s">
        <v>9444</v>
      </c>
      <c r="D12" s="785" t="s">
        <v>9449</v>
      </c>
      <c r="E12" s="786" t="s">
        <v>9450</v>
      </c>
      <c r="F12" s="150"/>
      <c r="G12" s="150"/>
      <c r="H12" s="150"/>
      <c r="I12" s="150"/>
      <c r="W12" s="86" t="s">
        <v>712</v>
      </c>
      <c r="X12" s="238" t="s">
        <v>712</v>
      </c>
      <c r="Y12" s="86" t="s">
        <v>712</v>
      </c>
    </row>
    <row r="13" spans="1:25" ht="69" thickBot="1">
      <c r="B13" s="150"/>
      <c r="C13" s="784" t="s">
        <v>9451</v>
      </c>
      <c r="D13" s="785" t="s">
        <v>9452</v>
      </c>
      <c r="E13" s="786" t="s">
        <v>9453</v>
      </c>
      <c r="F13" s="150"/>
      <c r="G13" s="150"/>
      <c r="H13" s="150"/>
      <c r="I13" s="150"/>
      <c r="W13" s="86" t="s">
        <v>712</v>
      </c>
      <c r="X13" s="228" t="s">
        <v>712</v>
      </c>
      <c r="Y13" s="86" t="s">
        <v>712</v>
      </c>
    </row>
    <row r="14" spans="1:25" ht="80.400000000000006" thickBot="1">
      <c r="B14" s="150"/>
      <c r="C14" s="784" t="s">
        <v>9405</v>
      </c>
      <c r="D14" s="785" t="s">
        <v>9412</v>
      </c>
      <c r="E14" s="786" t="s">
        <v>9413</v>
      </c>
      <c r="F14" s="150"/>
      <c r="G14" s="150"/>
      <c r="H14" s="150"/>
      <c r="I14" s="150"/>
      <c r="W14" s="86" t="s">
        <v>712</v>
      </c>
      <c r="X14" s="228" t="s">
        <v>712</v>
      </c>
      <c r="Y14" s="86" t="s">
        <v>712</v>
      </c>
    </row>
    <row r="15" spans="1:25" ht="80.400000000000006" thickBot="1">
      <c r="B15" s="150"/>
      <c r="C15" s="784" t="s">
        <v>9405</v>
      </c>
      <c r="D15" s="785" t="s">
        <v>9414</v>
      </c>
      <c r="E15" s="786" t="s">
        <v>9377</v>
      </c>
      <c r="F15" s="150"/>
      <c r="G15" s="150"/>
      <c r="H15" s="150"/>
      <c r="I15" s="150"/>
      <c r="W15" s="86" t="s">
        <v>712</v>
      </c>
      <c r="X15" s="228" t="s">
        <v>712</v>
      </c>
      <c r="Y15" s="86" t="s">
        <v>712</v>
      </c>
    </row>
    <row r="16" spans="1:25" ht="80.400000000000006" thickBot="1">
      <c r="B16" s="150"/>
      <c r="C16" s="784" t="s">
        <v>9405</v>
      </c>
      <c r="D16" s="785" t="s">
        <v>9406</v>
      </c>
      <c r="E16" s="786" t="s">
        <v>9407</v>
      </c>
      <c r="F16" s="150"/>
      <c r="G16" s="150"/>
      <c r="H16" s="150"/>
      <c r="I16" s="150"/>
      <c r="W16" s="86" t="s">
        <v>712</v>
      </c>
      <c r="X16" s="228" t="s">
        <v>712</v>
      </c>
      <c r="Y16" s="86" t="s">
        <v>712</v>
      </c>
    </row>
    <row r="17" spans="2:25" ht="69" thickBot="1">
      <c r="B17" s="150"/>
      <c r="C17" s="784" t="s">
        <v>9405</v>
      </c>
      <c r="D17" s="785" t="s">
        <v>9415</v>
      </c>
      <c r="E17" s="786" t="s">
        <v>9408</v>
      </c>
      <c r="F17" s="150"/>
      <c r="G17" s="150"/>
      <c r="H17" s="150"/>
      <c r="I17" s="150"/>
      <c r="W17" s="86" t="s">
        <v>712</v>
      </c>
      <c r="X17" s="238" t="s">
        <v>712</v>
      </c>
      <c r="Y17" s="86" t="s">
        <v>712</v>
      </c>
    </row>
    <row r="18" spans="2:25" ht="69" thickBot="1">
      <c r="B18" s="150"/>
      <c r="C18" s="784" t="s">
        <v>9383</v>
      </c>
      <c r="D18" s="785" t="s">
        <v>9416</v>
      </c>
      <c r="E18" s="786" t="s">
        <v>9384</v>
      </c>
      <c r="F18" s="150"/>
      <c r="G18" s="150"/>
      <c r="H18" s="150"/>
      <c r="I18" s="150"/>
      <c r="W18" s="86" t="s">
        <v>712</v>
      </c>
      <c r="X18" s="228" t="s">
        <v>712</v>
      </c>
      <c r="Y18" s="86" t="s">
        <v>712</v>
      </c>
    </row>
    <row r="19" spans="2:25" ht="80.400000000000006" thickBot="1">
      <c r="B19" s="150"/>
      <c r="C19" s="784" t="s">
        <v>9383</v>
      </c>
      <c r="D19" s="785" t="s">
        <v>9409</v>
      </c>
      <c r="E19" s="786" t="s">
        <v>9367</v>
      </c>
      <c r="F19" s="150"/>
      <c r="G19" s="150"/>
      <c r="H19" s="150"/>
      <c r="I19" s="150"/>
      <c r="W19" s="86" t="s">
        <v>712</v>
      </c>
      <c r="X19" s="228" t="s">
        <v>712</v>
      </c>
      <c r="Y19" s="86" t="s">
        <v>712</v>
      </c>
    </row>
    <row r="20" spans="2:25" ht="69" thickBot="1">
      <c r="B20" s="150"/>
      <c r="C20" s="784" t="s">
        <v>9383</v>
      </c>
      <c r="D20" s="785" t="s">
        <v>9417</v>
      </c>
      <c r="E20" s="786" t="s">
        <v>9366</v>
      </c>
      <c r="F20" s="150"/>
      <c r="G20" s="150"/>
      <c r="H20" s="150"/>
      <c r="I20" s="150"/>
      <c r="W20" s="86" t="s">
        <v>712</v>
      </c>
      <c r="X20" s="228" t="s">
        <v>712</v>
      </c>
      <c r="Y20" s="86" t="s">
        <v>712</v>
      </c>
    </row>
    <row r="21" spans="2:25" ht="69" thickBot="1">
      <c r="B21" s="150"/>
      <c r="C21" s="784" t="s">
        <v>9383</v>
      </c>
      <c r="D21" s="785" t="s">
        <v>9418</v>
      </c>
      <c r="E21" s="786" t="s">
        <v>9385</v>
      </c>
      <c r="F21" s="150"/>
      <c r="G21" s="150"/>
      <c r="H21" s="150"/>
      <c r="I21" s="150"/>
      <c r="J21" s="88"/>
      <c r="W21" s="86" t="s">
        <v>712</v>
      </c>
      <c r="X21" s="238" t="s">
        <v>712</v>
      </c>
      <c r="Y21" s="86" t="s">
        <v>712</v>
      </c>
    </row>
    <row r="22" spans="2:25" ht="80.400000000000006" thickBot="1">
      <c r="B22" s="150"/>
      <c r="C22" s="784" t="s">
        <v>9383</v>
      </c>
      <c r="D22" s="785" t="s">
        <v>9410</v>
      </c>
      <c r="E22" s="786" t="s">
        <v>9386</v>
      </c>
      <c r="F22" s="150"/>
      <c r="G22" s="150"/>
      <c r="H22" s="150"/>
      <c r="I22" s="150"/>
      <c r="J22" s="105"/>
      <c r="W22" s="86" t="s">
        <v>712</v>
      </c>
      <c r="X22" s="228" t="s">
        <v>712</v>
      </c>
      <c r="Y22" s="86" t="s">
        <v>712</v>
      </c>
    </row>
    <row r="23" spans="2:25" ht="69" thickBot="1">
      <c r="B23" s="150"/>
      <c r="C23" s="784" t="s">
        <v>9375</v>
      </c>
      <c r="D23" s="785" t="s">
        <v>9454</v>
      </c>
      <c r="E23" s="786" t="s">
        <v>9374</v>
      </c>
      <c r="F23" s="150"/>
      <c r="G23" s="150"/>
      <c r="H23" s="150"/>
      <c r="I23" s="150"/>
      <c r="W23" s="86" t="s">
        <v>712</v>
      </c>
      <c r="X23" s="228" t="s">
        <v>712</v>
      </c>
      <c r="Y23" s="86" t="s">
        <v>712</v>
      </c>
    </row>
    <row r="24" spans="2:25" ht="80.400000000000006" thickBot="1">
      <c r="B24" s="150"/>
      <c r="C24" s="784" t="s">
        <v>9375</v>
      </c>
      <c r="D24" s="785" t="s">
        <v>9381</v>
      </c>
      <c r="E24" s="786" t="s">
        <v>9377</v>
      </c>
      <c r="F24" s="150"/>
      <c r="G24" s="150"/>
      <c r="H24" s="150"/>
      <c r="I24" s="150"/>
      <c r="W24" s="86" t="s">
        <v>712</v>
      </c>
      <c r="X24" s="238" t="s">
        <v>712</v>
      </c>
      <c r="Y24" s="86" t="s">
        <v>712</v>
      </c>
    </row>
    <row r="25" spans="2:25" ht="80.400000000000006" thickBot="1">
      <c r="B25" s="150"/>
      <c r="C25" s="784" t="s">
        <v>9375</v>
      </c>
      <c r="D25" s="785" t="s">
        <v>9382</v>
      </c>
      <c r="E25" s="786" t="s">
        <v>9376</v>
      </c>
      <c r="F25" s="150"/>
      <c r="G25" s="150"/>
      <c r="H25" s="150"/>
      <c r="I25" s="150"/>
      <c r="W25" s="86" t="s">
        <v>712</v>
      </c>
      <c r="X25" s="228" t="s">
        <v>712</v>
      </c>
      <c r="Y25" s="86" t="s">
        <v>712</v>
      </c>
    </row>
    <row r="26" spans="2:25" ht="69" thickBot="1">
      <c r="B26" s="150"/>
      <c r="C26" s="784" t="s">
        <v>9378</v>
      </c>
      <c r="D26" s="785" t="s">
        <v>9379</v>
      </c>
      <c r="E26" s="786" t="s">
        <v>9374</v>
      </c>
      <c r="F26" s="150"/>
      <c r="G26" s="150"/>
      <c r="H26" s="150"/>
      <c r="I26" s="150"/>
      <c r="W26" s="86" t="s">
        <v>712</v>
      </c>
      <c r="X26" s="228" t="s">
        <v>712</v>
      </c>
      <c r="Y26" s="86" t="s">
        <v>712</v>
      </c>
    </row>
    <row r="27" spans="2:25" ht="69" thickBot="1">
      <c r="B27" s="150"/>
      <c r="C27" s="787">
        <v>45902</v>
      </c>
      <c r="D27" s="788" t="s">
        <v>9354</v>
      </c>
      <c r="E27" s="789">
        <v>2275</v>
      </c>
      <c r="F27" s="150"/>
      <c r="G27" s="150"/>
      <c r="H27" s="150"/>
      <c r="I27" s="150"/>
      <c r="W27" s="86" t="s">
        <v>712</v>
      </c>
      <c r="X27" s="228" t="s">
        <v>712</v>
      </c>
      <c r="Y27" s="86" t="s">
        <v>712</v>
      </c>
    </row>
    <row r="28" spans="2:25" ht="69" thickBot="1">
      <c r="B28" s="150"/>
      <c r="C28" s="790">
        <v>45902</v>
      </c>
      <c r="D28" s="788" t="s">
        <v>9355</v>
      </c>
      <c r="E28" s="789">
        <v>1200</v>
      </c>
      <c r="F28" s="150"/>
      <c r="G28" s="150"/>
      <c r="H28" s="150"/>
      <c r="I28" s="150"/>
      <c r="W28" s="86" t="s">
        <v>712</v>
      </c>
      <c r="X28" s="228" t="s">
        <v>712</v>
      </c>
      <c r="Y28" s="86" t="s">
        <v>712</v>
      </c>
    </row>
    <row r="29" spans="2:25" ht="84.6" thickBot="1">
      <c r="B29" s="150"/>
      <c r="C29" s="790">
        <v>45902</v>
      </c>
      <c r="D29" s="791" t="s">
        <v>9356</v>
      </c>
      <c r="E29" s="789">
        <v>3500</v>
      </c>
      <c r="F29" s="150"/>
      <c r="G29" s="150"/>
      <c r="H29" s="150"/>
      <c r="I29" s="150"/>
      <c r="W29" s="86" t="s">
        <v>712</v>
      </c>
      <c r="X29" s="228" t="s">
        <v>712</v>
      </c>
      <c r="Y29" s="86" t="s">
        <v>712</v>
      </c>
    </row>
    <row r="30" spans="2:25" ht="84.6" thickBot="1">
      <c r="B30" s="150"/>
      <c r="C30" s="790">
        <v>45902</v>
      </c>
      <c r="D30" s="791" t="s">
        <v>9357</v>
      </c>
      <c r="E30" s="789">
        <v>5534</v>
      </c>
      <c r="F30" s="150"/>
      <c r="G30" s="150"/>
      <c r="H30" s="150"/>
      <c r="I30" s="150"/>
      <c r="W30" s="86" t="s">
        <v>712</v>
      </c>
      <c r="X30" s="228" t="s">
        <v>712</v>
      </c>
      <c r="Y30" s="86" t="s">
        <v>712</v>
      </c>
    </row>
    <row r="31" spans="2:25" ht="96.6" thickBot="1">
      <c r="B31" s="150"/>
      <c r="C31" s="790">
        <v>45902</v>
      </c>
      <c r="D31" s="791" t="s">
        <v>9358</v>
      </c>
      <c r="E31" s="789">
        <v>1100</v>
      </c>
      <c r="F31" s="150"/>
      <c r="G31" s="150"/>
      <c r="H31" s="150"/>
      <c r="I31" s="150"/>
      <c r="J31" s="89"/>
      <c r="W31" s="86" t="s">
        <v>712</v>
      </c>
      <c r="X31" s="228" t="s">
        <v>712</v>
      </c>
      <c r="Y31" s="86" t="s">
        <v>712</v>
      </c>
    </row>
    <row r="32" spans="2:25" ht="84.6" thickBot="1">
      <c r="B32" s="150"/>
      <c r="C32" s="790">
        <v>45901</v>
      </c>
      <c r="D32" s="791" t="s">
        <v>9350</v>
      </c>
      <c r="E32" s="789">
        <v>2275</v>
      </c>
      <c r="F32" s="150"/>
      <c r="G32" s="150"/>
      <c r="H32" s="150"/>
      <c r="I32" s="150"/>
      <c r="J32" s="90"/>
      <c r="W32" s="86" t="s">
        <v>712</v>
      </c>
      <c r="X32" s="228" t="s">
        <v>712</v>
      </c>
      <c r="Y32" s="86" t="s">
        <v>712</v>
      </c>
    </row>
    <row r="33" spans="1:25" ht="101.4" thickBot="1">
      <c r="B33" s="150"/>
      <c r="C33" s="787">
        <v>45901</v>
      </c>
      <c r="D33" s="788" t="s">
        <v>9359</v>
      </c>
      <c r="E33" s="789">
        <v>5300</v>
      </c>
      <c r="F33" s="150"/>
      <c r="G33" s="150"/>
      <c r="H33" s="150"/>
      <c r="I33" s="150"/>
      <c r="W33" s="86" t="s">
        <v>9437</v>
      </c>
      <c r="X33" s="228" t="s">
        <v>9438</v>
      </c>
      <c r="Y33" s="86" t="s">
        <v>9439</v>
      </c>
    </row>
    <row r="34" spans="1:25" ht="101.4" thickBot="1">
      <c r="B34" s="150"/>
      <c r="C34" s="790">
        <v>45901</v>
      </c>
      <c r="D34" s="788" t="s">
        <v>9360</v>
      </c>
      <c r="E34" s="789">
        <v>3500</v>
      </c>
      <c r="F34" s="150"/>
      <c r="G34" s="150"/>
      <c r="H34" s="150"/>
      <c r="I34" s="150"/>
      <c r="W34" s="86" t="s">
        <v>9437</v>
      </c>
      <c r="X34" s="228" t="s">
        <v>9440</v>
      </c>
      <c r="Y34" s="86" t="s">
        <v>9441</v>
      </c>
    </row>
    <row r="35" spans="1:25" ht="101.4" thickBot="1">
      <c r="B35" s="150"/>
      <c r="C35" s="790">
        <v>45901</v>
      </c>
      <c r="D35" s="791" t="s">
        <v>9345</v>
      </c>
      <c r="E35" s="789">
        <v>2125</v>
      </c>
      <c r="F35" s="150"/>
      <c r="G35" s="150"/>
      <c r="H35" s="150"/>
      <c r="I35" s="150"/>
      <c r="W35" s="86" t="s">
        <v>9437</v>
      </c>
      <c r="X35" s="228" t="s">
        <v>9442</v>
      </c>
      <c r="Y35" s="86" t="s">
        <v>9443</v>
      </c>
    </row>
    <row r="36" spans="1:25" ht="87" thickBot="1">
      <c r="B36" s="150"/>
      <c r="C36" s="790">
        <v>45901</v>
      </c>
      <c r="D36" s="791" t="s">
        <v>9346</v>
      </c>
      <c r="E36" s="789">
        <v>3497</v>
      </c>
      <c r="F36" s="150"/>
      <c r="G36" s="150"/>
      <c r="H36" s="150"/>
      <c r="I36" s="150"/>
      <c r="W36" s="86" t="s">
        <v>9444</v>
      </c>
      <c r="X36" s="228" t="s">
        <v>9445</v>
      </c>
      <c r="Y36" s="86" t="s">
        <v>9446</v>
      </c>
    </row>
    <row r="37" spans="1:25" ht="84.6" thickBot="1">
      <c r="B37" s="150"/>
      <c r="C37" s="790">
        <v>45901</v>
      </c>
      <c r="D37" s="791" t="s">
        <v>9343</v>
      </c>
      <c r="E37" s="789">
        <v>2700</v>
      </c>
      <c r="F37" s="150"/>
      <c r="G37" s="150"/>
      <c r="H37" s="150"/>
      <c r="I37" s="150"/>
      <c r="W37" s="86" t="s">
        <v>9444</v>
      </c>
      <c r="X37" s="228" t="s">
        <v>9447</v>
      </c>
      <c r="Y37" s="86" t="s">
        <v>9448</v>
      </c>
    </row>
    <row r="38" spans="1:25" ht="72.599999999999994" thickBot="1">
      <c r="B38" s="150"/>
      <c r="C38" s="150"/>
      <c r="D38" s="150"/>
      <c r="E38" s="150"/>
      <c r="F38" s="150"/>
      <c r="G38" s="150"/>
      <c r="H38" s="150"/>
      <c r="I38" s="150"/>
      <c r="W38" s="86" t="s">
        <v>9444</v>
      </c>
      <c r="X38" s="228" t="s">
        <v>9449</v>
      </c>
      <c r="Y38" s="86" t="s">
        <v>9450</v>
      </c>
    </row>
    <row r="39" spans="1:25" ht="87" thickBot="1">
      <c r="B39" s="150"/>
      <c r="C39" s="150"/>
      <c r="D39" s="150"/>
      <c r="E39" s="150"/>
      <c r="F39" s="150"/>
      <c r="G39" s="150"/>
      <c r="H39" s="150"/>
      <c r="I39" s="150"/>
      <c r="W39" s="86" t="s">
        <v>9451</v>
      </c>
      <c r="X39" s="228" t="s">
        <v>9452</v>
      </c>
      <c r="Y39" s="86" t="s">
        <v>9453</v>
      </c>
    </row>
    <row r="40" spans="1:25" ht="101.4" thickBot="1">
      <c r="A40" s="91"/>
      <c r="B40" s="150"/>
      <c r="C40" s="150"/>
      <c r="D40" s="150"/>
      <c r="E40" s="150"/>
      <c r="F40" s="150"/>
      <c r="G40" s="150"/>
      <c r="H40" s="150"/>
      <c r="I40" s="150"/>
      <c r="N40" s="86" t="s">
        <v>1694</v>
      </c>
      <c r="W40" s="86" t="s">
        <v>9405</v>
      </c>
      <c r="X40" s="228" t="s">
        <v>9412</v>
      </c>
      <c r="Y40" s="86" t="s">
        <v>9413</v>
      </c>
    </row>
    <row r="41" spans="1:25" ht="101.4" thickBot="1">
      <c r="A41" s="91"/>
      <c r="B41" s="150"/>
      <c r="C41" s="150"/>
      <c r="D41" s="150"/>
      <c r="E41" s="150"/>
      <c r="F41" s="150"/>
      <c r="G41" s="150"/>
      <c r="H41" s="150"/>
      <c r="I41" s="150"/>
      <c r="N41" s="86" t="s">
        <v>1694</v>
      </c>
      <c r="W41" s="86" t="s">
        <v>9405</v>
      </c>
      <c r="X41" s="228" t="s">
        <v>9414</v>
      </c>
      <c r="Y41" s="86" t="s">
        <v>9377</v>
      </c>
    </row>
    <row r="42" spans="1:25" ht="101.4" thickBot="1">
      <c r="B42" s="150"/>
      <c r="C42" s="150"/>
      <c r="D42" s="150"/>
      <c r="E42" s="150"/>
      <c r="F42" s="150"/>
      <c r="G42" s="150"/>
      <c r="H42" s="150"/>
      <c r="I42" s="150"/>
      <c r="N42" s="86" t="s">
        <v>1695</v>
      </c>
      <c r="W42" s="86" t="s">
        <v>9405</v>
      </c>
      <c r="X42" s="228" t="s">
        <v>9406</v>
      </c>
      <c r="Y42" s="86" t="s">
        <v>9407</v>
      </c>
    </row>
    <row r="43" spans="1:25" ht="87" thickBot="1">
      <c r="B43" s="150"/>
      <c r="C43" s="150"/>
      <c r="D43" s="150"/>
      <c r="E43" s="150"/>
      <c r="F43" s="150"/>
      <c r="G43" s="150"/>
      <c r="H43" s="150"/>
      <c r="I43" s="150"/>
      <c r="N43" s="86" t="s">
        <v>1696</v>
      </c>
      <c r="W43" s="86" t="s">
        <v>9405</v>
      </c>
      <c r="X43" s="228" t="s">
        <v>9415</v>
      </c>
      <c r="Y43" s="86" t="s">
        <v>9408</v>
      </c>
    </row>
    <row r="44" spans="1:25" ht="87" thickBot="1">
      <c r="B44" s="150"/>
      <c r="C44" s="150"/>
      <c r="D44" s="150"/>
      <c r="E44" s="150"/>
      <c r="F44" s="150"/>
      <c r="G44" s="150"/>
      <c r="H44" s="150"/>
      <c r="I44" s="150"/>
      <c r="J44" s="89"/>
      <c r="N44" s="86" t="s">
        <v>1697</v>
      </c>
      <c r="W44" s="86" t="s">
        <v>9383</v>
      </c>
      <c r="X44" s="228" t="s">
        <v>9416</v>
      </c>
      <c r="Y44" s="86" t="s">
        <v>9384</v>
      </c>
    </row>
    <row r="45" spans="1:25" ht="101.4" thickBot="1">
      <c r="B45" s="150"/>
      <c r="C45" s="150"/>
      <c r="D45" s="150"/>
      <c r="E45" s="150"/>
      <c r="F45" s="150"/>
      <c r="G45" s="150"/>
      <c r="H45" s="150"/>
      <c r="I45" s="150"/>
      <c r="J45" s="88"/>
      <c r="N45" s="86" t="s">
        <v>1698</v>
      </c>
      <c r="W45" s="86" t="s">
        <v>9383</v>
      </c>
      <c r="X45" s="228" t="s">
        <v>9409</v>
      </c>
      <c r="Y45" s="86" t="s">
        <v>9367</v>
      </c>
    </row>
    <row r="46" spans="1:25" ht="87" thickBot="1">
      <c r="B46" s="150"/>
      <c r="C46" s="150"/>
      <c r="D46" s="150"/>
      <c r="E46" s="150"/>
      <c r="F46" s="150"/>
      <c r="G46" s="150"/>
      <c r="H46" s="150"/>
      <c r="I46" s="150"/>
      <c r="J46" s="89"/>
      <c r="W46" s="86" t="s">
        <v>9383</v>
      </c>
      <c r="X46" s="228" t="s">
        <v>9417</v>
      </c>
      <c r="Y46" s="86" t="s">
        <v>9366</v>
      </c>
    </row>
    <row r="47" spans="1:25" ht="87" thickBot="1">
      <c r="B47" s="150"/>
      <c r="C47" s="150"/>
      <c r="D47" s="150"/>
      <c r="E47" s="150"/>
      <c r="F47" s="150"/>
      <c r="G47" s="150"/>
      <c r="H47" s="150"/>
      <c r="I47" s="150"/>
      <c r="J47" s="88"/>
      <c r="N47" s="86" t="s">
        <v>1699</v>
      </c>
      <c r="W47" s="86" t="s">
        <v>9383</v>
      </c>
      <c r="X47" s="228" t="s">
        <v>9418</v>
      </c>
      <c r="Y47" s="86" t="s">
        <v>9385</v>
      </c>
    </row>
    <row r="48" spans="1:25" ht="101.4" thickBot="1">
      <c r="B48" s="150"/>
      <c r="C48" s="150"/>
      <c r="D48" s="150"/>
      <c r="E48" s="150"/>
      <c r="F48" s="150"/>
      <c r="G48" s="150"/>
      <c r="H48" s="150"/>
      <c r="I48" s="150"/>
      <c r="J48" s="89"/>
      <c r="W48" s="86" t="s">
        <v>9383</v>
      </c>
      <c r="X48" s="228" t="s">
        <v>9410</v>
      </c>
      <c r="Y48" s="86" t="s">
        <v>9386</v>
      </c>
    </row>
    <row r="49" spans="1:25" ht="87" thickBot="1">
      <c r="B49" s="150"/>
      <c r="C49" s="150"/>
      <c r="D49" s="150"/>
      <c r="E49" s="150"/>
      <c r="F49" s="150"/>
      <c r="G49" s="150"/>
      <c r="H49" s="150"/>
      <c r="I49" s="150"/>
      <c r="J49" s="88"/>
      <c r="W49" s="86" t="s">
        <v>9375</v>
      </c>
      <c r="X49" s="228" t="s">
        <v>9454</v>
      </c>
      <c r="Y49" s="86" t="s">
        <v>9374</v>
      </c>
    </row>
    <row r="50" spans="1:25" ht="101.4" thickBot="1">
      <c r="B50" s="150"/>
      <c r="C50" s="150"/>
      <c r="D50" s="150"/>
      <c r="E50" s="150"/>
      <c r="F50" s="150"/>
      <c r="G50" s="150"/>
      <c r="H50" s="150"/>
      <c r="I50" s="150"/>
      <c r="W50" s="86" t="s">
        <v>9375</v>
      </c>
      <c r="X50" s="228" t="s">
        <v>9381</v>
      </c>
      <c r="Y50" s="86" t="s">
        <v>9377</v>
      </c>
    </row>
    <row r="51" spans="1:25" ht="101.4" thickBot="1">
      <c r="B51" s="150"/>
      <c r="C51" s="150"/>
      <c r="D51" s="150"/>
      <c r="E51" s="150"/>
      <c r="F51" s="150"/>
      <c r="G51" s="150"/>
      <c r="H51" s="150"/>
      <c r="I51" s="150"/>
      <c r="W51" s="86" t="s">
        <v>9375</v>
      </c>
      <c r="X51" s="228" t="s">
        <v>9382</v>
      </c>
      <c r="Y51" s="86" t="s">
        <v>9376</v>
      </c>
    </row>
    <row r="52" spans="1:25" ht="87" thickBot="1">
      <c r="B52" s="150"/>
      <c r="C52" s="150"/>
      <c r="D52" s="150"/>
      <c r="E52" s="150"/>
      <c r="F52" s="150"/>
      <c r="G52" s="150"/>
      <c r="H52" s="150"/>
      <c r="I52" s="150"/>
      <c r="W52" s="86" t="s">
        <v>9378</v>
      </c>
      <c r="X52" s="238" t="s">
        <v>9379</v>
      </c>
      <c r="Y52" s="86" t="s">
        <v>9374</v>
      </c>
    </row>
    <row r="53" spans="1:25" ht="15" thickBot="1">
      <c r="B53" s="150"/>
      <c r="C53" s="150"/>
      <c r="D53" s="150"/>
      <c r="E53" s="150"/>
      <c r="F53" s="150"/>
      <c r="G53" s="150"/>
      <c r="H53" s="150"/>
      <c r="I53" s="150"/>
    </row>
    <row r="54" spans="1:25" ht="15" thickBot="1">
      <c r="A54" s="86">
        <v>1</v>
      </c>
      <c r="B54" s="150"/>
      <c r="C54" s="150"/>
      <c r="D54" s="150"/>
      <c r="E54" s="150"/>
      <c r="F54" s="150"/>
      <c r="G54" s="150"/>
      <c r="H54" s="150"/>
      <c r="I54" s="150"/>
      <c r="N54" s="92">
        <v>44600</v>
      </c>
      <c r="O54" s="93" t="s">
        <v>1700</v>
      </c>
      <c r="P54" s="94">
        <v>5333</v>
      </c>
    </row>
    <row r="55" spans="1:25" ht="15" thickBot="1">
      <c r="A55" s="86">
        <v>2</v>
      </c>
      <c r="B55" s="150"/>
      <c r="C55" s="150"/>
      <c r="D55" s="150"/>
      <c r="E55" s="150"/>
      <c r="F55" s="150"/>
      <c r="G55" s="150"/>
      <c r="H55" s="150"/>
      <c r="I55" s="150"/>
      <c r="N55" s="95">
        <v>44600</v>
      </c>
      <c r="O55" s="96" t="s">
        <v>1701</v>
      </c>
      <c r="P55" s="97">
        <v>2800</v>
      </c>
      <c r="Q55" s="98" t="s">
        <v>9</v>
      </c>
      <c r="R55" s="88"/>
    </row>
    <row r="56" spans="1:25" ht="15" thickBot="1">
      <c r="A56" s="86">
        <v>3</v>
      </c>
      <c r="B56" s="150"/>
      <c r="C56" s="150"/>
      <c r="D56" s="150"/>
      <c r="E56" s="150"/>
      <c r="F56" s="150"/>
      <c r="G56" s="150"/>
      <c r="H56" s="150"/>
      <c r="I56" s="150"/>
      <c r="N56" s="92">
        <v>44600</v>
      </c>
      <c r="O56" s="93" t="s">
        <v>1702</v>
      </c>
      <c r="P56" s="94">
        <v>1400</v>
      </c>
      <c r="R56" s="99"/>
      <c r="S56" s="89"/>
    </row>
    <row r="57" spans="1:25" ht="108.6" customHeight="1" thickBot="1">
      <c r="A57" s="86">
        <v>4</v>
      </c>
      <c r="B57" s="150"/>
      <c r="C57" s="150"/>
      <c r="D57" s="150"/>
      <c r="E57" s="150"/>
      <c r="F57" s="150"/>
      <c r="G57" s="150"/>
      <c r="H57" s="150"/>
      <c r="I57" s="150"/>
      <c r="J57" s="89"/>
      <c r="N57" s="95">
        <v>44600</v>
      </c>
      <c r="O57" s="96" t="s">
        <v>1703</v>
      </c>
      <c r="P57" s="97">
        <v>2180</v>
      </c>
      <c r="R57" s="98"/>
      <c r="S57" s="88"/>
    </row>
    <row r="58" spans="1:25" ht="108.6" customHeight="1" thickBot="1">
      <c r="A58" s="86">
        <v>5</v>
      </c>
      <c r="B58" s="150"/>
      <c r="C58" s="150"/>
      <c r="D58" s="150"/>
      <c r="E58" s="150"/>
      <c r="F58" s="150"/>
      <c r="G58" s="150"/>
      <c r="H58" s="150"/>
      <c r="I58" s="150"/>
      <c r="N58" s="92">
        <v>44600</v>
      </c>
      <c r="O58" s="93" t="s">
        <v>1704</v>
      </c>
      <c r="P58" s="94">
        <v>3350</v>
      </c>
      <c r="R58" s="99"/>
      <c r="S58" s="89"/>
    </row>
    <row r="59" spans="1:25" ht="108.6" customHeight="1" thickBot="1">
      <c r="A59" s="86">
        <v>6</v>
      </c>
      <c r="B59" s="150"/>
      <c r="C59" s="150"/>
      <c r="D59" s="150"/>
      <c r="E59" s="150"/>
      <c r="F59" s="150"/>
      <c r="G59" s="150"/>
      <c r="H59" s="150"/>
      <c r="I59" s="150"/>
      <c r="N59" s="95">
        <v>44600</v>
      </c>
      <c r="O59" s="96" t="s">
        <v>1705</v>
      </c>
      <c r="P59" s="97">
        <v>2180</v>
      </c>
      <c r="R59" s="98"/>
      <c r="S59" s="88"/>
    </row>
    <row r="60" spans="1:25" ht="108.6" customHeight="1" thickBot="1">
      <c r="A60" s="86">
        <v>7</v>
      </c>
      <c r="B60" s="150"/>
      <c r="C60" s="150"/>
      <c r="D60" s="150"/>
      <c r="E60" s="150"/>
      <c r="F60" s="150"/>
      <c r="G60" s="150"/>
      <c r="H60" s="150"/>
      <c r="I60" s="150"/>
      <c r="J60" s="89"/>
      <c r="N60" s="92">
        <v>44600</v>
      </c>
      <c r="O60" s="93" t="s">
        <v>1706</v>
      </c>
      <c r="P60" s="94">
        <v>1350</v>
      </c>
      <c r="R60" s="99"/>
      <c r="S60" s="89"/>
    </row>
    <row r="61" spans="1:25" ht="108.6" customHeight="1" thickBot="1">
      <c r="A61" s="86">
        <v>8</v>
      </c>
      <c r="B61" s="150"/>
      <c r="C61" s="150"/>
      <c r="D61" s="150"/>
      <c r="E61" s="150"/>
      <c r="F61" s="150"/>
      <c r="G61" s="150"/>
      <c r="H61" s="150"/>
      <c r="I61" s="150"/>
      <c r="J61" s="88"/>
      <c r="N61" s="95">
        <v>44600</v>
      </c>
      <c r="O61" s="96" t="s">
        <v>1707</v>
      </c>
      <c r="P61" s="97">
        <v>3350</v>
      </c>
      <c r="R61" s="98"/>
      <c r="S61" s="88"/>
    </row>
    <row r="62" spans="1:25" ht="108.6" customHeight="1" thickBot="1">
      <c r="A62" s="86">
        <v>9</v>
      </c>
      <c r="B62" s="150"/>
      <c r="C62" s="150"/>
      <c r="D62" s="150"/>
      <c r="E62" s="150"/>
      <c r="F62" s="150"/>
      <c r="G62" s="150"/>
      <c r="H62" s="150"/>
      <c r="I62" s="150"/>
      <c r="N62" s="92">
        <v>44600</v>
      </c>
      <c r="O62" s="93" t="s">
        <v>1708</v>
      </c>
      <c r="P62" s="94">
        <v>3350</v>
      </c>
      <c r="R62" s="99"/>
      <c r="S62" s="89"/>
    </row>
    <row r="63" spans="1:25" ht="108.6" customHeight="1" thickBot="1">
      <c r="A63" s="86">
        <v>10</v>
      </c>
      <c r="B63" s="150"/>
      <c r="C63" s="150"/>
      <c r="D63" s="150"/>
      <c r="E63" s="150"/>
      <c r="F63" s="150"/>
      <c r="G63" s="150"/>
      <c r="H63" s="150"/>
      <c r="I63" s="150"/>
      <c r="N63" s="95">
        <v>44600</v>
      </c>
      <c r="O63" s="96" t="s">
        <v>1709</v>
      </c>
      <c r="P63" s="99">
        <v>350</v>
      </c>
      <c r="R63" s="98"/>
      <c r="S63" s="88"/>
    </row>
    <row r="64" spans="1:25" ht="108.6" customHeight="1" thickBot="1">
      <c r="A64" s="86">
        <v>11</v>
      </c>
      <c r="B64" s="150"/>
      <c r="C64" s="150"/>
      <c r="D64" s="150"/>
      <c r="E64" s="150"/>
      <c r="F64" s="150"/>
      <c r="G64" s="150"/>
      <c r="H64" s="150"/>
      <c r="I64" s="150"/>
      <c r="N64" s="92">
        <v>44600</v>
      </c>
      <c r="O64" s="93" t="s">
        <v>1710</v>
      </c>
      <c r="P64" s="94">
        <v>1600</v>
      </c>
      <c r="R64" s="99"/>
      <c r="S64" s="89"/>
    </row>
    <row r="65" spans="1:16" ht="108.6" customHeight="1" thickBot="1">
      <c r="A65" s="86">
        <v>12</v>
      </c>
      <c r="B65" s="150"/>
      <c r="C65" s="150"/>
      <c r="D65" s="150"/>
      <c r="E65" s="150"/>
      <c r="F65" s="150"/>
      <c r="G65" s="150"/>
      <c r="H65" s="150"/>
      <c r="I65" s="150"/>
      <c r="N65" s="95">
        <v>44600</v>
      </c>
      <c r="O65" s="96" t="s">
        <v>1711</v>
      </c>
      <c r="P65" s="97">
        <v>5333</v>
      </c>
    </row>
    <row r="66" spans="1:16" ht="108.6" customHeight="1" thickBot="1">
      <c r="A66" s="86">
        <v>13</v>
      </c>
      <c r="B66" s="150"/>
      <c r="C66" s="150"/>
      <c r="D66" s="150"/>
      <c r="E66" s="150"/>
      <c r="F66" s="150"/>
      <c r="G66" s="150"/>
      <c r="H66" s="150"/>
      <c r="I66" s="150"/>
      <c r="J66" s="89"/>
      <c r="N66" s="92">
        <v>44600</v>
      </c>
      <c r="O66" s="93" t="s">
        <v>1712</v>
      </c>
      <c r="P66" s="94">
        <v>2180</v>
      </c>
    </row>
    <row r="67" spans="1:16" ht="108.6" customHeight="1" thickBot="1">
      <c r="A67" s="86">
        <v>14</v>
      </c>
      <c r="B67" s="150"/>
      <c r="C67" s="150"/>
      <c r="D67" s="150"/>
      <c r="E67" s="150"/>
      <c r="F67" s="150"/>
      <c r="G67" s="150"/>
      <c r="H67" s="150"/>
      <c r="I67" s="150"/>
      <c r="J67" s="88"/>
      <c r="N67" s="95">
        <v>44600</v>
      </c>
      <c r="O67" s="96" t="s">
        <v>1713</v>
      </c>
      <c r="P67" s="97">
        <v>3350</v>
      </c>
    </row>
    <row r="68" spans="1:16" ht="108.6" customHeight="1" thickBot="1">
      <c r="A68" s="86">
        <v>15</v>
      </c>
      <c r="B68" s="150"/>
      <c r="C68" s="150"/>
      <c r="D68" s="150"/>
      <c r="E68" s="150"/>
      <c r="F68" s="150"/>
      <c r="G68" s="150"/>
      <c r="H68" s="150"/>
      <c r="I68" s="150"/>
      <c r="J68" s="89"/>
      <c r="N68" s="92">
        <v>44600</v>
      </c>
      <c r="O68" s="93" t="s">
        <v>1714</v>
      </c>
      <c r="P68" s="94">
        <v>2180</v>
      </c>
    </row>
    <row r="69" spans="1:16" ht="108.6" customHeight="1" thickBot="1">
      <c r="A69" s="86">
        <v>16</v>
      </c>
      <c r="B69" s="150"/>
      <c r="C69" s="150"/>
      <c r="D69" s="150"/>
      <c r="E69" s="150"/>
      <c r="F69" s="150"/>
      <c r="G69" s="150"/>
      <c r="H69" s="150"/>
      <c r="I69" s="150"/>
      <c r="J69" s="88"/>
      <c r="N69" s="95">
        <v>44600</v>
      </c>
      <c r="O69" s="96" t="s">
        <v>1715</v>
      </c>
      <c r="P69" s="97">
        <v>2280</v>
      </c>
    </row>
    <row r="70" spans="1:16" ht="108.6" customHeight="1" thickBot="1">
      <c r="A70" s="86">
        <v>17</v>
      </c>
      <c r="B70" s="150"/>
      <c r="F70" s="150"/>
      <c r="G70" s="150"/>
      <c r="H70" s="150"/>
      <c r="I70" s="150"/>
      <c r="J70" s="89"/>
      <c r="N70" s="92">
        <v>44600</v>
      </c>
      <c r="O70" s="93" t="s">
        <v>1716</v>
      </c>
      <c r="P70" s="94">
        <v>5000</v>
      </c>
    </row>
    <row r="71" spans="1:16" ht="108.6" customHeight="1" thickBot="1">
      <c r="A71" s="86">
        <v>18</v>
      </c>
      <c r="B71" s="150"/>
      <c r="F71" s="150"/>
      <c r="G71" s="150"/>
      <c r="H71" s="150"/>
      <c r="I71" s="150"/>
      <c r="J71" s="88"/>
      <c r="N71" s="95">
        <v>44600</v>
      </c>
      <c r="O71" s="96" t="s">
        <v>1717</v>
      </c>
      <c r="P71" s="97">
        <v>2800</v>
      </c>
    </row>
    <row r="72" spans="1:16" ht="108.6" customHeight="1" thickBot="1">
      <c r="A72" s="86">
        <v>19</v>
      </c>
      <c r="B72" s="150"/>
      <c r="F72" s="150"/>
      <c r="G72" s="150"/>
      <c r="H72" s="150"/>
      <c r="I72" s="150"/>
      <c r="J72" s="89"/>
      <c r="N72" s="92">
        <v>44600</v>
      </c>
      <c r="O72" s="93" t="s">
        <v>1718</v>
      </c>
      <c r="P72" s="94">
        <v>1350</v>
      </c>
    </row>
    <row r="73" spans="1:16" ht="108.6" customHeight="1" thickBot="1">
      <c r="A73" s="86">
        <v>20</v>
      </c>
      <c r="B73" s="150"/>
      <c r="F73" s="150"/>
      <c r="G73" s="150"/>
      <c r="H73" s="150"/>
      <c r="I73" s="150"/>
      <c r="J73" s="88"/>
      <c r="N73" s="95">
        <v>44600</v>
      </c>
      <c r="O73" s="96" t="s">
        <v>1719</v>
      </c>
      <c r="P73" s="97">
        <v>1600</v>
      </c>
    </row>
    <row r="74" spans="1:16" ht="108.6" customHeight="1" thickBot="1">
      <c r="A74" s="86">
        <v>21</v>
      </c>
      <c r="B74" s="150"/>
      <c r="F74" s="150"/>
      <c r="G74" s="150"/>
      <c r="H74" s="150"/>
      <c r="I74" s="150"/>
      <c r="J74" s="89"/>
      <c r="N74" s="92">
        <v>44600</v>
      </c>
      <c r="O74" s="93" t="s">
        <v>1720</v>
      </c>
      <c r="P74" s="94">
        <v>2800</v>
      </c>
    </row>
    <row r="75" spans="1:16" ht="108.6" customHeight="1" thickBot="1">
      <c r="A75" s="86">
        <v>22</v>
      </c>
      <c r="B75" s="150"/>
      <c r="F75" s="150"/>
      <c r="G75" s="150"/>
      <c r="H75" s="150"/>
      <c r="I75" s="150"/>
      <c r="J75" s="88"/>
    </row>
    <row r="76" spans="1:16" ht="108.6" customHeight="1" thickBot="1">
      <c r="A76" s="86">
        <v>23</v>
      </c>
      <c r="B76" s="150"/>
      <c r="F76" s="150"/>
      <c r="G76" s="150"/>
      <c r="H76" s="150"/>
      <c r="I76" s="150"/>
      <c r="J76" s="100"/>
      <c r="N76" s="101"/>
    </row>
    <row r="77" spans="1:16" ht="108.6" customHeight="1" thickBot="1">
      <c r="A77" s="86">
        <v>1</v>
      </c>
      <c r="B77" s="150"/>
      <c r="F77" s="150"/>
      <c r="G77" s="150"/>
      <c r="H77" s="150"/>
      <c r="I77" s="150"/>
    </row>
    <row r="78" spans="1:16" ht="108.6" customHeight="1" thickBot="1">
      <c r="A78" s="86">
        <v>2</v>
      </c>
      <c r="B78" s="150"/>
      <c r="F78" s="150"/>
      <c r="G78" s="150"/>
      <c r="H78" s="150"/>
      <c r="I78" s="150"/>
    </row>
    <row r="79" spans="1:16" ht="108.6" customHeight="1" thickBot="1">
      <c r="A79" s="86">
        <v>3</v>
      </c>
      <c r="B79" s="150"/>
      <c r="F79" s="150"/>
      <c r="G79" s="150"/>
      <c r="H79" s="150"/>
      <c r="I79" s="150"/>
    </row>
    <row r="80" spans="1:16" ht="108.6" customHeight="1" thickBot="1">
      <c r="A80" s="86">
        <v>4</v>
      </c>
      <c r="B80" s="150"/>
      <c r="F80" s="150"/>
      <c r="G80" s="150"/>
      <c r="H80" s="150"/>
      <c r="I80" s="150"/>
    </row>
    <row r="81" spans="1:9" ht="108.6" customHeight="1" thickBot="1">
      <c r="A81" s="86">
        <v>5</v>
      </c>
      <c r="B81" s="150"/>
      <c r="F81" s="150"/>
      <c r="G81" s="150"/>
      <c r="H81" s="150"/>
      <c r="I81" s="150"/>
    </row>
    <row r="82" spans="1:9" ht="108.6" customHeight="1" thickBot="1">
      <c r="A82" s="86">
        <v>6</v>
      </c>
      <c r="B82" s="150"/>
      <c r="F82" s="150"/>
      <c r="G82" s="150"/>
      <c r="H82" s="150"/>
      <c r="I82" s="150"/>
    </row>
    <row r="83" spans="1:9" ht="108.6" customHeight="1" thickBot="1">
      <c r="A83" s="86">
        <v>7</v>
      </c>
      <c r="B83" s="150"/>
      <c r="F83" s="150"/>
      <c r="G83" s="150"/>
      <c r="H83" s="150"/>
      <c r="I83" s="150"/>
    </row>
    <row r="84" spans="1:9" ht="108.6" customHeight="1" thickBot="1">
      <c r="A84" s="86">
        <v>8</v>
      </c>
      <c r="B84" s="150"/>
      <c r="F84" s="150"/>
      <c r="G84" s="150"/>
      <c r="H84" s="150"/>
      <c r="I84" s="150"/>
    </row>
    <row r="85" spans="1:9" ht="108.6" customHeight="1" thickBot="1">
      <c r="A85" s="86">
        <v>9</v>
      </c>
      <c r="B85" s="150"/>
      <c r="F85" s="150"/>
      <c r="G85" s="150"/>
      <c r="H85" s="150"/>
      <c r="I85" s="150"/>
    </row>
    <row r="86" spans="1:9" ht="108.6" customHeight="1" thickBot="1">
      <c r="A86" s="86">
        <v>10</v>
      </c>
      <c r="B86" s="150"/>
      <c r="F86" s="150"/>
      <c r="G86" s="150"/>
      <c r="H86" s="150"/>
      <c r="I86" s="150"/>
    </row>
    <row r="87" spans="1:9" ht="108.6" customHeight="1" thickBot="1">
      <c r="A87" s="86">
        <v>11</v>
      </c>
      <c r="B87" s="150"/>
      <c r="F87" s="150"/>
      <c r="G87" s="150"/>
      <c r="H87" s="150"/>
      <c r="I87" s="150"/>
    </row>
    <row r="88" spans="1:9" ht="108.6" customHeight="1" thickBot="1">
      <c r="A88" s="86">
        <v>12</v>
      </c>
      <c r="B88" s="150"/>
      <c r="F88" s="150"/>
      <c r="G88" s="150"/>
      <c r="H88" s="150"/>
      <c r="I88" s="150"/>
    </row>
    <row r="89" spans="1:9" ht="108.6" customHeight="1" thickBot="1">
      <c r="A89" s="86">
        <v>13</v>
      </c>
      <c r="B89" s="150"/>
      <c r="F89" s="150"/>
      <c r="G89" s="150"/>
      <c r="H89" s="150"/>
      <c r="I89" s="150"/>
    </row>
    <row r="90" spans="1:9" ht="108.6" customHeight="1" thickBot="1">
      <c r="A90" s="86">
        <v>14</v>
      </c>
      <c r="B90" s="150"/>
      <c r="F90" s="150"/>
      <c r="G90" s="150"/>
      <c r="H90" s="150"/>
      <c r="I90" s="150"/>
    </row>
    <row r="91" spans="1:9" ht="108.6" customHeight="1" thickBot="1">
      <c r="A91" s="86">
        <v>15</v>
      </c>
      <c r="B91" s="150"/>
      <c r="F91" s="150"/>
      <c r="G91" s="150"/>
      <c r="H91" s="150"/>
      <c r="I91" s="150"/>
    </row>
    <row r="92" spans="1:9" ht="108.6" customHeight="1" thickBot="1">
      <c r="A92" s="86">
        <v>16</v>
      </c>
      <c r="B92" s="150"/>
      <c r="F92" s="150"/>
      <c r="G92" s="150"/>
      <c r="H92" s="150"/>
      <c r="I92" s="150"/>
    </row>
    <row r="93" spans="1:9" ht="108.6" customHeight="1" thickBot="1">
      <c r="A93" s="86">
        <v>1</v>
      </c>
      <c r="B93" s="150"/>
      <c r="F93" s="150"/>
      <c r="G93" s="150"/>
      <c r="H93" s="150"/>
      <c r="I93" s="150"/>
    </row>
    <row r="94" spans="1:9" ht="108.6" customHeight="1" thickBot="1">
      <c r="A94" s="86">
        <v>1</v>
      </c>
      <c r="B94" s="150"/>
      <c r="F94" s="150"/>
      <c r="G94" s="150"/>
      <c r="H94" s="150"/>
      <c r="I94" s="150"/>
    </row>
    <row r="95" spans="1:9" ht="108.6" customHeight="1" thickBot="1">
      <c r="A95" s="86">
        <v>2</v>
      </c>
      <c r="B95" s="150"/>
      <c r="F95" s="150"/>
      <c r="G95" s="150"/>
      <c r="H95" s="150"/>
      <c r="I95" s="150"/>
    </row>
    <row r="96" spans="1:9" ht="108.6" customHeight="1" thickBot="1">
      <c r="A96" s="86">
        <v>3</v>
      </c>
      <c r="B96" s="150"/>
      <c r="F96" s="150"/>
      <c r="G96" s="150"/>
      <c r="H96" s="150"/>
      <c r="I96" s="150"/>
    </row>
    <row r="97" spans="1:9" ht="108.6" customHeight="1" thickBot="1">
      <c r="A97" s="86">
        <v>4</v>
      </c>
      <c r="B97" s="150"/>
      <c r="F97" s="150"/>
      <c r="G97" s="150"/>
      <c r="H97" s="150"/>
      <c r="I97" s="150"/>
    </row>
    <row r="98" spans="1:9" ht="108.6" customHeight="1" thickBot="1">
      <c r="A98" s="86">
        <v>5</v>
      </c>
      <c r="B98" s="150"/>
      <c r="F98" s="150"/>
      <c r="G98" s="150"/>
      <c r="H98" s="150"/>
      <c r="I98" s="150"/>
    </row>
    <row r="99" spans="1:9" ht="108.6" customHeight="1" thickBot="1">
      <c r="A99" s="86">
        <v>6</v>
      </c>
      <c r="B99" s="150"/>
      <c r="F99" s="150"/>
      <c r="G99" s="150"/>
      <c r="H99" s="150"/>
      <c r="I99" s="150"/>
    </row>
    <row r="100" spans="1:9" ht="108.6" customHeight="1">
      <c r="A100" s="86">
        <v>7</v>
      </c>
    </row>
    <row r="101" spans="1:9" ht="108.6" customHeight="1">
      <c r="A101" s="86">
        <v>8</v>
      </c>
    </row>
    <row r="102" spans="1:9" ht="108.6" customHeight="1">
      <c r="A102" s="86">
        <v>9</v>
      </c>
    </row>
    <row r="103" spans="1:9" ht="108.6" customHeight="1">
      <c r="A103" s="86">
        <v>1</v>
      </c>
    </row>
    <row r="104" spans="1:9" ht="108.6" customHeight="1">
      <c r="A104" s="86">
        <v>2</v>
      </c>
    </row>
    <row r="105" spans="1:9" ht="108.6" customHeight="1">
      <c r="A105" s="86">
        <v>3</v>
      </c>
    </row>
    <row r="106" spans="1:9" ht="108.6" customHeight="1">
      <c r="A106" s="86">
        <v>4</v>
      </c>
    </row>
    <row r="107" spans="1:9" ht="108.6" customHeight="1">
      <c r="A107" s="86">
        <v>5</v>
      </c>
    </row>
    <row r="108" spans="1:9" ht="108.6" customHeight="1">
      <c r="A108" s="86">
        <v>6</v>
      </c>
    </row>
    <row r="109" spans="1:9" ht="108.6" customHeight="1">
      <c r="A109" s="86">
        <v>7</v>
      </c>
    </row>
    <row r="110" spans="1:9" ht="108.6" customHeight="1">
      <c r="A110" s="86">
        <v>8</v>
      </c>
    </row>
    <row r="111" spans="1:9" ht="108.6" customHeight="1">
      <c r="A111" s="86">
        <v>9</v>
      </c>
    </row>
    <row r="112" spans="1:9" ht="108.6" customHeight="1">
      <c r="A112" s="86">
        <v>10</v>
      </c>
    </row>
    <row r="113" spans="1:1" ht="108.6" customHeight="1">
      <c r="A113" s="86">
        <v>11</v>
      </c>
    </row>
    <row r="114" spans="1:1" ht="108.6" customHeight="1">
      <c r="A114" s="86">
        <v>12</v>
      </c>
    </row>
    <row r="115" spans="1:1" ht="108.6" customHeight="1">
      <c r="A115" s="86">
        <v>13</v>
      </c>
    </row>
  </sheetData>
  <phoneticPr fontId="7" type="noConversion"/>
  <pageMargins left="0.7" right="0.7" top="0.75" bottom="0.75" header="0" footer="0"/>
  <pageSetup orientation="landscape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A7F1-363B-45AD-85A2-150E4D1CABAC}">
  <sheetPr codeName="Hoja14"/>
  <dimension ref="A1:Z200"/>
  <sheetViews>
    <sheetView topLeftCell="B1" zoomScale="80" zoomScaleNormal="80" zoomScaleSheetLayoutView="50" workbookViewId="0">
      <pane ySplit="4" topLeftCell="A5" activePane="bottomLeft" state="frozen"/>
      <selection activeCell="B1" sqref="B1"/>
      <selection pane="bottomLeft" activeCell="E30" sqref="E30"/>
    </sheetView>
  </sheetViews>
  <sheetFormatPr baseColWidth="10" defaultColWidth="11.44140625" defaultRowHeight="15.6"/>
  <cols>
    <col min="1" max="1" width="242.33203125" style="102" hidden="1" customWidth="1"/>
    <col min="2" max="2" width="11.44140625" style="102" customWidth="1"/>
    <col min="3" max="3" width="13" style="115" bestFit="1" customWidth="1"/>
    <col min="4" max="4" width="11.44140625" style="102"/>
    <col min="5" max="5" width="27.6640625" style="102" customWidth="1"/>
    <col min="6" max="6" width="17.44140625" style="102" bestFit="1" customWidth="1"/>
    <col min="7" max="7" width="35.44140625" customWidth="1"/>
    <col min="8" max="8" width="6.44140625" customWidth="1"/>
    <col min="9" max="9" width="39.44140625" style="102" customWidth="1"/>
    <col min="10" max="10" width="42.6640625" style="102" customWidth="1"/>
    <col min="11" max="11" width="24" style="102" customWidth="1"/>
    <col min="12" max="12" width="24" style="142" customWidth="1"/>
    <col min="13" max="13" width="13" style="102" bestFit="1" customWidth="1"/>
    <col min="14" max="14" width="46.88671875" style="102" bestFit="1" customWidth="1"/>
    <col min="15" max="15" width="14.44140625" style="220" customWidth="1"/>
    <col min="16" max="16" width="9.6640625" style="102" customWidth="1"/>
    <col min="17" max="17" width="14.88671875" style="11" bestFit="1" customWidth="1"/>
    <col min="18" max="18" width="13" style="106" bestFit="1" customWidth="1"/>
    <col min="19" max="19" width="14.109375" style="106" bestFit="1" customWidth="1"/>
    <col min="20" max="20" width="12.109375" style="106" customWidth="1"/>
    <col min="21" max="21" width="23.33203125" style="106" bestFit="1" customWidth="1"/>
    <col min="22" max="22" width="16.6640625" style="102" bestFit="1" customWidth="1"/>
    <col min="23" max="23" width="24.88671875" style="102" bestFit="1" customWidth="1"/>
    <col min="24" max="24" width="33.109375" style="106" customWidth="1"/>
    <col min="25" max="25" width="3.44140625" style="102" bestFit="1" customWidth="1"/>
    <col min="26" max="26" width="3.44140625" style="102" customWidth="1"/>
    <col min="27" max="27" width="30.33203125" style="102" bestFit="1" customWidth="1"/>
    <col min="28" max="28" width="14.44140625" style="102" customWidth="1"/>
    <col min="29" max="16384" width="11.44140625" style="102"/>
  </cols>
  <sheetData>
    <row r="1" spans="1:26" ht="35.4" customHeight="1">
      <c r="B1" s="211" t="s">
        <v>4751</v>
      </c>
      <c r="E1" s="154" t="s">
        <v>4757</v>
      </c>
      <c r="I1" s="801" t="s">
        <v>9054</v>
      </c>
      <c r="J1" s="801"/>
      <c r="K1" s="801"/>
    </row>
    <row r="2" spans="1:26" ht="24" customHeight="1">
      <c r="C2" s="141" t="s">
        <v>2952</v>
      </c>
      <c r="D2" s="141" t="s">
        <v>913</v>
      </c>
      <c r="E2" s="702" t="s">
        <v>9459</v>
      </c>
      <c r="F2" s="156"/>
      <c r="G2" s="155"/>
      <c r="J2" s="211" t="s">
        <v>8351</v>
      </c>
      <c r="X2" s="135"/>
    </row>
    <row r="3" spans="1:26" ht="35.25" customHeight="1">
      <c r="B3" s="712"/>
      <c r="C3" s="713"/>
      <c r="D3" s="712"/>
      <c r="E3" s="714" t="s">
        <v>667</v>
      </c>
      <c r="F3" s="715" t="s">
        <v>8402</v>
      </c>
      <c r="G3" s="40"/>
      <c r="I3" s="108" t="s">
        <v>7739</v>
      </c>
      <c r="J3" s="111"/>
      <c r="K3" s="111"/>
      <c r="L3" s="147"/>
      <c r="M3" s="213"/>
      <c r="N3" s="802" t="s">
        <v>2590</v>
      </c>
      <c r="O3" s="802"/>
      <c r="P3" s="802"/>
      <c r="Q3" s="802"/>
      <c r="R3" s="802"/>
      <c r="S3" s="802"/>
      <c r="T3" s="802"/>
      <c r="U3" s="802"/>
      <c r="V3" s="802"/>
      <c r="W3" s="802"/>
      <c r="X3" s="802"/>
    </row>
    <row r="4" spans="1:26" ht="45.6" customHeight="1">
      <c r="C4" s="116" t="s">
        <v>2277</v>
      </c>
      <c r="D4" s="114" t="s">
        <v>3</v>
      </c>
      <c r="E4" s="114" t="s">
        <v>0</v>
      </c>
      <c r="F4" s="114" t="s">
        <v>912</v>
      </c>
      <c r="G4" s="114" t="s">
        <v>913</v>
      </c>
      <c r="I4" s="112" t="s">
        <v>1725</v>
      </c>
      <c r="J4" s="113" t="s">
        <v>1723</v>
      </c>
      <c r="K4" s="113" t="s">
        <v>1722</v>
      </c>
      <c r="L4" s="157" t="s">
        <v>2953</v>
      </c>
      <c r="M4" s="109" t="s">
        <v>343</v>
      </c>
      <c r="N4" s="109" t="s">
        <v>156</v>
      </c>
      <c r="O4" s="109" t="s">
        <v>1721</v>
      </c>
      <c r="P4" s="109" t="s">
        <v>344</v>
      </c>
      <c r="Q4" s="109" t="s">
        <v>2034</v>
      </c>
      <c r="R4" s="110" t="s">
        <v>161</v>
      </c>
      <c r="S4" s="110" t="s">
        <v>345</v>
      </c>
      <c r="T4" s="110" t="s">
        <v>346</v>
      </c>
      <c r="U4" s="110" t="s">
        <v>347</v>
      </c>
      <c r="V4" s="110" t="s">
        <v>1724</v>
      </c>
      <c r="W4" s="110" t="s">
        <v>0</v>
      </c>
      <c r="X4" s="110" t="s">
        <v>3831</v>
      </c>
    </row>
    <row r="5" spans="1:26">
      <c r="A5" s="158" t="str">
        <f ca="1">ORIGEN!B2</f>
        <v>Abono Interbancario
Sucursal: 859
Referencia Numérica: 109250
Concepto del Pago: ROWS691129MDFDNN00 Materias
No. de Autorización: 02998389
Nombre del Emisor: FRANCISCO JAVIER DIEZ DE URDAN
Institución Emisora: BBVA MEXICO</v>
      </c>
      <c r="B5" s="158"/>
      <c r="C5" s="115" cm="1">
        <f t="array" ref="C5:G10">IF($D$2="NOMBRE", _xlfn._xlws.FILTER(BASE_A[[No.]:[NOMBRE]], ISNUMBER(SEARCH($E$2,BASE_A[NOMBRE])), "NOMBRE SIN COINCIDENCIAS"),  _xlfn._xlws.FILTER(BASE_A[[No.]:[NOMBRE]], ISNUMBER(SEARCH($E$2,BASE_A[CURP])), "NOMBRE SIN COINCIDENCIAS"))</f>
        <v>100</v>
      </c>
      <c r="D5" s="103" t="str">
        <v>MD</v>
      </c>
      <c r="E5" s="103" t="str">
        <v>VIMS810207MDFLDN08</v>
      </c>
      <c r="F5" s="103" t="str">
        <v>64MD04B2-03</v>
      </c>
      <c r="G5" s="103" t="str">
        <v xml:space="preserve">VILLARREAL MEDRANO SANDRA PAULINA </v>
      </c>
      <c r="I5" s="223" t="str">
        <f t="shared" ref="I5:I36" ca="1" si="0">IFERROR(MID($A5, FIND("Nombre del Emisor:",$A5)+19, FIND("Institución Emisora:",$A5)- FIND("Nombre del Emisor:",$A5)-19), MID($A5, FIND("alfanumérica:",$A5)+14, FIND("No. ",$A5)- FIND("alfanumérica:",$A5)-13))</f>
        <v xml:space="preserve">FRANCISCO JAVIER DIEZ DE URDAN
</v>
      </c>
      <c r="J5" s="106" t="str">
        <f t="shared" ref="J5:J36" ca="1" si="1">MID($A5, FIND("Concepto del Pago:",$A5)+19, (FIND("Autorización:",$A5)- FIND("Concepto del Pago:",$A5)-25-1) )</f>
        <v xml:space="preserve">ROWS691129MDFDNN00 Materias
</v>
      </c>
      <c r="K5" s="106" t="str">
        <f t="shared" ref="K5:K36" ca="1" si="2">IFERROR( (MID($A5,FIND("Abono InterbancarioSucursal:",$A5),FIND("Sucursal:",$A5)-1)), (MID($A5, 1, FIND("Sucursal:",$A5)-1)) )</f>
        <v xml:space="preserve">Abono Interbancario
</v>
      </c>
      <c r="L5" s="236">
        <v>782</v>
      </c>
      <c r="M5" s="103" t="str">
        <f>IF($L5&lt;&gt;"", _xlfn.XLOOKUP($L5,BASE_A[No.],BASE_A[SEDE], "POR IDENTIFICAR"), "")</f>
        <v>SALTILLO</v>
      </c>
      <c r="N5" s="602" t="str">
        <f>IF($L5&lt;&gt;"", _xlfn.XLOOKUP($L5, BASE_A[No.], BASE_A[NOMBRE], "POR IDENTIFICAR "), "")</f>
        <v>RODRIGUEZ WONG SANDRA LUZ</v>
      </c>
      <c r="O5" s="239" t="str">
        <f ca="1">ORIGEN!C2</f>
        <v>6,000.00</v>
      </c>
      <c r="P5" s="103" t="str">
        <f>IF($L5&lt;&gt;"", _xlfn.XLOOKUP($L5, BASE_A[No.], BASE_A[PROGRAMA], "POR IDENTIFICAR"), "")</f>
        <v>JTDD</v>
      </c>
      <c r="Q5" s="86" t="s">
        <v>7</v>
      </c>
      <c r="R5" s="103" t="str">
        <f ca="1">ORIGEN!A2</f>
        <v>15/09/2025</v>
      </c>
      <c r="S5" s="135" t="s">
        <v>164</v>
      </c>
      <c r="T5" s="135"/>
      <c r="U5" s="103" t="str">
        <f>IF($L5&lt;&gt;"", _xlfn.XLOOKUP($L5, BASE_A[No.], BASE_A[Grado], "POR IDENTIFICAR"), "")</f>
        <v>JT DOCTORADO EN DERECHO</v>
      </c>
      <c r="V5" s="102" t="str">
        <f t="shared" ref="V5:V16" ca="1" si="3">IFERROR(MID($A5, FIND("No. de Autorización:",$A5)+20, FIND("Nombre del Emisor",$A5)- FIND("No. de Autorización:",$A5)-20), MID($A5, FIND("No. ",$A5 )+20,10))</f>
        <v xml:space="preserve"> 02998389
</v>
      </c>
      <c r="W5" s="103" t="str">
        <f>CLEAN(IF($L5&lt;&gt;"", _xlfn.XLOOKUP($L5, BASE_A[No.], BASE_A[CURP], "POR IDENTIFICAR"), ""))</f>
        <v>ROWS691129MDFDNN00</v>
      </c>
      <c r="X5">
        <f>L5</f>
        <v>782</v>
      </c>
      <c r="Z5" s="102">
        <v>1</v>
      </c>
    </row>
    <row r="6" spans="1:26">
      <c r="A6" s="158" t="str">
        <f ca="1">ORIGEN!B3</f>
        <v>Abono Interbancario
Sucursal: 859
Referencia Numérica: 150925
Concepto del Pago: MATERIAS Y TITULACION
No. de Autorización: 03328756
Nombre del Emisor: SANDRA LUZ RODRIGUEZ WONG
Institución Emisora: BANORTE</v>
      </c>
      <c r="B6" s="158"/>
      <c r="C6" s="115">
        <v>132</v>
      </c>
      <c r="D6" s="103" t="str">
        <v>DD</v>
      </c>
      <c r="E6" s="103" t="str">
        <v>PIRS811208MTCRDN03</v>
      </c>
      <c r="F6" s="102" t="str">
        <v>64DD03A1-8</v>
      </c>
      <c r="G6" t="str">
        <v>PRIANI RODRIGUEZ SANDRA LETICIA</v>
      </c>
      <c r="I6" s="223" t="str">
        <f t="shared" ca="1" si="0"/>
        <v xml:space="preserve">SANDRA LUZ RODRIGUEZ WONG
</v>
      </c>
      <c r="J6" s="106" t="str">
        <f t="shared" ca="1" si="1"/>
        <v xml:space="preserve">MATERIAS Y TITULACION
</v>
      </c>
      <c r="K6" s="106" t="str">
        <f t="shared" ca="1" si="2"/>
        <v xml:space="preserve">Abono Interbancario
</v>
      </c>
      <c r="L6" s="236">
        <v>782</v>
      </c>
      <c r="M6" s="103" t="str">
        <f>IF($L6&lt;&gt;"", _xlfn.XLOOKUP($L6,BASE_A[No.],BASE_A[SEDE], "POR IDENTIFICAR"), "")</f>
        <v>SALTILLO</v>
      </c>
      <c r="N6" s="602" t="str">
        <f>IF($L6&lt;&gt;"", _xlfn.XLOOKUP($L6, BASE_A[No.], BASE_A[NOMBRE], "POR IDENTIFICAR "), "")</f>
        <v>RODRIGUEZ WONG SANDRA LUZ</v>
      </c>
      <c r="O6" s="239" t="str">
        <f ca="1">ORIGEN!C3</f>
        <v>36,888.00</v>
      </c>
      <c r="P6" s="103" t="str">
        <f>IF($L6&lt;&gt;"", _xlfn.XLOOKUP($L6, BASE_A[No.], BASE_A[PROGRAMA], "POR IDENTIFICAR"), "")</f>
        <v>JTDD</v>
      </c>
      <c r="Q6" s="86" t="str">
        <f t="shared" ref="Q6:Q16" ca="1" si="4">IF(MID($K6,1,19)="Abono Interbancario", "SPEI", $K6)</f>
        <v>SPEI</v>
      </c>
      <c r="R6" s="103" t="str">
        <f ca="1">ORIGEN!A3</f>
        <v>15/09/2025</v>
      </c>
      <c r="S6" s="135" t="s">
        <v>164</v>
      </c>
      <c r="T6" s="135"/>
      <c r="U6" s="103" t="str">
        <f>IF($L6&lt;&gt;"", _xlfn.XLOOKUP($L6, BASE_A[No.], BASE_A[Grado], "POR IDENTIFICAR"), "")</f>
        <v>JT DOCTORADO EN DERECHO</v>
      </c>
      <c r="V6" s="102" t="str">
        <f t="shared" ca="1" si="3"/>
        <v xml:space="preserve"> 03328756
</v>
      </c>
      <c r="W6" s="103" t="str">
        <f>CLEAN(IF($L6&lt;&gt;"", _xlfn.XLOOKUP($L6, BASE_A[No.], BASE_A[CURP], "POR IDENTIFICAR"), ""))</f>
        <v>ROWS691129MDFDNN00</v>
      </c>
      <c r="X6">
        <f>L6</f>
        <v>782</v>
      </c>
      <c r="Z6" s="102">
        <v>1</v>
      </c>
    </row>
    <row r="7" spans="1:26">
      <c r="A7" s="158" t="str">
        <f ca="1">ORIGEN!B4</f>
        <v>Abono Interbancario
Sucursal: 859
Referencia Numérica: 8672483
Concepto del Pago: OS6RCYCCF GANANCIAS CLIP 0000000
No. de Autorización: 187715
Nombre del Emisor: PAYCLIP S DE RL DE CV
Institución Emisora: SANTANDER</v>
      </c>
      <c r="B7" s="158"/>
      <c r="C7" s="115">
        <v>483</v>
      </c>
      <c r="D7" s="103" t="str">
        <v>MDP</v>
      </c>
      <c r="E7" s="103" t="str">
        <v>JIVR730628MCCMRC16</v>
      </c>
      <c r="F7" s="102" t="str">
        <v>64MDP03A-05</v>
      </c>
      <c r="G7" t="str">
        <v>JIMENEZ VILLEDA SANDRA JEANNETTE</v>
      </c>
      <c r="I7" s="223" t="str">
        <f t="shared" ca="1" si="0"/>
        <v xml:space="preserve">PAYCLIP S DE RL DE CV
</v>
      </c>
      <c r="J7" s="106" t="str">
        <f t="shared" ca="1" si="1"/>
        <v xml:space="preserve">OS6RCYCCF GANANCIAS CLIP 0000000
</v>
      </c>
      <c r="K7" s="106" t="str">
        <f t="shared" ca="1" si="2"/>
        <v xml:space="preserve">Abono Interbancario
</v>
      </c>
      <c r="L7" s="236">
        <v>411</v>
      </c>
      <c r="M7" s="103" t="str">
        <f>IF($L7&lt;&gt;"", _xlfn.XLOOKUP($L7,BASE_A[No.],BASE_A[SEDE], "POR IDENTIFICAR"), "")</f>
        <v>CANCÚN</v>
      </c>
      <c r="N7" s="103" t="str">
        <f>IF($L7&lt;&gt;"", _xlfn.XLOOKUP($L7, BASE_A[No.], BASE_A[NOMBRE], "POR IDENTIFICAR "), "")</f>
        <v>POR IDENTIFICAR</v>
      </c>
      <c r="O7" s="239" t="str">
        <f ca="1">ORIGEN!C4</f>
        <v>10,665.21</v>
      </c>
      <c r="P7" s="103" t="str">
        <f>IF($L7&lt;&gt;"", _xlfn.XLOOKUP($L7, BASE_A[No.], BASE_A[PROGRAMA], "POR IDENTIFICAR"), "")</f>
        <v>POR IDENTIFICAR</v>
      </c>
      <c r="Q7" s="86" t="s">
        <v>1875</v>
      </c>
      <c r="R7" s="103" t="str">
        <f ca="1">ORIGEN!A4</f>
        <v>15/09/2025</v>
      </c>
      <c r="S7" s="135" t="s">
        <v>383</v>
      </c>
      <c r="T7" s="135"/>
      <c r="U7" s="103" t="str">
        <f>IF($L7&lt;&gt;"", _xlfn.XLOOKUP($L7, BASE_A[No.], BASE_A[Grado], "POR IDENTIFICAR"), "")</f>
        <v>POR IDENTIFICAR</v>
      </c>
      <c r="V7" s="102" t="str">
        <f t="shared" ca="1" si="3"/>
        <v xml:space="preserve"> 187715
</v>
      </c>
      <c r="W7" s="103" t="str">
        <f>CLEAN(IF($L7&lt;&gt;"", _xlfn.XLOOKUP($L7, BASE_A[No.], BASE_A[CURP], "POR IDENTIFICAR"), ""))</f>
        <v>XOXO981231XXXXXX01</v>
      </c>
      <c r="X7">
        <f>L7</f>
        <v>411</v>
      </c>
      <c r="Z7" s="102">
        <v>1</v>
      </c>
    </row>
    <row r="8" spans="1:26">
      <c r="A8" s="158" t="str">
        <f ca="1">ORIGEN!B5</f>
        <v>Abono Interbancario
Sucursal: 2132
Referencia Numérica: 6470125555
Referencia alfanumérica: TRANSF. INTER 026470125555 1/AGOJ
No. de Autorización: 00022555
Nombre del Emisor: 1/AGOJ</v>
      </c>
      <c r="B8" s="158"/>
      <c r="C8" s="115">
        <v>662</v>
      </c>
      <c r="D8" s="103" t="str">
        <v>DIAP</v>
      </c>
      <c r="E8" s="103" t="str">
        <v>RACS820401MQRMSN00</v>
      </c>
      <c r="F8" s="102" t="str">
        <v>64DIA04A-01</v>
      </c>
      <c r="G8" t="str">
        <v>RAMIREZ CASTRO SANDRA</v>
      </c>
      <c r="I8" s="223" t="str">
        <f t="shared" ca="1" si="0"/>
        <v>TRANSF. INTER 026470125555 1/AGOJ
N</v>
      </c>
      <c r="J8" s="106" t="e">
        <f t="shared" ca="1" si="1"/>
        <v>#VALUE!</v>
      </c>
      <c r="K8" s="106" t="str">
        <f t="shared" ca="1" si="2"/>
        <v xml:space="preserve">Abono Interbancario
</v>
      </c>
      <c r="L8" s="236">
        <v>411</v>
      </c>
      <c r="M8" s="103" t="str">
        <f>IF($L8&lt;&gt;"", _xlfn.XLOOKUP($L8,BASE_A[No.],BASE_A[SEDE], "POR IDENTIFICAR"), "")</f>
        <v>CANCÚN</v>
      </c>
      <c r="N8" s="103" t="str">
        <f>IF($L8&lt;&gt;"", _xlfn.XLOOKUP($L8, BASE_A[No.], BASE_A[NOMBRE], "POR IDENTIFICAR "), "")</f>
        <v>POR IDENTIFICAR</v>
      </c>
      <c r="O8" s="239" t="str">
        <f ca="1">ORIGEN!C5</f>
        <v>53,069.39</v>
      </c>
      <c r="P8" s="103" t="str">
        <f>IF($L8&lt;&gt;"", _xlfn.XLOOKUP($L8, BASE_A[No.], BASE_A[PROGRAMA], "POR IDENTIFICAR"), "")</f>
        <v>POR IDENTIFICAR</v>
      </c>
      <c r="Q8" s="86" t="str">
        <f t="shared" ca="1" si="4"/>
        <v>SPEI</v>
      </c>
      <c r="R8" s="103" t="str">
        <f ca="1">ORIGEN!A5</f>
        <v>12/09/2025</v>
      </c>
      <c r="S8" s="135" t="s">
        <v>383</v>
      </c>
      <c r="T8" s="135"/>
      <c r="U8" s="103" t="str">
        <f>IF($L8&lt;&gt;"", _xlfn.XLOOKUP($L8, BASE_A[No.], BASE_A[Grado], "POR IDENTIFICAR"), "")</f>
        <v>POR IDENTIFICAR</v>
      </c>
      <c r="V8" s="102" t="str">
        <f t="shared" ca="1" si="3"/>
        <v xml:space="preserve"> 00022555
</v>
      </c>
      <c r="W8" s="103" t="str">
        <f>CLEAN(IF($L8&lt;&gt;"", _xlfn.XLOOKUP($L8, BASE_A[No.], BASE_A[CURP], "POR IDENTIFICAR"), ""))</f>
        <v>XOXO981231XXXXXX01</v>
      </c>
      <c r="X8">
        <f>L8</f>
        <v>411</v>
      </c>
      <c r="Z8" s="102">
        <v>1</v>
      </c>
    </row>
    <row r="9" spans="1:26">
      <c r="A9" s="158" t="str">
        <f ca="1">ORIGEN!B6</f>
        <v>2661
Sucursal: 2864
Referencia Numérica: 99466
Referencia alfanumérica: IVA COMISION
No. de Autorización: 97794</v>
      </c>
      <c r="B9" s="158"/>
      <c r="C9" s="115">
        <v>782</v>
      </c>
      <c r="D9" s="103" t="str">
        <v>JTDD</v>
      </c>
      <c r="E9" s="598" t="str">
        <v>ROWS691129MDFDNN00</v>
      </c>
      <c r="F9" s="102" t="str">
        <v>64DD07K-18</v>
      </c>
      <c r="G9" t="str">
        <v>RODRIGUEZ WONG SANDRA LUZ</v>
      </c>
      <c r="I9" s="223" t="str">
        <f t="shared" ca="1" si="0"/>
        <v>IVA COMISION
N</v>
      </c>
      <c r="J9" s="106" t="e">
        <f t="shared" ca="1" si="1"/>
        <v>#VALUE!</v>
      </c>
      <c r="K9" s="106" t="str">
        <f t="shared" ca="1" si="2"/>
        <v xml:space="preserve">2661
</v>
      </c>
      <c r="L9" s="236">
        <v>411</v>
      </c>
      <c r="M9" s="103" t="str">
        <f>IF($L9&lt;&gt;"", _xlfn.XLOOKUP($L9,BASE_A[No.],BASE_A[SEDE], "POR IDENTIFICAR"), "")</f>
        <v>CANCÚN</v>
      </c>
      <c r="N9" s="103" t="str">
        <f>IF($L9&lt;&gt;"", _xlfn.XLOOKUP($L9, BASE_A[No.], BASE_A[NOMBRE], "POR IDENTIFICAR "), "")</f>
        <v>POR IDENTIFICAR</v>
      </c>
      <c r="O9" s="239" t="str">
        <f ca="1">ORIGEN!C6</f>
        <v>78.4</v>
      </c>
      <c r="P9" s="103" t="str">
        <f>IF($L9&lt;&gt;"", _xlfn.XLOOKUP($L9, BASE_A[No.], BASE_A[PROGRAMA], "POR IDENTIFICAR"), "")</f>
        <v>POR IDENTIFICAR</v>
      </c>
      <c r="Q9" s="86" t="str">
        <f t="shared" ca="1" si="4"/>
        <v xml:space="preserve">2661
</v>
      </c>
      <c r="R9" s="103" t="str">
        <f ca="1">ORIGEN!A6</f>
        <v>12/09/2025</v>
      </c>
      <c r="S9" s="135" t="s">
        <v>383</v>
      </c>
      <c r="U9" s="103" t="str">
        <f>IF($L9&lt;&gt;"", _xlfn.XLOOKUP($L9, BASE_A[No.], BASE_A[Grado], "POR IDENTIFICAR"), "")</f>
        <v>POR IDENTIFICAR</v>
      </c>
      <c r="V9" s="102" t="str">
        <f t="shared" ca="1" si="3"/>
        <v xml:space="preserve"> 97794</v>
      </c>
      <c r="W9" s="103" t="str">
        <f>CLEAN(IF($L9&lt;&gt;"", _xlfn.XLOOKUP($L9, BASE_A[No.], BASE_A[CURP], "POR IDENTIFICAR"), ""))</f>
        <v>XOXO981231XXXXXX01</v>
      </c>
      <c r="X9">
        <f t="shared" ref="X9:X36" si="5">L9</f>
        <v>411</v>
      </c>
      <c r="Z9" s="102">
        <v>1</v>
      </c>
    </row>
    <row r="10" spans="1:26">
      <c r="A10" s="158" t="str">
        <f ca="1">ORIGEN!B7</f>
        <v>2660
Sucursal: 2864
Referencia Numérica: 99466
Referencia alfanumérica: COMISION
No. de Autorización: 97794</v>
      </c>
      <c r="B10" s="158"/>
      <c r="C10" s="115">
        <v>845</v>
      </c>
      <c r="D10" s="103" t="str">
        <v>MDP</v>
      </c>
      <c r="E10" s="103" t="str">
        <v>RENS730608MGT</v>
      </c>
      <c r="F10" s="102" t="str">
        <v>64MDP05B-03</v>
      </c>
      <c r="G10" t="str">
        <v>REYES NAJARRO SANDRA PATRICIA</v>
      </c>
      <c r="I10" s="223" t="str">
        <f t="shared" ca="1" si="0"/>
        <v>COMISION
N</v>
      </c>
      <c r="J10" s="106" t="e">
        <f t="shared" ca="1" si="1"/>
        <v>#VALUE!</v>
      </c>
      <c r="K10" s="106" t="str">
        <f t="shared" ca="1" si="2"/>
        <v xml:space="preserve">2660
</v>
      </c>
      <c r="L10" s="243">
        <v>860</v>
      </c>
      <c r="M10" s="103" t="str">
        <f>IF($L10&lt;&gt;"", _xlfn.XLOOKUP($L10,BASE_A[No.],BASE_A[SEDE], "POR IDENTIFICAR"), "")</f>
        <v>SALTILLO</v>
      </c>
      <c r="N10" s="103" t="str">
        <f>IF($L10&lt;&gt;"", _xlfn.XLOOKUP($L10, BASE_A[No.], BASE_A[NOMBRE], "POR IDENTIFICAR "), "")</f>
        <v>PEREZ RAMOS LAURA LETICIA</v>
      </c>
      <c r="O10" s="239" t="str">
        <f ca="1">ORIGEN!C7</f>
        <v>490</v>
      </c>
      <c r="P10" s="103" t="str">
        <f>IF($L10&lt;&gt;"", _xlfn.XLOOKUP($L10, BASE_A[No.], BASE_A[PROGRAMA], "POR IDENTIFICAR"), "")</f>
        <v>DD</v>
      </c>
      <c r="Q10" s="86" t="str">
        <f t="shared" ca="1" si="4"/>
        <v xml:space="preserve">2660
</v>
      </c>
      <c r="R10" s="103" t="str">
        <f ca="1">ORIGEN!A7</f>
        <v>12/09/2025</v>
      </c>
      <c r="S10" s="135" t="s">
        <v>164</v>
      </c>
      <c r="T10" s="135"/>
      <c r="U10" s="103" t="str">
        <f>IF($L10&lt;&gt;"", _xlfn.XLOOKUP($L10, BASE_A[No.], BASE_A[Grado], "POR IDENTIFICAR"), "")</f>
        <v>DOCTORADO EN DERECHO</v>
      </c>
      <c r="V10" s="102" t="str">
        <f t="shared" ca="1" si="3"/>
        <v xml:space="preserve"> 97794</v>
      </c>
      <c r="W10" s="103" t="str">
        <f>CLEAN(IF($L10&lt;&gt;"", _xlfn.XLOOKUP($L10, BASE_A[No.], BASE_A[CURP], "POR IDENTIFICAR"), ""))</f>
        <v>PERL850723MCLRMR02</v>
      </c>
      <c r="X10">
        <f t="shared" si="5"/>
        <v>860</v>
      </c>
      <c r="Z10" s="102">
        <v>1</v>
      </c>
    </row>
    <row r="11" spans="1:26">
      <c r="A11" s="158" t="str">
        <f ca="1">ORIGEN!B8</f>
        <v>Abono Interbancario
Sucursal: 2132
Referencia Numérica: 16510125459
Referencia alfanumérica: 1/AGOJ
No. de Autorización: 21632
Nombre del Emisor: 1/AGOJ Institucion Emisora: Banamex</v>
      </c>
      <c r="B11" s="158"/>
      <c r="D11" s="103"/>
      <c r="E11" s="103"/>
      <c r="I11" s="223" t="str">
        <f t="shared" ca="1" si="0"/>
        <v>1/AGOJ
N</v>
      </c>
      <c r="J11" s="106" t="e">
        <f t="shared" ca="1" si="1"/>
        <v>#VALUE!</v>
      </c>
      <c r="K11" s="106" t="str">
        <f t="shared" ca="1" si="2"/>
        <v xml:space="preserve">Abono Interbancario
</v>
      </c>
      <c r="L11" s="244">
        <v>411</v>
      </c>
      <c r="M11" s="103" t="str">
        <f>IF($L11&lt;&gt;"", _xlfn.XLOOKUP($L11,BASE_A[No.],BASE_A[SEDE], "POR IDENTIFICAR"), "")</f>
        <v>CANCÚN</v>
      </c>
      <c r="N11" s="103" t="str">
        <f>IF($L11&lt;&gt;"", _xlfn.XLOOKUP($L11, BASE_A[No.], BASE_A[NOMBRE], "POR IDENTIFICAR "), "")</f>
        <v>POR IDENTIFICAR</v>
      </c>
      <c r="O11" s="239" t="str">
        <f ca="1">ORIGEN!C8</f>
        <v>284,871.25</v>
      </c>
      <c r="P11" s="103" t="str">
        <f>IF($L11&lt;&gt;"", _xlfn.XLOOKUP($L11, BASE_A[No.], BASE_A[PROGRAMA], "POR IDENTIFICAR"), "")</f>
        <v>POR IDENTIFICAR</v>
      </c>
      <c r="Q11" s="86" t="str">
        <f t="shared" ca="1" si="4"/>
        <v>SPEI</v>
      </c>
      <c r="R11" s="103" t="str">
        <f ca="1">ORIGEN!A8</f>
        <v>11/09/2025</v>
      </c>
      <c r="S11" s="135" t="s">
        <v>383</v>
      </c>
      <c r="U11" s="103" t="str">
        <f>IF($L11&lt;&gt;"", _xlfn.XLOOKUP($L11, BASE_A[No.], BASE_A[Grado], "POR IDENTIFICAR"), "")</f>
        <v>POR IDENTIFICAR</v>
      </c>
      <c r="V11" s="102" t="str">
        <f t="shared" ca="1" si="3"/>
        <v xml:space="preserve"> 21632
</v>
      </c>
      <c r="W11" s="103" t="str">
        <f>CLEAN(IF($L11&lt;&gt;"", _xlfn.XLOOKUP($L11, BASE_A[No.], BASE_A[CURP], "POR IDENTIFICAR"), ""))</f>
        <v>XOXO981231XXXXXX01</v>
      </c>
      <c r="X11">
        <f t="shared" si="5"/>
        <v>411</v>
      </c>
      <c r="Z11" s="102">
        <v>1</v>
      </c>
    </row>
    <row r="12" spans="1:26">
      <c r="A12" s="158" t="str">
        <f ca="1">ORIGEN!B9</f>
        <v>Abono Interbancario
Sucursal: 859
Referencia Numérica: 109250
Concepto del Pago: NATALE LOPEZ
No. de Autorización: 00891052
Nombre del Emisor: LEOPOLDO ESPARZA LOPEZ
Institución Emisora: BBVA MEXICO</v>
      </c>
      <c r="B12" s="158"/>
      <c r="D12" s="103"/>
      <c r="E12" s="103"/>
      <c r="I12" s="223" t="str">
        <f t="shared" ca="1" si="0"/>
        <v xml:space="preserve">LEOPOLDO ESPARZA LOPEZ
</v>
      </c>
      <c r="J12" s="106" t="str">
        <f t="shared" ca="1" si="1"/>
        <v xml:space="preserve">NATALE LOPEZ
</v>
      </c>
      <c r="K12" s="106" t="str">
        <f t="shared" ca="1" si="2"/>
        <v xml:space="preserve">Abono Interbancario
</v>
      </c>
      <c r="L12" s="236">
        <v>411</v>
      </c>
      <c r="M12" s="103" t="str">
        <f>IF($L12&lt;&gt;"", _xlfn.XLOOKUP($L12,BASE_A[No.],BASE_A[SEDE], "POR IDENTIFICAR"), "")</f>
        <v>CANCÚN</v>
      </c>
      <c r="N12" s="103" t="str">
        <f>IF($L12&lt;&gt;"", _xlfn.XLOOKUP($L12, BASE_A[No.], BASE_A[NOMBRE], "POR IDENTIFICAR "), "")</f>
        <v>POR IDENTIFICAR</v>
      </c>
      <c r="O12" s="239" t="str">
        <f ca="1">ORIGEN!C9</f>
        <v>200</v>
      </c>
      <c r="P12" s="103" t="str">
        <f>IF($L12&lt;&gt;"", _xlfn.XLOOKUP($L12, BASE_A[No.], BASE_A[PROGRAMA], "POR IDENTIFICAR"), "")</f>
        <v>POR IDENTIFICAR</v>
      </c>
      <c r="Q12" s="86" t="str">
        <f t="shared" ca="1" si="4"/>
        <v>SPEI</v>
      </c>
      <c r="R12" s="103" t="str">
        <f ca="1">ORIGEN!A9</f>
        <v>09/09/2025</v>
      </c>
      <c r="S12" s="135" t="s">
        <v>164</v>
      </c>
      <c r="T12" s="135"/>
      <c r="U12" s="103" t="str">
        <f>IF($L12&lt;&gt;"", _xlfn.XLOOKUP($L12, BASE_A[No.], BASE_A[Grado], "POR IDENTIFICAR"), "")</f>
        <v>POR IDENTIFICAR</v>
      </c>
      <c r="V12" s="102" t="str">
        <f t="shared" ca="1" si="3"/>
        <v xml:space="preserve"> 00891052
</v>
      </c>
      <c r="W12" s="103" t="str">
        <f>CLEAN(IF($L12&lt;&gt;"", _xlfn.XLOOKUP($L12, BASE_A[No.], BASE_A[CURP], "POR IDENTIFICAR"), ""))</f>
        <v>XOXO981231XXXXXX01</v>
      </c>
      <c r="X12">
        <f t="shared" si="5"/>
        <v>411</v>
      </c>
      <c r="Z12" s="102">
        <v>1</v>
      </c>
    </row>
    <row r="13" spans="1:26">
      <c r="A13" s="158" t="str">
        <f ca="1">ORIGEN!B10</f>
        <v>Abono Interbancario
Sucursal: 859
Referencia Numérica: 196155
Concepto del Pago: VINA060924MQRSHNA2
No. de Autorización: 01179307
Nombre del Emisor: CLARIS ZULEM RANGEL NAAL
Institución Emisora: SANTANDER</v>
      </c>
      <c r="B13" s="158"/>
      <c r="D13" s="103"/>
      <c r="E13" s="103"/>
      <c r="I13" s="223" t="str">
        <f t="shared" ca="1" si="0"/>
        <v xml:space="preserve">CLARIS ZULEM RANGEL NAAL
</v>
      </c>
      <c r="J13" s="106" t="str">
        <f t="shared" ca="1" si="1"/>
        <v xml:space="preserve">VINA060924MQRSHNA2
</v>
      </c>
      <c r="K13" s="106" t="str">
        <f t="shared" ca="1" si="2"/>
        <v xml:space="preserve">Abono Interbancario
</v>
      </c>
      <c r="L13" s="246">
        <v>462</v>
      </c>
      <c r="M13" s="103" t="str">
        <f>IF($L13&lt;&gt;"", _xlfn.XLOOKUP($L13,BASE_A[No.],BASE_A[SEDE], "POR IDENTIFICAR"), "")</f>
        <v>CANCÚN</v>
      </c>
      <c r="N13" s="103" t="str">
        <f>IF($L13&lt;&gt;"", _xlfn.XLOOKUP($L13, BASE_A[No.], BASE_A[NOMBRE], "POR IDENTIFICAR "), "")</f>
        <v>SANCHEZ RODRIGUEZ JOSE RAFAEL</v>
      </c>
      <c r="O13" s="239" t="str">
        <f ca="1">ORIGEN!C10</f>
        <v>1,650.00</v>
      </c>
      <c r="P13" s="103" t="str">
        <f>IF($L13&lt;&gt;"", _xlfn.XLOOKUP($L13, BASE_A[No.], BASE_A[PROGRAMA], "POR IDENTIFICAR"), "")</f>
        <v>DD</v>
      </c>
      <c r="Q13" s="86" t="str">
        <f t="shared" ca="1" si="4"/>
        <v>SPEI</v>
      </c>
      <c r="R13" s="103" t="str">
        <f ca="1">ORIGEN!A10</f>
        <v>09/09/2025</v>
      </c>
      <c r="S13" s="135" t="s">
        <v>383</v>
      </c>
      <c r="U13" s="103" t="str">
        <f>IF($L13&lt;&gt;"", _xlfn.XLOOKUP($L13, BASE_A[No.], BASE_A[Grado], "POR IDENTIFICAR"), "")</f>
        <v>DOCTORADO EN DERECHO</v>
      </c>
      <c r="V13" s="102" t="str">
        <f t="shared" ca="1" si="3"/>
        <v xml:space="preserve"> 01179307
</v>
      </c>
      <c r="W13" s="103" t="str">
        <f>CLEAN(IF($L13&lt;&gt;"", _xlfn.XLOOKUP($L13, BASE_A[No.], BASE_A[CURP], "POR IDENTIFICAR"), ""))</f>
        <v>SARR600502HYNNDF02</v>
      </c>
      <c r="X13">
        <f t="shared" si="5"/>
        <v>462</v>
      </c>
      <c r="Z13" s="102">
        <v>1</v>
      </c>
    </row>
    <row r="14" spans="1:26">
      <c r="A14" s="158" t="str">
        <f ca="1">ORIGEN!B11</f>
        <v>Abono Interbancario
Sucursal: 859
Referencia Numérica: 647729
Concepto del Pago: Pago adeudo IUAF
No. de Autorización: 249459
Nombre del Emisor: ZEREIDA DE JESUS ESTRADA CALIX
Institución Emisora: BANCOPPEL</v>
      </c>
      <c r="B14" s="158"/>
      <c r="D14" s="103"/>
      <c r="E14" s="103"/>
      <c r="I14" s="223" t="str">
        <f t="shared" ca="1" si="0"/>
        <v xml:space="preserve">ZEREIDA DE JESUS ESTRADA CALIX
</v>
      </c>
      <c r="J14" s="106" t="str">
        <f t="shared" ca="1" si="1"/>
        <v xml:space="preserve">Pago adeudo IUAF
</v>
      </c>
      <c r="K14" s="106" t="str">
        <f t="shared" ca="1" si="2"/>
        <v xml:space="preserve">Abono Interbancario
</v>
      </c>
      <c r="L14" s="236">
        <v>728</v>
      </c>
      <c r="M14" s="103" t="str">
        <f>IF($L14&lt;&gt;"", _xlfn.XLOOKUP($L14,BASE_A[No.],BASE_A[SEDE], "POR IDENTIFICAR"), "")</f>
        <v>CANCÚN</v>
      </c>
      <c r="N14" s="103" t="str">
        <f>IF($L14&lt;&gt;"", _xlfn.XLOOKUP($L14, BASE_A[No.], BASE_A[NOMBRE], "POR IDENTIFICAR "), "")</f>
        <v>LOPEZ HERNANDEZ VICTORIA</v>
      </c>
      <c r="O14" s="239" t="str">
        <f ca="1">ORIGEN!C11</f>
        <v>15,850.00</v>
      </c>
      <c r="P14" s="103" t="str">
        <f>IF($L14&lt;&gt;"", _xlfn.XLOOKUP($L14, BASE_A[No.], BASE_A[PROGRAMA], "POR IDENTIFICAR"), "")</f>
        <v>DD</v>
      </c>
      <c r="Q14" s="86" t="str">
        <f t="shared" ca="1" si="4"/>
        <v>SPEI</v>
      </c>
      <c r="R14" s="103" t="str">
        <f ca="1">ORIGEN!A11</f>
        <v>09/09/2025</v>
      </c>
      <c r="S14" s="135" t="s">
        <v>383</v>
      </c>
      <c r="T14" s="135"/>
      <c r="U14" s="103" t="str">
        <f>IF($L14&lt;&gt;"", _xlfn.XLOOKUP($L14, BASE_A[No.], BASE_A[Grado], "POR IDENTIFICAR"), "")</f>
        <v>DOCTORADO EN DERECHO</v>
      </c>
      <c r="V14" s="102" t="str">
        <f t="shared" ca="1" si="3"/>
        <v xml:space="preserve"> 249459
</v>
      </c>
      <c r="W14" s="103" t="str">
        <f>CLEAN(IF($L14&lt;&gt;"", _xlfn.XLOOKUP($L14, BASE_A[No.], BASE_A[CURP], "POR IDENTIFICAR"), ""))</f>
        <v>LOHV800529MTCPRC01</v>
      </c>
      <c r="X14">
        <f t="shared" si="5"/>
        <v>728</v>
      </c>
      <c r="Z14" s="102">
        <v>1</v>
      </c>
    </row>
    <row r="15" spans="1:26">
      <c r="A15" s="158" t="str">
        <f ca="1">ORIGEN!B12</f>
        <v>Depósito en Efectivo 
Sucursal: 178
Referencia Numérica:  011
Concepto del Pago:colegiatura
No. de Autorización:  648029  Nombre del Emisor: POR IDENTIFICAR
Institución Emisora: banamex</v>
      </c>
      <c r="B15" s="158"/>
      <c r="D15" s="103"/>
      <c r="E15" s="103"/>
      <c r="H15" s="85"/>
      <c r="I15" s="223" t="str">
        <f t="shared" ca="1" si="0"/>
        <v xml:space="preserve">POR IDENTIFICAR
</v>
      </c>
      <c r="J15" s="106" t="str">
        <f t="shared" ca="1" si="1"/>
        <v xml:space="preserve">olegiatura
</v>
      </c>
      <c r="K15" s="106" t="str">
        <f t="shared" ca="1" si="2"/>
        <v xml:space="preserve">Depósito en Efectivo 
</v>
      </c>
      <c r="L15" s="236">
        <v>831</v>
      </c>
      <c r="M15" s="103" t="str">
        <f>IF($L15&lt;&gt;"", _xlfn.XLOOKUP($L15,BASE_A[No.],BASE_A[SEDE], "POR IDENTIFICAR"), "")</f>
        <v>CANCÚN</v>
      </c>
      <c r="N15" s="103" t="str">
        <f>IF($L15&lt;&gt;"", _xlfn.XLOOKUP($L15, BASE_A[No.], BASE_A[NOMBRE], "POR IDENTIFICAR "), "")</f>
        <v>ROCHA REYES DAVID</v>
      </c>
      <c r="O15" s="239" t="str">
        <f ca="1">ORIGEN!C12</f>
        <v>1,000.00</v>
      </c>
      <c r="P15" s="103" t="str">
        <f>IF($L15&lt;&gt;"", _xlfn.XLOOKUP($L15, BASE_A[No.], BASE_A[PROGRAMA], "POR IDENTIFICAR"), "")</f>
        <v>DD</v>
      </c>
      <c r="Q15" s="86" t="str">
        <f t="shared" ca="1" si="4"/>
        <v xml:space="preserve">Depósito en Efectivo 
</v>
      </c>
      <c r="R15" s="103" t="str">
        <f ca="1">ORIGEN!A12</f>
        <v>09/09/2025</v>
      </c>
      <c r="S15" s="135" t="s">
        <v>383</v>
      </c>
      <c r="T15" s="135"/>
      <c r="U15" s="103" t="str">
        <f>IF($L15&lt;&gt;"", _xlfn.XLOOKUP($L15, BASE_A[No.], BASE_A[Grado], "POR IDENTIFICAR"), "")</f>
        <v>DOCTORADO EN DERECHO</v>
      </c>
      <c r="V15" s="102" t="str">
        <f t="shared" ca="1" si="3"/>
        <v xml:space="preserve">  648029  </v>
      </c>
      <c r="W15" s="103" t="str">
        <f>CLEAN(IF($L15&lt;&gt;"", _xlfn.XLOOKUP($L15, BASE_A[No.], BASE_A[CURP], "POR IDENTIFICAR"), ""))</f>
        <v>RORD541007HSPCYV00</v>
      </c>
      <c r="X15">
        <f t="shared" si="5"/>
        <v>831</v>
      </c>
      <c r="Z15" s="102">
        <v>1</v>
      </c>
    </row>
    <row r="16" spans="1:26">
      <c r="A16" s="158" t="str">
        <f ca="1">ORIGEN!B13</f>
        <v>Depósito en Efectivo 
Sucursal: 7003
Referencia Numérica:  011
Concepto del Pago:colegiatura
No. de Autorización:  00025636  Nombre del Emisor: POR IDENTIFICAR
Institución Emisora: banamex</v>
      </c>
      <c r="B16" s="158"/>
      <c r="D16" s="103"/>
      <c r="E16" s="103"/>
      <c r="I16" s="223" t="str">
        <f t="shared" ca="1" si="0"/>
        <v xml:space="preserve">POR IDENTIFICAR
</v>
      </c>
      <c r="J16" s="106" t="str">
        <f t="shared" ca="1" si="1"/>
        <v xml:space="preserve">olegiatura
</v>
      </c>
      <c r="K16" s="106" t="str">
        <f t="shared" ca="1" si="2"/>
        <v xml:space="preserve">Depósito en Efectivo 
</v>
      </c>
      <c r="L16" s="236">
        <v>865</v>
      </c>
      <c r="M16" s="103" t="str">
        <f>IF($L16&lt;&gt;"", _xlfn.XLOOKUP($L16,BASE_A[No.],BASE_A[SEDE], "POR IDENTIFICAR"), "")</f>
        <v>CANCÚN</v>
      </c>
      <c r="N16" s="103" t="str">
        <f>IF($L16&lt;&gt;"", _xlfn.XLOOKUP($L16, BASE_A[No.], BASE_A[NOMBRE], "POR IDENTIFICAR "), "")</f>
        <v>ROCHA REYES DAVID</v>
      </c>
      <c r="O16" s="239" t="str">
        <f ca="1">ORIGEN!C13</f>
        <v>1,900.00</v>
      </c>
      <c r="P16" s="103" t="str">
        <f>IF($L16&lt;&gt;"", _xlfn.XLOOKUP($L16, BASE_A[No.], BASE_A[PROGRAMA], "POR IDENTIFICAR"), "")</f>
        <v>JTMD</v>
      </c>
      <c r="Q16" s="86" t="str">
        <f t="shared" ca="1" si="4"/>
        <v xml:space="preserve">Depósito en Efectivo 
</v>
      </c>
      <c r="R16" s="103" t="str">
        <f ca="1">ORIGEN!A13</f>
        <v>08/09/2025</v>
      </c>
      <c r="S16" s="135" t="s">
        <v>164</v>
      </c>
      <c r="U16" s="103" t="str">
        <f>IF($L16&lt;&gt;"", _xlfn.XLOOKUP($L16, BASE_A[No.], BASE_A[Grado], "POR IDENTIFICAR"), "")</f>
        <v>JT MAESTRIA EN DERECHO</v>
      </c>
      <c r="V16" s="102" t="str">
        <f t="shared" ca="1" si="3"/>
        <v xml:space="preserve">  00025636  </v>
      </c>
      <c r="W16" s="103" t="str">
        <f>CLEAN(IF($L16&lt;&gt;"", _xlfn.XLOOKUP($L16, BASE_A[No.], BASE_A[CURP], "POR IDENTIFICAR"), ""))</f>
        <v>RORD541007HSPCYV00</v>
      </c>
      <c r="X16">
        <f t="shared" si="5"/>
        <v>865</v>
      </c>
      <c r="Z16" s="102">
        <v>1</v>
      </c>
    </row>
    <row r="17" spans="1:26">
      <c r="A17" s="158" t="str">
        <f ca="1">ORIGEN!B14</f>
        <v>Abono Interbancario
Sucursal: 859
Referencia Numérica: 250906
Concepto del Pago: PERL850723MCLRMR02
No. de Autorización: 00505362
Nombre del Emisor: LAURA LETICIA PEREZ RAMOS
Institución Emisora: BANORTE</v>
      </c>
      <c r="B17" s="158"/>
      <c r="D17" s="103"/>
      <c r="E17" s="103"/>
      <c r="I17" s="223" t="str">
        <f t="shared" ca="1" si="0"/>
        <v xml:space="preserve">LAURA LETICIA PEREZ RAMOS
</v>
      </c>
      <c r="J17" s="106" t="str">
        <f t="shared" ca="1" si="1"/>
        <v xml:space="preserve">PERL850723MCLRMR02
</v>
      </c>
      <c r="K17" s="106" t="str">
        <f t="shared" ca="1" si="2"/>
        <v xml:space="preserve">Abono Interbancario
</v>
      </c>
      <c r="L17" s="236">
        <v>878</v>
      </c>
      <c r="M17" s="103" t="str">
        <f>IF($L17&lt;&gt;"", _xlfn.XLOOKUP($L17,BASE_A[No.],BASE_A[SEDE], "POR IDENTIFICAR"), "")</f>
        <v>CANCÚN</v>
      </c>
      <c r="N17" s="103" t="str">
        <f>IF($L17&lt;&gt;"", _xlfn.XLOOKUP($L17, BASE_A[No.], BASE_A[NOMBRE], "POR IDENTIFICAR "), "")</f>
        <v>SANCHEZ DEL RIO FRANCISCO JAVIER</v>
      </c>
      <c r="O17" s="239" t="str">
        <f ca="1">ORIGEN!C14</f>
        <v>3,497.00</v>
      </c>
      <c r="P17" s="103" t="str">
        <f>IF($L17&lt;&gt;"", _xlfn.XLOOKUP($L17, BASE_A[No.], BASE_A[PROGRAMA], "POR IDENTIFICAR"), "")</f>
        <v>MDP</v>
      </c>
      <c r="Q17" s="86" t="str">
        <f t="shared" ref="Q17:Q48" ca="1" si="6">IF(MID($K17,1,19)="Abono Interbancario", "SPEI", $K17)</f>
        <v>SPEI</v>
      </c>
      <c r="R17" s="103" t="str">
        <f ca="1">ORIGEN!A14</f>
        <v>08/09/2025</v>
      </c>
      <c r="S17" s="135" t="s">
        <v>164</v>
      </c>
      <c r="U17" s="103" t="str">
        <f>IF($L17&lt;&gt;"", _xlfn.XLOOKUP($L17, BASE_A[No.], BASE_A[Grado], "POR IDENTIFICAR"), "")</f>
        <v>MAESTRIA EN DERECHO PROCESAL PENAL Y JUICIOS ORALES</v>
      </c>
      <c r="V17" s="102" t="str">
        <f t="shared" ref="V17:V48" ca="1" si="7">IFERROR(MID($A17, FIND("No. de Autorización:",$A17)+20, FIND("Nombre del Emisor",$A17)- FIND("No. de Autorización:",$A17)-20), MID($A17, FIND("No. ",$A17 )+20,10))</f>
        <v xml:space="preserve"> 00505362
</v>
      </c>
      <c r="W17" s="103" t="str">
        <f>CLEAN(IF($L17&lt;&gt;"", _xlfn.XLOOKUP($L17, BASE_A[No.], BASE_A[CURP], "POR IDENTIFICAR"), ""))</f>
        <v>SARF640209HDFNXR04</v>
      </c>
      <c r="X17">
        <f t="shared" ref="X17:X29" si="8">L17</f>
        <v>878</v>
      </c>
      <c r="Z17" s="102">
        <v>1</v>
      </c>
    </row>
    <row r="18" spans="1:26">
      <c r="A18" s="158" t="str">
        <f ca="1">ORIGEN!B15</f>
        <v>Depósito en Efectivo 
Sucursal: 7003
Referencia Numérica:  011
Concepto del Pago:colegiatura
No. de Autorización: 00623883 Nombre del Emisor: POR IDENTIFICAR
Institución Emisora: banamex</v>
      </c>
      <c r="B18" s="158"/>
      <c r="D18" s="103"/>
      <c r="E18" s="103"/>
      <c r="I18" s="223" t="str">
        <f t="shared" ca="1" si="0"/>
        <v xml:space="preserve">POR IDENTIFICAR
</v>
      </c>
      <c r="J18" s="106" t="str">
        <f t="shared" ca="1" si="1"/>
        <v xml:space="preserve">olegiatura
</v>
      </c>
      <c r="K18" s="106" t="str">
        <f t="shared" ca="1" si="2"/>
        <v xml:space="preserve">Depósito en Efectivo 
</v>
      </c>
      <c r="L18" s="576">
        <v>818</v>
      </c>
      <c r="M18" s="103" t="str">
        <f>IF($L18&lt;&gt;"", _xlfn.XLOOKUP($L18,BASE_A[No.],BASE_A[SEDE], "POR IDENTIFICAR"), "")</f>
        <v>CANCÚN</v>
      </c>
      <c r="N18" s="103" t="str">
        <f>IF($L18&lt;&gt;"", _xlfn.XLOOKUP($L18, BASE_A[No.], BASE_A[NOMBRE], "POR IDENTIFICAR "), "")</f>
        <v>VASQUEZ ORTIZ GUILLERMO ALFREDO</v>
      </c>
      <c r="O18" s="239" t="str">
        <f ca="1">ORIGEN!C15</f>
        <v>2,275.00</v>
      </c>
      <c r="P18" s="103" t="str">
        <f>IF($L18&lt;&gt;"", _xlfn.XLOOKUP($L18, BASE_A[No.], BASE_A[PROGRAMA], "POR IDENTIFICAR"), "")</f>
        <v>DIAP</v>
      </c>
      <c r="Q18" s="86" t="str">
        <f t="shared" ca="1" si="6"/>
        <v xml:space="preserve">Depósito en Efectivo 
</v>
      </c>
      <c r="R18" s="103" t="str">
        <f ca="1">ORIGEN!A15</f>
        <v>08/09/2025</v>
      </c>
      <c r="S18" s="135" t="s">
        <v>224</v>
      </c>
      <c r="U18" s="103" t="str">
        <f>IF($L18&lt;&gt;"", _xlfn.XLOOKUP($L18, BASE_A[No.], BASE_A[Grado], "POR IDENTIFICAR"), "")</f>
        <v>DOCTORADO EN INNOVACION, ADMON Y POLITICAS PUBLICAS</v>
      </c>
      <c r="V18" s="102" t="str">
        <f t="shared" ca="1" si="7"/>
        <v xml:space="preserve"> 00623883 </v>
      </c>
      <c r="W18" s="103" t="str">
        <f>CLEAN(IF($L18&lt;&gt;"", _xlfn.XLOOKUP($L18, BASE_A[No.], BASE_A[CURP], "POR IDENTIFICAR"), ""))</f>
        <v>VAOG721006HOCSRL01</v>
      </c>
      <c r="X18">
        <f t="shared" si="8"/>
        <v>818</v>
      </c>
      <c r="Z18" s="102">
        <v>1</v>
      </c>
    </row>
    <row r="19" spans="1:26">
      <c r="A19" s="158" t="str">
        <f ca="1">ORIGEN!B16</f>
        <v>Depósito en Efectivo 
Sucursal: 7003
Referencia Numérica:  011
Concepto del Pago:colegiatura
No. de Autorización: 00623898 Nombre del Emisor: POR IDENTIFICAR
Institución Emisora: banamex</v>
      </c>
      <c r="B19" s="158"/>
      <c r="D19" s="103"/>
      <c r="E19" s="103"/>
      <c r="I19" s="223" t="str">
        <f t="shared" ca="1" si="0"/>
        <v xml:space="preserve">POR IDENTIFICAR
</v>
      </c>
      <c r="J19" s="135" t="s">
        <v>4072</v>
      </c>
      <c r="K19" s="106" t="str">
        <f t="shared" ca="1" si="2"/>
        <v xml:space="preserve">Depósito en Efectivo 
</v>
      </c>
      <c r="L19" s="236">
        <v>847</v>
      </c>
      <c r="M19" s="103" t="str">
        <f>IF($L19&lt;&gt;"", _xlfn.XLOOKUP($L19,BASE_A[No.],BASE_A[SEDE], "POR IDENTIFICAR"), "")</f>
        <v>CANCÚN</v>
      </c>
      <c r="N19" s="103" t="str">
        <f>IF($L19&lt;&gt;"", _xlfn.XLOOKUP($L19, BASE_A[No.], BASE_A[NOMBRE], "POR IDENTIFICAR "), "")</f>
        <v>GUTIERREZ HERNANDEZ MIRIAM</v>
      </c>
      <c r="O19" s="239" t="str">
        <f ca="1">ORIGEN!C16</f>
        <v>2,497.00</v>
      </c>
      <c r="P19" s="103" t="str">
        <f>IF($L19&lt;&gt;"", _xlfn.XLOOKUP($L19, BASE_A[No.], BASE_A[PROGRAMA], "POR IDENTIFICAR"), "")</f>
        <v>JTLD</v>
      </c>
      <c r="Q19" s="86" t="str">
        <f t="shared" ca="1" si="6"/>
        <v xml:space="preserve">Depósito en Efectivo 
</v>
      </c>
      <c r="R19" s="103" t="str">
        <f ca="1">ORIGEN!A16</f>
        <v>08/09/2025</v>
      </c>
      <c r="S19" s="135" t="s">
        <v>164</v>
      </c>
      <c r="U19" s="103" t="str">
        <f>IF($L19&lt;&gt;"", _xlfn.XLOOKUP($L19, BASE_A[No.], BASE_A[Grado], "POR IDENTIFICAR"), "")</f>
        <v>JT EN LICENCIATURA EN DERECHO</v>
      </c>
      <c r="V19" s="102" t="str">
        <f t="shared" ca="1" si="7"/>
        <v xml:space="preserve"> 00623898 </v>
      </c>
      <c r="W19" s="103" t="str">
        <f>CLEAN(IF($L19&lt;&gt;"", _xlfn.XLOOKUP($L19, BASE_A[No.], BASE_A[CURP], "POR IDENTIFICAR"), ""))</f>
        <v>GUHM860812MVZTRR05</v>
      </c>
      <c r="X19">
        <f t="shared" si="8"/>
        <v>847</v>
      </c>
      <c r="Z19" s="102">
        <v>1</v>
      </c>
    </row>
    <row r="20" spans="1:26">
      <c r="A20" s="158" t="str">
        <f ca="1">ORIGEN!B17</f>
        <v>Abono Interbancario
Sucursal: 859
Referencia Numérica: 8543636
Concepto del Pago: OQSBLS3V5 GANANCIAS CLIP 0000000
No. de Autorización: 01345645
Nombre del Emisor: PAYCLIP S DE RL DE CV
Institución Emisora: SANTANDER</v>
      </c>
      <c r="B20" s="158"/>
      <c r="D20" s="103"/>
      <c r="E20" s="103"/>
      <c r="I20" s="223" t="str">
        <f t="shared" ca="1" si="0"/>
        <v xml:space="preserve">PAYCLIP S DE RL DE CV
</v>
      </c>
      <c r="J20" s="106" t="str">
        <f t="shared" ca="1" si="1"/>
        <v xml:space="preserve">OQSBLS3V5 GANANCIAS CLIP 0000000
</v>
      </c>
      <c r="K20" s="106" t="str">
        <f t="shared" ca="1" si="2"/>
        <v xml:space="preserve">Abono Interbancario
</v>
      </c>
      <c r="L20" s="236">
        <v>411</v>
      </c>
      <c r="M20" s="103" t="str">
        <f>IF($L20&lt;&gt;"", _xlfn.XLOOKUP($L20,BASE_A[No.],BASE_A[SEDE], "POR IDENTIFICAR"), "")</f>
        <v>CANCÚN</v>
      </c>
      <c r="N20" s="103" t="str">
        <f>IF($L20&lt;&gt;"", _xlfn.XLOOKUP($L20, BASE_A[No.], BASE_A[NOMBRE], "POR IDENTIFICAR "), "")</f>
        <v>POR IDENTIFICAR</v>
      </c>
      <c r="O20" s="239" t="str">
        <f ca="1">ORIGEN!C17</f>
        <v>1,800.35</v>
      </c>
      <c r="P20" s="103" t="str">
        <f>IF($L20&lt;&gt;"", _xlfn.XLOOKUP($L20, BASE_A[No.], BASE_A[PROGRAMA], "POR IDENTIFICAR"), "")</f>
        <v>POR IDENTIFICAR</v>
      </c>
      <c r="Q20" s="86" t="str">
        <f t="shared" ca="1" si="6"/>
        <v>SPEI</v>
      </c>
      <c r="R20" s="103" t="str">
        <f ca="1">ORIGEN!A17</f>
        <v>08/09/2025</v>
      </c>
      <c r="S20" s="135" t="s">
        <v>164</v>
      </c>
      <c r="T20" s="135"/>
      <c r="U20" s="103" t="str">
        <f>IF($L20&lt;&gt;"", _xlfn.XLOOKUP($L20, BASE_A[No.], BASE_A[Grado], "POR IDENTIFICAR"), "")</f>
        <v>POR IDENTIFICAR</v>
      </c>
      <c r="V20" s="102" t="str">
        <f t="shared" ca="1" si="7"/>
        <v xml:space="preserve"> 01345645
</v>
      </c>
      <c r="W20" s="103" t="str">
        <f>CLEAN(IF($L20&lt;&gt;"", _xlfn.XLOOKUP($L20, BASE_A[No.], BASE_A[CURP], "POR IDENTIFICAR"), ""))</f>
        <v>XOXO981231XXXXXX01</v>
      </c>
      <c r="X20">
        <f t="shared" si="8"/>
        <v>411</v>
      </c>
      <c r="Z20" s="102">
        <v>1</v>
      </c>
    </row>
    <row r="21" spans="1:26">
      <c r="A21" s="158" t="str">
        <f ca="1">ORIGEN!B18</f>
        <v>Depósito en Efectivo 
Sucursal: 7003
Referencia Numérica:  011
Concepto del Pago:colegiatura
No. de Autorización: 00002198  Nombre del Emisor: VICTORIA LOPEZ
Institución Emisora: banamex</v>
      </c>
      <c r="B21" s="158"/>
      <c r="D21" s="103"/>
      <c r="E21" s="103"/>
      <c r="I21" s="223" t="str">
        <f t="shared" ca="1" si="0"/>
        <v xml:space="preserve">VICTORIA LOPEZ
</v>
      </c>
      <c r="J21" s="106" t="str">
        <f t="shared" ca="1" si="1"/>
        <v xml:space="preserve">olegiatura
</v>
      </c>
      <c r="K21" s="106" t="str">
        <f t="shared" ca="1" si="2"/>
        <v xml:space="preserve">Depósito en Efectivo 
</v>
      </c>
      <c r="L21" s="246">
        <v>682</v>
      </c>
      <c r="M21" s="103" t="str">
        <f>IF($L21&lt;&gt;"", _xlfn.XLOOKUP($L21,BASE_A[No.],BASE_A[SEDE], "POR IDENTIFICAR"), "")</f>
        <v>CANCÚN</v>
      </c>
      <c r="N21" s="103" t="str">
        <f>IF($L21&lt;&gt;"", _xlfn.XLOOKUP($L21, BASE_A[No.], BASE_A[NOMBRE], "POR IDENTIFICAR "), "")</f>
        <v>TAPIERO QUEVEDO DUPERLY</v>
      </c>
      <c r="O21" s="239" t="str">
        <f ca="1">ORIGEN!C18</f>
        <v>5,200.00</v>
      </c>
      <c r="P21" s="103" t="str">
        <f>IF($L21&lt;&gt;"", _xlfn.XLOOKUP($L21, BASE_A[No.], BASE_A[PROGRAMA], "POR IDENTIFICAR"), "")</f>
        <v>DD</v>
      </c>
      <c r="Q21" s="86" t="str">
        <f t="shared" ca="1" si="6"/>
        <v xml:space="preserve">Depósito en Efectivo 
</v>
      </c>
      <c r="R21" s="103" t="str">
        <f ca="1">ORIGEN!A18</f>
        <v>05/09/2025</v>
      </c>
      <c r="S21" s="135" t="s">
        <v>164</v>
      </c>
      <c r="U21" s="103" t="str">
        <f>IF($L21&lt;&gt;"", _xlfn.XLOOKUP($L21, BASE_A[No.], BASE_A[Grado], "POR IDENTIFICAR"), "")</f>
        <v>DOCTORADO EN DERECHO</v>
      </c>
      <c r="V21" s="102" t="str">
        <f t="shared" ca="1" si="7"/>
        <v xml:space="preserve"> 00002198  </v>
      </c>
      <c r="W21" s="103" t="str">
        <f>CLEAN(IF($L21&lt;&gt;"", _xlfn.XLOOKUP($L21, BASE_A[No.], BASE_A[CURP], "POR IDENTIFICAR"), ""))</f>
        <v>TAQD811116MCCTQ22</v>
      </c>
      <c r="X21">
        <f t="shared" si="8"/>
        <v>682</v>
      </c>
      <c r="Z21" s="102">
        <v>1</v>
      </c>
    </row>
    <row r="22" spans="1:26">
      <c r="A22" s="158" t="str">
        <f ca="1">ORIGEN!B19</f>
        <v>Abono Interbancario
Sucursal: 859
Referencia Numérica: 5546050
Concepto del Pago: DAMIAN CARRILLO CARDENAS
No. de Autorización: 00829843
Nombre del Emisor: DAMIAN CARRILLO CARDENAS
Institución Emisora: SANTANDER</v>
      </c>
      <c r="B22" s="158"/>
      <c r="D22" s="103"/>
      <c r="E22" s="103"/>
      <c r="I22" s="223" t="str">
        <f t="shared" ca="1" si="0"/>
        <v xml:space="preserve">DAMIAN CARRILLO CARDENAS
</v>
      </c>
      <c r="J22" s="106" t="str">
        <f t="shared" ca="1" si="1"/>
        <v xml:space="preserve">DAMIAN CARRILLO CARDENAS
</v>
      </c>
      <c r="K22" s="106" t="str">
        <f t="shared" ca="1" si="2"/>
        <v xml:space="preserve">Abono Interbancario
</v>
      </c>
      <c r="L22" s="236">
        <v>788</v>
      </c>
      <c r="M22" s="103" t="str">
        <f>IF($L22&lt;&gt;"", _xlfn.XLOOKUP($L22,BASE_A[No.],BASE_A[SEDE], "POR IDENTIFICAR"), "")</f>
        <v>CANCÚN</v>
      </c>
      <c r="N22" s="103" t="str">
        <f>IF($L22&lt;&gt;"", _xlfn.XLOOKUP($L22, BASE_A[No.], BASE_A[NOMBRE], "POR IDENTIFICAR "), "")</f>
        <v>ORTIZ OCAMPO XOCHIQUETZAL</v>
      </c>
      <c r="O22" s="207" t="str">
        <f ca="1">ORIGEN!C19</f>
        <v>1,650.00</v>
      </c>
      <c r="P22" s="103" t="str">
        <f>IF($L22&lt;&gt;"", _xlfn.XLOOKUP($L22, BASE_A[No.], BASE_A[PROGRAMA], "POR IDENTIFICAR"), "")</f>
        <v>DD</v>
      </c>
      <c r="Q22" s="86" t="str">
        <f t="shared" ca="1" si="6"/>
        <v>SPEI</v>
      </c>
      <c r="R22" s="103" t="str">
        <f ca="1">ORIGEN!A19</f>
        <v>05/09/2025</v>
      </c>
      <c r="S22" s="135" t="s">
        <v>164</v>
      </c>
      <c r="U22" s="103" t="str">
        <f>IF($L22&lt;&gt;"", _xlfn.XLOOKUP($L22, BASE_A[No.], BASE_A[Grado], "POR IDENTIFICAR"), "")</f>
        <v>DOCTORADO EN DERECHO</v>
      </c>
      <c r="V22" s="102" t="str">
        <f t="shared" ca="1" si="7"/>
        <v xml:space="preserve"> 00829843
</v>
      </c>
      <c r="W22" s="103" t="str">
        <f>CLEAN(IF($L22&lt;&gt;"", _xlfn.XLOOKUP($L22, BASE_A[No.], BASE_A[CURP], "POR IDENTIFICAR"), ""))</f>
        <v>OIOX890708MMSRCC08</v>
      </c>
      <c r="X22">
        <f t="shared" si="8"/>
        <v>788</v>
      </c>
      <c r="Z22" s="102">
        <v>1</v>
      </c>
    </row>
    <row r="23" spans="1:26">
      <c r="A23" s="158" t="str">
        <f ca="1">ORIGEN!B20</f>
        <v>Abono Interbancario
Sucursal: 859
Referencia Numérica: 250905
Concepto del Pago: Julio agosto y sep
No. de Autorización: 01013246
Nombre del Emisor: JESUS CARLOS ANTONIO TUZ CAAMA
Institución Emisora: BANORTE</v>
      </c>
      <c r="B23" s="158"/>
      <c r="D23" s="103"/>
      <c r="E23" s="103"/>
      <c r="I23" s="223" t="str">
        <f t="shared" ca="1" si="0"/>
        <v xml:space="preserve">JESUS CARLOS ANTONIO TUZ CAAMA
</v>
      </c>
      <c r="J23" s="106" t="str">
        <f t="shared" ca="1" si="1"/>
        <v xml:space="preserve">Julio agosto y sep
</v>
      </c>
      <c r="K23" s="106" t="str">
        <f t="shared" ca="1" si="2"/>
        <v xml:space="preserve">Abono Interbancario
</v>
      </c>
      <c r="L23" s="246">
        <v>700</v>
      </c>
      <c r="M23" s="103" t="str">
        <f>IF($L23&lt;&gt;"", _xlfn.XLOOKUP($L23,BASE_A[No.],BASE_A[SEDE], "POR IDENTIFICAR"), "")</f>
        <v>CANCÚN</v>
      </c>
      <c r="N23" s="103" t="str">
        <f>IF($L23&lt;&gt;"", _xlfn.XLOOKUP($L23, BASE_A[No.], BASE_A[NOMBRE], "POR IDENTIFICAR "), "")</f>
        <v>TUZ CAAMAL JESUS CARLOS ANTONIO</v>
      </c>
      <c r="O23" s="207" t="str">
        <f ca="1">ORIGEN!C20</f>
        <v>10,491.00</v>
      </c>
      <c r="P23" s="103" t="str">
        <f>IF($L23&lt;&gt;"", _xlfn.XLOOKUP($L23, BASE_A[No.], BASE_A[PROGRAMA], "POR IDENTIFICAR"), "")</f>
        <v>DIAP</v>
      </c>
      <c r="Q23" s="86" t="str">
        <f t="shared" ca="1" si="6"/>
        <v>SPEI</v>
      </c>
      <c r="R23" s="103" t="str">
        <f ca="1">ORIGEN!A20</f>
        <v>05/09/2025</v>
      </c>
      <c r="S23" s="135" t="s">
        <v>164</v>
      </c>
      <c r="U23" s="103" t="str">
        <f>IF($L23&lt;&gt;"", _xlfn.XLOOKUP($L23, BASE_A[No.], BASE_A[Grado], "POR IDENTIFICAR"), "")</f>
        <v>DOCTORADO EN INNOVACION, ADMON Y POLITICAS PUBLICAS</v>
      </c>
      <c r="V23" s="102" t="str">
        <f t="shared" ca="1" si="7"/>
        <v xml:space="preserve"> 01013246
</v>
      </c>
      <c r="W23" s="103" t="str">
        <f>CLEAN(IF($L23&lt;&gt;"", _xlfn.XLOOKUP($L23, BASE_A[No.], BASE_A[CURP], "POR IDENTIFICAR"), ""))</f>
        <v>TUCJ800421HYNZMS15</v>
      </c>
      <c r="X23">
        <f t="shared" si="8"/>
        <v>700</v>
      </c>
      <c r="Z23" s="102">
        <v>1</v>
      </c>
    </row>
    <row r="24" spans="1:26">
      <c r="A24" s="158" t="str">
        <f ca="1">ORIGEN!B21</f>
        <v>Abono Interbancario
Sucursal: 519
Referencia Numérica: 40925
Referencia alfanumérica: SANDRA,RAMIREZ/CASTRO
No. de Autorización: 00580374
Nombre del Emisor: SANDRA,RAMIREZ/CASTRO</v>
      </c>
      <c r="B24" s="158"/>
      <c r="D24" s="103"/>
      <c r="E24" s="103"/>
      <c r="I24" s="223" t="str">
        <f t="shared" ca="1" si="0"/>
        <v>SANDRA,RAMIREZ/CASTRO
N</v>
      </c>
      <c r="J24" s="106" t="e">
        <f t="shared" ca="1" si="1"/>
        <v>#VALUE!</v>
      </c>
      <c r="K24" s="106" t="str">
        <f t="shared" ca="1" si="2"/>
        <v xml:space="preserve">Abono Interbancario
</v>
      </c>
      <c r="L24" s="236">
        <v>870</v>
      </c>
      <c r="M24" s="103" t="str">
        <f>IF($L24&lt;&gt;"", _xlfn.XLOOKUP($L24,BASE_A[No.],BASE_A[SEDE], "POR IDENTIFICAR"), "")</f>
        <v>CANCÚN</v>
      </c>
      <c r="N24" s="103" t="str">
        <f>IF($L24&lt;&gt;"", _xlfn.XLOOKUP($L24, BASE_A[No.], BASE_A[NOMBRE], "POR IDENTIFICAR "), "")</f>
        <v>CARRILLO CARDENAS DAMIAN</v>
      </c>
      <c r="O24" s="207" t="str">
        <f ca="1">ORIGEN!C21</f>
        <v>5,200.00</v>
      </c>
      <c r="P24" s="103" t="str">
        <f>IF($L24&lt;&gt;"", _xlfn.XLOOKUP($L24, BASE_A[No.], BASE_A[PROGRAMA], "POR IDENTIFICAR"), "")</f>
        <v>LD</v>
      </c>
      <c r="Q24" s="86" t="str">
        <f t="shared" ca="1" si="6"/>
        <v>SPEI</v>
      </c>
      <c r="R24" s="103" t="str">
        <f ca="1">ORIGEN!A21</f>
        <v>04/09/2025</v>
      </c>
      <c r="S24" s="135" t="s">
        <v>164</v>
      </c>
      <c r="U24" s="103" t="str">
        <f>IF($L24&lt;&gt;"", _xlfn.XLOOKUP($L24, BASE_A[No.], BASE_A[Grado], "POR IDENTIFICAR"), "")</f>
        <v>LICENCIATURA EN DERECHO</v>
      </c>
      <c r="V24" s="102" t="str">
        <f t="shared" ca="1" si="7"/>
        <v xml:space="preserve"> 00580374
</v>
      </c>
      <c r="W24" s="103" t="str">
        <f>CLEAN(IF($L24&lt;&gt;"", _xlfn.XLOOKUP($L24, BASE_A[No.], BASE_A[CURP], "POR IDENTIFICAR"), ""))</f>
        <v>CACD961208HMCRRM07</v>
      </c>
      <c r="X24">
        <f t="shared" si="8"/>
        <v>870</v>
      </c>
      <c r="Z24" s="102">
        <v>1</v>
      </c>
    </row>
    <row r="25" spans="1:26">
      <c r="A25" s="158" t="str">
        <f ca="1">ORIGEN!B22</f>
        <v>Depósito en Efectivo 
Sucursal: 4452
Referencia Numérica: 011
Concepto del Pago:colegiatura
No. de Autorización: 00156008 Nombre del Emisor: POR IDENTIFICAR
Institución Emisora: banamex</v>
      </c>
      <c r="B25" s="158"/>
      <c r="D25" s="103"/>
      <c r="E25" s="103"/>
      <c r="I25" s="223" t="str">
        <f t="shared" ca="1" si="0"/>
        <v xml:space="preserve">POR IDENTIFICAR
</v>
      </c>
      <c r="J25" s="106" t="str">
        <f t="shared" ca="1" si="1"/>
        <v xml:space="preserve">olegiatura
</v>
      </c>
      <c r="K25" s="106" t="str">
        <f t="shared" ca="1" si="2"/>
        <v xml:space="preserve">Depósito en Efectivo 
</v>
      </c>
      <c r="L25" s="236">
        <v>765</v>
      </c>
      <c r="M25" s="103" t="str">
        <f>IF($L25&lt;&gt;"", _xlfn.XLOOKUP($L25,BASE_A[No.],BASE_A[SEDE], "POR IDENTIFICAR"), "")</f>
        <v>SALTILLO</v>
      </c>
      <c r="N25" s="103" t="str">
        <f>IF($L25&lt;&gt;"", _xlfn.XLOOKUP($L25, BASE_A[No.], BASE_A[NOMBRE], "POR IDENTIFICAR "), "")</f>
        <v>CAMPOS OLIVO ALBERTO</v>
      </c>
      <c r="O25" s="207">
        <f ca="1">ORIGEN!C22</f>
        <v>2275</v>
      </c>
      <c r="P25" s="103" t="str">
        <f>IF($L25&lt;&gt;"", _xlfn.XLOOKUP($L25, BASE_A[No.], BASE_A[PROGRAMA], "POR IDENTIFICAR"), "")</f>
        <v>JTDD</v>
      </c>
      <c r="Q25" s="86" t="str">
        <f t="shared" ca="1" si="6"/>
        <v xml:space="preserve">Depósito en Efectivo 
</v>
      </c>
      <c r="R25" s="103">
        <f ca="1">ORIGEN!A22</f>
        <v>45902</v>
      </c>
      <c r="S25" s="135" t="s">
        <v>164</v>
      </c>
      <c r="U25" s="103" t="str">
        <f>IF($L25&lt;&gt;"", _xlfn.XLOOKUP($L25, BASE_A[No.], BASE_A[Grado], "POR IDENTIFICAR"), "")</f>
        <v>JT DOCTORADO EN DERECHO</v>
      </c>
      <c r="V25" s="102" t="str">
        <f t="shared" ca="1" si="7"/>
        <v xml:space="preserve"> 00156008 </v>
      </c>
      <c r="W25" s="103" t="str">
        <f>CLEAN(IF($L25&lt;&gt;"", _xlfn.XLOOKUP($L25, BASE_A[No.], BASE_A[CURP], "POR IDENTIFICAR"), ""))</f>
        <v>CAOA720601HCLMLL02</v>
      </c>
      <c r="X25">
        <f t="shared" si="8"/>
        <v>765</v>
      </c>
      <c r="Z25" s="102">
        <v>1</v>
      </c>
    </row>
    <row r="26" spans="1:26">
      <c r="A26" s="158" t="str">
        <f ca="1">ORIGEN!B23</f>
        <v>Depósito en Efectivo 
Sucursal: 7003
Referencia Numérica: 011
Concepto del Pago:colegiatura
No. de Autorización: 00281315 Nombre del Emisor: POR IDENTIFICAR
Institución Emisora: banamex</v>
      </c>
      <c r="B26" s="158"/>
      <c r="D26" s="103"/>
      <c r="E26" s="103"/>
      <c r="I26" s="223" t="str">
        <f t="shared" ca="1" si="0"/>
        <v xml:space="preserve">POR IDENTIFICAR
</v>
      </c>
      <c r="J26" s="106" t="str">
        <f t="shared" ca="1" si="1"/>
        <v xml:space="preserve">olegiatura
</v>
      </c>
      <c r="K26" s="106" t="str">
        <f t="shared" ca="1" si="2"/>
        <v xml:space="preserve">Depósito en Efectivo 
</v>
      </c>
      <c r="L26" s="246">
        <v>662</v>
      </c>
      <c r="M26" s="103" t="str">
        <f>IF($L26&lt;&gt;"", _xlfn.XLOOKUP($L26,BASE_A[No.],BASE_A[SEDE], "POR IDENTIFICAR"), "")</f>
        <v>CANCÚN</v>
      </c>
      <c r="N26" s="103" t="str">
        <f>IF($L26&lt;&gt;"", _xlfn.XLOOKUP($L26, BASE_A[No.], BASE_A[NOMBRE], "POR IDENTIFICAR "), "")</f>
        <v>RAMIREZ CASTRO SANDRA</v>
      </c>
      <c r="O26" s="207">
        <f ca="1">ORIGEN!C23</f>
        <v>1200</v>
      </c>
      <c r="P26" s="103" t="str">
        <f>IF($L26&lt;&gt;"", _xlfn.XLOOKUP($L26, BASE_A[No.], BASE_A[PROGRAMA], "POR IDENTIFICAR"), "")</f>
        <v>DIAP</v>
      </c>
      <c r="Q26" s="86" t="str">
        <f t="shared" ca="1" si="6"/>
        <v xml:space="preserve">Depósito en Efectivo 
</v>
      </c>
      <c r="R26" s="103">
        <f ca="1">ORIGEN!A23</f>
        <v>45902</v>
      </c>
      <c r="S26" s="135" t="s">
        <v>164</v>
      </c>
      <c r="U26" s="103" t="str">
        <f>IF($L26&lt;&gt;"", _xlfn.XLOOKUP($L26, BASE_A[No.], BASE_A[Grado], "POR IDENTIFICAR"), "")</f>
        <v>DOCTORADO EN INNOVACION, ADMON Y POLITICAS PUBLICAS</v>
      </c>
      <c r="V26" s="102" t="str">
        <f t="shared" ca="1" si="7"/>
        <v xml:space="preserve"> 00281315 </v>
      </c>
      <c r="W26" s="103" t="str">
        <f>CLEAN(IF($L26&lt;&gt;"", _xlfn.XLOOKUP($L26, BASE_A[No.], BASE_A[CURP], "POR IDENTIFICAR"), ""))</f>
        <v>RACS820401MQRMSN00</v>
      </c>
      <c r="X26">
        <f t="shared" si="8"/>
        <v>662</v>
      </c>
      <c r="Z26" s="102">
        <v>1</v>
      </c>
    </row>
    <row r="27" spans="1:26">
      <c r="A27" s="158" t="str">
        <f ca="1">ORIGEN!B24</f>
        <v>Abono Interbancario
Sucursal: 859
Referencia Numérica: 1908250
Concepto del Pago: ultimo pago graduacion JRF
No. de Autorización: 00575209
Nombre del Emisor: GODOFREDO CHAPA SAENZ
Institución Emisora: BBVA MEXICO</v>
      </c>
      <c r="B27" s="158"/>
      <c r="D27" s="103"/>
      <c r="E27" s="103"/>
      <c r="I27" s="223" t="str">
        <f t="shared" ca="1" si="0"/>
        <v xml:space="preserve">GODOFREDO CHAPA SAENZ
</v>
      </c>
      <c r="J27" s="106" t="str">
        <f t="shared" ca="1" si="1"/>
        <v xml:space="preserve">ultimo pago graduacion JRF
</v>
      </c>
      <c r="K27" s="106" t="str">
        <f t="shared" ca="1" si="2"/>
        <v xml:space="preserve">Abono Interbancario
</v>
      </c>
      <c r="L27" s="236">
        <v>411</v>
      </c>
      <c r="M27" s="103" t="str">
        <f>IF($L27&lt;&gt;"", _xlfn.XLOOKUP($L27,BASE_A[No.],BASE_A[SEDE], "POR IDENTIFICAR"), "")</f>
        <v>CANCÚN</v>
      </c>
      <c r="N27" s="103" t="str">
        <f>IF($L27&lt;&gt;"", _xlfn.XLOOKUP($L27, BASE_A[No.], BASE_A[NOMBRE], "POR IDENTIFICAR "), "")</f>
        <v>POR IDENTIFICAR</v>
      </c>
      <c r="O27" s="207">
        <f ca="1">ORIGEN!C24</f>
        <v>3500</v>
      </c>
      <c r="P27" s="103" t="str">
        <f>IF($L27&lt;&gt;"", _xlfn.XLOOKUP($L27, BASE_A[No.], BASE_A[PROGRAMA], "POR IDENTIFICAR"), "")</f>
        <v>POR IDENTIFICAR</v>
      </c>
      <c r="Q27" s="86" t="str">
        <f t="shared" ca="1" si="6"/>
        <v>SPEI</v>
      </c>
      <c r="R27" s="103">
        <f ca="1">ORIGEN!A24</f>
        <v>45902</v>
      </c>
      <c r="S27" s="135" t="s">
        <v>164</v>
      </c>
      <c r="U27" s="103" t="str">
        <f>IF($L27&lt;&gt;"", _xlfn.XLOOKUP($L27, BASE_A[No.], BASE_A[Grado], "POR IDENTIFICAR"), "")</f>
        <v>POR IDENTIFICAR</v>
      </c>
      <c r="V27" s="102" t="str">
        <f t="shared" ca="1" si="7"/>
        <v xml:space="preserve"> 00575209
</v>
      </c>
      <c r="W27" s="103" t="str">
        <f>CLEAN(IF($L27&lt;&gt;"", _xlfn.XLOOKUP($L27, BASE_A[No.], BASE_A[CURP], "POR IDENTIFICAR"), ""))</f>
        <v>XOXO981231XXXXXX01</v>
      </c>
      <c r="X27">
        <f t="shared" si="8"/>
        <v>411</v>
      </c>
      <c r="Z27" s="102">
        <v>1</v>
      </c>
    </row>
    <row r="28" spans="1:26">
      <c r="A28" s="158" t="str">
        <f ca="1">ORIGEN!B25</f>
        <v>Abono Interbancario
Sucursal: 859
Referencia Numérica: 1908250
Concepto del Pago: pago final ceremo gradua Larissa y Javie
No. de Autorización: 00625141
Nombre del Emisor: FRANCISCO JAVIER DIEZ DE URDAN
Institución Emisora: BBVA MEXICO</v>
      </c>
      <c r="B28" s="158"/>
      <c r="D28" s="103"/>
      <c r="E28" s="103"/>
      <c r="I28" s="223" t="str">
        <f t="shared" ca="1" si="0"/>
        <v xml:space="preserve">FRANCISCO JAVIER DIEZ DE URDAN
</v>
      </c>
      <c r="J28" s="106" t="str">
        <f t="shared" ca="1" si="1"/>
        <v xml:space="preserve">pago final ceremo gradua Larissa y Javie
</v>
      </c>
      <c r="K28" s="106" t="str">
        <f t="shared" ca="1" si="2"/>
        <v xml:space="preserve">Abono Interbancario
</v>
      </c>
      <c r="L28" s="236">
        <v>770</v>
      </c>
      <c r="M28" s="103" t="str">
        <f>IF($L28&lt;&gt;"", _xlfn.XLOOKUP($L28,BASE_A[No.],BASE_A[SEDE], "POR IDENTIFICAR"), "")</f>
        <v>SALTILLO</v>
      </c>
      <c r="N28" s="103" t="str">
        <f>IF($L28&lt;&gt;"", _xlfn.XLOOKUP($L28, BASE_A[No.], BASE_A[NOMBRE], "POR IDENTIFICAR "), "")</f>
        <v>FLORES VELAZQUEZ ELSA MARIA DEL PILAR</v>
      </c>
      <c r="O28" s="207">
        <f ca="1">ORIGEN!C25</f>
        <v>5534</v>
      </c>
      <c r="P28" s="103" t="str">
        <f>IF($L28&lt;&gt;"", _xlfn.XLOOKUP($L28, BASE_A[No.], BASE_A[PROGRAMA], "POR IDENTIFICAR"), "")</f>
        <v>JTDD</v>
      </c>
      <c r="Q28" s="86" t="str">
        <f t="shared" ca="1" si="6"/>
        <v>SPEI</v>
      </c>
      <c r="R28" s="103">
        <f ca="1">ORIGEN!A25</f>
        <v>45902</v>
      </c>
      <c r="S28" s="135" t="s">
        <v>164</v>
      </c>
      <c r="U28" s="103" t="str">
        <f>IF($L28&lt;&gt;"", _xlfn.XLOOKUP($L28, BASE_A[No.], BASE_A[Grado], "POR IDENTIFICAR"), "")</f>
        <v>JT DOCTORADO EN DERECHO</v>
      </c>
      <c r="V28" s="102" t="str">
        <f t="shared" ca="1" si="7"/>
        <v xml:space="preserve"> 00625141
</v>
      </c>
      <c r="W28" s="103" t="str">
        <f>CLEAN(IF($L28&lt;&gt;"", _xlfn.XLOOKUP($L28, BASE_A[No.], BASE_A[CURP], "POR IDENTIFICAR"), ""))</f>
        <v>FOVE750929MCLLLL02</v>
      </c>
      <c r="X28">
        <f t="shared" si="8"/>
        <v>770</v>
      </c>
      <c r="Z28" s="102">
        <v>1</v>
      </c>
    </row>
    <row r="29" spans="1:26">
      <c r="A29" s="158" t="str">
        <f ca="1">ORIGEN!B26</f>
        <v>Abono Interbancario
Sucursal: 859
Referencia Numérica: 9810
Concepto del Pago: NEHR931006HCLRRL04 ABONO FINAL CEREMONIA
No. de Autorización: 00695473
Nombre del Emisor: RAUL DANIEL NEIRA HERNANDEZ
Institución Emisora: SANTANDER</v>
      </c>
      <c r="B29" s="158"/>
      <c r="D29" s="103"/>
      <c r="E29" s="103"/>
      <c r="H29" s="85"/>
      <c r="I29" s="223" t="str">
        <f t="shared" ca="1" si="0"/>
        <v xml:space="preserve">RAUL DANIEL NEIRA HERNANDEZ
</v>
      </c>
      <c r="J29" s="106" t="str">
        <f t="shared" ca="1" si="1"/>
        <v xml:space="preserve">NEHR931006HCLRRL04 ABONO FINAL CEREMONIA
</v>
      </c>
      <c r="K29" s="106" t="str">
        <f t="shared" ca="1" si="2"/>
        <v xml:space="preserve">Abono Interbancario
</v>
      </c>
      <c r="L29" s="246">
        <v>822</v>
      </c>
      <c r="M29" s="103" t="str">
        <f>IF($L29&lt;&gt;"", _xlfn.XLOOKUP($L29,BASE_A[No.],BASE_A[SEDE], "POR IDENTIFICAR"), "")</f>
        <v>CANCÚN</v>
      </c>
      <c r="N29" s="103" t="str">
        <f>IF($L29&lt;&gt;"", _xlfn.XLOOKUP($L29, BASE_A[No.], BASE_A[NOMBRE], "POR IDENTIFICAR "), "")</f>
        <v>SALAS CONTRERAS LUCIANO</v>
      </c>
      <c r="O29" s="207">
        <f ca="1">ORIGEN!C26</f>
        <v>1100</v>
      </c>
      <c r="P29" s="103" t="str">
        <f>IF($L29&lt;&gt;"", _xlfn.XLOOKUP($L29, BASE_A[No.], BASE_A[PROGRAMA], "POR IDENTIFICAR"), "")</f>
        <v>DIAP</v>
      </c>
      <c r="Q29" s="86" t="str">
        <f t="shared" ca="1" si="6"/>
        <v>SPEI</v>
      </c>
      <c r="R29" s="103">
        <f ca="1">ORIGEN!A26</f>
        <v>45902</v>
      </c>
      <c r="S29" s="135" t="s">
        <v>164</v>
      </c>
      <c r="U29" s="103" t="str">
        <f>IF($L29&lt;&gt;"", _xlfn.XLOOKUP($L29, BASE_A[No.], BASE_A[Grado], "POR IDENTIFICAR"), "")</f>
        <v>DOCTORADO EN INNOVACION, ADMON Y POLITICAS PUBLICAS</v>
      </c>
      <c r="V29" s="102" t="str">
        <f t="shared" ca="1" si="7"/>
        <v xml:space="preserve"> 00695473
</v>
      </c>
      <c r="W29" s="103" t="str">
        <f>CLEAN(IF($L29&lt;&gt;"", _xlfn.XLOOKUP($L29, BASE_A[No.], BASE_A[CURP], "POR IDENTIFICAR"), ""))</f>
        <v>SACL640107HVZLNC02</v>
      </c>
      <c r="X29">
        <f t="shared" si="8"/>
        <v>822</v>
      </c>
      <c r="Z29" s="102">
        <v>1</v>
      </c>
    </row>
    <row r="30" spans="1:26">
      <c r="A30" s="158" t="str">
        <f ca="1">ORIGEN!B27</f>
        <v>Abono Interbancario
Sucursal: 859
Referencia Numérica: 2307250
Concepto del Pago: CATG781001HQRHS04
No. de Autorización: 04234143
Nombre del Emisor: GUSTAVO CHAN TORRES
Institución Emisora: BBVA MEXICO</v>
      </c>
      <c r="B30" s="158"/>
      <c r="D30" s="103"/>
      <c r="E30" s="103"/>
      <c r="I30" s="223" t="str">
        <f t="shared" ca="1" si="0"/>
        <v xml:space="preserve">GUSTAVO CHAN TORRES
</v>
      </c>
      <c r="J30" s="106" t="str">
        <f t="shared" ca="1" si="1"/>
        <v xml:space="preserve">CATG781001HQRHS04
</v>
      </c>
      <c r="K30" s="106" t="str">
        <f t="shared" ca="1" si="2"/>
        <v xml:space="preserve">Abono Interbancario
</v>
      </c>
      <c r="L30" s="236">
        <v>788</v>
      </c>
      <c r="M30" s="103" t="str">
        <f>IF($L30&lt;&gt;"", _xlfn.XLOOKUP($L30,BASE_A[No.],BASE_A[SEDE], "POR IDENTIFICAR"), "")</f>
        <v>CANCÚN</v>
      </c>
      <c r="N30" s="103" t="str">
        <f>IF($L30&lt;&gt;"", _xlfn.XLOOKUP($L30, BASE_A[No.], BASE_A[NOMBRE], "POR IDENTIFICAR "), "")</f>
        <v>ORTIZ OCAMPO XOCHIQUETZAL</v>
      </c>
      <c r="O30" s="207">
        <f ca="1">ORIGEN!C27</f>
        <v>2275</v>
      </c>
      <c r="P30" s="103" t="str">
        <f>IF($L30&lt;&gt;"", _xlfn.XLOOKUP($L30, BASE_A[No.], BASE_A[PROGRAMA], "POR IDENTIFICAR"), "")</f>
        <v>DD</v>
      </c>
      <c r="Q30" s="86" t="str">
        <f t="shared" ca="1" si="6"/>
        <v>SPEI</v>
      </c>
      <c r="R30" s="103">
        <f ca="1">ORIGEN!A27</f>
        <v>45901</v>
      </c>
      <c r="S30" s="135" t="s">
        <v>164</v>
      </c>
      <c r="U30" s="103" t="str">
        <f>IF($L30&lt;&gt;"", _xlfn.XLOOKUP($L30, BASE_A[No.], BASE_A[Grado], "POR IDENTIFICAR"), "")</f>
        <v>DOCTORADO EN DERECHO</v>
      </c>
      <c r="V30" s="102" t="str">
        <f t="shared" ca="1" si="7"/>
        <v xml:space="preserve"> 04234143
</v>
      </c>
      <c r="W30" s="103" t="str">
        <f>CLEAN(IF($L30&lt;&gt;"", _xlfn.XLOOKUP($L30, BASE_A[No.], BASE_A[CURP], "POR IDENTIFICAR"), ""))</f>
        <v>OIOX890708MMSRCC08</v>
      </c>
      <c r="X30">
        <f t="shared" si="5"/>
        <v>788</v>
      </c>
      <c r="Z30" s="102">
        <v>1</v>
      </c>
    </row>
    <row r="31" spans="1:26">
      <c r="A31" s="158" t="str">
        <f ca="1">ORIGEN!B28</f>
        <v>Depósito en Efectivo 
Sucursal: 7003
Referencia Numérica: 011
Concepto del Pago:colegiatura
No. de Autorización: 931904 Nombre del Emisor: POR IDENTIFICAR
Institución Emisora: banamex</v>
      </c>
      <c r="B31" s="158"/>
      <c r="D31" s="103"/>
      <c r="E31" s="103"/>
      <c r="I31" s="223" t="str">
        <f t="shared" ca="1" si="0"/>
        <v xml:space="preserve">POR IDENTIFICAR
</v>
      </c>
      <c r="J31" s="106" t="str">
        <f t="shared" ca="1" si="1"/>
        <v xml:space="preserve">olegiatura
</v>
      </c>
      <c r="K31" s="106" t="str">
        <f t="shared" ca="1" si="2"/>
        <v xml:space="preserve">Depósito en Efectivo 
</v>
      </c>
      <c r="L31" s="236">
        <v>496</v>
      </c>
      <c r="M31" s="103" t="str">
        <f>IF($L31&lt;&gt;"", _xlfn.XLOOKUP($L31,BASE_A[No.],BASE_A[SEDE], "POR IDENTIFICAR"), "")</f>
        <v>CANCÚN</v>
      </c>
      <c r="N31" s="103" t="str">
        <f>IF($L31&lt;&gt;"", _xlfn.XLOOKUP($L31, BASE_A[No.], BASE_A[NOMBRE], "POR IDENTIFICAR "), "")</f>
        <v>MENDOZA GANDARIA IGNACIO</v>
      </c>
      <c r="O31" s="207">
        <f ca="1">ORIGEN!C28</f>
        <v>5300</v>
      </c>
      <c r="P31" s="103" t="str">
        <f>IF($L31&lt;&gt;"", _xlfn.XLOOKUP($L31, BASE_A[No.], BASE_A[PROGRAMA], "POR IDENTIFICAR"), "")</f>
        <v>DIAP</v>
      </c>
      <c r="Q31" s="86" t="str">
        <f t="shared" ca="1" si="6"/>
        <v xml:space="preserve">Depósito en Efectivo 
</v>
      </c>
      <c r="R31" s="103">
        <f ca="1">ORIGEN!A28</f>
        <v>45901</v>
      </c>
      <c r="S31" s="135" t="s">
        <v>383</v>
      </c>
      <c r="U31" s="103" t="str">
        <f>IF($L31&lt;&gt;"", _xlfn.XLOOKUP($L31, BASE_A[No.], BASE_A[Grado], "POR IDENTIFICAR"), "")</f>
        <v>DOCTORADO EN INNOVACION, ADMON Y POLITICAS PUBLICAS</v>
      </c>
      <c r="V31" s="102" t="str">
        <f t="shared" ca="1" si="7"/>
        <v xml:space="preserve"> 931904 </v>
      </c>
      <c r="W31" s="103" t="str">
        <f>CLEAN(IF($L31&lt;&gt;"", _xlfn.XLOOKUP($L31, BASE_A[No.], BASE_A[CURP], "POR IDENTIFICAR"), ""))</f>
        <v>MEGI710505HDFNNG07</v>
      </c>
      <c r="X31">
        <f t="shared" si="5"/>
        <v>496</v>
      </c>
      <c r="Z31" s="102">
        <v>1</v>
      </c>
    </row>
    <row r="32" spans="1:26">
      <c r="A32" s="158" t="str">
        <f ca="1">ORIGEN!B29</f>
        <v>Depósito en Efectivo 
Sucursal: 7003
Referencia Numérica: 011
Concepto del Pago:colegiatura
No. de Autorización: 931527 Nombre del Emisor: POR IDENTIFICAR
Institución Emisora: banamex</v>
      </c>
      <c r="B32" s="158"/>
      <c r="D32" s="103"/>
      <c r="E32" s="103"/>
      <c r="I32" s="223" t="str">
        <f t="shared" ca="1" si="0"/>
        <v xml:space="preserve">POR IDENTIFICAR
</v>
      </c>
      <c r="J32" s="106" t="str">
        <f t="shared" ca="1" si="1"/>
        <v xml:space="preserve">olegiatura
</v>
      </c>
      <c r="K32" s="106" t="str">
        <f t="shared" ca="1" si="2"/>
        <v xml:space="preserve">Depósito en Efectivo 
</v>
      </c>
      <c r="L32" s="246">
        <v>684</v>
      </c>
      <c r="M32" s="103" t="str">
        <f>IF($L32&lt;&gt;"", _xlfn.XLOOKUP($L32,BASE_A[No.],BASE_A[SEDE], "POR IDENTIFICAR"), "")</f>
        <v>CANCÚN</v>
      </c>
      <c r="N32" s="103" t="str">
        <f>IF($L32&lt;&gt;"", _xlfn.XLOOKUP($L32, BASE_A[No.], BASE_A[NOMBRE], "POR IDENTIFICAR "), "")</f>
        <v>SANCHEZ CAÑEDO ROGELIO</v>
      </c>
      <c r="O32" s="207">
        <f ca="1">ORIGEN!C29</f>
        <v>3500</v>
      </c>
      <c r="P32" s="103" t="str">
        <f>IF($L32&lt;&gt;"", _xlfn.XLOOKUP($L32, BASE_A[No.], BASE_A[PROGRAMA], "POR IDENTIFICAR"), "")</f>
        <v>JTDD</v>
      </c>
      <c r="Q32" s="86" t="str">
        <f t="shared" ca="1" si="6"/>
        <v xml:space="preserve">Depósito en Efectivo 
</v>
      </c>
      <c r="R32" s="103">
        <f ca="1">ORIGEN!A29</f>
        <v>45901</v>
      </c>
      <c r="S32" s="135" t="s">
        <v>383</v>
      </c>
      <c r="U32" s="103" t="str">
        <f>IF($L32&lt;&gt;"", _xlfn.XLOOKUP($L32, BASE_A[No.], BASE_A[Grado], "POR IDENTIFICAR"), "")</f>
        <v>JT DOCTORADO EN DERECHO</v>
      </c>
      <c r="V32" s="102" t="str">
        <f t="shared" ca="1" si="7"/>
        <v xml:space="preserve"> 931527 </v>
      </c>
      <c r="W32" s="103" t="str">
        <f>CLEAN(IF($L32&lt;&gt;"", _xlfn.XLOOKUP($L32, BASE_A[No.], BASE_A[CURP], "POR IDENTIFICAR"), ""))</f>
        <v>SACR591211HGTNXG09</v>
      </c>
      <c r="X32">
        <f t="shared" si="5"/>
        <v>684</v>
      </c>
      <c r="Z32" s="102">
        <v>1</v>
      </c>
    </row>
    <row r="33" spans="1:26">
      <c r="A33" s="158" t="str">
        <f ca="1">ORIGEN!B30</f>
        <v>Abono Interbancario
Sucursal: 859
Referencia Numérica: 250901
Concepto del Pago: Ceremonia graduacion
No. de Autorización: 3360000
Nombre del Emisor: BALTAZAR GUERRERO GARCIA
Institución Emisora: BANORTE</v>
      </c>
      <c r="B33" s="158"/>
      <c r="D33" s="103"/>
      <c r="E33" s="103"/>
      <c r="I33" s="223" t="str">
        <f t="shared" ca="1" si="0"/>
        <v xml:space="preserve">BALTAZAR GUERRERO GARCIA
</v>
      </c>
      <c r="J33" s="106" t="str">
        <f t="shared" ca="1" si="1"/>
        <v xml:space="preserve">Ceremonia graduacion
</v>
      </c>
      <c r="K33" s="106" t="str">
        <f t="shared" ca="1" si="2"/>
        <v xml:space="preserve">Abono Interbancario
</v>
      </c>
      <c r="L33" s="236">
        <v>411</v>
      </c>
      <c r="M33" s="103" t="str">
        <f>IF($L33&lt;&gt;"", _xlfn.XLOOKUP($L33,BASE_A[No.],BASE_A[SEDE], "POR IDENTIFICAR"), "")</f>
        <v>CANCÚN</v>
      </c>
      <c r="N33" s="103" t="str">
        <f>IF($L33&lt;&gt;"", _xlfn.XLOOKUP($L33, BASE_A[No.], BASE_A[NOMBRE], "POR IDENTIFICAR "), "")</f>
        <v>POR IDENTIFICAR</v>
      </c>
      <c r="O33" s="207">
        <f ca="1">ORIGEN!C30</f>
        <v>2125</v>
      </c>
      <c r="P33" s="103" t="str">
        <f>IF($L33&lt;&gt;"", _xlfn.XLOOKUP($L33, BASE_A[No.], BASE_A[PROGRAMA], "POR IDENTIFICAR"), "")</f>
        <v>POR IDENTIFICAR</v>
      </c>
      <c r="Q33" s="86" t="str">
        <f t="shared" ca="1" si="6"/>
        <v>SPEI</v>
      </c>
      <c r="R33" s="103">
        <f ca="1">ORIGEN!A30</f>
        <v>45901</v>
      </c>
      <c r="S33" s="135" t="s">
        <v>164</v>
      </c>
      <c r="U33" s="103" t="str">
        <f>IF($L33&lt;&gt;"", _xlfn.XLOOKUP($L33, BASE_A[No.], BASE_A[Grado], "POR IDENTIFICAR"), "")</f>
        <v>POR IDENTIFICAR</v>
      </c>
      <c r="V33" s="102" t="str">
        <f t="shared" ca="1" si="7"/>
        <v xml:space="preserve"> 3360000
</v>
      </c>
      <c r="W33" s="103" t="str">
        <f>CLEAN(IF($L33&lt;&gt;"", _xlfn.XLOOKUP($L33, BASE_A[No.], BASE_A[CURP], "POR IDENTIFICAR"), ""))</f>
        <v>XOXO981231XXXXXX01</v>
      </c>
      <c r="X33">
        <f t="shared" si="5"/>
        <v>411</v>
      </c>
      <c r="Z33" s="102">
        <v>1</v>
      </c>
    </row>
    <row r="34" spans="1:26">
      <c r="A34" s="158" t="str">
        <f ca="1">ORIGEN!B31</f>
        <v>Abono Interbancario
Sucursal: 859
Referencia Numérica: 2307250
Concepto del Pago: 20AlejandraIraisLopezMontes de Oca
No. de Autorización: 3268692
Nombre del Emisor: ALEJANDRA IRAIS LOPEZ MONTES D
Institución Emisora: BBVA MEXICO</v>
      </c>
      <c r="B34" s="158"/>
      <c r="D34" s="103"/>
      <c r="E34" s="103"/>
      <c r="I34" s="223" t="str">
        <f t="shared" ca="1" si="0"/>
        <v xml:space="preserve">ALEJANDRA IRAIS LOPEZ MONTES D
</v>
      </c>
      <c r="J34" s="106" t="str">
        <f t="shared" ca="1" si="1"/>
        <v xml:space="preserve">20AlejandraIraisLopezMontes de Oca
</v>
      </c>
      <c r="K34" s="106" t="str">
        <f t="shared" ca="1" si="2"/>
        <v xml:space="preserve">Abono Interbancario
</v>
      </c>
      <c r="L34" s="246">
        <v>609</v>
      </c>
      <c r="M34" s="103" t="str">
        <f>IF($L34&lt;&gt;"", _xlfn.XLOOKUP($L34,BASE_A[No.],BASE_A[SEDE], "POR IDENTIFICAR"), "")</f>
        <v>CHIAPAS</v>
      </c>
      <c r="N34" s="103" t="str">
        <f>IF($L34&lt;&gt;"", _xlfn.XLOOKUP($L34, BASE_A[No.], BASE_A[NOMBRE], "POR IDENTIFICAR "), "")</f>
        <v>CARBONEY VILLATORO SURISADDAI</v>
      </c>
      <c r="O34" s="207">
        <f ca="1">ORIGEN!C31</f>
        <v>3497</v>
      </c>
      <c r="P34" s="103" t="str">
        <f>IF($L34&lt;&gt;"", _xlfn.XLOOKUP($L34, BASE_A[No.], BASE_A[PROGRAMA], "POR IDENTIFICAR"), "")</f>
        <v>DIP</v>
      </c>
      <c r="Q34" s="86" t="str">
        <f t="shared" ca="1" si="6"/>
        <v>SPEI</v>
      </c>
      <c r="R34" s="103">
        <f ca="1">ORIGEN!A31</f>
        <v>45901</v>
      </c>
      <c r="S34" s="135" t="s">
        <v>164</v>
      </c>
      <c r="U34" s="103" t="str">
        <f>IF($L34&lt;&gt;"", _xlfn.XLOOKUP($L34, BASE_A[No.], BASE_A[Grado], "POR IDENTIFICAR"), "")</f>
        <v xml:space="preserve">DIPLOMADO </v>
      </c>
      <c r="V34" s="102" t="str">
        <f t="shared" ca="1" si="7"/>
        <v xml:space="preserve"> 3268692
</v>
      </c>
      <c r="W34" s="103" t="str">
        <f>CLEAN(IF($L34&lt;&gt;"", _xlfn.XLOOKUP($L34, BASE_A[No.], BASE_A[CURP], "POR IDENTIFICAR"), ""))</f>
        <v>CAVS960718MCSRLR02</v>
      </c>
      <c r="X34">
        <f t="shared" si="5"/>
        <v>609</v>
      </c>
      <c r="Z34" s="102">
        <v>1</v>
      </c>
    </row>
    <row r="35" spans="1:26">
      <c r="A35" s="158" t="str">
        <f ca="1">ORIGEN!B32</f>
        <v>Abono Interbancario
Sucursal: 859
Referencia Numérica: 250901
Concepto del Pago: pago total graduacion
No. de Autorización: 3018215
Nombre del Emisor: DAVID MONTEMAYOR VILLELA
Institución Emisora: BANORTE</v>
      </c>
      <c r="B35" s="158"/>
      <c r="D35" s="103"/>
      <c r="E35" s="103"/>
      <c r="I35" s="223" t="str">
        <f t="shared" ca="1" si="0"/>
        <v xml:space="preserve">DAVID MONTEMAYOR VILLELA
</v>
      </c>
      <c r="J35" s="106" t="str">
        <f t="shared" ca="1" si="1"/>
        <v xml:space="preserve">pago total graduacion
</v>
      </c>
      <c r="K35" s="106" t="str">
        <f t="shared" ca="1" si="2"/>
        <v xml:space="preserve">Abono Interbancario
</v>
      </c>
      <c r="L35" s="236">
        <v>773</v>
      </c>
      <c r="M35" s="103" t="str">
        <f>IF($L35&lt;&gt;"", _xlfn.XLOOKUP($L35,BASE_A[No.],BASE_A[SEDE], "POR IDENTIFICAR"), "")</f>
        <v>SALTILLO</v>
      </c>
      <c r="N35" s="103" t="str">
        <f>IF($L35&lt;&gt;"", _xlfn.XLOOKUP($L35, BASE_A[No.], BASE_A[NOMBRE], "POR IDENTIFICAR "), "")</f>
        <v>MONTEMAYOR VILLELA DAVID</v>
      </c>
      <c r="O35" s="207">
        <f ca="1">ORIGEN!C32</f>
        <v>2700</v>
      </c>
      <c r="P35" s="103" t="str">
        <f>IF($L35&lt;&gt;"", _xlfn.XLOOKUP($L35, BASE_A[No.], BASE_A[PROGRAMA], "POR IDENTIFICAR"), "")</f>
        <v>JTDD</v>
      </c>
      <c r="Q35" s="86" t="str">
        <f t="shared" ca="1" si="6"/>
        <v>SPEI</v>
      </c>
      <c r="R35" s="103">
        <f ca="1">ORIGEN!A32</f>
        <v>45901</v>
      </c>
      <c r="S35" s="135" t="s">
        <v>164</v>
      </c>
      <c r="U35" s="103" t="str">
        <f>IF($L35&lt;&gt;"", _xlfn.XLOOKUP($L35, BASE_A[No.], BASE_A[Grado], "POR IDENTIFICAR"), "")</f>
        <v>JT DOCTORADO EN DERECHO</v>
      </c>
      <c r="V35" s="102" t="str">
        <f t="shared" ca="1" si="7"/>
        <v xml:space="preserve"> 3018215
</v>
      </c>
      <c r="W35" s="103" t="str">
        <f>CLEAN(IF($L35&lt;&gt;"", _xlfn.XLOOKUP($L35, BASE_A[No.], BASE_A[CURP], "POR IDENTIFICAR"), ""))</f>
        <v>MOVD570209HNLNLV00</v>
      </c>
      <c r="X35">
        <f t="shared" si="5"/>
        <v>773</v>
      </c>
      <c r="Z35" s="102">
        <v>1</v>
      </c>
    </row>
    <row r="36" spans="1:26">
      <c r="A36" s="158">
        <f ca="1">ORIGEN!B33</f>
        <v>0</v>
      </c>
      <c r="B36" s="158"/>
      <c r="D36" s="103"/>
      <c r="E36" s="103"/>
      <c r="I36" s="223" t="e">
        <f t="shared" ca="1" si="0"/>
        <v>#VALUE!</v>
      </c>
      <c r="J36" s="106" t="e">
        <f t="shared" ca="1" si="1"/>
        <v>#VALUE!</v>
      </c>
      <c r="K36" s="106" t="e">
        <f t="shared" ca="1" si="2"/>
        <v>#VALUE!</v>
      </c>
      <c r="L36" s="236">
        <v>773</v>
      </c>
      <c r="M36" s="103" t="str">
        <f>IF($L36&lt;&gt;"", _xlfn.XLOOKUP($L36,BASE_A[No.],BASE_A[SEDE], "POR IDENTIFICAR"), "")</f>
        <v>SALTILLO</v>
      </c>
      <c r="N36" s="103" t="str">
        <f>IF($L36&lt;&gt;"", _xlfn.XLOOKUP($L36, BASE_A[No.], BASE_A[NOMBRE], "POR IDENTIFICAR "), "")</f>
        <v>MONTEMAYOR VILLELA DAVID</v>
      </c>
      <c r="O36" s="207">
        <f ca="1">ORIGEN!C33</f>
        <v>0</v>
      </c>
      <c r="P36" s="103" t="str">
        <f>IF($L36&lt;&gt;"", _xlfn.XLOOKUP($L36, BASE_A[No.], BASE_A[PROGRAMA], "POR IDENTIFICAR"), "")</f>
        <v>JTDD</v>
      </c>
      <c r="Q36" s="86" t="e">
        <f t="shared" ca="1" si="6"/>
        <v>#VALUE!</v>
      </c>
      <c r="R36" s="103">
        <f ca="1">ORIGEN!A33</f>
        <v>0</v>
      </c>
      <c r="S36" s="135" t="s">
        <v>164</v>
      </c>
      <c r="U36" s="103" t="str">
        <f>IF($L36&lt;&gt;"", _xlfn.XLOOKUP($L36, BASE_A[No.], BASE_A[Grado], "POR IDENTIFICAR"), "")</f>
        <v>JT DOCTORADO EN DERECHO</v>
      </c>
      <c r="V36" s="102" t="e">
        <f t="shared" ca="1" si="7"/>
        <v>#VALUE!</v>
      </c>
      <c r="W36" s="103" t="str">
        <f>CLEAN(IF($L36&lt;&gt;"", _xlfn.XLOOKUP($L36, BASE_A[No.], BASE_A[CURP], "POR IDENTIFICAR"), ""))</f>
        <v>MOVD570209HNLNLV00</v>
      </c>
      <c r="X36">
        <f t="shared" si="5"/>
        <v>773</v>
      </c>
      <c r="Z36" s="102">
        <v>1</v>
      </c>
    </row>
    <row r="37" spans="1:26">
      <c r="A37" s="158">
        <f ca="1">ORIGEN!B34</f>
        <v>0</v>
      </c>
      <c r="B37" s="158"/>
      <c r="D37" s="103"/>
      <c r="E37" s="103"/>
      <c r="I37" s="223" t="e">
        <f t="shared" ref="I37:I68" ca="1" si="9">IFERROR(MID($A37, FIND("Nombre del Emisor:",$A37)+19, FIND("Institución Emisora:",$A37)- FIND("Nombre del Emisor:",$A37)-19), MID($A37, FIND("alfanumérica:",$A37)+14, FIND("No. ",$A37)- FIND("alfanumérica:",$A37)-13))</f>
        <v>#VALUE!</v>
      </c>
      <c r="J37" s="106" t="e">
        <f t="shared" ref="J37:J68" ca="1" si="10">MID($A37, FIND("Concepto del Pago:",$A37)+19, (FIND("Autorización:",$A37)- FIND("Concepto del Pago:",$A37)-25-1) )</f>
        <v>#VALUE!</v>
      </c>
      <c r="K37" s="106" t="e">
        <f t="shared" ref="K37:K68" ca="1" si="11">IFERROR( (MID($A37,FIND("Abono InterbancarioSucursal:",$A37),FIND("Sucursal:",$A37)-1)), (MID($A37, 1, FIND("Sucursal:",$A37)-1)) )</f>
        <v>#VALUE!</v>
      </c>
      <c r="L37" s="246">
        <v>783</v>
      </c>
      <c r="M37" s="103" t="str">
        <f>IF($L37&lt;&gt;"", _xlfn.XLOOKUP($L37,BASE_A[No.],BASE_A[SEDE], "POR IDENTIFICAR"), "")</f>
        <v>SALTILLO</v>
      </c>
      <c r="N37" s="103" t="str">
        <f>IF($L37&lt;&gt;"", _xlfn.XLOOKUP($L37, BASE_A[No.], BASE_A[NOMBRE], "POR IDENTIFICAR "), "")</f>
        <v>RUIZ FERNANDEZ JOSE DE JESUS</v>
      </c>
      <c r="O37" s="207">
        <f ca="1">ORIGEN!C34</f>
        <v>0</v>
      </c>
      <c r="P37" s="103" t="str">
        <f>IF($L37&lt;&gt;"", _xlfn.XLOOKUP($L37, BASE_A[No.], BASE_A[PROGRAMA], "POR IDENTIFICAR"), "")</f>
        <v>JTDD</v>
      </c>
      <c r="Q37" s="86" t="e">
        <f t="shared" ca="1" si="6"/>
        <v>#VALUE!</v>
      </c>
      <c r="R37" s="103">
        <f ca="1">ORIGEN!A34</f>
        <v>0</v>
      </c>
      <c r="S37" s="135" t="s">
        <v>164</v>
      </c>
      <c r="U37" s="103" t="str">
        <f>IF($L37&lt;&gt;"", _xlfn.XLOOKUP($L37, BASE_A[No.], BASE_A[Grado], "POR IDENTIFICAR"), "")</f>
        <v>JT DOCTORADO EN DERECHO</v>
      </c>
      <c r="V37" s="102" t="e">
        <f t="shared" ca="1" si="7"/>
        <v>#VALUE!</v>
      </c>
      <c r="W37" s="103" t="str">
        <f>CLEAN(IF($L37&lt;&gt;"", _xlfn.XLOOKUP($L37, BASE_A[No.], BASE_A[CURP], "POR IDENTIFICAR"), ""))</f>
        <v>RUFJ810407HMCZRS01</v>
      </c>
      <c r="X37">
        <f t="shared" ref="X37:X61" si="12">L37</f>
        <v>783</v>
      </c>
      <c r="Z37" s="102">
        <v>1</v>
      </c>
    </row>
    <row r="38" spans="1:26">
      <c r="A38" s="158">
        <f ca="1">ORIGEN!B35</f>
        <v>0</v>
      </c>
      <c r="B38" s="158"/>
      <c r="D38" s="103"/>
      <c r="E38" s="103"/>
      <c r="I38" s="223" t="e">
        <f t="shared" ca="1" si="9"/>
        <v>#VALUE!</v>
      </c>
      <c r="J38" s="106" t="e">
        <f t="shared" ca="1" si="10"/>
        <v>#VALUE!</v>
      </c>
      <c r="K38" s="106" t="e">
        <f t="shared" ca="1" si="11"/>
        <v>#VALUE!</v>
      </c>
      <c r="L38" s="245">
        <v>662</v>
      </c>
      <c r="M38" s="103" t="str">
        <f>IF($L38&lt;&gt;"", _xlfn.XLOOKUP($L38,BASE_A[No.],BASE_A[SEDE], "POR IDENTIFICAR"), "")</f>
        <v>CANCÚN</v>
      </c>
      <c r="N38" s="103" t="str">
        <f>IF($L38&lt;&gt;"", _xlfn.XLOOKUP($L38, BASE_A[No.], BASE_A[NOMBRE], "POR IDENTIFICAR "), "")</f>
        <v>RAMIREZ CASTRO SANDRA</v>
      </c>
      <c r="O38" s="207">
        <f ca="1">ORIGEN!C35</f>
        <v>0</v>
      </c>
      <c r="P38" s="103" t="str">
        <f>IF($L38&lt;&gt;"", _xlfn.XLOOKUP($L38, BASE_A[No.], BASE_A[PROGRAMA], "POR IDENTIFICAR"), "")</f>
        <v>DIAP</v>
      </c>
      <c r="Q38" s="86" t="e">
        <f t="shared" ca="1" si="6"/>
        <v>#VALUE!</v>
      </c>
      <c r="R38" s="103">
        <f ca="1">ORIGEN!A35</f>
        <v>0</v>
      </c>
      <c r="S38" s="135" t="s">
        <v>164</v>
      </c>
      <c r="U38" s="103" t="str">
        <f>IF($L38&lt;&gt;"", _xlfn.XLOOKUP($L38, BASE_A[No.], BASE_A[Grado], "POR IDENTIFICAR"), "")</f>
        <v>DOCTORADO EN INNOVACION, ADMON Y POLITICAS PUBLICAS</v>
      </c>
      <c r="V38" s="102" t="e">
        <f t="shared" ca="1" si="7"/>
        <v>#VALUE!</v>
      </c>
      <c r="W38" s="103" t="str">
        <f>CLEAN(IF($L38&lt;&gt;"", _xlfn.XLOOKUP($L38, BASE_A[No.], BASE_A[CURP], "POR IDENTIFICAR"), ""))</f>
        <v>RACS820401MQRMSN00</v>
      </c>
      <c r="X38">
        <f t="shared" si="12"/>
        <v>662</v>
      </c>
      <c r="Z38" s="102">
        <v>1</v>
      </c>
    </row>
    <row r="39" spans="1:26">
      <c r="A39" s="158">
        <f ca="1">ORIGEN!B36</f>
        <v>0</v>
      </c>
      <c r="B39" s="158"/>
      <c r="D39" s="103"/>
      <c r="E39" s="103"/>
      <c r="I39" s="223" t="e">
        <f t="shared" ca="1" si="9"/>
        <v>#VALUE!</v>
      </c>
      <c r="J39" s="106" t="e">
        <f t="shared" ca="1" si="10"/>
        <v>#VALUE!</v>
      </c>
      <c r="K39" s="106" t="e">
        <f t="shared" ca="1" si="11"/>
        <v>#VALUE!</v>
      </c>
      <c r="L39" s="243">
        <v>641</v>
      </c>
      <c r="M39" s="103" t="str">
        <f>IF($L39&lt;&gt;"", _xlfn.XLOOKUP($L39,BASE_A[No.],BASE_A[SEDE], "POR IDENTIFICAR"), "")</f>
        <v>CHIAPAS</v>
      </c>
      <c r="N39" s="103" t="str">
        <f>IF($L39&lt;&gt;"", _xlfn.XLOOKUP($L39, BASE_A[No.], BASE_A[NOMBRE], "POR IDENTIFICAR "), "")</f>
        <v>SILICEO ROMAN VIOLETA</v>
      </c>
      <c r="O39" s="207">
        <f ca="1">ORIGEN!C36</f>
        <v>0</v>
      </c>
      <c r="P39" s="103" t="str">
        <f>IF($L39&lt;&gt;"", _xlfn.XLOOKUP($L39, BASE_A[No.], BASE_A[PROGRAMA], "POR IDENTIFICAR"), "")</f>
        <v>DIP LAB</v>
      </c>
      <c r="Q39" s="86" t="e">
        <f t="shared" ca="1" si="6"/>
        <v>#VALUE!</v>
      </c>
      <c r="R39" s="103">
        <f ca="1">ORIGEN!A36</f>
        <v>0</v>
      </c>
      <c r="S39" s="135" t="s">
        <v>164</v>
      </c>
      <c r="U39" s="103" t="str">
        <f>IF($L39&lt;&gt;"", _xlfn.XLOOKUP($L39, BASE_A[No.], BASE_A[Grado], "POR IDENTIFICAR"), "")</f>
        <v>0</v>
      </c>
      <c r="V39" s="102" t="e">
        <f t="shared" ca="1" si="7"/>
        <v>#VALUE!</v>
      </c>
      <c r="W39" s="103" t="str">
        <f>CLEAN(IF($L39&lt;&gt;"", _xlfn.XLOOKUP($L39, BASE_A[No.], BASE_A[CURP], "POR IDENTIFICAR"), ""))</f>
        <v>SIRV801005MCSLML05</v>
      </c>
      <c r="X39">
        <f t="shared" si="12"/>
        <v>641</v>
      </c>
    </row>
    <row r="40" spans="1:26">
      <c r="A40" s="158">
        <f ca="1">ORIGEN!B37</f>
        <v>0</v>
      </c>
      <c r="B40" s="158"/>
      <c r="D40" s="103"/>
      <c r="E40" s="103"/>
      <c r="I40" s="106" t="e">
        <f t="shared" ca="1" si="9"/>
        <v>#VALUE!</v>
      </c>
      <c r="J40" s="106" t="e">
        <f t="shared" ca="1" si="10"/>
        <v>#VALUE!</v>
      </c>
      <c r="K40" s="106" t="e">
        <f t="shared" ca="1" si="11"/>
        <v>#VALUE!</v>
      </c>
      <c r="L40" s="244">
        <v>646</v>
      </c>
      <c r="M40" s="103" t="str">
        <f>IF($L40&lt;&gt;"", _xlfn.XLOOKUP($L40,BASE_A[No.],BASE_A[SEDE], "POR IDENTIFICAR"), "")</f>
        <v>CHIAPAS</v>
      </c>
      <c r="N40" s="103" t="str">
        <f>IF($L40&lt;&gt;"", _xlfn.XLOOKUP($L40, BASE_A[No.], BASE_A[NOMBRE], "POR IDENTIFICAR "), "")</f>
        <v>ACOSTA GARCIA ALOYSIA</v>
      </c>
      <c r="O40" s="207">
        <f ca="1">ORIGEN!C37</f>
        <v>0</v>
      </c>
      <c r="P40" s="103" t="str">
        <f>IF($L40&lt;&gt;"", _xlfn.XLOOKUP($L40, BASE_A[No.], BASE_A[PROGRAMA], "POR IDENTIFICAR"), "")</f>
        <v>DIP LAB</v>
      </c>
      <c r="Q40" s="86" t="e">
        <f t="shared" ca="1" si="6"/>
        <v>#VALUE!</v>
      </c>
      <c r="R40" s="103">
        <f ca="1">ORIGEN!A37</f>
        <v>0</v>
      </c>
      <c r="S40" s="135" t="s">
        <v>164</v>
      </c>
      <c r="U40" s="103" t="str">
        <f>IF($L40&lt;&gt;"", _xlfn.XLOOKUP($L40, BASE_A[No.], BASE_A[Grado], "POR IDENTIFICAR"), "")</f>
        <v>0</v>
      </c>
      <c r="V40" s="102" t="e">
        <f t="shared" ca="1" si="7"/>
        <v>#VALUE!</v>
      </c>
      <c r="W40" s="103" t="str">
        <f>CLEAN(IF($L40&lt;&gt;"", _xlfn.XLOOKUP($L40, BASE_A[No.], BASE_A[CURP], "POR IDENTIFICAR"), ""))</f>
        <v>AOGA950822MMCCRL05</v>
      </c>
      <c r="X40">
        <f t="shared" si="12"/>
        <v>646</v>
      </c>
    </row>
    <row r="41" spans="1:26">
      <c r="A41" s="158">
        <f ca="1">ORIGEN!B38</f>
        <v>0</v>
      </c>
      <c r="B41" s="158"/>
      <c r="D41" s="103"/>
      <c r="E41" s="103"/>
      <c r="I41" s="106" t="e">
        <f t="shared" ca="1" si="9"/>
        <v>#VALUE!</v>
      </c>
      <c r="J41" s="106" t="e">
        <f t="shared" ca="1" si="10"/>
        <v>#VALUE!</v>
      </c>
      <c r="K41" s="106" t="e">
        <f t="shared" ca="1" si="11"/>
        <v>#VALUE!</v>
      </c>
      <c r="L41" s="245">
        <v>646</v>
      </c>
      <c r="M41" s="103" t="str">
        <f>IF($L41&lt;&gt;"", _xlfn.XLOOKUP($L41,BASE_A[No.],BASE_A[SEDE], "POR IDENTIFICAR"), "")</f>
        <v>CHIAPAS</v>
      </c>
      <c r="N41" s="103" t="str">
        <f>IF($L41&lt;&gt;"", _xlfn.XLOOKUP($L41, BASE_A[No.], BASE_A[NOMBRE], "POR IDENTIFICAR "), "")</f>
        <v>ACOSTA GARCIA ALOYSIA</v>
      </c>
      <c r="O41" s="207">
        <f ca="1">ORIGEN!C38</f>
        <v>0</v>
      </c>
      <c r="P41" s="103" t="str">
        <f>IF($L41&lt;&gt;"", _xlfn.XLOOKUP($L41, BASE_A[No.], BASE_A[PROGRAMA], "POR IDENTIFICAR"), "")</f>
        <v>DIP LAB</v>
      </c>
      <c r="Q41" s="86" t="e">
        <f t="shared" ca="1" si="6"/>
        <v>#VALUE!</v>
      </c>
      <c r="R41" s="103">
        <f ca="1">ORIGEN!A38</f>
        <v>0</v>
      </c>
      <c r="S41" s="135"/>
      <c r="U41" s="103" t="str">
        <f>IF($L41&lt;&gt;"", _xlfn.XLOOKUP($L41, BASE_A[No.], BASE_A[Grado], "POR IDENTIFICAR"), "")</f>
        <v>0</v>
      </c>
      <c r="V41" s="102" t="e">
        <f t="shared" ca="1" si="7"/>
        <v>#VALUE!</v>
      </c>
      <c r="W41" s="103" t="str">
        <f>CLEAN(IF($L41&lt;&gt;"", _xlfn.XLOOKUP($L41, BASE_A[No.], BASE_A[CURP], "POR IDENTIFICAR"), ""))</f>
        <v>AOGA950822MMCCRL05</v>
      </c>
      <c r="X41">
        <f t="shared" si="12"/>
        <v>646</v>
      </c>
    </row>
    <row r="42" spans="1:26">
      <c r="A42" s="158">
        <f ca="1">ORIGEN!B39</f>
        <v>0</v>
      </c>
      <c r="B42" s="158"/>
      <c r="D42" s="103"/>
      <c r="E42" s="103"/>
      <c r="I42" s="106" t="e">
        <f t="shared" ca="1" si="9"/>
        <v>#VALUE!</v>
      </c>
      <c r="J42" s="106" t="e">
        <f t="shared" ca="1" si="10"/>
        <v>#VALUE!</v>
      </c>
      <c r="K42" s="106" t="e">
        <f t="shared" ca="1" si="11"/>
        <v>#VALUE!</v>
      </c>
      <c r="L42" s="244">
        <v>619</v>
      </c>
      <c r="M42" s="103" t="str">
        <f>IF($L42&lt;&gt;"", _xlfn.XLOOKUP($L42,BASE_A[No.],BASE_A[SEDE], "POR IDENTIFICAR"), "")</f>
        <v>CHIAPAS</v>
      </c>
      <c r="N42" s="103" t="str">
        <f>IF($L42&lt;&gt;"", _xlfn.XLOOKUP($L42, BASE_A[No.], BASE_A[NOMBRE], "POR IDENTIFICAR "), "")</f>
        <v>GUZMAN FLORES FRANCISCO</v>
      </c>
      <c r="O42" s="207">
        <f ca="1">ORIGEN!C39</f>
        <v>0</v>
      </c>
      <c r="P42" s="103" t="str">
        <f>IF($L42&lt;&gt;"", _xlfn.XLOOKUP($L42, BASE_A[No.], BASE_A[PROGRAMA], "POR IDENTIFICAR"), "")</f>
        <v>DIP LAB</v>
      </c>
      <c r="Q42" s="86" t="e">
        <f t="shared" ca="1" si="6"/>
        <v>#VALUE!</v>
      </c>
      <c r="R42" s="103">
        <f ca="1">ORIGEN!A39</f>
        <v>0</v>
      </c>
      <c r="S42" s="135"/>
      <c r="U42" s="103" t="str">
        <f>IF($L42&lt;&gt;"", _xlfn.XLOOKUP($L42, BASE_A[No.], BASE_A[Grado], "POR IDENTIFICAR"), "")</f>
        <v>0</v>
      </c>
      <c r="V42" s="102" t="e">
        <f t="shared" ca="1" si="7"/>
        <v>#VALUE!</v>
      </c>
      <c r="W42" s="103" t="str">
        <f>CLEAN(IF($L42&lt;&gt;"", _xlfn.XLOOKUP($L42, BASE_A[No.], BASE_A[CURP], "POR IDENTIFICAR"), ""))</f>
        <v>GUFF670119HVZZLR09</v>
      </c>
      <c r="X42">
        <f t="shared" si="12"/>
        <v>619</v>
      </c>
    </row>
    <row r="43" spans="1:26">
      <c r="A43" s="158">
        <f ca="1">ORIGEN!B40</f>
        <v>0</v>
      </c>
      <c r="B43" s="158"/>
      <c r="D43" s="103"/>
      <c r="E43" s="103"/>
      <c r="I43" s="106" t="e">
        <f t="shared" ca="1" si="9"/>
        <v>#VALUE!</v>
      </c>
      <c r="J43" s="106" t="e">
        <f t="shared" ca="1" si="10"/>
        <v>#VALUE!</v>
      </c>
      <c r="K43" s="106" t="e">
        <f t="shared" ca="1" si="11"/>
        <v>#VALUE!</v>
      </c>
      <c r="L43" s="245">
        <v>583</v>
      </c>
      <c r="M43" s="103" t="str">
        <f>IF($L43&lt;&gt;"", _xlfn.XLOOKUP($L43,BASE_A[No.],BASE_A[SEDE], "POR IDENTIFICAR"), "")</f>
        <v>CANCÚN</v>
      </c>
      <c r="N43" s="103" t="str">
        <f>IF($L43&lt;&gt;"", _xlfn.XLOOKUP($L43, BASE_A[No.], BASE_A[NOMBRE], "POR IDENTIFICAR "), "")</f>
        <v>GARCIA ROJAS FERNANDO</v>
      </c>
      <c r="O43" s="207">
        <f ca="1">ORIGEN!C40</f>
        <v>0</v>
      </c>
      <c r="P43" s="103" t="str">
        <f>IF($L43&lt;&gt;"", _xlfn.XLOOKUP($L43, BASE_A[No.], BASE_A[PROGRAMA], "POR IDENTIFICAR"), "")</f>
        <v>DD</v>
      </c>
      <c r="Q43" s="86" t="e">
        <f t="shared" ca="1" si="6"/>
        <v>#VALUE!</v>
      </c>
      <c r="R43" s="103">
        <f ca="1">ORIGEN!A40</f>
        <v>0</v>
      </c>
      <c r="S43" s="135"/>
      <c r="U43" s="103" t="str">
        <f>IF($L43&lt;&gt;"", _xlfn.XLOOKUP($L43, BASE_A[No.], BASE_A[Grado], "POR IDENTIFICAR"), "")</f>
        <v>DOCTORADO EN DERECHO</v>
      </c>
      <c r="V43" s="102" t="e">
        <f t="shared" ca="1" si="7"/>
        <v>#VALUE!</v>
      </c>
      <c r="W43" s="103" t="str">
        <f>CLEAN(IF($L43&lt;&gt;"", _xlfn.XLOOKUP($L43, BASE_A[No.], BASE_A[CURP], "POR IDENTIFICAR"), ""))</f>
        <v>GARF010101HGT</v>
      </c>
      <c r="X43">
        <f t="shared" si="12"/>
        <v>583</v>
      </c>
    </row>
    <row r="44" spans="1:26">
      <c r="A44" s="158">
        <f ca="1">ORIGEN!B41</f>
        <v>0</v>
      </c>
      <c r="B44" s="158"/>
      <c r="D44" s="103"/>
      <c r="E44" s="103"/>
      <c r="I44" s="106" t="e">
        <f t="shared" ca="1" si="9"/>
        <v>#VALUE!</v>
      </c>
      <c r="J44" s="106" t="e">
        <f t="shared" ca="1" si="10"/>
        <v>#VALUE!</v>
      </c>
      <c r="K44" s="106" t="e">
        <f t="shared" ca="1" si="11"/>
        <v>#VALUE!</v>
      </c>
      <c r="L44" s="244">
        <v>213</v>
      </c>
      <c r="M44" s="103" t="str">
        <f>IF($L44&lt;&gt;"", _xlfn.XLOOKUP($L44,BASE_A[No.],BASE_A[SEDE], "POR IDENTIFICAR"), "")</f>
        <v>CANCÚN</v>
      </c>
      <c r="N44" s="103" t="str">
        <f>IF($L44&lt;&gt;"", _xlfn.XLOOKUP($L44, BASE_A[No.], BASE_A[NOMBRE], "POR IDENTIFICAR "), "")</f>
        <v>LIRA SOLIS ARMANDO</v>
      </c>
      <c r="O44" s="207">
        <f ca="1">ORIGEN!C41</f>
        <v>0</v>
      </c>
      <c r="P44" s="103" t="str">
        <f>IF($L44&lt;&gt;"", _xlfn.XLOOKUP($L44, BASE_A[No.], BASE_A[PROGRAMA], "POR IDENTIFICAR"), "")</f>
        <v>LD</v>
      </c>
      <c r="Q44" s="86" t="e">
        <f t="shared" ca="1" si="6"/>
        <v>#VALUE!</v>
      </c>
      <c r="R44" s="103">
        <f ca="1">ORIGEN!A41</f>
        <v>0</v>
      </c>
      <c r="S44" s="135"/>
      <c r="U44" s="103" t="str">
        <f>IF($L44&lt;&gt;"", _xlfn.XLOOKUP($L44, BASE_A[No.], BASE_A[Grado], "POR IDENTIFICAR"), "")</f>
        <v>LICENCIATURA EN DERECHO</v>
      </c>
      <c r="V44" s="102" t="e">
        <f t="shared" ca="1" si="7"/>
        <v>#VALUE!</v>
      </c>
      <c r="W44" s="103" t="str">
        <f>CLEAN(IF($L44&lt;&gt;"", _xlfn.XLOOKUP($L44, BASE_A[No.], BASE_A[CURP], "POR IDENTIFICAR"), ""))</f>
        <v>LISA921027HSPRLR02</v>
      </c>
      <c r="X44">
        <f t="shared" si="12"/>
        <v>213</v>
      </c>
    </row>
    <row r="45" spans="1:26">
      <c r="A45" s="158">
        <f ca="1">ORIGEN!B42</f>
        <v>0</v>
      </c>
      <c r="B45" s="158"/>
      <c r="D45" s="103"/>
      <c r="E45" s="103"/>
      <c r="I45" s="106" t="e">
        <f t="shared" ca="1" si="9"/>
        <v>#VALUE!</v>
      </c>
      <c r="J45" s="106" t="e">
        <f t="shared" ca="1" si="10"/>
        <v>#VALUE!</v>
      </c>
      <c r="K45" s="106" t="e">
        <f t="shared" ca="1" si="11"/>
        <v>#VALUE!</v>
      </c>
      <c r="L45" s="244">
        <v>321</v>
      </c>
      <c r="M45" s="103" t="str">
        <f>IF($L45&lt;&gt;"", _xlfn.XLOOKUP($L45,BASE_A[No.],BASE_A[SEDE], "POR IDENTIFICAR"), "")</f>
        <v>CANCÚN</v>
      </c>
      <c r="N45" s="103" t="str">
        <f>IF($L45&lt;&gt;"", _xlfn.XLOOKUP($L45, BASE_A[No.], BASE_A[NOMBRE], "POR IDENTIFICAR "), "")</f>
        <v>PEREZ ECHEVERRIA ALFONSO ANTONIO</v>
      </c>
      <c r="O45" s="207">
        <f ca="1">ORIGEN!C42</f>
        <v>0</v>
      </c>
      <c r="P45" s="103" t="str">
        <f>IF($L45&lt;&gt;"", _xlfn.XLOOKUP($L45, BASE_A[No.], BASE_A[PROGRAMA], "POR IDENTIFICAR"), "")</f>
        <v>MD</v>
      </c>
      <c r="Q45" s="86" t="e">
        <f t="shared" ca="1" si="6"/>
        <v>#VALUE!</v>
      </c>
      <c r="R45" s="103">
        <f ca="1">ORIGEN!A42</f>
        <v>0</v>
      </c>
      <c r="S45" s="135"/>
      <c r="U45" s="103" t="str">
        <f>IF($L45&lt;&gt;"", _xlfn.XLOOKUP($L45, BASE_A[No.], BASE_A[Grado], "POR IDENTIFICAR"), "")</f>
        <v>MAESTRIA EN DERECHO</v>
      </c>
      <c r="V45" s="102" t="e">
        <f t="shared" ca="1" si="7"/>
        <v>#VALUE!</v>
      </c>
      <c r="W45" s="103" t="str">
        <f>CLEAN(IF($L45&lt;&gt;"", _xlfn.XLOOKUP($L45, BASE_A[No.], BASE_A[CURP], "POR IDENTIFICAR"), ""))</f>
        <v>PEEA680613HYNRCL09</v>
      </c>
      <c r="X45">
        <f t="shared" si="12"/>
        <v>321</v>
      </c>
    </row>
    <row r="46" spans="1:26">
      <c r="A46" s="158">
        <f ca="1">ORIGEN!B43</f>
        <v>0</v>
      </c>
      <c r="B46" s="158"/>
      <c r="D46" s="103"/>
      <c r="E46" s="103"/>
      <c r="I46" s="106" t="e">
        <f t="shared" ca="1" si="9"/>
        <v>#VALUE!</v>
      </c>
      <c r="J46" s="106" t="e">
        <f t="shared" ca="1" si="10"/>
        <v>#VALUE!</v>
      </c>
      <c r="K46" s="106" t="e">
        <f t="shared" ca="1" si="11"/>
        <v>#VALUE!</v>
      </c>
      <c r="L46" s="244">
        <v>662</v>
      </c>
      <c r="M46" s="103" t="str">
        <f>IF($L46&lt;&gt;"", _xlfn.XLOOKUP($L46,BASE_A[No.],BASE_A[SEDE], "POR IDENTIFICAR"), "")</f>
        <v>CANCÚN</v>
      </c>
      <c r="N46" s="103" t="str">
        <f>IF($L46&lt;&gt;"", _xlfn.XLOOKUP($L46, BASE_A[No.], BASE_A[NOMBRE], "POR IDENTIFICAR "), "")</f>
        <v>RAMIREZ CASTRO SANDRA</v>
      </c>
      <c r="O46" s="207">
        <f ca="1">ORIGEN!C43</f>
        <v>0</v>
      </c>
      <c r="P46" s="103" t="str">
        <f>IF($L46&lt;&gt;"", _xlfn.XLOOKUP($L46, BASE_A[No.], BASE_A[PROGRAMA], "POR IDENTIFICAR"), "")</f>
        <v>DIAP</v>
      </c>
      <c r="Q46" s="86" t="e">
        <f t="shared" ca="1" si="6"/>
        <v>#VALUE!</v>
      </c>
      <c r="R46" s="103">
        <f ca="1">ORIGEN!A43</f>
        <v>0</v>
      </c>
      <c r="S46" s="135"/>
      <c r="U46" s="103" t="str">
        <f>IF($L46&lt;&gt;"", _xlfn.XLOOKUP($L46, BASE_A[No.], BASE_A[Grado], "POR IDENTIFICAR"), "")</f>
        <v>DOCTORADO EN INNOVACION, ADMON Y POLITICAS PUBLICAS</v>
      </c>
      <c r="V46" s="102" t="e">
        <f t="shared" ca="1" si="7"/>
        <v>#VALUE!</v>
      </c>
      <c r="W46" s="103" t="str">
        <f>CLEAN(IF($L46&lt;&gt;"", _xlfn.XLOOKUP($L46, BASE_A[No.], BASE_A[CURP], "POR IDENTIFICAR"), ""))</f>
        <v>RACS820401MQRMSN00</v>
      </c>
      <c r="X46">
        <f t="shared" si="12"/>
        <v>662</v>
      </c>
    </row>
    <row r="47" spans="1:26">
      <c r="A47" s="158">
        <f ca="1">ORIGEN!B44</f>
        <v>0</v>
      </c>
      <c r="B47" s="158"/>
      <c r="D47" s="103"/>
      <c r="E47" s="103"/>
      <c r="I47" s="106" t="e">
        <f t="shared" ca="1" si="9"/>
        <v>#VALUE!</v>
      </c>
      <c r="J47" s="106" t="e">
        <f t="shared" ca="1" si="10"/>
        <v>#VALUE!</v>
      </c>
      <c r="K47" s="106" t="e">
        <f t="shared" ca="1" si="11"/>
        <v>#VALUE!</v>
      </c>
      <c r="L47" s="245">
        <v>366</v>
      </c>
      <c r="M47" s="103" t="str">
        <f>IF($L47&lt;&gt;"", _xlfn.XLOOKUP($L47,BASE_A[No.],BASE_A[SEDE], "POR IDENTIFICAR"), "")</f>
        <v>CANCÚN</v>
      </c>
      <c r="N47" s="103" t="str">
        <f>IF($L47&lt;&gt;"", _xlfn.XLOOKUP($L47, BASE_A[No.], BASE_A[NOMBRE], "POR IDENTIFICAR "), "")</f>
        <v>RODRIGUEZ VIVEROS OLIVIA</v>
      </c>
      <c r="O47" s="207">
        <f ca="1">ORIGEN!C44</f>
        <v>0</v>
      </c>
      <c r="P47" s="103" t="str">
        <f>IF($L47&lt;&gt;"", _xlfn.XLOOKUP($L47, BASE_A[No.], BASE_A[PROGRAMA], "POR IDENTIFICAR"), "")</f>
        <v>MD</v>
      </c>
      <c r="Q47" s="86" t="e">
        <f t="shared" ca="1" si="6"/>
        <v>#VALUE!</v>
      </c>
      <c r="R47" s="103">
        <f ca="1">ORIGEN!A44</f>
        <v>0</v>
      </c>
      <c r="S47" s="135"/>
      <c r="U47" s="103" t="str">
        <f>IF($L47&lt;&gt;"", _xlfn.XLOOKUP($L47, BASE_A[No.], BASE_A[Grado], "POR IDENTIFICAR"), "")</f>
        <v>MAESTRIA EN DERECHO</v>
      </c>
      <c r="V47" s="102" t="e">
        <f t="shared" ca="1" si="7"/>
        <v>#VALUE!</v>
      </c>
      <c r="W47" s="103" t="str">
        <f>CLEAN(IF($L47&lt;&gt;"", _xlfn.XLOOKUP($L47, BASE_A[No.], BASE_A[CURP], "POR IDENTIFICAR"), ""))</f>
        <v>ROVO620206MVZDVL06</v>
      </c>
      <c r="X47">
        <f t="shared" si="12"/>
        <v>366</v>
      </c>
    </row>
    <row r="48" spans="1:26">
      <c r="A48" s="158">
        <f ca="1">ORIGEN!B45</f>
        <v>0</v>
      </c>
      <c r="B48" s="158"/>
      <c r="D48" s="103"/>
      <c r="E48" s="103"/>
      <c r="I48" s="106" t="e">
        <f t="shared" ca="1" si="9"/>
        <v>#VALUE!</v>
      </c>
      <c r="J48" s="106" t="e">
        <f t="shared" ca="1" si="10"/>
        <v>#VALUE!</v>
      </c>
      <c r="K48" s="106" t="e">
        <f t="shared" ca="1" si="11"/>
        <v>#VALUE!</v>
      </c>
      <c r="L48" s="244">
        <v>497</v>
      </c>
      <c r="M48" s="103" t="str">
        <f>IF($L48&lt;&gt;"", _xlfn.XLOOKUP($L48,BASE_A[No.],BASE_A[SEDE], "POR IDENTIFICAR"), "")</f>
        <v>CANCÚN</v>
      </c>
      <c r="N48" s="103" t="str">
        <f>IF($L48&lt;&gt;"", _xlfn.XLOOKUP($L48, BASE_A[No.], BASE_A[NOMBRE], "POR IDENTIFICAR "), "")</f>
        <v>GARAMENDI CELIS MIRIAM</v>
      </c>
      <c r="O48" s="207">
        <f ca="1">ORIGEN!C45</f>
        <v>0</v>
      </c>
      <c r="P48" s="103" t="str">
        <f>IF($L48&lt;&gt;"", _xlfn.XLOOKUP($L48, BASE_A[No.], BASE_A[PROGRAMA], "POR IDENTIFICAR"), "")</f>
        <v>DD</v>
      </c>
      <c r="Q48" s="86" t="e">
        <f t="shared" ca="1" si="6"/>
        <v>#VALUE!</v>
      </c>
      <c r="R48" s="103">
        <f ca="1">ORIGEN!A45</f>
        <v>0</v>
      </c>
      <c r="S48" s="135"/>
      <c r="U48" s="103" t="str">
        <f>IF($L48&lt;&gt;"", _xlfn.XLOOKUP($L48, BASE_A[No.], BASE_A[Grado], "POR IDENTIFICAR"), "")</f>
        <v>DOCTORADO EN DERECHO</v>
      </c>
      <c r="V48" s="102" t="e">
        <f t="shared" ca="1" si="7"/>
        <v>#VALUE!</v>
      </c>
      <c r="W48" s="103" t="str">
        <f>CLEAN(IF($L48&lt;&gt;"", _xlfn.XLOOKUP($L48, BASE_A[No.], BASE_A[CURP], "POR IDENTIFICAR"), ""))</f>
        <v>GACM710917MDFRLL02</v>
      </c>
      <c r="X48">
        <f t="shared" si="12"/>
        <v>497</v>
      </c>
    </row>
    <row r="49" spans="1:24">
      <c r="A49" s="158">
        <f ca="1">ORIGEN!B46</f>
        <v>0</v>
      </c>
      <c r="B49" s="158"/>
      <c r="D49" s="103"/>
      <c r="E49" s="103"/>
      <c r="I49" s="106" t="e">
        <f t="shared" ca="1" si="9"/>
        <v>#VALUE!</v>
      </c>
      <c r="J49" s="106" t="e">
        <f t="shared" ca="1" si="10"/>
        <v>#VALUE!</v>
      </c>
      <c r="K49" s="106" t="e">
        <f t="shared" ca="1" si="11"/>
        <v>#VALUE!</v>
      </c>
      <c r="L49" s="244">
        <v>661</v>
      </c>
      <c r="M49" s="237" t="str">
        <f>IF($L49&lt;&gt;"", _xlfn.XLOOKUP($L49,BASE_A[No.],BASE_A[SEDE], "POR IDENTIFICAR"), "")</f>
        <v>TOLUCA</v>
      </c>
      <c r="N49" s="237" t="str">
        <f>IF($L49&lt;&gt;"", _xlfn.XLOOKUP($L49, BASE_A[No.], BASE_A[NOMBRE], "POR IDENTIFICAR "), "")</f>
        <v>LOPEZ MONTES DE OCA ALEJANDRA IRAIS</v>
      </c>
      <c r="O49" s="207">
        <f ca="1">ORIGEN!C46</f>
        <v>0</v>
      </c>
      <c r="P49" s="103" t="str">
        <f>IF($L49&lt;&gt;"", _xlfn.XLOOKUP($L49, BASE_A[No.], BASE_A[PROGRAMA], "POR IDENTIFICAR"), "")</f>
        <v>DD</v>
      </c>
      <c r="Q49" s="86" t="e">
        <f t="shared" ref="Q49:Q80" ca="1" si="13">IF(MID($K49,1,19)="Abono Interbancario", "SPEI", $K49)</f>
        <v>#VALUE!</v>
      </c>
      <c r="R49" s="103">
        <f ca="1">ORIGEN!A46</f>
        <v>0</v>
      </c>
      <c r="S49" s="135"/>
      <c r="U49" s="103" t="str">
        <f>IF($L49&lt;&gt;"", _xlfn.XLOOKUP($L49, BASE_A[No.], BASE_A[Grado], "POR IDENTIFICAR"), "")</f>
        <v>DOCTORADO EN DERECHO</v>
      </c>
      <c r="V49" s="102" t="e">
        <f t="shared" ref="V49:V80" ca="1" si="14">IFERROR(MID($A49, FIND("No. de Autorización:",$A49)+20, FIND("Nombre del Emisor",$A49)- FIND("No. de Autorización:",$A49)-20), MID($A49, FIND("No. ",$A49 )+20,10))</f>
        <v>#VALUE!</v>
      </c>
      <c r="W49" s="103" t="str">
        <f>CLEAN(IF($L49&lt;&gt;"", _xlfn.XLOOKUP($L49, BASE_A[No.], BASE_A[CURP], "POR IDENTIFICAR"), ""))</f>
        <v>LOMA831210MMCPNL03</v>
      </c>
      <c r="X49">
        <f t="shared" si="12"/>
        <v>661</v>
      </c>
    </row>
    <row r="50" spans="1:24">
      <c r="A50" s="158">
        <f ca="1">ORIGEN!B47</f>
        <v>0</v>
      </c>
      <c r="B50" s="158"/>
      <c r="D50" s="103"/>
      <c r="E50" s="103"/>
      <c r="I50" s="106" t="e">
        <f t="shared" ca="1" si="9"/>
        <v>#VALUE!</v>
      </c>
      <c r="J50" s="106" t="e">
        <f t="shared" ca="1" si="10"/>
        <v>#VALUE!</v>
      </c>
      <c r="K50" s="106" t="e">
        <f t="shared" ca="1" si="11"/>
        <v>#VALUE!</v>
      </c>
      <c r="L50" s="244">
        <v>250</v>
      </c>
      <c r="M50" s="237" t="str">
        <f>IF($L50&lt;&gt;"", _xlfn.XLOOKUP($L50,BASE_A[No.],BASE_A[SEDE], "POR IDENTIFICAR"), "")</f>
        <v>TOLUCA</v>
      </c>
      <c r="N50" s="237" t="str">
        <f>IF($L50&lt;&gt;"", _xlfn.XLOOKUP($L50, BASE_A[No.], BASE_A[NOMBRE], "POR IDENTIFICAR "), "")</f>
        <v xml:space="preserve">MEDINA VILLARREAL BLANCA ANNEL </v>
      </c>
      <c r="O50" s="207">
        <f ca="1">ORIGEN!C47</f>
        <v>0</v>
      </c>
      <c r="P50" s="103" t="str">
        <f>IF($L50&lt;&gt;"", _xlfn.XLOOKUP($L50, BASE_A[No.], BASE_A[PROGRAMA], "POR IDENTIFICAR"), "")</f>
        <v>DD</v>
      </c>
      <c r="Q50" s="86" t="e">
        <f t="shared" ca="1" si="13"/>
        <v>#VALUE!</v>
      </c>
      <c r="R50" s="103">
        <f ca="1">ORIGEN!A47</f>
        <v>0</v>
      </c>
      <c r="S50" s="135"/>
      <c r="U50" s="103" t="str">
        <f>IF($L50&lt;&gt;"", _xlfn.XLOOKUP($L50, BASE_A[No.], BASE_A[Grado], "POR IDENTIFICAR"), "")</f>
        <v>DOCTORADO EN DERECHO</v>
      </c>
      <c r="V50" s="102" t="e">
        <f t="shared" ca="1" si="14"/>
        <v>#VALUE!</v>
      </c>
      <c r="W50" s="103" t="str">
        <f>CLEAN(IF($L50&lt;&gt;"", _xlfn.XLOOKUP($L50, BASE_A[No.], BASE_A[CURP], "POR IDENTIFICAR"), ""))</f>
        <v>MEVB800304MCLDLL00</v>
      </c>
      <c r="X50">
        <f t="shared" si="12"/>
        <v>250</v>
      </c>
    </row>
    <row r="51" spans="1:24">
      <c r="A51" s="158">
        <f ca="1">ORIGEN!B48</f>
        <v>0</v>
      </c>
      <c r="B51" s="158"/>
      <c r="D51" s="103"/>
      <c r="E51" s="103"/>
      <c r="I51" s="106" t="e">
        <f t="shared" ca="1" si="9"/>
        <v>#VALUE!</v>
      </c>
      <c r="J51" s="106" t="e">
        <f t="shared" ca="1" si="10"/>
        <v>#VALUE!</v>
      </c>
      <c r="K51" s="106" t="e">
        <f t="shared" ca="1" si="11"/>
        <v>#VALUE!</v>
      </c>
      <c r="L51" s="244">
        <v>428</v>
      </c>
      <c r="M51" s="237" t="str">
        <f>IF($L51&lt;&gt;"", _xlfn.XLOOKUP($L51,BASE_A[No.],BASE_A[SEDE], "POR IDENTIFICAR"), "")</f>
        <v>CANCÚN</v>
      </c>
      <c r="N51" s="237" t="str">
        <f>IF($L51&lt;&gt;"", _xlfn.XLOOKUP($L51, BASE_A[No.], BASE_A[NOMBRE], "POR IDENTIFICAR "), "")</f>
        <v>BARROSO CARDENAS MARIA JOSE</v>
      </c>
      <c r="O51" s="207">
        <f ca="1">ORIGEN!C48</f>
        <v>0</v>
      </c>
      <c r="P51" s="103" t="str">
        <f>IF($L51&lt;&gt;"", _xlfn.XLOOKUP($L51, BASE_A[No.], BASE_A[PROGRAMA], "POR IDENTIFICAR"), "")</f>
        <v>LD</v>
      </c>
      <c r="Q51" s="86" t="e">
        <f t="shared" ca="1" si="13"/>
        <v>#VALUE!</v>
      </c>
      <c r="R51" s="103">
        <f ca="1">ORIGEN!A48</f>
        <v>0</v>
      </c>
      <c r="S51" s="135"/>
      <c r="U51" s="103" t="str">
        <f>IF($L51&lt;&gt;"", _xlfn.XLOOKUP($L51, BASE_A[No.], BASE_A[Grado], "POR IDENTIFICAR"), "")</f>
        <v>LICENCIATURA EN DERECHO</v>
      </c>
      <c r="V51" s="102" t="e">
        <f t="shared" ca="1" si="14"/>
        <v>#VALUE!</v>
      </c>
      <c r="W51" s="103" t="str">
        <f>CLEAN(IF($L51&lt;&gt;"", _xlfn.XLOOKUP($L51, BASE_A[No.], BASE_A[CURP], "POR IDENTIFICAR"), ""))</f>
        <v>BACJ000516MQRRRSA4</v>
      </c>
      <c r="X51">
        <f t="shared" si="12"/>
        <v>428</v>
      </c>
    </row>
    <row r="52" spans="1:24">
      <c r="A52" s="158">
        <f ca="1">ORIGEN!B49</f>
        <v>0</v>
      </c>
      <c r="B52" s="158"/>
      <c r="D52" s="103"/>
      <c r="E52" s="103"/>
      <c r="I52" s="106" t="e">
        <f t="shared" ca="1" si="9"/>
        <v>#VALUE!</v>
      </c>
      <c r="J52" s="106" t="e">
        <f t="shared" ca="1" si="10"/>
        <v>#VALUE!</v>
      </c>
      <c r="K52" s="106" t="e">
        <f t="shared" ca="1" si="11"/>
        <v>#VALUE!</v>
      </c>
      <c r="L52" s="244">
        <v>652</v>
      </c>
      <c r="M52" s="237" t="str">
        <f>IF($L52&lt;&gt;"", _xlfn.XLOOKUP($L52,BASE_A[No.],BASE_A[SEDE], "POR IDENTIFICAR"), "")</f>
        <v>CANCÚN</v>
      </c>
      <c r="N52" s="237" t="str">
        <f>IF($L52&lt;&gt;"", _xlfn.XLOOKUP($L52, BASE_A[No.], BASE_A[NOMBRE], "POR IDENTIFICAR "), "")</f>
        <v>DOMINGUEZ JAIN EVA</v>
      </c>
      <c r="O52" s="207">
        <f ca="1">ORIGEN!C49</f>
        <v>0</v>
      </c>
      <c r="P52" s="103" t="str">
        <f>IF($L52&lt;&gt;"", _xlfn.XLOOKUP($L52, BASE_A[No.], BASE_A[PROGRAMA], "POR IDENTIFICAR"), "")</f>
        <v>MD</v>
      </c>
      <c r="Q52" s="86" t="e">
        <f t="shared" ca="1" si="13"/>
        <v>#VALUE!</v>
      </c>
      <c r="R52" s="103">
        <f ca="1">ORIGEN!A49</f>
        <v>0</v>
      </c>
      <c r="S52" s="135"/>
      <c r="U52" s="103" t="str">
        <f>IF($L52&lt;&gt;"", _xlfn.XLOOKUP($L52, BASE_A[No.], BASE_A[Grado], "POR IDENTIFICAR"), "")</f>
        <v>MAESTRIA EN DERECHO</v>
      </c>
      <c r="V52" s="102" t="e">
        <f t="shared" ca="1" si="14"/>
        <v>#VALUE!</v>
      </c>
      <c r="W52" s="103" t="str">
        <f>CLEAN(IF($L52&lt;&gt;"", _xlfn.XLOOKUP($L52, BASE_A[No.], BASE_A[CURP], "POR IDENTIFICAR"), ""))</f>
        <v>DOJE770528MDFMNV06</v>
      </c>
      <c r="X52">
        <f t="shared" si="12"/>
        <v>652</v>
      </c>
    </row>
    <row r="53" spans="1:24">
      <c r="A53" s="158">
        <f ca="1">ORIGEN!B50</f>
        <v>0</v>
      </c>
      <c r="B53" s="158"/>
      <c r="D53" s="103"/>
      <c r="E53" s="103"/>
      <c r="I53" s="106" t="e">
        <f t="shared" ca="1" si="9"/>
        <v>#VALUE!</v>
      </c>
      <c r="J53" s="106" t="e">
        <f t="shared" ca="1" si="10"/>
        <v>#VALUE!</v>
      </c>
      <c r="K53" s="106" t="e">
        <f t="shared" ca="1" si="11"/>
        <v>#VALUE!</v>
      </c>
      <c r="L53" s="243">
        <v>325</v>
      </c>
      <c r="M53" s="237" t="str">
        <f>IF($L53&lt;&gt;"", _xlfn.XLOOKUP($L53,BASE_A[No.],BASE_A[SEDE], "POR IDENTIFICAR"), "")</f>
        <v>CANCÚN</v>
      </c>
      <c r="N53" s="237" t="str">
        <f>IF($L53&lt;&gt;"", _xlfn.XLOOKUP($L53, BASE_A[No.], BASE_A[NOMBRE], "POR IDENTIFICAR "), "")</f>
        <v>SANCHEZ CATZIM GLENDY MARGARITA</v>
      </c>
      <c r="O53" s="207">
        <f ca="1">ORIGEN!C50</f>
        <v>0</v>
      </c>
      <c r="P53" s="103" t="str">
        <f>IF($L53&lt;&gt;"", _xlfn.XLOOKUP($L53, BASE_A[No.], BASE_A[PROGRAMA], "POR IDENTIFICAR"), "")</f>
        <v>MD</v>
      </c>
      <c r="Q53" s="86" t="e">
        <f t="shared" ca="1" si="13"/>
        <v>#VALUE!</v>
      </c>
      <c r="R53" s="103">
        <f ca="1">ORIGEN!A50</f>
        <v>0</v>
      </c>
      <c r="S53" s="135"/>
      <c r="U53" s="103" t="str">
        <f>IF($L53&lt;&gt;"", _xlfn.XLOOKUP($L53, BASE_A[No.], BASE_A[Grado], "POR IDENTIFICAR"), "")</f>
        <v>MAESTRIA EN DERECHO</v>
      </c>
      <c r="V53" s="102" t="e">
        <f t="shared" ca="1" si="14"/>
        <v>#VALUE!</v>
      </c>
      <c r="W53" s="103" t="str">
        <f>CLEAN(IF($L53&lt;&gt;"", _xlfn.XLOOKUP($L53, BASE_A[No.], BASE_A[CURP], "POR IDENTIFICAR"), ""))</f>
        <v>SACG950925MQRNTL00</v>
      </c>
      <c r="X53">
        <f t="shared" si="12"/>
        <v>325</v>
      </c>
    </row>
    <row r="54" spans="1:24">
      <c r="A54" s="158">
        <f ca="1">ORIGEN!B51</f>
        <v>0</v>
      </c>
      <c r="B54" s="158"/>
      <c r="D54" s="103"/>
      <c r="E54" s="103"/>
      <c r="I54" s="106" t="e">
        <f t="shared" ca="1" si="9"/>
        <v>#VALUE!</v>
      </c>
      <c r="J54" s="106" t="e">
        <f t="shared" ca="1" si="10"/>
        <v>#VALUE!</v>
      </c>
      <c r="K54" s="106" t="e">
        <f t="shared" ca="1" si="11"/>
        <v>#VALUE!</v>
      </c>
      <c r="L54" s="243">
        <v>495</v>
      </c>
      <c r="M54" s="237" t="str">
        <f>IF($L54&lt;&gt;"", _xlfn.XLOOKUP($L54,BASE_A[No.],BASE_A[SEDE], "POR IDENTIFICAR"), "")</f>
        <v>CANCÚN</v>
      </c>
      <c r="N54" s="237" t="str">
        <f>IF($L54&lt;&gt;"", _xlfn.XLOOKUP($L54, BASE_A[No.], BASE_A[NOMBRE], "POR IDENTIFICAR "), "")</f>
        <v>BRINGAS ESTRADA SALVADOR</v>
      </c>
      <c r="O54" s="207">
        <f ca="1">ORIGEN!C51</f>
        <v>0</v>
      </c>
      <c r="P54" s="103" t="str">
        <f>IF($L54&lt;&gt;"", _xlfn.XLOOKUP($L54, BASE_A[No.], BASE_A[PROGRAMA], "POR IDENTIFICAR"), "")</f>
        <v>DD</v>
      </c>
      <c r="Q54" s="86" t="e">
        <f t="shared" ca="1" si="13"/>
        <v>#VALUE!</v>
      </c>
      <c r="R54" s="103">
        <f ca="1">ORIGEN!A51</f>
        <v>0</v>
      </c>
      <c r="S54" s="135"/>
      <c r="U54" s="103" t="str">
        <f>IF($L54&lt;&gt;"", _xlfn.XLOOKUP($L54, BASE_A[No.], BASE_A[Grado], "POR IDENTIFICAR"), "")</f>
        <v>DOCTORADO EN DERECHO</v>
      </c>
      <c r="V54" s="102" t="e">
        <f t="shared" ca="1" si="14"/>
        <v>#VALUE!</v>
      </c>
      <c r="W54" s="103" t="str">
        <f>CLEAN(IF($L54&lt;&gt;"", _xlfn.XLOOKUP($L54, BASE_A[No.], BASE_A[CURP], "POR IDENTIFICAR"), ""))</f>
        <v>BIES551007HDFRSL01</v>
      </c>
      <c r="X54">
        <f t="shared" si="12"/>
        <v>495</v>
      </c>
    </row>
    <row r="55" spans="1:24">
      <c r="A55" s="158">
        <f ca="1">ORIGEN!B52</f>
        <v>0</v>
      </c>
      <c r="B55" s="158"/>
      <c r="D55" s="103"/>
      <c r="E55" s="103"/>
      <c r="I55" s="106" t="e">
        <f t="shared" ca="1" si="9"/>
        <v>#VALUE!</v>
      </c>
      <c r="J55" s="106" t="e">
        <f t="shared" ca="1" si="10"/>
        <v>#VALUE!</v>
      </c>
      <c r="K55" s="106" t="e">
        <f t="shared" ca="1" si="11"/>
        <v>#VALUE!</v>
      </c>
      <c r="L55" s="243">
        <v>92</v>
      </c>
      <c r="M55" s="237" t="str">
        <f>IF($L55&lt;&gt;"", _xlfn.XLOOKUP($L55,BASE_A[No.],BASE_A[SEDE], "POR IDENTIFICAR"), "")</f>
        <v>CANCÚN</v>
      </c>
      <c r="N55" s="237" t="str">
        <f>IF($L55&lt;&gt;"", _xlfn.XLOOKUP($L55, BASE_A[No.], BASE_A[NOMBRE], "POR IDENTIFICAR "), "")</f>
        <v xml:space="preserve">SANCHEZ DE LA CRUZ ALICIA </v>
      </c>
      <c r="O55" s="207">
        <f ca="1">ORIGEN!C52</f>
        <v>0</v>
      </c>
      <c r="P55" s="103" t="str">
        <f>IF($L55&lt;&gt;"", _xlfn.XLOOKUP($L55, BASE_A[No.], BASE_A[PROGRAMA], "POR IDENTIFICAR"), "")</f>
        <v>DD</v>
      </c>
      <c r="Q55" s="86" t="e">
        <f t="shared" ca="1" si="13"/>
        <v>#VALUE!</v>
      </c>
      <c r="R55" s="103">
        <f ca="1">ORIGEN!A52</f>
        <v>0</v>
      </c>
      <c r="S55" s="135"/>
      <c r="U55" s="103" t="str">
        <f>IF($L55&lt;&gt;"", _xlfn.XLOOKUP($L55, BASE_A[No.], BASE_A[Grado], "POR IDENTIFICAR"), "")</f>
        <v>DOCTORADO EN DERECHO</v>
      </c>
      <c r="V55" s="102" t="e">
        <f t="shared" ca="1" si="14"/>
        <v>#VALUE!</v>
      </c>
      <c r="W55" s="103" t="str">
        <f>CLEAN(IF($L55&lt;&gt;"", _xlfn.XLOOKUP($L55, BASE_A[No.], BASE_A[CURP], "POR IDENTIFICAR"), ""))</f>
        <v>SACA780407MCCNRL05</v>
      </c>
      <c r="X55">
        <f t="shared" si="12"/>
        <v>92</v>
      </c>
    </row>
    <row r="56" spans="1:24">
      <c r="A56" s="158">
        <f ca="1">ORIGEN!B53</f>
        <v>0</v>
      </c>
      <c r="B56" s="158"/>
      <c r="D56" s="103"/>
      <c r="E56" s="103"/>
      <c r="I56" s="106" t="e">
        <f t="shared" ca="1" si="9"/>
        <v>#VALUE!</v>
      </c>
      <c r="J56" s="106" t="e">
        <f t="shared" ca="1" si="10"/>
        <v>#VALUE!</v>
      </c>
      <c r="K56" s="106" t="e">
        <f t="shared" ca="1" si="11"/>
        <v>#VALUE!</v>
      </c>
      <c r="L56" s="245">
        <v>117</v>
      </c>
      <c r="M56" s="237" t="str">
        <f>IF($L56&lt;&gt;"", _xlfn.XLOOKUP($L56,BASE_A[No.],BASE_A[SEDE], "POR IDENTIFICAR"), "")</f>
        <v>CANCÚN</v>
      </c>
      <c r="N56" s="237" t="str">
        <f>IF($L56&lt;&gt;"", _xlfn.XLOOKUP($L56, BASE_A[No.], BASE_A[NOMBRE], "POR IDENTIFICAR "), "")</f>
        <v>REYNA URESTI WALDO FRANCISCO</v>
      </c>
      <c r="O56" s="207">
        <f ca="1">ORIGEN!C53</f>
        <v>0</v>
      </c>
      <c r="P56" s="103" t="str">
        <f>IF($L56&lt;&gt;"", _xlfn.XLOOKUP($L56, BASE_A[No.], BASE_A[PROGRAMA], "POR IDENTIFICAR"), "")</f>
        <v>MD</v>
      </c>
      <c r="Q56" s="86" t="e">
        <f t="shared" ca="1" si="13"/>
        <v>#VALUE!</v>
      </c>
      <c r="R56" s="103">
        <f ca="1">ORIGEN!A53</f>
        <v>0</v>
      </c>
      <c r="S56" s="135"/>
      <c r="U56" s="103" t="str">
        <f>IF($L56&lt;&gt;"", _xlfn.XLOOKUP($L56, BASE_A[No.], BASE_A[Grado], "POR IDENTIFICAR"), "")</f>
        <v>MAESTRIA EN DERECHO</v>
      </c>
      <c r="V56" s="102" t="e">
        <f t="shared" ca="1" si="14"/>
        <v>#VALUE!</v>
      </c>
      <c r="W56" s="103" t="str">
        <f>CLEAN(IF($L56&lt;&gt;"", _xlfn.XLOOKUP($L56, BASE_A[No.], BASE_A[CURP], "POR IDENTIFICAR"), ""))</f>
        <v>REUW880805HSPYRL03</v>
      </c>
      <c r="X56">
        <f t="shared" si="12"/>
        <v>117</v>
      </c>
    </row>
    <row r="57" spans="1:24">
      <c r="A57" s="158">
        <f ca="1">ORIGEN!B54</f>
        <v>0</v>
      </c>
      <c r="B57" s="158"/>
      <c r="D57" s="103"/>
      <c r="E57" s="103"/>
      <c r="I57" s="106" t="e">
        <f t="shared" ca="1" si="9"/>
        <v>#VALUE!</v>
      </c>
      <c r="J57" s="106" t="e">
        <f t="shared" ca="1" si="10"/>
        <v>#VALUE!</v>
      </c>
      <c r="K57" s="106" t="e">
        <f t="shared" ca="1" si="11"/>
        <v>#VALUE!</v>
      </c>
      <c r="L57" s="245">
        <v>571</v>
      </c>
      <c r="M57" s="237" t="str">
        <f>IF($L57&lt;&gt;"", _xlfn.XLOOKUP($L57,BASE_A[No.],BASE_A[SEDE], "POR IDENTIFICAR"), "")</f>
        <v>CANCÚN</v>
      </c>
      <c r="N57" s="237" t="str">
        <f>IF($L57&lt;&gt;"", _xlfn.XLOOKUP($L57, BASE_A[No.], BASE_A[NOMBRE], "POR IDENTIFICAR "), "")</f>
        <v>JUAREZ SALAZAR ALEXIS ANTONIO</v>
      </c>
      <c r="O57" s="207">
        <f ca="1">ORIGEN!C54</f>
        <v>0</v>
      </c>
      <c r="P57" s="103" t="str">
        <f>IF($L57&lt;&gt;"", _xlfn.XLOOKUP($L57, BASE_A[No.], BASE_A[PROGRAMA], "POR IDENTIFICAR"), "")</f>
        <v>JTDIAP</v>
      </c>
      <c r="Q57" s="86" t="e">
        <f t="shared" ca="1" si="13"/>
        <v>#VALUE!</v>
      </c>
      <c r="R57" s="103">
        <f ca="1">ORIGEN!A54</f>
        <v>0</v>
      </c>
      <c r="S57" s="135"/>
      <c r="U57" s="103" t="str">
        <f>IF($L57&lt;&gt;"", _xlfn.XLOOKUP($L57, BASE_A[No.], BASE_A[Grado], "POR IDENTIFICAR"), "")</f>
        <v>JT DOCTORADO EN INNOVACION ADMON Y POLITICAS PUBLICAS</v>
      </c>
      <c r="V57" s="102" t="e">
        <f t="shared" ca="1" si="14"/>
        <v>#VALUE!</v>
      </c>
      <c r="W57" s="103" t="str">
        <f>CLEAN(IF($L57&lt;&gt;"", _xlfn.XLOOKUP($L57, BASE_A[No.], BASE_A[CURP], "POR IDENTIFICAR"), ""))</f>
        <v>JUSA800101HGT</v>
      </c>
      <c r="X57">
        <f t="shared" si="12"/>
        <v>571</v>
      </c>
    </row>
    <row r="58" spans="1:24">
      <c r="A58" s="158">
        <f ca="1">ORIGEN!B55</f>
        <v>0</v>
      </c>
      <c r="B58" s="158"/>
      <c r="D58" s="103"/>
      <c r="E58" s="103"/>
      <c r="I58" s="106" t="e">
        <f t="shared" ca="1" si="9"/>
        <v>#VALUE!</v>
      </c>
      <c r="J58" s="106" t="e">
        <f t="shared" ca="1" si="10"/>
        <v>#VALUE!</v>
      </c>
      <c r="K58" s="106" t="e">
        <f t="shared" ca="1" si="11"/>
        <v>#VALUE!</v>
      </c>
      <c r="L58" s="245">
        <v>574</v>
      </c>
      <c r="M58" s="237" t="str">
        <f>IF($L58&lt;&gt;"", _xlfn.XLOOKUP($L58,BASE_A[No.],BASE_A[SEDE], "POR IDENTIFICAR"), "")</f>
        <v>CANCÚN</v>
      </c>
      <c r="N58" s="237" t="str">
        <f>IF($L58&lt;&gt;"", _xlfn.XLOOKUP($L58, BASE_A[No.], BASE_A[NOMBRE], "POR IDENTIFICAR "), "")</f>
        <v>VENEGAS VARGAS ABRAHAM</v>
      </c>
      <c r="O58" s="207">
        <f ca="1">ORIGEN!C55</f>
        <v>0</v>
      </c>
      <c r="P58" s="103" t="str">
        <f>IF($L58&lt;&gt;"", _xlfn.XLOOKUP($L58, BASE_A[No.], BASE_A[PROGRAMA], "POR IDENTIFICAR"), "")</f>
        <v>MDP</v>
      </c>
      <c r="Q58" s="86" t="e">
        <f t="shared" ca="1" si="13"/>
        <v>#VALUE!</v>
      </c>
      <c r="R58" s="103">
        <f ca="1">ORIGEN!A55</f>
        <v>0</v>
      </c>
      <c r="S58" s="135"/>
      <c r="U58" s="103" t="str">
        <f>IF($L58&lt;&gt;"", _xlfn.XLOOKUP($L58, BASE_A[No.], BASE_A[Grado], "POR IDENTIFICAR"), "")</f>
        <v>MAESTRIA EN DERECHO PROCESAL PENAL Y JUICIOS ORALES</v>
      </c>
      <c r="V58" s="102" t="e">
        <f t="shared" ca="1" si="14"/>
        <v>#VALUE!</v>
      </c>
      <c r="W58" s="103" t="str">
        <f>CLEAN(IF($L58&lt;&gt;"", _xlfn.XLOOKUP($L58, BASE_A[No.], BASE_A[CURP], "POR IDENTIFICAR"), ""))</f>
        <v>VEVA810316HMCNRB00</v>
      </c>
      <c r="X58">
        <f t="shared" si="12"/>
        <v>574</v>
      </c>
    </row>
    <row r="59" spans="1:24">
      <c r="A59" s="158">
        <f ca="1">ORIGEN!B56</f>
        <v>0</v>
      </c>
      <c r="B59" s="158"/>
      <c r="D59" s="103"/>
      <c r="E59" s="103"/>
      <c r="I59" s="106" t="e">
        <f t="shared" ca="1" si="9"/>
        <v>#VALUE!</v>
      </c>
      <c r="J59" s="106" t="e">
        <f t="shared" ca="1" si="10"/>
        <v>#VALUE!</v>
      </c>
      <c r="K59" s="106" t="e">
        <f t="shared" ca="1" si="11"/>
        <v>#VALUE!</v>
      </c>
      <c r="L59" s="142">
        <v>376</v>
      </c>
      <c r="M59" s="237" t="str">
        <f>IF($L59&lt;&gt;"", _xlfn.XLOOKUP($L59,BASE_A[No.],BASE_A[SEDE], "POR IDENTIFICAR"), "")</f>
        <v>CANCÚN</v>
      </c>
      <c r="N59" s="237" t="str">
        <f>IF($L59&lt;&gt;"", _xlfn.XLOOKUP($L59, BASE_A[No.], BASE_A[NOMBRE], "POR IDENTIFICAR "), "")</f>
        <v>GUTIERREZ VAZQUEZ ANGEL</v>
      </c>
      <c r="O59" s="207">
        <f ca="1">ORIGEN!C56</f>
        <v>0</v>
      </c>
      <c r="P59" s="103" t="str">
        <f>IF($L59&lt;&gt;"", _xlfn.XLOOKUP($L59, BASE_A[No.], BASE_A[PROGRAMA], "POR IDENTIFICAR"), "")</f>
        <v>LD</v>
      </c>
      <c r="Q59" s="86" t="e">
        <f t="shared" ca="1" si="13"/>
        <v>#VALUE!</v>
      </c>
      <c r="R59" s="103">
        <f ca="1">ORIGEN!A56</f>
        <v>0</v>
      </c>
      <c r="S59" s="135"/>
      <c r="U59" s="103" t="str">
        <f>IF($L59&lt;&gt;"", _xlfn.XLOOKUP($L59, BASE_A[No.], BASE_A[Grado], "POR IDENTIFICAR"), "")</f>
        <v>LICENCIATURA EN DERECHO</v>
      </c>
      <c r="V59" s="102" t="e">
        <f t="shared" ca="1" si="14"/>
        <v>#VALUE!</v>
      </c>
      <c r="W59" s="103" t="str">
        <f>CLEAN(IF($L59&lt;&gt;"", _xlfn.XLOOKUP($L59, BASE_A[No.], BASE_A[CURP], "POR IDENTIFICAR"), ""))</f>
        <v>GUVA820215HCCTZN03</v>
      </c>
      <c r="X59">
        <f t="shared" si="12"/>
        <v>376</v>
      </c>
    </row>
    <row r="60" spans="1:24">
      <c r="A60" s="158">
        <f ca="1">ORIGEN!B57</f>
        <v>0</v>
      </c>
      <c r="B60" s="158"/>
      <c r="D60" s="103"/>
      <c r="E60" s="103"/>
      <c r="I60" s="106" t="e">
        <f t="shared" ca="1" si="9"/>
        <v>#VALUE!</v>
      </c>
      <c r="J60" s="106" t="e">
        <f t="shared" ca="1" si="10"/>
        <v>#VALUE!</v>
      </c>
      <c r="K60" s="106" t="e">
        <f t="shared" ca="1" si="11"/>
        <v>#VALUE!</v>
      </c>
      <c r="L60" s="242">
        <v>187</v>
      </c>
      <c r="M60" s="237" t="str">
        <f>IF($L60&lt;&gt;"", _xlfn.XLOOKUP($L60,BASE_A[No.],BASE_A[SEDE], "POR IDENTIFICAR"), "")</f>
        <v>CANCÚN</v>
      </c>
      <c r="N60" s="237" t="str">
        <f>IF($L60&lt;&gt;"", _xlfn.XLOOKUP($L60, BASE_A[No.], BASE_A[NOMBRE], "POR IDENTIFICAR "), "")</f>
        <v xml:space="preserve">LETRAS DIAZ ALMA ITZEL </v>
      </c>
      <c r="O60" s="207">
        <f ca="1">ORIGEN!C57</f>
        <v>0</v>
      </c>
      <c r="P60" s="103" t="str">
        <f>IF($L60&lt;&gt;"", _xlfn.XLOOKUP($L60, BASE_A[No.], BASE_A[PROGRAMA], "POR IDENTIFICAR"), "")</f>
        <v>MD</v>
      </c>
      <c r="Q60" s="86" t="e">
        <f t="shared" ca="1" si="13"/>
        <v>#VALUE!</v>
      </c>
      <c r="R60" s="103">
        <f ca="1">ORIGEN!A57</f>
        <v>0</v>
      </c>
      <c r="S60" s="135"/>
      <c r="U60" s="103" t="str">
        <f>IF($L60&lt;&gt;"", _xlfn.XLOOKUP($L60, BASE_A[No.], BASE_A[Grado], "POR IDENTIFICAR"), "")</f>
        <v>MAESTRIA EN DERECHO</v>
      </c>
      <c r="V60" s="102" t="e">
        <f t="shared" ca="1" si="14"/>
        <v>#VALUE!</v>
      </c>
      <c r="W60" s="103" t="str">
        <f>CLEAN(IF($L60&lt;&gt;"", _xlfn.XLOOKUP($L60, BASE_A[No.], BASE_A[CURP], "POR IDENTIFICAR"), ""))</f>
        <v>LEDA950305MPLTZL06</v>
      </c>
      <c r="X60">
        <f t="shared" si="12"/>
        <v>187</v>
      </c>
    </row>
    <row r="61" spans="1:24">
      <c r="A61" s="158">
        <f ca="1">ORIGEN!B58</f>
        <v>0</v>
      </c>
      <c r="B61" s="158"/>
      <c r="D61" s="103"/>
      <c r="E61" s="103"/>
      <c r="I61" s="106" t="e">
        <f t="shared" ca="1" si="9"/>
        <v>#VALUE!</v>
      </c>
      <c r="J61" s="106" t="e">
        <f t="shared" ca="1" si="10"/>
        <v>#VALUE!</v>
      </c>
      <c r="K61" s="106" t="e">
        <f t="shared" ca="1" si="11"/>
        <v>#VALUE!</v>
      </c>
      <c r="L61" s="243">
        <v>220</v>
      </c>
      <c r="M61" s="237" t="str">
        <f>IF($L61&lt;&gt;"", _xlfn.XLOOKUP($L61,BASE_A[No.],BASE_A[SEDE], "POR IDENTIFICAR"), "")</f>
        <v>CANCÚN</v>
      </c>
      <c r="N61" s="237" t="str">
        <f>IF($L61&lt;&gt;"", _xlfn.XLOOKUP($L61, BASE_A[No.], BASE_A[NOMBRE], "POR IDENTIFICAR "), "")</f>
        <v>ESQUIDE MACIAS ALFONSO</v>
      </c>
      <c r="O61" s="207">
        <f ca="1">ORIGEN!C58</f>
        <v>0</v>
      </c>
      <c r="P61" s="103" t="str">
        <f>IF($L61&lt;&gt;"", _xlfn.XLOOKUP($L61, BASE_A[No.], BASE_A[PROGRAMA], "POR IDENTIFICAR"), "")</f>
        <v>MD</v>
      </c>
      <c r="Q61" s="86" t="e">
        <f t="shared" ca="1" si="13"/>
        <v>#VALUE!</v>
      </c>
      <c r="R61" s="103">
        <f ca="1">ORIGEN!A58</f>
        <v>0</v>
      </c>
      <c r="S61" s="135"/>
      <c r="U61" s="103" t="str">
        <f>IF($L61&lt;&gt;"", _xlfn.XLOOKUP($L61, BASE_A[No.], BASE_A[Grado], "POR IDENTIFICAR"), "")</f>
        <v>MAESTRIA EN DERECHO</v>
      </c>
      <c r="V61" s="102" t="e">
        <f t="shared" ca="1" si="14"/>
        <v>#VALUE!</v>
      </c>
      <c r="W61" s="103" t="str">
        <f>CLEAN(IF($L61&lt;&gt;"", _xlfn.XLOOKUP($L61, BASE_A[No.], BASE_A[CURP], "POR IDENTIFICAR"), ""))</f>
        <v>EUMA870225HPLSCL09</v>
      </c>
      <c r="X61">
        <f t="shared" si="12"/>
        <v>220</v>
      </c>
    </row>
    <row r="62" spans="1:24">
      <c r="A62" s="158">
        <f ca="1">ORIGEN!B59</f>
        <v>0</v>
      </c>
      <c r="B62" s="158"/>
      <c r="D62" s="103"/>
      <c r="E62" s="103"/>
      <c r="I62" s="106" t="e">
        <f t="shared" ca="1" si="9"/>
        <v>#VALUE!</v>
      </c>
      <c r="J62" s="106" t="e">
        <f t="shared" ca="1" si="10"/>
        <v>#VALUE!</v>
      </c>
      <c r="K62" s="106" t="e">
        <f t="shared" ca="1" si="11"/>
        <v>#VALUE!</v>
      </c>
      <c r="L62" s="244">
        <v>411</v>
      </c>
      <c r="M62" s="237" t="str">
        <f>IF($L62&lt;&gt;"", _xlfn.XLOOKUP($L62,BASE_A[No.],BASE_A[SEDE], "POR IDENTIFICAR"), "")</f>
        <v>CANCÚN</v>
      </c>
      <c r="N62" s="237" t="str">
        <f>IF($L62&lt;&gt;"", _xlfn.XLOOKUP($L62, BASE_A[No.], BASE_A[NOMBRE], "POR IDENTIFICAR "), "")</f>
        <v>POR IDENTIFICAR</v>
      </c>
      <c r="O62" s="207">
        <f ca="1">ORIGEN!C59</f>
        <v>0</v>
      </c>
      <c r="P62" s="103" t="str">
        <f>IF($L62&lt;&gt;"", _xlfn.XLOOKUP($L62, BASE_A[No.], BASE_A[PROGRAMA], "POR IDENTIFICAR"), "")</f>
        <v>POR IDENTIFICAR</v>
      </c>
      <c r="Q62" s="86" t="e">
        <f t="shared" ca="1" si="13"/>
        <v>#VALUE!</v>
      </c>
      <c r="R62" s="103">
        <f ca="1">ORIGEN!A59</f>
        <v>0</v>
      </c>
      <c r="S62" s="135"/>
      <c r="U62" s="103" t="str">
        <f>IF($L62&lt;&gt;"", _xlfn.XLOOKUP($L62, BASE_A[No.], BASE_A[Grado], "POR IDENTIFICAR"), "")</f>
        <v>POR IDENTIFICAR</v>
      </c>
      <c r="V62" s="102" t="e">
        <f t="shared" ca="1" si="14"/>
        <v>#VALUE!</v>
      </c>
      <c r="W62" s="103" t="str">
        <f>CLEAN(IF($L62&lt;&gt;"", _xlfn.XLOOKUP($L62, BASE_A[No.], BASE_A[CURP], "POR IDENTIFICAR"), ""))</f>
        <v>XOXO981231XXXXXX01</v>
      </c>
      <c r="X62" s="107"/>
    </row>
    <row r="63" spans="1:24">
      <c r="A63" s="158">
        <f ca="1">ORIGEN!B60</f>
        <v>0</v>
      </c>
      <c r="B63" s="158"/>
      <c r="D63" s="103"/>
      <c r="E63" s="103"/>
      <c r="I63" s="106" t="e">
        <f t="shared" ca="1" si="9"/>
        <v>#VALUE!</v>
      </c>
      <c r="J63" s="106" t="e">
        <f t="shared" ca="1" si="10"/>
        <v>#VALUE!</v>
      </c>
      <c r="K63" s="106" t="e">
        <f t="shared" ca="1" si="11"/>
        <v>#VALUE!</v>
      </c>
      <c r="L63" s="243">
        <v>466</v>
      </c>
      <c r="M63" s="237" t="str">
        <f>IF($L63&lt;&gt;"", _xlfn.XLOOKUP($L63,BASE_A[No.],BASE_A[SEDE], "POR IDENTIFICAR"), "")</f>
        <v>CANCÚN</v>
      </c>
      <c r="N63" s="237" t="str">
        <f>IF($L63&lt;&gt;"", _xlfn.XLOOKUP($L63, BASE_A[No.], BASE_A[NOMBRE], "POR IDENTIFICAR "), "")</f>
        <v>ZAMBRANO MORALES DAVID ADRIAN</v>
      </c>
      <c r="O63" s="207">
        <f ca="1">ORIGEN!C60</f>
        <v>0</v>
      </c>
      <c r="P63" s="103" t="str">
        <f>IF($L63&lt;&gt;"", _xlfn.XLOOKUP($L63, BASE_A[No.], BASE_A[PROGRAMA], "POR IDENTIFICAR"), "")</f>
        <v>DIAP</v>
      </c>
      <c r="Q63" s="86" t="e">
        <f t="shared" ca="1" si="13"/>
        <v>#VALUE!</v>
      </c>
      <c r="R63" s="103">
        <f ca="1">ORIGEN!A60</f>
        <v>0</v>
      </c>
      <c r="S63" s="135"/>
      <c r="U63" s="103" t="str">
        <f>IF($L63&lt;&gt;"", _xlfn.XLOOKUP($L63, BASE_A[No.], BASE_A[Grado], "POR IDENTIFICAR"), "")</f>
        <v>DOCTORADO EN INNOVACION, ADMON Y POLITICAS PUBLICAS</v>
      </c>
      <c r="V63" s="102" t="e">
        <f t="shared" ca="1" si="14"/>
        <v>#VALUE!</v>
      </c>
      <c r="W63" s="103" t="str">
        <f>CLEAN(IF($L63&lt;&gt;"", _xlfn.XLOOKUP($L63, BASE_A[No.], BASE_A[CURP], "POR IDENTIFICAR"), ""))</f>
        <v>ZAMD890216HNLMRV09</v>
      </c>
      <c r="X63" s="107"/>
    </row>
    <row r="64" spans="1:24">
      <c r="A64" s="158">
        <f ca="1">ORIGEN!B61</f>
        <v>0</v>
      </c>
      <c r="B64" s="158"/>
      <c r="D64" s="103"/>
      <c r="E64" s="103"/>
      <c r="I64" s="106" t="e">
        <f t="shared" ca="1" si="9"/>
        <v>#VALUE!</v>
      </c>
      <c r="J64" s="106" t="e">
        <f t="shared" ca="1" si="10"/>
        <v>#VALUE!</v>
      </c>
      <c r="K64" s="106" t="e">
        <f t="shared" ca="1" si="11"/>
        <v>#VALUE!</v>
      </c>
      <c r="L64" s="244">
        <v>411</v>
      </c>
      <c r="M64" s="237" t="str">
        <f>IF($L64&lt;&gt;"", _xlfn.XLOOKUP($L64,BASE_A[No.],BASE_A[SEDE], "POR IDENTIFICAR"), "")</f>
        <v>CANCÚN</v>
      </c>
      <c r="N64" s="237" t="str">
        <f>IF($L64&lt;&gt;"", _xlfn.XLOOKUP($L64, BASE_A[No.], BASE_A[NOMBRE], "POR IDENTIFICAR "), "")</f>
        <v>POR IDENTIFICAR</v>
      </c>
      <c r="O64" s="207">
        <f ca="1">ORIGEN!C61</f>
        <v>0</v>
      </c>
      <c r="P64" s="103" t="str">
        <f>IF($L64&lt;&gt;"", _xlfn.XLOOKUP($L64, BASE_A[No.], BASE_A[PROGRAMA], "POR IDENTIFICAR"), "")</f>
        <v>POR IDENTIFICAR</v>
      </c>
      <c r="Q64" s="86" t="e">
        <f t="shared" ca="1" si="13"/>
        <v>#VALUE!</v>
      </c>
      <c r="R64" s="103">
        <f ca="1">ORIGEN!A61</f>
        <v>0</v>
      </c>
      <c r="S64" s="135"/>
      <c r="U64" s="103" t="str">
        <f>IF($L64&lt;&gt;"", _xlfn.XLOOKUP($L64, BASE_A[No.], BASE_A[Grado], "POR IDENTIFICAR"), "")</f>
        <v>POR IDENTIFICAR</v>
      </c>
      <c r="V64" s="102" t="e">
        <f t="shared" ca="1" si="14"/>
        <v>#VALUE!</v>
      </c>
      <c r="W64" s="103" t="str">
        <f>CLEAN(IF($L64&lt;&gt;"", _xlfn.XLOOKUP($L64, BASE_A[No.], BASE_A[CURP], "POR IDENTIFICAR"), ""))</f>
        <v>XOXO981231XXXXXX01</v>
      </c>
      <c r="X64" s="107"/>
    </row>
    <row r="65" spans="1:24">
      <c r="A65" s="158">
        <f ca="1">ORIGEN!B62</f>
        <v>0</v>
      </c>
      <c r="B65" s="158"/>
      <c r="D65" s="103"/>
      <c r="E65" s="103"/>
      <c r="I65" s="106" t="e">
        <f t="shared" ca="1" si="9"/>
        <v>#VALUE!</v>
      </c>
      <c r="J65" s="106" t="e">
        <f t="shared" ca="1" si="10"/>
        <v>#VALUE!</v>
      </c>
      <c r="K65" s="106" t="e">
        <f t="shared" ca="1" si="11"/>
        <v>#VALUE!</v>
      </c>
      <c r="L65" s="243">
        <v>218</v>
      </c>
      <c r="M65" s="237" t="str">
        <f>IF($L65&lt;&gt;"", _xlfn.XLOOKUP($L65,BASE_A[No.],BASE_A[SEDE], "POR IDENTIFICAR"), "")</f>
        <v>CANCÚN</v>
      </c>
      <c r="N65" s="237" t="str">
        <f>IF($L65&lt;&gt;"", _xlfn.XLOOKUP($L65, BASE_A[No.], BASE_A[NOMBRE], "POR IDENTIFICAR "), "")</f>
        <v>ZELAYA IBARRA JOSE VIRGILIO</v>
      </c>
      <c r="O65" s="207">
        <f ca="1">ORIGEN!C62</f>
        <v>0</v>
      </c>
      <c r="P65" s="103" t="str">
        <f>IF($L65&lt;&gt;"", _xlfn.XLOOKUP($L65, BASE_A[No.], BASE_A[PROGRAMA], "POR IDENTIFICAR"), "")</f>
        <v>LD</v>
      </c>
      <c r="Q65" s="86" t="e">
        <f t="shared" ca="1" si="13"/>
        <v>#VALUE!</v>
      </c>
      <c r="R65" s="103">
        <f ca="1">ORIGEN!A62</f>
        <v>0</v>
      </c>
      <c r="S65" s="135"/>
      <c r="U65" s="103" t="str">
        <f>IF($L65&lt;&gt;"", _xlfn.XLOOKUP($L65, BASE_A[No.], BASE_A[Grado], "POR IDENTIFICAR"), "")</f>
        <v>LICENCIATURA EN DERECHO</v>
      </c>
      <c r="V65" s="102" t="e">
        <f t="shared" ca="1" si="14"/>
        <v>#VALUE!</v>
      </c>
      <c r="W65" s="103" t="str">
        <f>CLEAN(IF($L65&lt;&gt;"", _xlfn.XLOOKUP($L65, BASE_A[No.], BASE_A[CURP], "POR IDENTIFICAR"), ""))</f>
        <v>ZEIV030316HQRLBRA4</v>
      </c>
      <c r="X65" s="107"/>
    </row>
    <row r="66" spans="1:24">
      <c r="A66" s="158">
        <f ca="1">ORIGEN!B63</f>
        <v>0</v>
      </c>
      <c r="B66" s="158"/>
      <c r="D66" s="103"/>
      <c r="E66" s="103"/>
      <c r="I66" s="106" t="e">
        <f t="shared" ca="1" si="9"/>
        <v>#VALUE!</v>
      </c>
      <c r="J66" s="106" t="e">
        <f t="shared" ca="1" si="10"/>
        <v>#VALUE!</v>
      </c>
      <c r="K66" s="106" t="e">
        <f t="shared" ca="1" si="11"/>
        <v>#VALUE!</v>
      </c>
      <c r="L66" s="243">
        <v>378</v>
      </c>
      <c r="M66" s="237" t="str">
        <f>IF($L66&lt;&gt;"", _xlfn.XLOOKUP($L66,BASE_A[No.],BASE_A[SEDE], "POR IDENTIFICAR"), "")</f>
        <v>CANCÚN</v>
      </c>
      <c r="N66" s="237" t="str">
        <f>IF($L66&lt;&gt;"", _xlfn.XLOOKUP($L66, BASE_A[No.], BASE_A[NOMBRE], "POR IDENTIFICAR "), "")</f>
        <v>AGUILAR ESTRADA JULIAN</v>
      </c>
      <c r="O66" s="207">
        <f ca="1">ORIGEN!C63</f>
        <v>0</v>
      </c>
      <c r="P66" s="103" t="str">
        <f>IF($L66&lt;&gt;"", _xlfn.XLOOKUP($L66, BASE_A[No.], BASE_A[PROGRAMA], "POR IDENTIFICAR"), "")</f>
        <v>DIAP</v>
      </c>
      <c r="Q66" s="86" t="e">
        <f t="shared" ca="1" si="13"/>
        <v>#VALUE!</v>
      </c>
      <c r="R66" s="103">
        <f ca="1">ORIGEN!A63</f>
        <v>0</v>
      </c>
      <c r="S66" s="135"/>
      <c r="U66" s="103" t="str">
        <f>IF($L66&lt;&gt;"", _xlfn.XLOOKUP($L66, BASE_A[No.], BASE_A[Grado], "POR IDENTIFICAR"), "")</f>
        <v>DOCTORADO EN INNOVACION, ADMON Y POLITICAS PUBLICAS</v>
      </c>
      <c r="V66" s="102" t="e">
        <f t="shared" ca="1" si="14"/>
        <v>#VALUE!</v>
      </c>
      <c r="W66" s="103" t="str">
        <f>CLEAN(IF($L66&lt;&gt;"", _xlfn.XLOOKUP($L66, BASE_A[No.], BASE_A[CURP], "POR IDENTIFICAR"), ""))</f>
        <v>AUEJ720619HVZGSL08</v>
      </c>
      <c r="X66" s="107"/>
    </row>
    <row r="67" spans="1:24">
      <c r="A67" s="158">
        <f ca="1">ORIGEN!B64</f>
        <v>0</v>
      </c>
      <c r="B67" s="158"/>
      <c r="D67" s="103"/>
      <c r="E67" s="103"/>
      <c r="I67" s="106" t="e">
        <f t="shared" ca="1" si="9"/>
        <v>#VALUE!</v>
      </c>
      <c r="J67" s="106" t="e">
        <f t="shared" ca="1" si="10"/>
        <v>#VALUE!</v>
      </c>
      <c r="K67" s="106" t="e">
        <f t="shared" ca="1" si="11"/>
        <v>#VALUE!</v>
      </c>
      <c r="L67" s="243">
        <v>468</v>
      </c>
      <c r="M67" s="237" t="str">
        <f>IF($L67&lt;&gt;"", _xlfn.XLOOKUP($L67,BASE_A[No.],BASE_A[SEDE], "POR IDENTIFICAR"), "")</f>
        <v>CANCÚN</v>
      </c>
      <c r="N67" s="237" t="str">
        <f>IF($L67&lt;&gt;"", _xlfn.XLOOKUP($L67, BASE_A[No.], BASE_A[NOMBRE], "POR IDENTIFICAR "), "")</f>
        <v>CABALLERO VANEGAS ESTEFANIA CAROLINA</v>
      </c>
      <c r="O67" s="207">
        <f ca="1">ORIGEN!C64</f>
        <v>0</v>
      </c>
      <c r="P67" s="103" t="str">
        <f>IF($L67&lt;&gt;"", _xlfn.XLOOKUP($L67, BASE_A[No.], BASE_A[PROGRAMA], "POR IDENTIFICAR"), "")</f>
        <v>DD</v>
      </c>
      <c r="Q67" s="86" t="e">
        <f t="shared" ca="1" si="13"/>
        <v>#VALUE!</v>
      </c>
      <c r="R67" s="103">
        <f ca="1">ORIGEN!A64</f>
        <v>0</v>
      </c>
      <c r="S67" s="135"/>
      <c r="U67" s="103" t="str">
        <f>IF($L67&lt;&gt;"", _xlfn.XLOOKUP($L67, BASE_A[No.], BASE_A[Grado], "POR IDENTIFICAR"), "")</f>
        <v>DOCTORADO EN DERECHO</v>
      </c>
      <c r="V67" s="102" t="e">
        <f t="shared" ca="1" si="14"/>
        <v>#VALUE!</v>
      </c>
      <c r="W67" s="103" t="str">
        <f>CLEAN(IF($L67&lt;&gt;"", _xlfn.XLOOKUP($L67, BASE_A[No.], BASE_A[CURP], "POR IDENTIFICAR"), ""))</f>
        <v>CAVE910116MQRBNS01</v>
      </c>
      <c r="X67" s="107"/>
    </row>
    <row r="68" spans="1:24">
      <c r="A68" s="158">
        <f ca="1">ORIGEN!B65</f>
        <v>0</v>
      </c>
      <c r="B68" s="158"/>
      <c r="D68" s="103"/>
      <c r="E68" s="103"/>
      <c r="I68" s="106" t="e">
        <f t="shared" ca="1" si="9"/>
        <v>#VALUE!</v>
      </c>
      <c r="J68" s="106" t="e">
        <f t="shared" ca="1" si="10"/>
        <v>#VALUE!</v>
      </c>
      <c r="K68" s="106" t="e">
        <f t="shared" ca="1" si="11"/>
        <v>#VALUE!</v>
      </c>
      <c r="L68" s="243">
        <v>466</v>
      </c>
      <c r="M68" s="237" t="str">
        <f>IF($L68&lt;&gt;"", _xlfn.XLOOKUP($L68,BASE_A[No.],BASE_A[SEDE], "POR IDENTIFICAR"), "")</f>
        <v>CANCÚN</v>
      </c>
      <c r="N68" s="237" t="str">
        <f>IF($L68&lt;&gt;"", _xlfn.XLOOKUP($L68, BASE_A[No.], BASE_A[NOMBRE], "POR IDENTIFICAR "), "")</f>
        <v>ZAMBRANO MORALES DAVID ADRIAN</v>
      </c>
      <c r="O68" s="207">
        <f ca="1">ORIGEN!C65</f>
        <v>0</v>
      </c>
      <c r="P68" s="103" t="str">
        <f>IF($L68&lt;&gt;"", _xlfn.XLOOKUP($L68, BASE_A[No.], BASE_A[PROGRAMA], "POR IDENTIFICAR"), "")</f>
        <v>DIAP</v>
      </c>
      <c r="Q68" s="86" t="e">
        <f t="shared" ca="1" si="13"/>
        <v>#VALUE!</v>
      </c>
      <c r="R68" s="103">
        <f ca="1">ORIGEN!A65</f>
        <v>0</v>
      </c>
      <c r="S68" s="135"/>
      <c r="U68" s="103" t="str">
        <f>IF($L68&lt;&gt;"", _xlfn.XLOOKUP($L68, BASE_A[No.], BASE_A[Grado], "POR IDENTIFICAR"), "")</f>
        <v>DOCTORADO EN INNOVACION, ADMON Y POLITICAS PUBLICAS</v>
      </c>
      <c r="V68" s="102" t="e">
        <f t="shared" ca="1" si="14"/>
        <v>#VALUE!</v>
      </c>
      <c r="W68" s="103" t="str">
        <f>CLEAN(IF($L68&lt;&gt;"", _xlfn.XLOOKUP($L68, BASE_A[No.], BASE_A[CURP], "POR IDENTIFICAR"), ""))</f>
        <v>ZAMD890216HNLMRV09</v>
      </c>
      <c r="X68" s="107"/>
    </row>
    <row r="69" spans="1:24">
      <c r="A69" s="158">
        <f ca="1">ORIGEN!B66</f>
        <v>0</v>
      </c>
      <c r="B69" s="158"/>
      <c r="D69" s="103"/>
      <c r="E69" s="103"/>
      <c r="I69" s="106" t="e">
        <f t="shared" ref="I69:I100" ca="1" si="15">IFERROR(MID($A69, FIND("Nombre del Emisor:",$A69)+19, FIND("Institución Emisora:",$A69)- FIND("Nombre del Emisor:",$A69)-19), MID($A69, FIND("alfanumérica:",$A69)+14, FIND("No. ",$A69)- FIND("alfanumérica:",$A69)-13))</f>
        <v>#VALUE!</v>
      </c>
      <c r="J69" s="106" t="e">
        <f t="shared" ref="J69:J100" ca="1" si="16">MID($A69, FIND("Concepto del Pago:",$A69)+19, (FIND("Autorización:",$A69)- FIND("Concepto del Pago:",$A69)-25-1) )</f>
        <v>#VALUE!</v>
      </c>
      <c r="K69" s="106" t="e">
        <f t="shared" ref="K69:K100" ca="1" si="17">IFERROR( (MID($A69,FIND("Abono InterbancarioSucursal:",$A69),FIND("Sucursal:",$A69)-1)), (MID($A69, 1, FIND("Sucursal:",$A69)-1)) )</f>
        <v>#VALUE!</v>
      </c>
      <c r="L69" s="245">
        <v>213</v>
      </c>
      <c r="M69" s="237" t="str">
        <f>IF($L69&lt;&gt;"", _xlfn.XLOOKUP($L69,BASE_A[No.],BASE_A[SEDE], "POR IDENTIFICAR"), "")</f>
        <v>CANCÚN</v>
      </c>
      <c r="N69" s="237" t="str">
        <f>IF($L69&lt;&gt;"", _xlfn.XLOOKUP($L69, BASE_A[No.], BASE_A[NOMBRE], "POR IDENTIFICAR "), "")</f>
        <v>LIRA SOLIS ARMANDO</v>
      </c>
      <c r="O69" s="207">
        <f ca="1">ORIGEN!C66</f>
        <v>0</v>
      </c>
      <c r="P69" s="103" t="str">
        <f>IF($L69&lt;&gt;"", _xlfn.XLOOKUP($L69, BASE_A[No.], BASE_A[PROGRAMA], "POR IDENTIFICAR"), "")</f>
        <v>LD</v>
      </c>
      <c r="Q69" s="86" t="e">
        <f t="shared" ca="1" si="13"/>
        <v>#VALUE!</v>
      </c>
      <c r="R69" s="103">
        <f ca="1">ORIGEN!A66</f>
        <v>0</v>
      </c>
      <c r="S69" s="135"/>
      <c r="U69" s="103" t="str">
        <f>IF($L69&lt;&gt;"", _xlfn.XLOOKUP($L69, BASE_A[No.], BASE_A[Grado], "POR IDENTIFICAR"), "")</f>
        <v>LICENCIATURA EN DERECHO</v>
      </c>
      <c r="V69" s="102" t="e">
        <f t="shared" ca="1" si="14"/>
        <v>#VALUE!</v>
      </c>
      <c r="W69" s="103" t="str">
        <f>CLEAN(IF($L69&lt;&gt;"", _xlfn.XLOOKUP($L69, BASE_A[No.], BASE_A[CURP], "POR IDENTIFICAR"), ""))</f>
        <v>LISA921027HSPRLR02</v>
      </c>
      <c r="X69" s="107"/>
    </row>
    <row r="70" spans="1:24">
      <c r="A70" s="158">
        <f ca="1">ORIGEN!B67</f>
        <v>0</v>
      </c>
      <c r="B70" s="158"/>
      <c r="D70" s="103"/>
      <c r="E70" s="103"/>
      <c r="I70" s="106" t="e">
        <f t="shared" ca="1" si="15"/>
        <v>#VALUE!</v>
      </c>
      <c r="J70" s="106" t="e">
        <f t="shared" ca="1" si="16"/>
        <v>#VALUE!</v>
      </c>
      <c r="K70" s="106" t="e">
        <f t="shared" ca="1" si="17"/>
        <v>#VALUE!</v>
      </c>
      <c r="L70" s="245">
        <v>774</v>
      </c>
      <c r="M70" s="237" t="str">
        <f>IF($L70&lt;&gt;"", _xlfn.XLOOKUP($L70,BASE_A[No.],BASE_A[SEDE], "POR IDENTIFICAR"), "")</f>
        <v>SALTILLO</v>
      </c>
      <c r="N70" s="237" t="str">
        <f>IF($L70&lt;&gt;"", _xlfn.XLOOKUP($L70, BASE_A[No.], BASE_A[NOMBRE], "POR IDENTIFICAR "), "")</f>
        <v>NEIRA HERNANDEZ RAUL DANIEL</v>
      </c>
      <c r="O70" s="207">
        <f ca="1">ORIGEN!C67</f>
        <v>0</v>
      </c>
      <c r="P70" s="103" t="str">
        <f>IF($L70&lt;&gt;"", _xlfn.XLOOKUP($L70, BASE_A[No.], BASE_A[PROGRAMA], "POR IDENTIFICAR"), "")</f>
        <v>JTDD</v>
      </c>
      <c r="Q70" s="86" t="e">
        <f t="shared" ca="1" si="13"/>
        <v>#VALUE!</v>
      </c>
      <c r="R70" s="103">
        <f ca="1">ORIGEN!A67</f>
        <v>0</v>
      </c>
      <c r="S70" s="135"/>
      <c r="U70" s="103" t="str">
        <f>IF($L70&lt;&gt;"", _xlfn.XLOOKUP($L70, BASE_A[No.], BASE_A[Grado], "POR IDENTIFICAR"), "")</f>
        <v>JT DOCTORADO EN DERECHO</v>
      </c>
      <c r="V70" s="102" t="e">
        <f t="shared" ca="1" si="14"/>
        <v>#VALUE!</v>
      </c>
      <c r="W70" s="103" t="str">
        <f>CLEAN(IF($L70&lt;&gt;"", _xlfn.XLOOKUP($L70, BASE_A[No.], BASE_A[CURP], "POR IDENTIFICAR"), ""))</f>
        <v>NEHR931006HCLRRL04</v>
      </c>
      <c r="X70" s="107"/>
    </row>
    <row r="71" spans="1:24">
      <c r="A71" s="158">
        <f ca="1">ORIGEN!B68</f>
        <v>0</v>
      </c>
      <c r="B71" s="158"/>
      <c r="D71" s="103"/>
      <c r="E71" s="103"/>
      <c r="I71" s="106" t="e">
        <f t="shared" ca="1" si="15"/>
        <v>#VALUE!</v>
      </c>
      <c r="J71" s="106" t="e">
        <f t="shared" ca="1" si="16"/>
        <v>#VALUE!</v>
      </c>
      <c r="K71" s="106" t="e">
        <f t="shared" ca="1" si="17"/>
        <v>#VALUE!</v>
      </c>
      <c r="L71" s="245">
        <v>566</v>
      </c>
      <c r="M71" s="237" t="str">
        <f>IF($L71&lt;&gt;"", _xlfn.XLOOKUP($L71,BASE_A[No.],BASE_A[SEDE], "POR IDENTIFICAR"), "")</f>
        <v>CANCÚN</v>
      </c>
      <c r="N71" s="237" t="str">
        <f>IF($L71&lt;&gt;"", _xlfn.XLOOKUP($L71, BASE_A[No.], BASE_A[NOMBRE], "POR IDENTIFICAR "), "")</f>
        <v>GARCIA OTAMENDI GABRIEL</v>
      </c>
      <c r="O71" s="207">
        <f ca="1">ORIGEN!C68</f>
        <v>0</v>
      </c>
      <c r="P71" s="103" t="str">
        <f>IF($L71&lt;&gt;"", _xlfn.XLOOKUP($L71, BASE_A[No.], BASE_A[PROGRAMA], "POR IDENTIFICAR"), "")</f>
        <v>DD</v>
      </c>
      <c r="Q71" s="86" t="e">
        <f t="shared" ca="1" si="13"/>
        <v>#VALUE!</v>
      </c>
      <c r="R71" s="103">
        <f ca="1">ORIGEN!A68</f>
        <v>0</v>
      </c>
      <c r="S71" s="135"/>
      <c r="U71" s="103" t="str">
        <f>IF($L71&lt;&gt;"", _xlfn.XLOOKUP($L71, BASE_A[No.], BASE_A[Grado], "POR IDENTIFICAR"), "")</f>
        <v>DOCTORADO EN DERECHO</v>
      </c>
      <c r="V71" s="102" t="e">
        <f t="shared" ca="1" si="14"/>
        <v>#VALUE!</v>
      </c>
      <c r="W71" s="103" t="str">
        <f>CLEAN(IF($L71&lt;&gt;"", _xlfn.XLOOKUP($L71, BASE_A[No.], BASE_A[CURP], "POR IDENTIFICAR"), ""))</f>
        <v>GAOG661130HDFRTB07</v>
      </c>
      <c r="X71" s="107"/>
    </row>
    <row r="72" spans="1:24">
      <c r="A72" s="158">
        <f ca="1">ORIGEN!B69</f>
        <v>0</v>
      </c>
      <c r="B72" s="158"/>
      <c r="D72" s="103"/>
      <c r="E72" s="103"/>
      <c r="I72" s="106" t="e">
        <f t="shared" ca="1" si="15"/>
        <v>#VALUE!</v>
      </c>
      <c r="J72" s="106" t="e">
        <f t="shared" ca="1" si="16"/>
        <v>#VALUE!</v>
      </c>
      <c r="K72" s="106" t="e">
        <f t="shared" ca="1" si="17"/>
        <v>#VALUE!</v>
      </c>
      <c r="L72" s="142">
        <v>494</v>
      </c>
      <c r="M72" s="237" t="str">
        <f>IF($L72&lt;&gt;"", _xlfn.XLOOKUP($L72,BASE_A[No.],BASE_A[SEDE], "POR IDENTIFICAR"), "")</f>
        <v>CANCÚN</v>
      </c>
      <c r="N72" s="237" t="str">
        <f>IF($L72&lt;&gt;"", _xlfn.XLOOKUP($L72, BASE_A[No.], BASE_A[NOMBRE], "POR IDENTIFICAR "), "")</f>
        <v>GARCIA SALAZAR ARIEL</v>
      </c>
      <c r="O72" s="207">
        <f ca="1">ORIGEN!C69</f>
        <v>0</v>
      </c>
      <c r="P72" s="103" t="str">
        <f>IF($L72&lt;&gt;"", _xlfn.XLOOKUP($L72, BASE_A[No.], BASE_A[PROGRAMA], "POR IDENTIFICAR"), "")</f>
        <v>MD</v>
      </c>
      <c r="Q72" s="86" t="e">
        <f t="shared" ca="1" si="13"/>
        <v>#VALUE!</v>
      </c>
      <c r="R72" s="103">
        <f ca="1">ORIGEN!A69</f>
        <v>0</v>
      </c>
      <c r="S72" s="135"/>
      <c r="U72" s="103" t="str">
        <f>IF($L72&lt;&gt;"", _xlfn.XLOOKUP($L72, BASE_A[No.], BASE_A[Grado], "POR IDENTIFICAR"), "")</f>
        <v>MAESTRIA EN DERECHO</v>
      </c>
      <c r="V72" s="102" t="e">
        <f t="shared" ca="1" si="14"/>
        <v>#VALUE!</v>
      </c>
      <c r="W72" s="103" t="str">
        <f>CLEAN(IF($L72&lt;&gt;"", _xlfn.XLOOKUP($L72, BASE_A[No.], BASE_A[CURP], "POR IDENTIFICAR"), ""))</f>
        <v>GASA670111HCLRLR09</v>
      </c>
      <c r="X72" s="107"/>
    </row>
    <row r="73" spans="1:24">
      <c r="A73" s="158">
        <f ca="1">ORIGEN!B70</f>
        <v>0</v>
      </c>
      <c r="B73" s="158"/>
      <c r="D73" s="103"/>
      <c r="E73" s="103"/>
      <c r="I73" s="106" t="e">
        <f t="shared" ca="1" si="15"/>
        <v>#VALUE!</v>
      </c>
      <c r="J73" s="106" t="e">
        <f t="shared" ca="1" si="16"/>
        <v>#VALUE!</v>
      </c>
      <c r="K73" s="106" t="e">
        <f t="shared" ca="1" si="17"/>
        <v>#VALUE!</v>
      </c>
      <c r="L73" s="142">
        <v>494</v>
      </c>
      <c r="M73" s="237" t="str">
        <f>IF($L73&lt;&gt;"", _xlfn.XLOOKUP($L73,BASE_A[No.],BASE_A[SEDE], "POR IDENTIFICAR"), "")</f>
        <v>CANCÚN</v>
      </c>
      <c r="N73" s="237" t="str">
        <f>IF($L73&lt;&gt;"", _xlfn.XLOOKUP($L73, BASE_A[No.], BASE_A[NOMBRE], "POR IDENTIFICAR "), "")</f>
        <v>GARCIA SALAZAR ARIEL</v>
      </c>
      <c r="O73" s="207">
        <f ca="1">ORIGEN!C70</f>
        <v>0</v>
      </c>
      <c r="P73" s="103" t="str">
        <f>IF($L73&lt;&gt;"", _xlfn.XLOOKUP($L73, BASE_A[No.], BASE_A[PROGRAMA], "POR IDENTIFICAR"), "")</f>
        <v>MD</v>
      </c>
      <c r="Q73" s="86" t="e">
        <f t="shared" ca="1" si="13"/>
        <v>#VALUE!</v>
      </c>
      <c r="R73" s="103">
        <f ca="1">ORIGEN!A70</f>
        <v>0</v>
      </c>
      <c r="S73" s="135"/>
      <c r="U73" s="103" t="str">
        <f>IF($L73&lt;&gt;"", _xlfn.XLOOKUP($L73, BASE_A[No.], BASE_A[Grado], "POR IDENTIFICAR"), "")</f>
        <v>MAESTRIA EN DERECHO</v>
      </c>
      <c r="V73" s="102" t="e">
        <f t="shared" ca="1" si="14"/>
        <v>#VALUE!</v>
      </c>
      <c r="W73" s="103" t="str">
        <f>CLEAN(IF($L73&lt;&gt;"", _xlfn.XLOOKUP($L73, BASE_A[No.], BASE_A[CURP], "POR IDENTIFICAR"), ""))</f>
        <v>GASA670111HCLRLR09</v>
      </c>
      <c r="X73" s="107"/>
    </row>
    <row r="74" spans="1:24">
      <c r="A74" s="158">
        <f ca="1">ORIGEN!B71</f>
        <v>0</v>
      </c>
      <c r="B74" s="158"/>
      <c r="D74" s="103"/>
      <c r="E74" s="103"/>
      <c r="I74" s="106" t="e">
        <f t="shared" ca="1" si="15"/>
        <v>#VALUE!</v>
      </c>
      <c r="J74" s="106" t="e">
        <f t="shared" ca="1" si="16"/>
        <v>#VALUE!</v>
      </c>
      <c r="K74" s="106" t="e">
        <f t="shared" ca="1" si="17"/>
        <v>#VALUE!</v>
      </c>
      <c r="L74" s="142">
        <v>0</v>
      </c>
      <c r="M74" s="237" t="str">
        <f>IF($L74&lt;&gt;"", _xlfn.XLOOKUP($L74,BASE_A[No.],BASE_A[SEDE], "POR IDENTIFICAR"), "")</f>
        <v>POR IDENTIFICAR</v>
      </c>
      <c r="N74" s="237" t="str">
        <f>IF($L74&lt;&gt;"", _xlfn.XLOOKUP($L74, BASE_A[No.], BASE_A[NOMBRE], "POR IDENTIFICAR "), "")</f>
        <v xml:space="preserve">POR IDENTIFICAR </v>
      </c>
      <c r="O74" s="207">
        <f ca="1">ORIGEN!C71</f>
        <v>0</v>
      </c>
      <c r="P74" s="103" t="str">
        <f>IF($L74&lt;&gt;"", _xlfn.XLOOKUP($L74, BASE_A[No.], BASE_A[PROGRAMA], "POR IDENTIFICAR"), "")</f>
        <v>POR IDENTIFICAR</v>
      </c>
      <c r="Q74" s="86" t="e">
        <f t="shared" ca="1" si="13"/>
        <v>#VALUE!</v>
      </c>
      <c r="R74" s="103">
        <f ca="1">ORIGEN!A71</f>
        <v>0</v>
      </c>
      <c r="S74" s="135"/>
      <c r="U74" s="103" t="str">
        <f>IF($L74&lt;&gt;"", _xlfn.XLOOKUP($L74, BASE_A[No.], BASE_A[Grado], "POR IDENTIFICAR"), "")</f>
        <v>POR IDENTIFICAR</v>
      </c>
      <c r="V74" s="102" t="e">
        <f t="shared" ca="1" si="14"/>
        <v>#VALUE!</v>
      </c>
      <c r="W74" s="103" t="str">
        <f>CLEAN(IF($L74&lt;&gt;"", _xlfn.XLOOKUP($L74, BASE_A[No.], BASE_A[CURP], "POR IDENTIFICAR"), ""))</f>
        <v>POR IDENTIFICAR</v>
      </c>
      <c r="X74" s="107"/>
    </row>
    <row r="75" spans="1:24">
      <c r="A75" s="158">
        <f ca="1">ORIGEN!B72</f>
        <v>0</v>
      </c>
      <c r="B75" s="158"/>
      <c r="D75" s="103"/>
      <c r="E75" s="103"/>
      <c r="I75" s="106" t="e">
        <f t="shared" ca="1" si="15"/>
        <v>#VALUE!</v>
      </c>
      <c r="J75" s="106" t="e">
        <f t="shared" ca="1" si="16"/>
        <v>#VALUE!</v>
      </c>
      <c r="K75" s="106" t="e">
        <f t="shared" ca="1" si="17"/>
        <v>#VALUE!</v>
      </c>
      <c r="L75" s="142">
        <v>488</v>
      </c>
      <c r="M75" s="237" t="str">
        <f>IF($L75&lt;&gt;"", _xlfn.XLOOKUP($L75,BASE_A[No.],BASE_A[SEDE], "POR IDENTIFICAR"), "")</f>
        <v>CANCÚN</v>
      </c>
      <c r="N75" s="237" t="str">
        <f>IF($L75&lt;&gt;"", _xlfn.XLOOKUP($L75, BASE_A[No.], BASE_A[NOMBRE], "POR IDENTIFICAR "), "")</f>
        <v>TUZ MEDINA NATALIA TRINIDAD</v>
      </c>
      <c r="O75" s="207">
        <f ca="1">ORIGEN!C72</f>
        <v>0</v>
      </c>
      <c r="P75" s="103" t="str">
        <f>IF($L75&lt;&gt;"", _xlfn.XLOOKUP($L75, BASE_A[No.], BASE_A[PROGRAMA], "POR IDENTIFICAR"), "")</f>
        <v>JTLD</v>
      </c>
      <c r="Q75" s="86" t="e">
        <f t="shared" ca="1" si="13"/>
        <v>#VALUE!</v>
      </c>
      <c r="R75" s="103">
        <f ca="1">ORIGEN!A72</f>
        <v>0</v>
      </c>
      <c r="S75" s="135"/>
      <c r="U75" s="103" t="str">
        <f>IF($L75&lt;&gt;"", _xlfn.XLOOKUP($L75, BASE_A[No.], BASE_A[Grado], "POR IDENTIFICAR"), "")</f>
        <v>JT EN LICENCIATURA EN DERECHO</v>
      </c>
      <c r="V75" s="102" t="e">
        <f t="shared" ca="1" si="14"/>
        <v>#VALUE!</v>
      </c>
      <c r="W75" s="103" t="str">
        <f>CLEAN(IF($L75&lt;&gt;"", _xlfn.XLOOKUP($L75, BASE_A[No.], BASE_A[CURP], "POR IDENTIFICAR"), ""))</f>
        <v>TUMN901201MQRZDT02</v>
      </c>
      <c r="X75" s="107"/>
    </row>
    <row r="76" spans="1:24">
      <c r="A76" s="158">
        <f ca="1">ORIGEN!B73</f>
        <v>0</v>
      </c>
      <c r="B76" s="158"/>
      <c r="D76" s="103"/>
      <c r="E76" s="103"/>
      <c r="I76" s="106" t="e">
        <f t="shared" ca="1" si="15"/>
        <v>#VALUE!</v>
      </c>
      <c r="J76" s="106" t="e">
        <f t="shared" ca="1" si="16"/>
        <v>#VALUE!</v>
      </c>
      <c r="K76" s="106" t="e">
        <f t="shared" ca="1" si="17"/>
        <v>#VALUE!</v>
      </c>
      <c r="L76" s="142">
        <v>110</v>
      </c>
      <c r="M76" s="237" t="str">
        <f>IF($L76&lt;&gt;"", _xlfn.XLOOKUP($L76,BASE_A[No.],BASE_A[SEDE], "POR IDENTIFICAR"), "")</f>
        <v>CHETUMAL</v>
      </c>
      <c r="N76" s="237" t="str">
        <f>IF($L76&lt;&gt;"", _xlfn.XLOOKUP($L76, BASE_A[No.], BASE_A[NOMBRE], "POR IDENTIFICAR "), "")</f>
        <v>VANEGAS ACEVES CAROLINA</v>
      </c>
      <c r="O76" s="207">
        <f ca="1">ORIGEN!C73</f>
        <v>0</v>
      </c>
      <c r="P76" s="103" t="str">
        <f>IF($L76&lt;&gt;"", _xlfn.XLOOKUP($L76, BASE_A[No.], BASE_A[PROGRAMA], "POR IDENTIFICAR"), "")</f>
        <v>MD</v>
      </c>
      <c r="Q76" s="86" t="e">
        <f t="shared" ca="1" si="13"/>
        <v>#VALUE!</v>
      </c>
      <c r="R76" s="103">
        <f ca="1">ORIGEN!A73</f>
        <v>0</v>
      </c>
      <c r="S76" s="135"/>
      <c r="U76" s="103" t="str">
        <f>IF($L76&lt;&gt;"", _xlfn.XLOOKUP($L76, BASE_A[No.], BASE_A[Grado], "POR IDENTIFICAR"), "")</f>
        <v>MAESTRIA EN DERECHO</v>
      </c>
      <c r="V76" s="102" t="e">
        <f t="shared" ca="1" si="14"/>
        <v>#VALUE!</v>
      </c>
      <c r="W76" s="103" t="str">
        <f>CLEAN(IF($L76&lt;&gt;"", _xlfn.XLOOKUP($L76, BASE_A[No.], BASE_A[CURP], "POR IDENTIFICAR"), ""))</f>
        <v>VAAC750416MQRNCR03</v>
      </c>
      <c r="X76" s="107"/>
    </row>
    <row r="77" spans="1:24">
      <c r="A77" s="158">
        <f ca="1">ORIGEN!B74</f>
        <v>0</v>
      </c>
      <c r="B77" s="158"/>
      <c r="D77" s="103"/>
      <c r="E77" s="103"/>
      <c r="I77" s="106" t="e">
        <f t="shared" ca="1" si="15"/>
        <v>#VALUE!</v>
      </c>
      <c r="J77" s="106" t="e">
        <f t="shared" ca="1" si="16"/>
        <v>#VALUE!</v>
      </c>
      <c r="K77" s="106" t="e">
        <f t="shared" ca="1" si="17"/>
        <v>#VALUE!</v>
      </c>
      <c r="L77" s="142">
        <v>7</v>
      </c>
      <c r="M77" s="237" t="str">
        <f>IF($L77&lt;&gt;"", _xlfn.XLOOKUP($L77,BASE_A[No.],BASE_A[SEDE], "POR IDENTIFICAR"), "")</f>
        <v>PUERTO M</v>
      </c>
      <c r="N77" s="237" t="str">
        <f>IF($L77&lt;&gt;"", _xlfn.XLOOKUP($L77, BASE_A[No.], BASE_A[NOMBRE], "POR IDENTIFICAR "), "")</f>
        <v>LORIA INTERIAN GUADALUPE DE JESUS</v>
      </c>
      <c r="O77" s="207">
        <f ca="1">ORIGEN!C74</f>
        <v>0</v>
      </c>
      <c r="P77" s="103" t="str">
        <f>IF($L77&lt;&gt;"", _xlfn.XLOOKUP($L77, BASE_A[No.], BASE_A[PROGRAMA], "POR IDENTIFICAR"), "")</f>
        <v>LD</v>
      </c>
      <c r="Q77" s="86" t="e">
        <f t="shared" ca="1" si="13"/>
        <v>#VALUE!</v>
      </c>
      <c r="R77" s="103">
        <f ca="1">ORIGEN!A74</f>
        <v>0</v>
      </c>
      <c r="S77" s="135"/>
      <c r="U77" s="103" t="str">
        <f>IF($L77&lt;&gt;"", _xlfn.XLOOKUP($L77, BASE_A[No.], BASE_A[Grado], "POR IDENTIFICAR"), "")</f>
        <v>LICENCIATURA EN DERECHO</v>
      </c>
      <c r="V77" s="102" t="e">
        <f t="shared" ca="1" si="14"/>
        <v>#VALUE!</v>
      </c>
      <c r="W77" s="103" t="str">
        <f>CLEAN(IF($L77&lt;&gt;"", _xlfn.XLOOKUP($L77, BASE_A[No.], BASE_A[CURP], "POR IDENTIFICAR"), ""))</f>
        <v>LOIG850720HYNRND05</v>
      </c>
      <c r="X77" s="107"/>
    </row>
    <row r="78" spans="1:24">
      <c r="A78" s="158">
        <f ca="1">ORIGEN!B75</f>
        <v>0</v>
      </c>
      <c r="B78" s="158"/>
      <c r="D78" s="103"/>
      <c r="E78" s="103"/>
      <c r="I78" s="106" t="e">
        <f t="shared" ca="1" si="15"/>
        <v>#VALUE!</v>
      </c>
      <c r="J78" s="106" t="e">
        <f t="shared" ca="1" si="16"/>
        <v>#VALUE!</v>
      </c>
      <c r="K78" s="106" t="e">
        <f t="shared" ca="1" si="17"/>
        <v>#VALUE!</v>
      </c>
      <c r="L78" s="242">
        <v>579</v>
      </c>
      <c r="M78" s="237" t="str">
        <f>IF($L78&lt;&gt;"", _xlfn.XLOOKUP($L78,BASE_A[No.],BASE_A[SEDE], "POR IDENTIFICAR"), "")</f>
        <v>CANCÚN</v>
      </c>
      <c r="N78" s="237" t="str">
        <f>IF($L78&lt;&gt;"", _xlfn.XLOOKUP($L78, BASE_A[No.], BASE_A[NOMBRE], "POR IDENTIFICAR "), "")</f>
        <v>MONDRAGON RUVALCABA IRAN MARGARITA</v>
      </c>
      <c r="O78" s="207">
        <f ca="1">ORIGEN!C75</f>
        <v>0</v>
      </c>
      <c r="P78" s="103" t="str">
        <f>IF($L78&lt;&gt;"", _xlfn.XLOOKUP($L78, BASE_A[No.], BASE_A[PROGRAMA], "POR IDENTIFICAR"), "")</f>
        <v>DD</v>
      </c>
      <c r="Q78" s="86" t="e">
        <f t="shared" ca="1" si="13"/>
        <v>#VALUE!</v>
      </c>
      <c r="R78" s="103">
        <f ca="1">ORIGEN!A75</f>
        <v>0</v>
      </c>
      <c r="S78" s="135"/>
      <c r="U78" s="103" t="str">
        <f>IF($L78&lt;&gt;"", _xlfn.XLOOKUP($L78, BASE_A[No.], BASE_A[Grado], "POR IDENTIFICAR"), "")</f>
        <v>DOCTORADO EN DERECHO</v>
      </c>
      <c r="V78" s="102" t="e">
        <f t="shared" ca="1" si="14"/>
        <v>#VALUE!</v>
      </c>
      <c r="W78" s="103" t="str">
        <f>CLEAN(IF($L78&lt;&gt;"", _xlfn.XLOOKUP($L78, BASE_A[No.], BASE_A[CURP], "POR IDENTIFICAR"), ""))</f>
        <v>MORI790221MDFNVR01</v>
      </c>
      <c r="X78" s="107"/>
    </row>
    <row r="79" spans="1:24">
      <c r="A79" s="158">
        <f ca="1">ORIGEN!B76</f>
        <v>0</v>
      </c>
      <c r="B79" s="158"/>
      <c r="D79" s="103"/>
      <c r="E79" s="103"/>
      <c r="I79" s="106" t="e">
        <f t="shared" ca="1" si="15"/>
        <v>#VALUE!</v>
      </c>
      <c r="J79" s="106" t="e">
        <f t="shared" ca="1" si="16"/>
        <v>#VALUE!</v>
      </c>
      <c r="K79" s="106" t="e">
        <f t="shared" ca="1" si="17"/>
        <v>#VALUE!</v>
      </c>
      <c r="L79" s="243">
        <v>372</v>
      </c>
      <c r="M79" s="237" t="str">
        <f>IF($L79&lt;&gt;"", _xlfn.XLOOKUP($L79,BASE_A[No.],BASE_A[SEDE], "POR IDENTIFICAR"), "")</f>
        <v>CANCÚN</v>
      </c>
      <c r="N79" s="237" t="str">
        <f>IF($L79&lt;&gt;"", _xlfn.XLOOKUP($L79, BASE_A[No.], BASE_A[NOMBRE], "POR IDENTIFICAR "), "")</f>
        <v>CARDENAS CONTRERAS RENE LAZARO</v>
      </c>
      <c r="O79" s="207">
        <f ca="1">ORIGEN!C76</f>
        <v>0</v>
      </c>
      <c r="P79" s="103" t="str">
        <f>IF($L79&lt;&gt;"", _xlfn.XLOOKUP($L79, BASE_A[No.], BASE_A[PROGRAMA], "POR IDENTIFICAR"), "")</f>
        <v>DIAP</v>
      </c>
      <c r="Q79" s="86" t="e">
        <f t="shared" ca="1" si="13"/>
        <v>#VALUE!</v>
      </c>
      <c r="R79" s="103">
        <f ca="1">ORIGEN!A76</f>
        <v>0</v>
      </c>
      <c r="S79" s="135"/>
      <c r="U79" s="103" t="str">
        <f>IF($L79&lt;&gt;"", _xlfn.XLOOKUP($L79, BASE_A[No.], BASE_A[Grado], "POR IDENTIFICAR"), "")</f>
        <v>DOCTORADO EN INNOVACION, ADMON Y POLITICAS PUBLICAS</v>
      </c>
      <c r="V79" s="102" t="e">
        <f t="shared" ca="1" si="14"/>
        <v>#VALUE!</v>
      </c>
      <c r="W79" s="103" t="str">
        <f>CLEAN(IF($L79&lt;&gt;"", _xlfn.XLOOKUP($L79, BASE_A[No.], BASE_A[CURP], "POR IDENTIFICAR"), ""))</f>
        <v>CACR860113HMCRNN01</v>
      </c>
      <c r="X79" s="107"/>
    </row>
    <row r="80" spans="1:24">
      <c r="A80" s="158">
        <f ca="1">ORIGEN!B77</f>
        <v>0</v>
      </c>
      <c r="B80" s="158"/>
      <c r="D80" s="103"/>
      <c r="E80" s="103"/>
      <c r="I80" s="106" t="e">
        <f t="shared" ca="1" si="15"/>
        <v>#VALUE!</v>
      </c>
      <c r="J80" s="106" t="e">
        <f t="shared" ca="1" si="16"/>
        <v>#VALUE!</v>
      </c>
      <c r="K80" s="106" t="e">
        <f t="shared" ca="1" si="17"/>
        <v>#VALUE!</v>
      </c>
      <c r="L80" s="243">
        <v>378</v>
      </c>
      <c r="M80" s="237" t="str">
        <f>IF($L80&lt;&gt;"", _xlfn.XLOOKUP($L80,BASE_A[No.],BASE_A[SEDE], "POR IDENTIFICAR"), "")</f>
        <v>CANCÚN</v>
      </c>
      <c r="N80" s="237" t="str">
        <f>IF($L80&lt;&gt;"", _xlfn.XLOOKUP($L80, BASE_A[No.], BASE_A[NOMBRE], "POR IDENTIFICAR "), "")</f>
        <v>AGUILAR ESTRADA JULIAN</v>
      </c>
      <c r="O80" s="207">
        <f ca="1">ORIGEN!C77</f>
        <v>0</v>
      </c>
      <c r="P80" s="103" t="str">
        <f>IF($L80&lt;&gt;"", _xlfn.XLOOKUP($L80, BASE_A[No.], BASE_A[PROGRAMA], "POR IDENTIFICAR"), "")</f>
        <v>DIAP</v>
      </c>
      <c r="Q80" s="86" t="e">
        <f t="shared" ca="1" si="13"/>
        <v>#VALUE!</v>
      </c>
      <c r="R80" s="103">
        <f ca="1">ORIGEN!A77</f>
        <v>0</v>
      </c>
      <c r="S80" s="135"/>
      <c r="U80" s="103" t="str">
        <f>IF($L80&lt;&gt;"", _xlfn.XLOOKUP($L80, BASE_A[No.], BASE_A[Grado], "POR IDENTIFICAR"), "")</f>
        <v>DOCTORADO EN INNOVACION, ADMON Y POLITICAS PUBLICAS</v>
      </c>
      <c r="V80" s="102" t="e">
        <f t="shared" ca="1" si="14"/>
        <v>#VALUE!</v>
      </c>
      <c r="W80" s="103" t="str">
        <f>CLEAN(IF($L80&lt;&gt;"", _xlfn.XLOOKUP($L80, BASE_A[No.], BASE_A[CURP], "POR IDENTIFICAR"), ""))</f>
        <v>AUEJ720619HVZGSL08</v>
      </c>
      <c r="X80" s="107"/>
    </row>
    <row r="81" spans="1:24">
      <c r="A81" s="158">
        <f ca="1">ORIGEN!B78</f>
        <v>0</v>
      </c>
      <c r="B81" s="158"/>
      <c r="D81" s="103"/>
      <c r="E81" s="103"/>
      <c r="I81" s="106" t="e">
        <f t="shared" ca="1" si="15"/>
        <v>#VALUE!</v>
      </c>
      <c r="J81" s="106" t="e">
        <f t="shared" ca="1" si="16"/>
        <v>#VALUE!</v>
      </c>
      <c r="K81" s="106" t="e">
        <f t="shared" ca="1" si="17"/>
        <v>#VALUE!</v>
      </c>
      <c r="L81" s="243">
        <v>378</v>
      </c>
      <c r="M81" s="237" t="str">
        <f>IF($L81&lt;&gt;"", _xlfn.XLOOKUP($L81,BASE_A[No.],BASE_A[SEDE], "POR IDENTIFICAR"), "")</f>
        <v>CANCÚN</v>
      </c>
      <c r="N81" s="237" t="str">
        <f>IF($L81&lt;&gt;"", _xlfn.XLOOKUP($L81, BASE_A[No.], BASE_A[NOMBRE], "POR IDENTIFICAR "), "")</f>
        <v>AGUILAR ESTRADA JULIAN</v>
      </c>
      <c r="O81" s="207">
        <f ca="1">ORIGEN!C78</f>
        <v>0</v>
      </c>
      <c r="P81" s="103" t="str">
        <f>IF($L81&lt;&gt;"", _xlfn.XLOOKUP($L81, BASE_A[No.], BASE_A[PROGRAMA], "POR IDENTIFICAR"), "")</f>
        <v>DIAP</v>
      </c>
      <c r="Q81" s="86" t="e">
        <f t="shared" ref="Q81:Q112" ca="1" si="18">IF(MID($K81,1,19)="Abono Interbancario", "SPEI", $K81)</f>
        <v>#VALUE!</v>
      </c>
      <c r="R81" s="103">
        <f ca="1">ORIGEN!A78</f>
        <v>0</v>
      </c>
      <c r="S81" s="135"/>
      <c r="U81" s="103" t="str">
        <f>IF($L81&lt;&gt;"", _xlfn.XLOOKUP($L81, BASE_A[No.], BASE_A[Grado], "POR IDENTIFICAR"), "")</f>
        <v>DOCTORADO EN INNOVACION, ADMON Y POLITICAS PUBLICAS</v>
      </c>
      <c r="V81" s="102" t="e">
        <f t="shared" ref="V81:V112" ca="1" si="19">IFERROR(MID($A81, FIND("No. de Autorización:",$A81)+20, FIND("Nombre del Emisor",$A81)- FIND("No. de Autorización:",$A81)-20), MID($A81, FIND("No. ",$A81 )+20,10))</f>
        <v>#VALUE!</v>
      </c>
      <c r="W81" s="103" t="str">
        <f>CLEAN(IF($L81&lt;&gt;"", _xlfn.XLOOKUP($L81, BASE_A[No.], BASE_A[CURP], "POR IDENTIFICAR"), ""))</f>
        <v>AUEJ720619HVZGSL08</v>
      </c>
      <c r="X81" s="107"/>
    </row>
    <row r="82" spans="1:24">
      <c r="A82" s="158">
        <f ca="1">ORIGEN!B79</f>
        <v>0</v>
      </c>
      <c r="B82" s="158"/>
      <c r="D82" s="103"/>
      <c r="E82" s="103"/>
      <c r="I82" s="106" t="e">
        <f t="shared" ca="1" si="15"/>
        <v>#VALUE!</v>
      </c>
      <c r="J82" s="106" t="e">
        <f t="shared" ca="1" si="16"/>
        <v>#VALUE!</v>
      </c>
      <c r="K82" s="106" t="e">
        <f t="shared" ca="1" si="17"/>
        <v>#VALUE!</v>
      </c>
      <c r="L82" s="244">
        <v>467</v>
      </c>
      <c r="M82" s="237" t="str">
        <f>IF($L82&lt;&gt;"", _xlfn.XLOOKUP($L82,BASE_A[No.],BASE_A[SEDE], "POR IDENTIFICAR"), "")</f>
        <v>CANCÚN</v>
      </c>
      <c r="N82" s="237" t="str">
        <f>IF($L82&lt;&gt;"", _xlfn.XLOOKUP($L82, BASE_A[No.], BASE_A[NOMBRE], "POR IDENTIFICAR "), "")</f>
        <v>PEREZ LOEZA EDGARDO NICOLAS</v>
      </c>
      <c r="O82" s="207">
        <f ca="1">ORIGEN!C79</f>
        <v>0</v>
      </c>
      <c r="P82" s="103" t="str">
        <f>IF($L82&lt;&gt;"", _xlfn.XLOOKUP($L82, BASE_A[No.], BASE_A[PROGRAMA], "POR IDENTIFICAR"), "")</f>
        <v>DD</v>
      </c>
      <c r="Q82" s="86" t="e">
        <f t="shared" ca="1" si="18"/>
        <v>#VALUE!</v>
      </c>
      <c r="R82" s="103">
        <f ca="1">ORIGEN!A79</f>
        <v>0</v>
      </c>
      <c r="S82" s="135"/>
      <c r="U82" s="103" t="str">
        <f>IF($L82&lt;&gt;"", _xlfn.XLOOKUP($L82, BASE_A[No.], BASE_A[Grado], "POR IDENTIFICAR"), "")</f>
        <v>DOCTORADO EN DERECHO</v>
      </c>
      <c r="V82" s="102" t="e">
        <f t="shared" ca="1" si="19"/>
        <v>#VALUE!</v>
      </c>
      <c r="W82" s="103" t="str">
        <f>CLEAN(IF($L82&lt;&gt;"", _xlfn.XLOOKUP($L82, BASE_A[No.], BASE_A[CURP], "POR IDENTIFICAR"), ""))</f>
        <v>PELE761206HQRRZD08</v>
      </c>
      <c r="X82" s="107"/>
    </row>
    <row r="83" spans="1:24">
      <c r="A83" s="158">
        <f ca="1">ORIGEN!B80</f>
        <v>0</v>
      </c>
      <c r="B83" s="158"/>
      <c r="D83" s="103"/>
      <c r="E83" s="103"/>
      <c r="I83" s="106" t="e">
        <f t="shared" ca="1" si="15"/>
        <v>#VALUE!</v>
      </c>
      <c r="J83" s="106" t="e">
        <f t="shared" ca="1" si="16"/>
        <v>#VALUE!</v>
      </c>
      <c r="K83" s="106" t="e">
        <f t="shared" ca="1" si="17"/>
        <v>#VALUE!</v>
      </c>
      <c r="L83" s="243">
        <v>92</v>
      </c>
      <c r="M83" s="237" t="str">
        <f>IF($L83&lt;&gt;"", _xlfn.XLOOKUP($L83,BASE_A[No.],BASE_A[SEDE], "POR IDENTIFICAR"), "")</f>
        <v>CANCÚN</v>
      </c>
      <c r="N83" s="237" t="str">
        <f>IF($L83&lt;&gt;"", _xlfn.XLOOKUP($L83, BASE_A[No.], BASE_A[NOMBRE], "POR IDENTIFICAR "), "")</f>
        <v xml:space="preserve">SANCHEZ DE LA CRUZ ALICIA </v>
      </c>
      <c r="O83" s="207">
        <f ca="1">ORIGEN!C80</f>
        <v>0</v>
      </c>
      <c r="P83" s="103" t="str">
        <f>IF($L83&lt;&gt;"", _xlfn.XLOOKUP($L83, BASE_A[No.], BASE_A[PROGRAMA], "POR IDENTIFICAR"), "")</f>
        <v>DD</v>
      </c>
      <c r="Q83" s="86" t="e">
        <f t="shared" ca="1" si="18"/>
        <v>#VALUE!</v>
      </c>
      <c r="R83" s="103">
        <f ca="1">ORIGEN!A80</f>
        <v>0</v>
      </c>
      <c r="S83" s="135"/>
      <c r="U83" s="103" t="str">
        <f>IF($L83&lt;&gt;"", _xlfn.XLOOKUP($L83, BASE_A[No.], BASE_A[Grado], "POR IDENTIFICAR"), "")</f>
        <v>DOCTORADO EN DERECHO</v>
      </c>
      <c r="V83" s="102" t="e">
        <f t="shared" ca="1" si="19"/>
        <v>#VALUE!</v>
      </c>
      <c r="W83" s="103" t="str">
        <f>CLEAN(IF($L83&lt;&gt;"", _xlfn.XLOOKUP($L83, BASE_A[No.], BASE_A[CURP], "POR IDENTIFICAR"), ""))</f>
        <v>SACA780407MCCNRL05</v>
      </c>
      <c r="X83" s="107"/>
    </row>
    <row r="84" spans="1:24">
      <c r="A84" s="158">
        <f ca="1">ORIGEN!B81</f>
        <v>0</v>
      </c>
      <c r="B84" s="158"/>
      <c r="D84" s="103"/>
      <c r="E84" s="103"/>
      <c r="I84" s="106" t="e">
        <f t="shared" ca="1" si="15"/>
        <v>#VALUE!</v>
      </c>
      <c r="J84" s="106" t="e">
        <f t="shared" ca="1" si="16"/>
        <v>#VALUE!</v>
      </c>
      <c r="K84" s="106" t="e">
        <f t="shared" ca="1" si="17"/>
        <v>#VALUE!</v>
      </c>
      <c r="L84" s="243">
        <v>298</v>
      </c>
      <c r="M84" s="237" t="str">
        <f>IF($L84&lt;&gt;"", _xlfn.XLOOKUP($L84,BASE_A[No.],BASE_A[SEDE], "POR IDENTIFICAR"), "")</f>
        <v>CANCÚN</v>
      </c>
      <c r="N84" s="237" t="str">
        <f>IF($L84&lt;&gt;"", _xlfn.XLOOKUP($L84, BASE_A[No.], BASE_A[NOMBRE], "POR IDENTIFICAR "), "")</f>
        <v>VELARDE GOMEZ JORGE</v>
      </c>
      <c r="O84" s="207">
        <f ca="1">ORIGEN!C81</f>
        <v>0</v>
      </c>
      <c r="P84" s="103" t="str">
        <f>IF($L84&lt;&gt;"", _xlfn.XLOOKUP($L84, BASE_A[No.], BASE_A[PROGRAMA], "POR IDENTIFICAR"), "")</f>
        <v>MDP</v>
      </c>
      <c r="Q84" s="86" t="e">
        <f t="shared" ca="1" si="18"/>
        <v>#VALUE!</v>
      </c>
      <c r="R84" s="103">
        <f ca="1">ORIGEN!A81</f>
        <v>0</v>
      </c>
      <c r="S84" s="135"/>
      <c r="U84" s="103" t="str">
        <f>IF($L84&lt;&gt;"", _xlfn.XLOOKUP($L84, BASE_A[No.], BASE_A[Grado], "POR IDENTIFICAR"), "")</f>
        <v>MAESTRIA EN DERECHO PROCESAL PENAL Y JUICIOS ORALES</v>
      </c>
      <c r="V84" s="102" t="e">
        <f t="shared" ca="1" si="19"/>
        <v>#VALUE!</v>
      </c>
      <c r="W84" s="103" t="str">
        <f>CLEAN(IF($L84&lt;&gt;"", _xlfn.XLOOKUP($L84, BASE_A[No.], BASE_A[CURP], "POR IDENTIFICAR"), ""))</f>
        <v>VEGJ530126HVZLMR08</v>
      </c>
      <c r="X84" s="107"/>
    </row>
    <row r="85" spans="1:24">
      <c r="A85" s="158">
        <f ca="1">ORIGEN!B82</f>
        <v>0</v>
      </c>
      <c r="B85" s="158"/>
      <c r="D85" s="103"/>
      <c r="E85" s="103"/>
      <c r="I85" s="106" t="e">
        <f t="shared" ca="1" si="15"/>
        <v>#VALUE!</v>
      </c>
      <c r="J85" s="106" t="e">
        <f t="shared" ca="1" si="16"/>
        <v>#VALUE!</v>
      </c>
      <c r="K85" s="106" t="e">
        <f t="shared" ca="1" si="17"/>
        <v>#VALUE!</v>
      </c>
      <c r="L85" s="243">
        <v>249</v>
      </c>
      <c r="M85" s="237" t="str">
        <f>IF($L85&lt;&gt;"", _xlfn.XLOOKUP($L85,BASE_A[No.],BASE_A[SEDE], "POR IDENTIFICAR"), "")</f>
        <v>CANCÚN</v>
      </c>
      <c r="N85" s="237" t="str">
        <f>IF($L85&lt;&gt;"", _xlfn.XLOOKUP($L85, BASE_A[No.], BASE_A[NOMBRE], "POR IDENTIFICAR "), "")</f>
        <v xml:space="preserve">AVILA SANDOVAL ROXANA </v>
      </c>
      <c r="O85" s="207">
        <f ca="1">ORIGEN!C82</f>
        <v>0</v>
      </c>
      <c r="P85" s="103" t="str">
        <f>IF($L85&lt;&gt;"", _xlfn.XLOOKUP($L85, BASE_A[No.], BASE_A[PROGRAMA], "POR IDENTIFICAR"), "")</f>
        <v>DD</v>
      </c>
      <c r="Q85" s="86" t="e">
        <f t="shared" ca="1" si="18"/>
        <v>#VALUE!</v>
      </c>
      <c r="R85" s="103">
        <f ca="1">ORIGEN!A82</f>
        <v>0</v>
      </c>
      <c r="S85" s="135"/>
      <c r="U85" s="103" t="str">
        <f>IF($L85&lt;&gt;"", _xlfn.XLOOKUP($L85, BASE_A[No.], BASE_A[Grado], "POR IDENTIFICAR"), "")</f>
        <v>DOCTORADO EN DERECHO</v>
      </c>
      <c r="V85" s="102" t="e">
        <f t="shared" ca="1" si="19"/>
        <v>#VALUE!</v>
      </c>
      <c r="W85" s="103" t="str">
        <f>CLEAN(IF($L85&lt;&gt;"", _xlfn.XLOOKUP($L85, BASE_A[No.], BASE_A[CURP], "POR IDENTIFICAR"), ""))</f>
        <v>AISR891008MCCVNX01</v>
      </c>
      <c r="X85" s="107"/>
    </row>
    <row r="86" spans="1:24">
      <c r="A86" s="158">
        <f ca="1">ORIGEN!B83</f>
        <v>0</v>
      </c>
      <c r="B86" s="158"/>
      <c r="D86" s="103"/>
      <c r="E86" s="103"/>
      <c r="I86" s="106" t="e">
        <f t="shared" ca="1" si="15"/>
        <v>#VALUE!</v>
      </c>
      <c r="J86" s="106" t="e">
        <f t="shared" ca="1" si="16"/>
        <v>#VALUE!</v>
      </c>
      <c r="K86" s="106" t="e">
        <f t="shared" ca="1" si="17"/>
        <v>#VALUE!</v>
      </c>
      <c r="L86" s="243">
        <v>360</v>
      </c>
      <c r="M86" s="237" t="str">
        <f>IF($L86&lt;&gt;"", _xlfn.XLOOKUP($L86,BASE_A[No.],BASE_A[SEDE], "POR IDENTIFICAR"), "")</f>
        <v>CANCÚN</v>
      </c>
      <c r="N86" s="237" t="str">
        <f>IF($L86&lt;&gt;"", _xlfn.XLOOKUP($L86, BASE_A[No.], BASE_A[NOMBRE], "POR IDENTIFICAR "), "")</f>
        <v>ALDANA QUIJANO FELIPE DE JESUS</v>
      </c>
      <c r="O86" s="207">
        <f ca="1">ORIGEN!C83</f>
        <v>0</v>
      </c>
      <c r="P86" s="103" t="str">
        <f>IF($L86&lt;&gt;"", _xlfn.XLOOKUP($L86, BASE_A[No.], BASE_A[PROGRAMA], "POR IDENTIFICAR"), "")</f>
        <v>MD</v>
      </c>
      <c r="Q86" s="86" t="e">
        <f t="shared" ca="1" si="18"/>
        <v>#VALUE!</v>
      </c>
      <c r="R86" s="103">
        <f ca="1">ORIGEN!A83</f>
        <v>0</v>
      </c>
      <c r="S86" s="135"/>
      <c r="U86" s="103" t="str">
        <f>IF($L86&lt;&gt;"", _xlfn.XLOOKUP($L86, BASE_A[No.], BASE_A[Grado], "POR IDENTIFICAR"), "")</f>
        <v>MAESTRIA EN DERECHO</v>
      </c>
      <c r="V86" s="102" t="e">
        <f t="shared" ca="1" si="19"/>
        <v>#VALUE!</v>
      </c>
      <c r="W86" s="103" t="str">
        <f>CLEAN(IF($L86&lt;&gt;"", _xlfn.XLOOKUP($L86, BASE_A[No.], BASE_A[CURP], "POR IDENTIFICAR"), ""))</f>
        <v>AAQF800229HQRLJL01</v>
      </c>
      <c r="X86" s="107"/>
    </row>
    <row r="87" spans="1:24">
      <c r="A87" s="158">
        <f ca="1">ORIGEN!B84</f>
        <v>0</v>
      </c>
      <c r="B87" s="158"/>
      <c r="D87" s="103"/>
      <c r="E87" s="103"/>
      <c r="I87" s="106" t="e">
        <f t="shared" ca="1" si="15"/>
        <v>#VALUE!</v>
      </c>
      <c r="J87" s="106" t="e">
        <f t="shared" ca="1" si="16"/>
        <v>#VALUE!</v>
      </c>
      <c r="K87" s="106" t="e">
        <f t="shared" ca="1" si="17"/>
        <v>#VALUE!</v>
      </c>
      <c r="L87" s="245">
        <v>361</v>
      </c>
      <c r="M87" s="237" t="str">
        <f>IF($L87&lt;&gt;"", _xlfn.XLOOKUP($L87,BASE_A[No.],BASE_A[SEDE], "POR IDENTIFICAR"), "")</f>
        <v>CANCÚN</v>
      </c>
      <c r="N87" s="237" t="str">
        <f>IF($L87&lt;&gt;"", _xlfn.XLOOKUP($L87, BASE_A[No.], BASE_A[NOMBRE], "POR IDENTIFICAR "), "")</f>
        <v xml:space="preserve">GUILLEN SOLIS KARLA ASUNCION </v>
      </c>
      <c r="O87" s="207">
        <f ca="1">ORIGEN!C84</f>
        <v>0</v>
      </c>
      <c r="P87" s="103" t="str">
        <f>IF($L87&lt;&gt;"", _xlfn.XLOOKUP($L87, BASE_A[No.], BASE_A[PROGRAMA], "POR IDENTIFICAR"), "")</f>
        <v>MD</v>
      </c>
      <c r="Q87" s="86" t="e">
        <f t="shared" ca="1" si="18"/>
        <v>#VALUE!</v>
      </c>
      <c r="R87" s="103">
        <f ca="1">ORIGEN!A84</f>
        <v>0</v>
      </c>
      <c r="S87" s="135"/>
      <c r="U87" s="103" t="str">
        <f>IF($L87&lt;&gt;"", _xlfn.XLOOKUP($L87, BASE_A[No.], BASE_A[Grado], "POR IDENTIFICAR"), "")</f>
        <v>MAESTRIA EN DERECHO</v>
      </c>
      <c r="V87" s="102" t="e">
        <f t="shared" ca="1" si="19"/>
        <v>#VALUE!</v>
      </c>
      <c r="W87" s="103" t="str">
        <f>CLEAN(IF($L87&lt;&gt;"", _xlfn.XLOOKUP($L87, BASE_A[No.], BASE_A[CURP], "POR IDENTIFICAR"), ""))</f>
        <v>GUSK790708MYNLLR05</v>
      </c>
      <c r="X87" s="107"/>
    </row>
    <row r="88" spans="1:24">
      <c r="A88" s="158">
        <f ca="1">ORIGEN!B85</f>
        <v>0</v>
      </c>
      <c r="B88" s="158"/>
      <c r="D88" s="103"/>
      <c r="E88" s="103"/>
      <c r="I88" s="106" t="e">
        <f t="shared" ca="1" si="15"/>
        <v>#VALUE!</v>
      </c>
      <c r="J88" s="106" t="e">
        <f t="shared" ca="1" si="16"/>
        <v>#VALUE!</v>
      </c>
      <c r="K88" s="106" t="e">
        <f t="shared" ca="1" si="17"/>
        <v>#VALUE!</v>
      </c>
      <c r="L88" s="142">
        <v>250</v>
      </c>
      <c r="M88" s="237" t="str">
        <f>IF($L88&lt;&gt;"", _xlfn.XLOOKUP($L88,BASE_A[No.],BASE_A[SEDE], "POR IDENTIFICAR"), "")</f>
        <v>TOLUCA</v>
      </c>
      <c r="N88" s="237" t="str">
        <f>IF($L88&lt;&gt;"", _xlfn.XLOOKUP($L88, BASE_A[No.], BASE_A[NOMBRE], "POR IDENTIFICAR "), "")</f>
        <v xml:space="preserve">MEDINA VILLARREAL BLANCA ANNEL </v>
      </c>
      <c r="O88" s="207">
        <f ca="1">ORIGEN!C85</f>
        <v>0</v>
      </c>
      <c r="P88" s="103" t="str">
        <f>IF($L88&lt;&gt;"", _xlfn.XLOOKUP($L88, BASE_A[No.], BASE_A[PROGRAMA], "POR IDENTIFICAR"), "")</f>
        <v>DD</v>
      </c>
      <c r="Q88" s="86" t="e">
        <f t="shared" ca="1" si="18"/>
        <v>#VALUE!</v>
      </c>
      <c r="R88" s="103">
        <f ca="1">ORIGEN!A85</f>
        <v>0</v>
      </c>
      <c r="S88" s="135"/>
      <c r="U88" s="103" t="str">
        <f>IF($L88&lt;&gt;"", _xlfn.XLOOKUP($L88, BASE_A[No.], BASE_A[Grado], "POR IDENTIFICAR"), "")</f>
        <v>DOCTORADO EN DERECHO</v>
      </c>
      <c r="V88" s="102" t="e">
        <f t="shared" ca="1" si="19"/>
        <v>#VALUE!</v>
      </c>
      <c r="W88" s="103" t="str">
        <f>CLEAN(IF($L88&lt;&gt;"", _xlfn.XLOOKUP($L88, BASE_A[No.], BASE_A[CURP], "POR IDENTIFICAR"), ""))</f>
        <v>MEVB800304MCLDLL00</v>
      </c>
      <c r="X88" s="107"/>
    </row>
    <row r="89" spans="1:24">
      <c r="A89" s="158">
        <f ca="1">ORIGEN!B86</f>
        <v>0</v>
      </c>
      <c r="B89" s="158"/>
      <c r="D89" s="103"/>
      <c r="E89" s="103"/>
      <c r="I89" s="106" t="e">
        <f t="shared" ca="1" si="15"/>
        <v>#VALUE!</v>
      </c>
      <c r="J89" s="106" t="e">
        <f t="shared" ca="1" si="16"/>
        <v>#VALUE!</v>
      </c>
      <c r="K89" s="106" t="e">
        <f t="shared" ca="1" si="17"/>
        <v>#VALUE!</v>
      </c>
      <c r="L89" s="142">
        <v>250</v>
      </c>
      <c r="M89" s="237" t="str">
        <f>IF($L89&lt;&gt;"", _xlfn.XLOOKUP($L89,BASE_A[No.],BASE_A[SEDE], "POR IDENTIFICAR"), "")</f>
        <v>TOLUCA</v>
      </c>
      <c r="N89" s="237" t="str">
        <f>IF($L89&lt;&gt;"", _xlfn.XLOOKUP($L89, BASE_A[No.], BASE_A[NOMBRE], "POR IDENTIFICAR "), "")</f>
        <v xml:space="preserve">MEDINA VILLARREAL BLANCA ANNEL </v>
      </c>
      <c r="O89" s="207">
        <f ca="1">ORIGEN!C86</f>
        <v>0</v>
      </c>
      <c r="P89" s="103" t="str">
        <f>IF($L89&lt;&gt;"", _xlfn.XLOOKUP($L89, BASE_A[No.], BASE_A[PROGRAMA], "POR IDENTIFICAR"), "")</f>
        <v>DD</v>
      </c>
      <c r="Q89" s="86" t="e">
        <f t="shared" ca="1" si="18"/>
        <v>#VALUE!</v>
      </c>
      <c r="R89" s="103">
        <f ca="1">ORIGEN!A86</f>
        <v>0</v>
      </c>
      <c r="S89" s="135"/>
      <c r="U89" s="103" t="str">
        <f>IF($L89&lt;&gt;"", _xlfn.XLOOKUP($L89, BASE_A[No.], BASE_A[Grado], "POR IDENTIFICAR"), "")</f>
        <v>DOCTORADO EN DERECHO</v>
      </c>
      <c r="V89" s="102" t="e">
        <f t="shared" ca="1" si="19"/>
        <v>#VALUE!</v>
      </c>
      <c r="W89" s="103" t="str">
        <f>CLEAN(IF($L89&lt;&gt;"", _xlfn.XLOOKUP($L89, BASE_A[No.], BASE_A[CURP], "POR IDENTIFICAR"), ""))</f>
        <v>MEVB800304MCLDLL00</v>
      </c>
      <c r="X89" s="107"/>
    </row>
    <row r="90" spans="1:24">
      <c r="A90" s="158">
        <f ca="1">ORIGEN!B87</f>
        <v>0</v>
      </c>
      <c r="B90" s="158"/>
      <c r="D90" s="103"/>
      <c r="E90" s="103"/>
      <c r="I90" s="106" t="e">
        <f t="shared" ca="1" si="15"/>
        <v>#VALUE!</v>
      </c>
      <c r="J90" s="106" t="e">
        <f t="shared" ca="1" si="16"/>
        <v>#VALUE!</v>
      </c>
      <c r="K90" s="106" t="e">
        <f t="shared" ca="1" si="17"/>
        <v>#VALUE!</v>
      </c>
      <c r="L90" s="142">
        <v>207</v>
      </c>
      <c r="M90" s="237" t="str">
        <f>IF($L90&lt;&gt;"", _xlfn.XLOOKUP($L90,BASE_A[No.],BASE_A[SEDE], "POR IDENTIFICAR"), "")</f>
        <v>CANCÚN</v>
      </c>
      <c r="N90" s="237" t="str">
        <f>IF($L90&lt;&gt;"", _xlfn.XLOOKUP($L90, BASE_A[No.], BASE_A[NOMBRE], "POR IDENTIFICAR "), "")</f>
        <v>ARCOS ZUÑIGA YAZMIN</v>
      </c>
      <c r="O90" s="207">
        <f ca="1">ORIGEN!C87</f>
        <v>0</v>
      </c>
      <c r="P90" s="103" t="str">
        <f>IF($L90&lt;&gt;"", _xlfn.XLOOKUP($L90, BASE_A[No.], BASE_A[PROGRAMA], "POR IDENTIFICAR"), "")</f>
        <v>JTLD</v>
      </c>
      <c r="Q90" s="86" t="e">
        <f t="shared" ca="1" si="18"/>
        <v>#VALUE!</v>
      </c>
      <c r="R90" s="103">
        <f ca="1">ORIGEN!A87</f>
        <v>0</v>
      </c>
      <c r="S90" s="135"/>
      <c r="U90" s="103" t="str">
        <f>IF($L90&lt;&gt;"", _xlfn.XLOOKUP($L90, BASE_A[No.], BASE_A[Grado], "POR IDENTIFICAR"), "")</f>
        <v>JT EN LICENCIATURA EN DERECHO</v>
      </c>
      <c r="V90" s="102" t="e">
        <f t="shared" ca="1" si="19"/>
        <v>#VALUE!</v>
      </c>
      <c r="W90" s="103" t="str">
        <f>CLEAN(IF($L90&lt;&gt;"", _xlfn.XLOOKUP($L90, BASE_A[No.], BASE_A[CURP], "POR IDENTIFICAR"), ""))</f>
        <v>AOZY820121MVZRXZ06</v>
      </c>
      <c r="X90" s="107"/>
    </row>
    <row r="91" spans="1:24">
      <c r="A91" s="158">
        <f ca="1">ORIGEN!B88</f>
        <v>0</v>
      </c>
      <c r="B91" s="158"/>
      <c r="D91" s="103"/>
      <c r="E91" s="103"/>
      <c r="I91" s="106" t="e">
        <f t="shared" ca="1" si="15"/>
        <v>#VALUE!</v>
      </c>
      <c r="J91" s="106" t="e">
        <f t="shared" ca="1" si="16"/>
        <v>#VALUE!</v>
      </c>
      <c r="K91" s="106" t="e">
        <f t="shared" ca="1" si="17"/>
        <v>#VALUE!</v>
      </c>
      <c r="L91" s="142">
        <v>471</v>
      </c>
      <c r="M91" s="237" t="str">
        <f>IF($L91&lt;&gt;"", _xlfn.XLOOKUP($L91,BASE_A[No.],BASE_A[SEDE], "POR IDENTIFICAR"), "")</f>
        <v>CANCÚN</v>
      </c>
      <c r="N91" s="237" t="str">
        <f>IF($L91&lt;&gt;"", _xlfn.XLOOKUP($L91, BASE_A[No.], BASE_A[NOMBRE], "POR IDENTIFICAR "), "")</f>
        <v>CORTES YAMA JAIME ARMIN</v>
      </c>
      <c r="O91" s="207">
        <f ca="1">ORIGEN!C88</f>
        <v>0</v>
      </c>
      <c r="P91" s="103" t="str">
        <f>IF($L91&lt;&gt;"", _xlfn.XLOOKUP($L91, BASE_A[No.], BASE_A[PROGRAMA], "POR IDENTIFICAR"), "")</f>
        <v>MD</v>
      </c>
      <c r="Q91" s="86" t="e">
        <f t="shared" ca="1" si="18"/>
        <v>#VALUE!</v>
      </c>
      <c r="R91" s="103">
        <f ca="1">ORIGEN!A88</f>
        <v>0</v>
      </c>
      <c r="S91" s="135"/>
      <c r="U91" s="103" t="str">
        <f>IF($L91&lt;&gt;"", _xlfn.XLOOKUP($L91, BASE_A[No.], BASE_A[Grado], "POR IDENTIFICAR"), "")</f>
        <v>MAESTRIA EN DERECHO</v>
      </c>
      <c r="V91" s="102" t="e">
        <f t="shared" ca="1" si="19"/>
        <v>#VALUE!</v>
      </c>
      <c r="W91" s="103" t="str">
        <f>CLEAN(IF($L91&lt;&gt;"", _xlfn.XLOOKUP($L91, BASE_A[No.], BASE_A[CURP], "POR IDENTIFICAR"), ""))</f>
        <v>COYJ780719HYNRMM01</v>
      </c>
      <c r="X91" s="107"/>
    </row>
    <row r="92" spans="1:24">
      <c r="A92" s="158">
        <f ca="1">ORIGEN!B89</f>
        <v>0</v>
      </c>
      <c r="B92" s="158"/>
      <c r="D92" s="103"/>
      <c r="E92" s="103"/>
      <c r="I92" s="106" t="e">
        <f t="shared" ca="1" si="15"/>
        <v>#VALUE!</v>
      </c>
      <c r="J92" s="106" t="e">
        <f t="shared" ca="1" si="16"/>
        <v>#VALUE!</v>
      </c>
      <c r="K92" s="106" t="e">
        <f t="shared" ca="1" si="17"/>
        <v>#VALUE!</v>
      </c>
      <c r="L92" s="142">
        <v>571</v>
      </c>
      <c r="M92" s="237" t="str">
        <f>IF($L92&lt;&gt;"", _xlfn.XLOOKUP($L92,BASE_A[No.],BASE_A[SEDE], "POR IDENTIFICAR"), "")</f>
        <v>CANCÚN</v>
      </c>
      <c r="N92" s="237" t="str">
        <f>IF($L92&lt;&gt;"", _xlfn.XLOOKUP($L92, BASE_A[No.], BASE_A[NOMBRE], "POR IDENTIFICAR "), "")</f>
        <v>JUAREZ SALAZAR ALEXIS ANTONIO</v>
      </c>
      <c r="O92" s="207">
        <f ca="1">ORIGEN!C89</f>
        <v>0</v>
      </c>
      <c r="P92" s="103" t="str">
        <f>IF($L92&lt;&gt;"", _xlfn.XLOOKUP($L92, BASE_A[No.], BASE_A[PROGRAMA], "POR IDENTIFICAR"), "")</f>
        <v>JTDIAP</v>
      </c>
      <c r="Q92" s="86" t="e">
        <f t="shared" ca="1" si="18"/>
        <v>#VALUE!</v>
      </c>
      <c r="R92" s="103">
        <f ca="1">ORIGEN!A89</f>
        <v>0</v>
      </c>
      <c r="S92" s="135"/>
      <c r="U92" s="103" t="str">
        <f>IF($L92&lt;&gt;"", _xlfn.XLOOKUP($L92, BASE_A[No.], BASE_A[Grado], "POR IDENTIFICAR"), "")</f>
        <v>JT DOCTORADO EN INNOVACION ADMON Y POLITICAS PUBLICAS</v>
      </c>
      <c r="V92" s="102" t="e">
        <f t="shared" ca="1" si="19"/>
        <v>#VALUE!</v>
      </c>
      <c r="W92" s="103" t="str">
        <f>CLEAN(IF($L92&lt;&gt;"", _xlfn.XLOOKUP($L92, BASE_A[No.], BASE_A[CURP], "POR IDENTIFICAR"), ""))</f>
        <v>JUSA800101HGT</v>
      </c>
      <c r="X92" s="107"/>
    </row>
    <row r="93" spans="1:24">
      <c r="A93" s="158">
        <f ca="1">ORIGEN!B90</f>
        <v>0</v>
      </c>
      <c r="B93" s="158"/>
      <c r="D93" s="103"/>
      <c r="E93" s="103"/>
      <c r="I93" s="106" t="e">
        <f t="shared" ca="1" si="15"/>
        <v>#VALUE!</v>
      </c>
      <c r="J93" s="106" t="e">
        <f t="shared" ca="1" si="16"/>
        <v>#VALUE!</v>
      </c>
      <c r="K93" s="106" t="e">
        <f t="shared" ca="1" si="17"/>
        <v>#VALUE!</v>
      </c>
      <c r="L93" s="142">
        <v>311</v>
      </c>
      <c r="M93" s="237" t="str">
        <f>IF($L93&lt;&gt;"", _xlfn.XLOOKUP($L93,BASE_A[No.],BASE_A[SEDE], "POR IDENTIFICAR"), "")</f>
        <v>CANCÚN</v>
      </c>
      <c r="N93" s="237" t="str">
        <f>IF($L93&lt;&gt;"", _xlfn.XLOOKUP($L93, BASE_A[No.], BASE_A[NOMBRE], "POR IDENTIFICAR "), "")</f>
        <v>ORTIZ OCAMPO XOCHIQUETZAL</v>
      </c>
      <c r="O93" s="207">
        <f ca="1">ORIGEN!C90</f>
        <v>0</v>
      </c>
      <c r="P93" s="103" t="str">
        <f>IF($L93&lt;&gt;"", _xlfn.XLOOKUP($L93, BASE_A[No.], BASE_A[PROGRAMA], "POR IDENTIFICAR"), "")</f>
        <v>MD</v>
      </c>
      <c r="Q93" s="86" t="e">
        <f t="shared" ca="1" si="18"/>
        <v>#VALUE!</v>
      </c>
      <c r="R93" s="103">
        <f ca="1">ORIGEN!A90</f>
        <v>0</v>
      </c>
      <c r="S93" s="135"/>
      <c r="U93" s="103" t="str">
        <f>IF($L93&lt;&gt;"", _xlfn.XLOOKUP($L93, BASE_A[No.], BASE_A[Grado], "POR IDENTIFICAR"), "")</f>
        <v>MAESTRIA EN DERECHO</v>
      </c>
      <c r="V93" s="102" t="e">
        <f t="shared" ca="1" si="19"/>
        <v>#VALUE!</v>
      </c>
      <c r="W93" s="103" t="str">
        <f>CLEAN(IF($L93&lt;&gt;"", _xlfn.XLOOKUP($L93, BASE_A[No.], BASE_A[CURP], "POR IDENTIFICAR"), ""))</f>
        <v>OIOX890708MMSRCC08</v>
      </c>
      <c r="X93" s="107"/>
    </row>
    <row r="94" spans="1:24">
      <c r="A94" s="158">
        <f ca="1">ORIGEN!B91</f>
        <v>0</v>
      </c>
      <c r="B94" s="158"/>
      <c r="D94" s="103"/>
      <c r="E94" s="103"/>
      <c r="I94" s="106" t="e">
        <f t="shared" ca="1" si="15"/>
        <v>#VALUE!</v>
      </c>
      <c r="J94" s="106" t="e">
        <f t="shared" ca="1" si="16"/>
        <v>#VALUE!</v>
      </c>
      <c r="K94" s="106" t="e">
        <f t="shared" ca="1" si="17"/>
        <v>#VALUE!</v>
      </c>
      <c r="L94" s="142">
        <v>283</v>
      </c>
      <c r="M94" s="237" t="str">
        <f>IF($L94&lt;&gt;"", _xlfn.XLOOKUP($L94,BASE_A[No.],BASE_A[SEDE], "POR IDENTIFICAR"), "")</f>
        <v>CANCÚN</v>
      </c>
      <c r="N94" s="237" t="str">
        <f>IF($L94&lt;&gt;"", _xlfn.XLOOKUP($L94, BASE_A[No.], BASE_A[NOMBRE], "POR IDENTIFICAR "), "")</f>
        <v>BALDERAS FLORES ALEJANDRA</v>
      </c>
      <c r="O94" s="207">
        <f ca="1">ORIGEN!C91</f>
        <v>0</v>
      </c>
      <c r="P94" s="103" t="str">
        <f>IF($L94&lt;&gt;"", _xlfn.XLOOKUP($L94, BASE_A[No.], BASE_A[PROGRAMA], "POR IDENTIFICAR"), "")</f>
        <v>DIAP</v>
      </c>
      <c r="Q94" s="86" t="e">
        <f t="shared" ca="1" si="18"/>
        <v>#VALUE!</v>
      </c>
      <c r="R94" s="103">
        <f ca="1">ORIGEN!A91</f>
        <v>0</v>
      </c>
      <c r="S94" s="135"/>
      <c r="U94" s="103" t="str">
        <f>IF($L94&lt;&gt;"", _xlfn.XLOOKUP($L94, BASE_A[No.], BASE_A[Grado], "POR IDENTIFICAR"), "")</f>
        <v>DOCTORADO EN INNOVACION, ADMON Y POLITICAS PUBLICAS</v>
      </c>
      <c r="V94" s="102" t="e">
        <f t="shared" ca="1" si="19"/>
        <v>#VALUE!</v>
      </c>
      <c r="W94" s="103" t="str">
        <f>CLEAN(IF($L94&lt;&gt;"", _xlfn.XLOOKUP($L94, BASE_A[No.], BASE_A[CURP], "POR IDENTIFICAR"), ""))</f>
        <v>BAFA910604MASLLL09</v>
      </c>
      <c r="X94" s="107"/>
    </row>
    <row r="95" spans="1:24">
      <c r="A95" s="158">
        <f ca="1">ORIGEN!B92</f>
        <v>0</v>
      </c>
      <c r="B95" s="158"/>
      <c r="D95" s="103"/>
      <c r="E95" s="103"/>
      <c r="I95" s="106" t="e">
        <f t="shared" ca="1" si="15"/>
        <v>#VALUE!</v>
      </c>
      <c r="J95" s="106" t="e">
        <f t="shared" ca="1" si="16"/>
        <v>#VALUE!</v>
      </c>
      <c r="K95" s="106" t="e">
        <f t="shared" ca="1" si="17"/>
        <v>#VALUE!</v>
      </c>
      <c r="L95" s="142">
        <v>283</v>
      </c>
      <c r="M95" s="237" t="str">
        <f>IF($L95&lt;&gt;"", _xlfn.XLOOKUP($L95,BASE_A[No.],BASE_A[SEDE], "POR IDENTIFICAR"), "")</f>
        <v>CANCÚN</v>
      </c>
      <c r="N95" s="237" t="str">
        <f>IF($L95&lt;&gt;"", _xlfn.XLOOKUP($L95, BASE_A[No.], BASE_A[NOMBRE], "POR IDENTIFICAR "), "")</f>
        <v>BALDERAS FLORES ALEJANDRA</v>
      </c>
      <c r="O95" s="207">
        <f ca="1">ORIGEN!C92</f>
        <v>0</v>
      </c>
      <c r="P95" s="103" t="str">
        <f>IF($L95&lt;&gt;"", _xlfn.XLOOKUP($L95, BASE_A[No.], BASE_A[PROGRAMA], "POR IDENTIFICAR"), "")</f>
        <v>DIAP</v>
      </c>
      <c r="Q95" s="86" t="e">
        <f t="shared" ca="1" si="18"/>
        <v>#VALUE!</v>
      </c>
      <c r="R95" s="103">
        <f ca="1">ORIGEN!A92</f>
        <v>0</v>
      </c>
      <c r="S95" s="135"/>
      <c r="U95" s="103" t="str">
        <f>IF($L95&lt;&gt;"", _xlfn.XLOOKUP($L95, BASE_A[No.], BASE_A[Grado], "POR IDENTIFICAR"), "")</f>
        <v>DOCTORADO EN INNOVACION, ADMON Y POLITICAS PUBLICAS</v>
      </c>
      <c r="V95" s="102" t="e">
        <f t="shared" ca="1" si="19"/>
        <v>#VALUE!</v>
      </c>
      <c r="W95" s="103" t="str">
        <f>CLEAN(IF($L95&lt;&gt;"", _xlfn.XLOOKUP($L95, BASE_A[No.], BASE_A[CURP], "POR IDENTIFICAR"), ""))</f>
        <v>BAFA910604MASLLL09</v>
      </c>
      <c r="X95" s="107"/>
    </row>
    <row r="96" spans="1:24">
      <c r="A96" s="158">
        <f ca="1">ORIGEN!B93</f>
        <v>0</v>
      </c>
      <c r="B96" s="158"/>
      <c r="D96" s="103"/>
      <c r="E96" s="103"/>
      <c r="I96" s="106" t="e">
        <f t="shared" ca="1" si="15"/>
        <v>#VALUE!</v>
      </c>
      <c r="J96" s="106" t="e">
        <f t="shared" ca="1" si="16"/>
        <v>#VALUE!</v>
      </c>
      <c r="K96" s="106" t="e">
        <f t="shared" ca="1" si="17"/>
        <v>#VALUE!</v>
      </c>
      <c r="L96" s="142">
        <v>445</v>
      </c>
      <c r="M96" s="237" t="str">
        <f>IF($L96&lt;&gt;"", _xlfn.XLOOKUP($L96,BASE_A[No.],BASE_A[SEDE], "POR IDENTIFICAR"), "")</f>
        <v>CANCÚN</v>
      </c>
      <c r="N96" s="237" t="str">
        <f>IF($L96&lt;&gt;"", _xlfn.XLOOKUP($L96, BASE_A[No.], BASE_A[NOMBRE], "POR IDENTIFICAR "), "")</f>
        <v>OCEGUEDA MARTINEZ ALFONSO</v>
      </c>
      <c r="O96" s="207">
        <f ca="1">ORIGEN!C93</f>
        <v>0</v>
      </c>
      <c r="P96" s="103" t="str">
        <f>IF($L96&lt;&gt;"", _xlfn.XLOOKUP($L96, BASE_A[No.], BASE_A[PROGRAMA], "POR IDENTIFICAR"), "")</f>
        <v>DD</v>
      </c>
      <c r="Q96" s="86" t="e">
        <f t="shared" ca="1" si="18"/>
        <v>#VALUE!</v>
      </c>
      <c r="R96" s="103">
        <f ca="1">ORIGEN!A93</f>
        <v>0</v>
      </c>
      <c r="S96" s="135"/>
      <c r="U96" s="103" t="str">
        <f>IF($L96&lt;&gt;"", _xlfn.XLOOKUP($L96, BASE_A[No.], BASE_A[Grado], "POR IDENTIFICAR"), "")</f>
        <v>DOCTORADO EN DERECHO</v>
      </c>
      <c r="V96" s="102" t="e">
        <f t="shared" ca="1" si="19"/>
        <v>#VALUE!</v>
      </c>
      <c r="W96" s="103" t="str">
        <f>CLEAN(IF($L96&lt;&gt;"", _xlfn.XLOOKUP($L96, BASE_A[No.], BASE_A[CURP], "POR IDENTIFICAR"), ""))</f>
        <v>OEMA931224HBCCRL05</v>
      </c>
      <c r="X96" s="107"/>
    </row>
    <row r="97" spans="1:24">
      <c r="A97" s="158">
        <f ca="1">ORIGEN!B94</f>
        <v>0</v>
      </c>
      <c r="B97" s="158"/>
      <c r="D97" s="103"/>
      <c r="E97" s="103"/>
      <c r="I97" s="106" t="e">
        <f t="shared" ca="1" si="15"/>
        <v>#VALUE!</v>
      </c>
      <c r="J97" s="106" t="e">
        <f t="shared" ca="1" si="16"/>
        <v>#VALUE!</v>
      </c>
      <c r="K97" s="106" t="e">
        <f t="shared" ca="1" si="17"/>
        <v>#VALUE!</v>
      </c>
      <c r="L97" s="142">
        <v>321</v>
      </c>
      <c r="M97" s="237" t="str">
        <f>IF($L97&lt;&gt;"", _xlfn.XLOOKUP($L97,BASE_A[No.],BASE_A[SEDE], "POR IDENTIFICAR"), "")</f>
        <v>CANCÚN</v>
      </c>
      <c r="N97" s="237" t="str">
        <f>IF($L97&lt;&gt;"", _xlfn.XLOOKUP($L97, BASE_A[No.], BASE_A[NOMBRE], "POR IDENTIFICAR "), "")</f>
        <v>PEREZ ECHEVERRIA ALFONSO ANTONIO</v>
      </c>
      <c r="O97" s="207">
        <f ca="1">ORIGEN!C94</f>
        <v>0</v>
      </c>
      <c r="P97" s="103" t="str">
        <f>IF($L97&lt;&gt;"", _xlfn.XLOOKUP($L97, BASE_A[No.], BASE_A[PROGRAMA], "POR IDENTIFICAR"), "")</f>
        <v>MD</v>
      </c>
      <c r="Q97" s="86" t="e">
        <f t="shared" ca="1" si="18"/>
        <v>#VALUE!</v>
      </c>
      <c r="R97" s="103">
        <f ca="1">ORIGEN!A94</f>
        <v>0</v>
      </c>
      <c r="S97" s="135"/>
      <c r="U97" s="103" t="str">
        <f>IF($L97&lt;&gt;"", _xlfn.XLOOKUP($L97, BASE_A[No.], BASE_A[Grado], "POR IDENTIFICAR"), "")</f>
        <v>MAESTRIA EN DERECHO</v>
      </c>
      <c r="V97" s="102" t="e">
        <f t="shared" ca="1" si="19"/>
        <v>#VALUE!</v>
      </c>
      <c r="W97" s="103" t="str">
        <f>CLEAN(IF($L97&lt;&gt;"", _xlfn.XLOOKUP($L97, BASE_A[No.], BASE_A[CURP], "POR IDENTIFICAR"), ""))</f>
        <v>PEEA680613HYNRCL09</v>
      </c>
      <c r="X97" s="107"/>
    </row>
    <row r="98" spans="1:24">
      <c r="A98" s="158">
        <f ca="1">ORIGEN!B95</f>
        <v>0</v>
      </c>
      <c r="B98" s="158"/>
      <c r="D98" s="103"/>
      <c r="E98" s="103"/>
      <c r="I98" s="106" t="e">
        <f t="shared" ca="1" si="15"/>
        <v>#VALUE!</v>
      </c>
      <c r="J98" s="106" t="e">
        <f t="shared" ca="1" si="16"/>
        <v>#VALUE!</v>
      </c>
      <c r="K98" s="106" t="e">
        <f t="shared" ca="1" si="17"/>
        <v>#VALUE!</v>
      </c>
      <c r="L98" s="142">
        <v>321</v>
      </c>
      <c r="M98" s="237" t="str">
        <f>IF($L98&lt;&gt;"", _xlfn.XLOOKUP($L98,BASE_A[No.],BASE_A[SEDE], "POR IDENTIFICAR"), "")</f>
        <v>CANCÚN</v>
      </c>
      <c r="N98" s="237" t="str">
        <f>IF($L98&lt;&gt;"", _xlfn.XLOOKUP($L98, BASE_A[No.], BASE_A[NOMBRE], "POR IDENTIFICAR "), "")</f>
        <v>PEREZ ECHEVERRIA ALFONSO ANTONIO</v>
      </c>
      <c r="O98" s="207">
        <f ca="1">ORIGEN!C95</f>
        <v>0</v>
      </c>
      <c r="P98" s="103" t="str">
        <f>IF($L98&lt;&gt;"", _xlfn.XLOOKUP($L98, BASE_A[No.], BASE_A[PROGRAMA], "POR IDENTIFICAR"), "")</f>
        <v>MD</v>
      </c>
      <c r="Q98" s="86" t="e">
        <f t="shared" ca="1" si="18"/>
        <v>#VALUE!</v>
      </c>
      <c r="R98" s="103">
        <f ca="1">ORIGEN!A95</f>
        <v>0</v>
      </c>
      <c r="S98" s="135"/>
      <c r="U98" s="103" t="str">
        <f>IF($L98&lt;&gt;"", _xlfn.XLOOKUP($L98, BASE_A[No.], BASE_A[Grado], "POR IDENTIFICAR"), "")</f>
        <v>MAESTRIA EN DERECHO</v>
      </c>
      <c r="V98" s="102" t="e">
        <f t="shared" ca="1" si="19"/>
        <v>#VALUE!</v>
      </c>
      <c r="W98" s="103" t="str">
        <f>CLEAN(IF($L98&lt;&gt;"", _xlfn.XLOOKUP($L98, BASE_A[No.], BASE_A[CURP], "POR IDENTIFICAR"), ""))</f>
        <v>PEEA680613HYNRCL09</v>
      </c>
      <c r="X98" s="107"/>
    </row>
    <row r="99" spans="1:24">
      <c r="A99" s="158">
        <f ca="1">ORIGEN!B96</f>
        <v>0</v>
      </c>
      <c r="B99" s="158"/>
      <c r="D99" s="103"/>
      <c r="E99" s="103"/>
      <c r="I99" s="106" t="e">
        <f t="shared" ca="1" si="15"/>
        <v>#VALUE!</v>
      </c>
      <c r="J99" s="106" t="e">
        <f t="shared" ca="1" si="16"/>
        <v>#VALUE!</v>
      </c>
      <c r="K99" s="106" t="e">
        <f t="shared" ca="1" si="17"/>
        <v>#VALUE!</v>
      </c>
      <c r="L99" s="142">
        <v>321</v>
      </c>
      <c r="M99" s="237" t="str">
        <f>IF($L99&lt;&gt;"", _xlfn.XLOOKUP($L99,BASE_A[No.],BASE_A[SEDE], "POR IDENTIFICAR"), "")</f>
        <v>CANCÚN</v>
      </c>
      <c r="N99" s="237" t="str">
        <f>IF($L99&lt;&gt;"", _xlfn.XLOOKUP($L99, BASE_A[No.], BASE_A[NOMBRE], "POR IDENTIFICAR "), "")</f>
        <v>PEREZ ECHEVERRIA ALFONSO ANTONIO</v>
      </c>
      <c r="O99" s="207">
        <f ca="1">ORIGEN!C96</f>
        <v>0</v>
      </c>
      <c r="P99" s="103" t="str">
        <f>IF($L99&lt;&gt;"", _xlfn.XLOOKUP($L99, BASE_A[No.], BASE_A[PROGRAMA], "POR IDENTIFICAR"), "")</f>
        <v>MD</v>
      </c>
      <c r="Q99" s="86" t="e">
        <f t="shared" ca="1" si="18"/>
        <v>#VALUE!</v>
      </c>
      <c r="R99" s="103">
        <f ca="1">ORIGEN!A96</f>
        <v>0</v>
      </c>
      <c r="S99" s="135"/>
      <c r="U99" s="103" t="str">
        <f>IF($L99&lt;&gt;"", _xlfn.XLOOKUP($L99, BASE_A[No.], BASE_A[Grado], "POR IDENTIFICAR"), "")</f>
        <v>MAESTRIA EN DERECHO</v>
      </c>
      <c r="V99" s="102" t="e">
        <f t="shared" ca="1" si="19"/>
        <v>#VALUE!</v>
      </c>
      <c r="W99" s="103" t="str">
        <f>CLEAN(IF($L99&lt;&gt;"", _xlfn.XLOOKUP($L99, BASE_A[No.], BASE_A[CURP], "POR IDENTIFICAR"), ""))</f>
        <v>PEEA680613HYNRCL09</v>
      </c>
      <c r="X99" s="107"/>
    </row>
    <row r="100" spans="1:24">
      <c r="A100" s="158">
        <f ca="1">ORIGEN!B97</f>
        <v>0</v>
      </c>
      <c r="B100" s="158"/>
      <c r="D100" s="103"/>
      <c r="E100" s="103"/>
      <c r="I100" s="106" t="e">
        <f t="shared" ca="1" si="15"/>
        <v>#VALUE!</v>
      </c>
      <c r="J100" s="106" t="e">
        <f t="shared" ca="1" si="16"/>
        <v>#VALUE!</v>
      </c>
      <c r="K100" s="106" t="e">
        <f t="shared" ca="1" si="17"/>
        <v>#VALUE!</v>
      </c>
      <c r="L100" s="142">
        <v>572</v>
      </c>
      <c r="M100" s="237" t="str">
        <f>IF($L100&lt;&gt;"", _xlfn.XLOOKUP($L100,BASE_A[No.],BASE_A[SEDE], "POR IDENTIFICAR"), "")</f>
        <v>CANCÚN</v>
      </c>
      <c r="N100" s="237" t="str">
        <f>IF($L100&lt;&gt;"", _xlfn.XLOOKUP($L100, BASE_A[No.], BASE_A[NOMBRE], "POR IDENTIFICAR "), "")</f>
        <v>BRISEÑO CORTES MARCO ANTONIO</v>
      </c>
      <c r="O100" s="207">
        <f ca="1">ORIGEN!C97</f>
        <v>0</v>
      </c>
      <c r="P100" s="103" t="str">
        <f>IF($L100&lt;&gt;"", _xlfn.XLOOKUP($L100, BASE_A[No.], BASE_A[PROGRAMA], "POR IDENTIFICAR"), "")</f>
        <v>DD</v>
      </c>
      <c r="Q100" s="86" t="e">
        <f t="shared" ca="1" si="18"/>
        <v>#VALUE!</v>
      </c>
      <c r="R100" s="103">
        <f ca="1">ORIGEN!A97</f>
        <v>0</v>
      </c>
      <c r="S100" s="135"/>
      <c r="U100" s="103" t="str">
        <f>IF($L100&lt;&gt;"", _xlfn.XLOOKUP($L100, BASE_A[No.], BASE_A[Grado], "POR IDENTIFICAR"), "")</f>
        <v>DOCTORADO EN DERECHO</v>
      </c>
      <c r="V100" s="102" t="e">
        <f t="shared" ca="1" si="19"/>
        <v>#VALUE!</v>
      </c>
      <c r="W100" s="103" t="str">
        <f>CLEAN(IF($L100&lt;&gt;"", _xlfn.XLOOKUP($L100, BASE_A[No.], BASE_A[CURP], "POR IDENTIFICAR"), ""))</f>
        <v>COBM860618HDFRRR02</v>
      </c>
      <c r="X100" s="107"/>
    </row>
    <row r="101" spans="1:24">
      <c r="A101" s="158">
        <f ca="1">ORIGEN!B98</f>
        <v>0</v>
      </c>
      <c r="B101" s="158"/>
      <c r="D101" s="103"/>
      <c r="E101" s="103"/>
      <c r="I101" s="106" t="e">
        <f t="shared" ref="I101:I112" ca="1" si="20">IFERROR(MID($A101, FIND("Nombre del Emisor:",$A101)+19, FIND("Institución Emisora:",$A101)- FIND("Nombre del Emisor:",$A101)-19), MID($A101, FIND("alfanumérica:",$A101)+14, FIND("No. ",$A101)- FIND("alfanumérica:",$A101)-13))</f>
        <v>#VALUE!</v>
      </c>
      <c r="J101" s="106" t="e">
        <f t="shared" ref="J101:J112" ca="1" si="21">MID($A101, FIND("Concepto del Pago:",$A101)+19, (FIND("Autorización:",$A101)- FIND("Concepto del Pago:",$A101)-25-1) )</f>
        <v>#VALUE!</v>
      </c>
      <c r="K101" s="106" t="e">
        <f t="shared" ref="K101:K112" ca="1" si="22">IFERROR( (MID($A101,FIND("Abono InterbancarioSucursal:",$A101),FIND("Sucursal:",$A101)-1)), (MID($A101, 1, FIND("Sucursal:",$A101)-1)) )</f>
        <v>#VALUE!</v>
      </c>
      <c r="L101" s="142">
        <v>213</v>
      </c>
      <c r="M101" s="237" t="str">
        <f>IF($L101&lt;&gt;"", _xlfn.XLOOKUP($L101,BASE_A[No.],BASE_A[SEDE], "POR IDENTIFICAR"), "")</f>
        <v>CANCÚN</v>
      </c>
      <c r="N101" s="237" t="str">
        <f>IF($L101&lt;&gt;"", _xlfn.XLOOKUP($L101, BASE_A[No.], BASE_A[NOMBRE], "POR IDENTIFICAR "), "")</f>
        <v>LIRA SOLIS ARMANDO</v>
      </c>
      <c r="O101" s="207">
        <f ca="1">ORIGEN!C98</f>
        <v>0</v>
      </c>
      <c r="P101" s="103" t="str">
        <f>IF($L101&lt;&gt;"", _xlfn.XLOOKUP($L101, BASE_A[No.], BASE_A[PROGRAMA], "POR IDENTIFICAR"), "")</f>
        <v>LD</v>
      </c>
      <c r="Q101" s="86" t="e">
        <f t="shared" ca="1" si="18"/>
        <v>#VALUE!</v>
      </c>
      <c r="R101" s="103">
        <f ca="1">ORIGEN!A98</f>
        <v>0</v>
      </c>
      <c r="S101" s="135"/>
      <c r="U101" s="103" t="str">
        <f>IF($L101&lt;&gt;"", _xlfn.XLOOKUP($L101, BASE_A[No.], BASE_A[Grado], "POR IDENTIFICAR"), "")</f>
        <v>LICENCIATURA EN DERECHO</v>
      </c>
      <c r="V101" s="102" t="e">
        <f t="shared" ca="1" si="19"/>
        <v>#VALUE!</v>
      </c>
      <c r="W101" s="103" t="str">
        <f>CLEAN(IF($L101&lt;&gt;"", _xlfn.XLOOKUP($L101, BASE_A[No.], BASE_A[CURP], "POR IDENTIFICAR"), ""))</f>
        <v>LISA921027HSPRLR02</v>
      </c>
      <c r="X101" s="107"/>
    </row>
    <row r="102" spans="1:24">
      <c r="A102" s="158">
        <f ca="1">ORIGEN!B99</f>
        <v>0</v>
      </c>
      <c r="B102" s="158"/>
      <c r="D102" s="103"/>
      <c r="E102" s="103"/>
      <c r="I102" s="106" t="e">
        <f t="shared" ca="1" si="20"/>
        <v>#VALUE!</v>
      </c>
      <c r="J102" s="106" t="e">
        <f t="shared" ca="1" si="21"/>
        <v>#VALUE!</v>
      </c>
      <c r="K102" s="106" t="e">
        <f t="shared" ca="1" si="22"/>
        <v>#VALUE!</v>
      </c>
      <c r="L102" s="142">
        <v>334</v>
      </c>
      <c r="M102" s="237" t="str">
        <f>IF($L102&lt;&gt;"", _xlfn.XLOOKUP($L102,BASE_A[No.],BASE_A[SEDE], "POR IDENTIFICAR"), "")</f>
        <v>CANCÚN</v>
      </c>
      <c r="N102" s="237" t="str">
        <f>IF($L102&lt;&gt;"", _xlfn.XLOOKUP($L102, BASE_A[No.], BASE_A[NOMBRE], "POR IDENTIFICAR "), "")</f>
        <v>LAY ARELLANO ISRAEL TONATIUH</v>
      </c>
      <c r="O102" s="207">
        <f ca="1">ORIGEN!C99</f>
        <v>0</v>
      </c>
      <c r="P102" s="103" t="str">
        <f>IF($L102&lt;&gt;"", _xlfn.XLOOKUP($L102, BASE_A[No.], BASE_A[PROGRAMA], "POR IDENTIFICAR"), "")</f>
        <v>DD</v>
      </c>
      <c r="Q102" s="86" t="e">
        <f t="shared" ca="1" si="18"/>
        <v>#VALUE!</v>
      </c>
      <c r="R102" s="103">
        <f ca="1">ORIGEN!A99</f>
        <v>0</v>
      </c>
      <c r="S102" s="135"/>
      <c r="U102" s="103" t="str">
        <f>IF($L102&lt;&gt;"", _xlfn.XLOOKUP($L102, BASE_A[No.], BASE_A[Grado], "POR IDENTIFICAR"), "")</f>
        <v>DOCTORADO EN DERECHO</v>
      </c>
      <c r="V102" s="102" t="e">
        <f t="shared" ca="1" si="19"/>
        <v>#VALUE!</v>
      </c>
      <c r="W102" s="103" t="str">
        <f>CLEAN(IF($L102&lt;&gt;"", _xlfn.XLOOKUP($L102, BASE_A[No.], BASE_A[CURP], "POR IDENTIFICAR"), ""))</f>
        <v>LAAI750417HJCYRS07</v>
      </c>
      <c r="X102" s="107"/>
    </row>
    <row r="103" spans="1:24">
      <c r="A103" s="158">
        <f ca="1">ORIGEN!B100</f>
        <v>0</v>
      </c>
      <c r="B103" s="158"/>
      <c r="D103" s="103"/>
      <c r="E103" s="103"/>
      <c r="I103" s="106" t="e">
        <f t="shared" ca="1" si="20"/>
        <v>#VALUE!</v>
      </c>
      <c r="J103" s="106" t="e">
        <f t="shared" ca="1" si="21"/>
        <v>#VALUE!</v>
      </c>
      <c r="K103" s="106" t="e">
        <f t="shared" ca="1" si="22"/>
        <v>#VALUE!</v>
      </c>
      <c r="L103" s="142">
        <v>412</v>
      </c>
      <c r="M103" s="237" t="str">
        <f>IF($L103&lt;&gt;"", _xlfn.XLOOKUP($L103,BASE_A[No.],BASE_A[SEDE], "POR IDENTIFICAR"), "")</f>
        <v>CANCÚN</v>
      </c>
      <c r="N103" s="237" t="str">
        <f>IF($L103&lt;&gt;"", _xlfn.XLOOKUP($L103, BASE_A[No.], BASE_A[NOMBRE], "POR IDENTIFICAR "), "")</f>
        <v>JUAREZ ANTONIO ROBERTO</v>
      </c>
      <c r="O103" s="207">
        <f ca="1">ORIGEN!C100</f>
        <v>0</v>
      </c>
      <c r="P103" s="103" t="str">
        <f>IF($L103&lt;&gt;"", _xlfn.XLOOKUP($L103, BASE_A[No.], BASE_A[PROGRAMA], "POR IDENTIFICAR"), "")</f>
        <v>JTLD</v>
      </c>
      <c r="Q103" s="86" t="e">
        <f t="shared" ca="1" si="18"/>
        <v>#VALUE!</v>
      </c>
      <c r="R103" s="103">
        <f ca="1">ORIGEN!A100</f>
        <v>0</v>
      </c>
      <c r="S103" s="135"/>
      <c r="U103" s="103" t="str">
        <f>IF($L103&lt;&gt;"", _xlfn.XLOOKUP($L103, BASE_A[No.], BASE_A[Grado], "POR IDENTIFICAR"), "")</f>
        <v>JT EN LICENCIATURA EN DERECHO</v>
      </c>
      <c r="V103" s="102" t="e">
        <f t="shared" ca="1" si="19"/>
        <v>#VALUE!</v>
      </c>
      <c r="W103" s="103" t="str">
        <f>CLEAN(IF($L103&lt;&gt;"", _xlfn.XLOOKUP($L103, BASE_A[No.], BASE_A[CURP], "POR IDENTIFICAR"), ""))</f>
        <v>JUAR600704HPLRNB05</v>
      </c>
      <c r="X103" s="107"/>
    </row>
    <row r="104" spans="1:24">
      <c r="A104" s="158">
        <f ca="1">ORIGEN!B101</f>
        <v>0</v>
      </c>
      <c r="B104" s="158"/>
      <c r="D104" s="103"/>
      <c r="E104" s="103"/>
      <c r="I104" s="106" t="e">
        <f t="shared" ca="1" si="20"/>
        <v>#VALUE!</v>
      </c>
      <c r="J104" s="106" t="e">
        <f t="shared" ca="1" si="21"/>
        <v>#VALUE!</v>
      </c>
      <c r="K104" s="106" t="e">
        <f t="shared" ca="1" si="22"/>
        <v>#VALUE!</v>
      </c>
      <c r="L104" s="142">
        <v>261</v>
      </c>
      <c r="M104" s="237" t="str">
        <f>IF($L104&lt;&gt;"", _xlfn.XLOOKUP($L104,BASE_A[No.],BASE_A[SEDE], "POR IDENTIFICAR"), "")</f>
        <v>CANCÚN</v>
      </c>
      <c r="N104" s="237" t="str">
        <f>IF($L104&lt;&gt;"", _xlfn.XLOOKUP($L104, BASE_A[No.], BASE_A[NOMBRE], "POR IDENTIFICAR "), "")</f>
        <v>TOVAR ROA ANA LILIA</v>
      </c>
      <c r="O104" s="207">
        <f ca="1">ORIGEN!C101</f>
        <v>0</v>
      </c>
      <c r="P104" s="103" t="str">
        <f>IF($L104&lt;&gt;"", _xlfn.XLOOKUP($L104, BASE_A[No.], BASE_A[PROGRAMA], "POR IDENTIFICAR"), "")</f>
        <v>JTLD</v>
      </c>
      <c r="Q104" s="86" t="e">
        <f t="shared" ca="1" si="18"/>
        <v>#VALUE!</v>
      </c>
      <c r="R104" s="103">
        <f ca="1">ORIGEN!A101</f>
        <v>0</v>
      </c>
      <c r="S104" s="135"/>
      <c r="U104" s="103" t="str">
        <f>IF($L104&lt;&gt;"", _xlfn.XLOOKUP($L104, BASE_A[No.], BASE_A[Grado], "POR IDENTIFICAR"), "")</f>
        <v>JT EN LICENCIATURA EN DERECHO</v>
      </c>
      <c r="V104" s="102" t="e">
        <f t="shared" ca="1" si="19"/>
        <v>#VALUE!</v>
      </c>
      <c r="W104" s="103" t="str">
        <f>CLEAN(IF($L104&lt;&gt;"", _xlfn.XLOOKUP($L104, BASE_A[No.], BASE_A[CURP], "POR IDENTIFICAR"), ""))</f>
        <v>TORA720210MGTVXN08</v>
      </c>
      <c r="X104" s="107"/>
    </row>
    <row r="105" spans="1:24">
      <c r="A105" s="158">
        <f ca="1">ORIGEN!B102</f>
        <v>0</v>
      </c>
      <c r="B105" s="158"/>
      <c r="D105" s="103"/>
      <c r="E105" s="103"/>
      <c r="I105" s="106" t="e">
        <f t="shared" ca="1" si="20"/>
        <v>#VALUE!</v>
      </c>
      <c r="J105" s="106" t="e">
        <f t="shared" ca="1" si="21"/>
        <v>#VALUE!</v>
      </c>
      <c r="K105" s="106" t="e">
        <f t="shared" ca="1" si="22"/>
        <v>#VALUE!</v>
      </c>
      <c r="L105" s="142">
        <v>377</v>
      </c>
      <c r="M105" s="237" t="str">
        <f>IF($L105&lt;&gt;"", _xlfn.XLOOKUP($L105,BASE_A[No.],BASE_A[SEDE], "POR IDENTIFICAR"), "")</f>
        <v>CANCÚN</v>
      </c>
      <c r="N105" s="237" t="str">
        <f>IF($L105&lt;&gt;"", _xlfn.XLOOKUP($L105, BASE_A[No.], BASE_A[NOMBRE], "POR IDENTIFICAR "), "")</f>
        <v>CANO GOMEZ HECTOR DOMINGO</v>
      </c>
      <c r="O105" s="207">
        <f ca="1">ORIGEN!C102</f>
        <v>0</v>
      </c>
      <c r="P105" s="103" t="str">
        <f>IF($L105&lt;&gt;"", _xlfn.XLOOKUP($L105, BASE_A[No.], BASE_A[PROGRAMA], "POR IDENTIFICAR"), "")</f>
        <v>JTMD</v>
      </c>
      <c r="Q105" s="86" t="e">
        <f t="shared" ca="1" si="18"/>
        <v>#VALUE!</v>
      </c>
      <c r="R105" s="103">
        <f ca="1">ORIGEN!A102</f>
        <v>0</v>
      </c>
      <c r="S105" s="135"/>
      <c r="U105" s="103" t="str">
        <f>IF($L105&lt;&gt;"", _xlfn.XLOOKUP($L105, BASE_A[No.], BASE_A[Grado], "POR IDENTIFICAR"), "")</f>
        <v>JT MAESTRIA EN DERECHO</v>
      </c>
      <c r="V105" s="102" t="e">
        <f t="shared" ca="1" si="19"/>
        <v>#VALUE!</v>
      </c>
      <c r="W105" s="103" t="str">
        <f>CLEAN(IF($L105&lt;&gt;"", _xlfn.XLOOKUP($L105, BASE_A[No.], BASE_A[CURP], "POR IDENTIFICAR"), ""))</f>
        <v>CAGH860506HHGNMC04</v>
      </c>
      <c r="X105" s="107"/>
    </row>
    <row r="106" spans="1:24">
      <c r="A106" s="158">
        <f ca="1">ORIGEN!B103</f>
        <v>0</v>
      </c>
      <c r="B106" s="158"/>
      <c r="D106" s="103"/>
      <c r="E106" s="103"/>
      <c r="I106" s="106" t="e">
        <f t="shared" ca="1" si="20"/>
        <v>#VALUE!</v>
      </c>
      <c r="J106" s="106" t="e">
        <f t="shared" ca="1" si="21"/>
        <v>#VALUE!</v>
      </c>
      <c r="K106" s="106" t="e">
        <f t="shared" ca="1" si="22"/>
        <v>#VALUE!</v>
      </c>
      <c r="L106" s="142">
        <v>383</v>
      </c>
      <c r="M106" s="237" t="str">
        <f>IF($L106&lt;&gt;"", _xlfn.XLOOKUP($L106,BASE_A[No.],BASE_A[SEDE], "POR IDENTIFICAR"), "")</f>
        <v>CANCÚN</v>
      </c>
      <c r="N106" s="237" t="str">
        <f>IF($L106&lt;&gt;"", _xlfn.XLOOKUP($L106, BASE_A[No.], BASE_A[NOMBRE], "POR IDENTIFICAR "), "")</f>
        <v>CAZARES MORAN MARTHA ALICIA</v>
      </c>
      <c r="O106" s="207">
        <f ca="1">ORIGEN!C103</f>
        <v>0</v>
      </c>
      <c r="P106" s="103" t="str">
        <f>IF($L106&lt;&gt;"", _xlfn.XLOOKUP($L106, BASE_A[No.], BASE_A[PROGRAMA], "POR IDENTIFICAR"), "")</f>
        <v>DIAP</v>
      </c>
      <c r="Q106" s="86" t="e">
        <f t="shared" ca="1" si="18"/>
        <v>#VALUE!</v>
      </c>
      <c r="R106" s="103">
        <f ca="1">ORIGEN!A103</f>
        <v>0</v>
      </c>
      <c r="S106" s="135"/>
      <c r="U106" s="103" t="str">
        <f>IF($L106&lt;&gt;"", _xlfn.XLOOKUP($L106, BASE_A[No.], BASE_A[Grado], "POR IDENTIFICAR"), "")</f>
        <v>DOCTORADO EN INNOVACION, ADMON Y POLITICAS PUBLICAS</v>
      </c>
      <c r="V106" s="102" t="e">
        <f t="shared" ca="1" si="19"/>
        <v>#VALUE!</v>
      </c>
      <c r="W106" s="103" t="str">
        <f>CLEAN(IF($L106&lt;&gt;"", _xlfn.XLOOKUP($L106, BASE_A[No.], BASE_A[CURP], "POR IDENTIFICAR"), ""))</f>
        <v>CAMM710629MMNZRR00</v>
      </c>
      <c r="X106" s="107"/>
    </row>
    <row r="107" spans="1:24">
      <c r="A107" s="158">
        <f ca="1">ORIGEN!B104</f>
        <v>0</v>
      </c>
      <c r="B107" s="158"/>
      <c r="D107" s="103"/>
      <c r="E107" s="103"/>
      <c r="I107" s="106" t="e">
        <f t="shared" ca="1" si="20"/>
        <v>#VALUE!</v>
      </c>
      <c r="J107" s="106" t="e">
        <f t="shared" ca="1" si="21"/>
        <v>#VALUE!</v>
      </c>
      <c r="K107" s="106" t="e">
        <f t="shared" ca="1" si="22"/>
        <v>#VALUE!</v>
      </c>
      <c r="L107" s="142">
        <v>563</v>
      </c>
      <c r="M107" s="237" t="str">
        <f>IF($L107&lt;&gt;"", _xlfn.XLOOKUP($L107,BASE_A[No.],BASE_A[SEDE], "POR IDENTIFICAR"), "")</f>
        <v>CANCÚN</v>
      </c>
      <c r="N107" s="237" t="str">
        <f>IF($L107&lt;&gt;"", _xlfn.XLOOKUP($L107, BASE_A[No.], BASE_A[NOMBRE], "POR IDENTIFICAR "), "")</f>
        <v>MARTELL GOMEZ MARIO ALBERTO</v>
      </c>
      <c r="O107" s="207">
        <f ca="1">ORIGEN!C104</f>
        <v>0</v>
      </c>
      <c r="P107" s="103" t="str">
        <f>IF($L107&lt;&gt;"", _xlfn.XLOOKUP($L107, BASE_A[No.], BASE_A[PROGRAMA], "POR IDENTIFICAR"), "")</f>
        <v>MDP</v>
      </c>
      <c r="Q107" s="86" t="e">
        <f t="shared" ca="1" si="18"/>
        <v>#VALUE!</v>
      </c>
      <c r="R107" s="103">
        <f ca="1">ORIGEN!A104</f>
        <v>0</v>
      </c>
      <c r="S107" s="135"/>
      <c r="U107" s="103" t="str">
        <f>IF($L107&lt;&gt;"", _xlfn.XLOOKUP($L107, BASE_A[No.], BASE_A[Grado], "POR IDENTIFICAR"), "")</f>
        <v>MAESTRIA EN DERECHO PROCESAL PENAL Y JUICIOS ORALES</v>
      </c>
      <c r="V107" s="102" t="e">
        <f t="shared" ca="1" si="19"/>
        <v>#VALUE!</v>
      </c>
      <c r="W107" s="103" t="str">
        <f>CLEAN(IF($L107&lt;&gt;"", _xlfn.XLOOKUP($L107, BASE_A[No.], BASE_A[CURP], "POR IDENTIFICAR"), ""))</f>
        <v>MAGM601017HDFRMR00</v>
      </c>
      <c r="X107" s="107"/>
    </row>
    <row r="108" spans="1:24">
      <c r="A108" s="158">
        <f ca="1">ORIGEN!B105</f>
        <v>0</v>
      </c>
      <c r="B108" s="158"/>
      <c r="D108" s="103"/>
      <c r="E108" s="103"/>
      <c r="I108" s="106" t="e">
        <f t="shared" ca="1" si="20"/>
        <v>#VALUE!</v>
      </c>
      <c r="J108" s="106" t="e">
        <f t="shared" ca="1" si="21"/>
        <v>#VALUE!</v>
      </c>
      <c r="K108" s="106" t="e">
        <f t="shared" ca="1" si="22"/>
        <v>#VALUE!</v>
      </c>
      <c r="L108" s="142">
        <v>563</v>
      </c>
      <c r="M108" s="237" t="str">
        <f>IF($L108&lt;&gt;"", _xlfn.XLOOKUP($L108,BASE_A[No.],BASE_A[SEDE], "POR IDENTIFICAR"), "")</f>
        <v>CANCÚN</v>
      </c>
      <c r="N108" s="237" t="str">
        <f>IF($L108&lt;&gt;"", _xlfn.XLOOKUP($L108, BASE_A[No.], BASE_A[NOMBRE], "POR IDENTIFICAR "), "")</f>
        <v>MARTELL GOMEZ MARIO ALBERTO</v>
      </c>
      <c r="O108" s="207">
        <f ca="1">ORIGEN!C105</f>
        <v>0</v>
      </c>
      <c r="P108" s="103" t="str">
        <f>IF($L108&lt;&gt;"", _xlfn.XLOOKUP($L108, BASE_A[No.], BASE_A[PROGRAMA], "POR IDENTIFICAR"), "")</f>
        <v>MDP</v>
      </c>
      <c r="Q108" s="86" t="e">
        <f t="shared" ca="1" si="18"/>
        <v>#VALUE!</v>
      </c>
      <c r="R108" s="103">
        <f ca="1">ORIGEN!A105</f>
        <v>0</v>
      </c>
      <c r="S108" s="135"/>
      <c r="U108" s="103" t="str">
        <f>IF($L108&lt;&gt;"", _xlfn.XLOOKUP($L108, BASE_A[No.], BASE_A[Grado], "POR IDENTIFICAR"), "")</f>
        <v>MAESTRIA EN DERECHO PROCESAL PENAL Y JUICIOS ORALES</v>
      </c>
      <c r="V108" s="102" t="e">
        <f t="shared" ca="1" si="19"/>
        <v>#VALUE!</v>
      </c>
      <c r="W108" s="103" t="str">
        <f>CLEAN(IF($L108&lt;&gt;"", _xlfn.XLOOKUP($L108, BASE_A[No.], BASE_A[CURP], "POR IDENTIFICAR"), ""))</f>
        <v>MAGM601017HDFRMR00</v>
      </c>
      <c r="X108" s="107"/>
    </row>
    <row r="109" spans="1:24">
      <c r="A109" s="158">
        <f ca="1">ORIGEN!B106</f>
        <v>0</v>
      </c>
      <c r="B109" s="158"/>
      <c r="D109" s="103"/>
      <c r="E109" s="103"/>
      <c r="I109" s="106" t="e">
        <f t="shared" ca="1" si="20"/>
        <v>#VALUE!</v>
      </c>
      <c r="J109" s="106" t="e">
        <f t="shared" ca="1" si="21"/>
        <v>#VALUE!</v>
      </c>
      <c r="K109" s="106" t="e">
        <f t="shared" ca="1" si="22"/>
        <v>#VALUE!</v>
      </c>
      <c r="L109" s="142">
        <v>249</v>
      </c>
      <c r="M109" s="237" t="str">
        <f>IF($L109&lt;&gt;"", _xlfn.XLOOKUP($L109,BASE_A[No.],BASE_A[SEDE], "POR IDENTIFICAR"), "")</f>
        <v>CANCÚN</v>
      </c>
      <c r="N109" s="237" t="str">
        <f>IF($L109&lt;&gt;"", _xlfn.XLOOKUP($L109, BASE_A[No.], BASE_A[NOMBRE], "POR IDENTIFICAR "), "")</f>
        <v xml:space="preserve">AVILA SANDOVAL ROXANA </v>
      </c>
      <c r="O109" s="207">
        <f ca="1">ORIGEN!C106</f>
        <v>0</v>
      </c>
      <c r="P109" s="103" t="str">
        <f>IF($L109&lt;&gt;"", _xlfn.XLOOKUP($L109, BASE_A[No.], BASE_A[PROGRAMA], "POR IDENTIFICAR"), "")</f>
        <v>DD</v>
      </c>
      <c r="Q109" s="86" t="e">
        <f t="shared" ca="1" si="18"/>
        <v>#VALUE!</v>
      </c>
      <c r="R109" s="103">
        <f ca="1">ORIGEN!A106</f>
        <v>0</v>
      </c>
      <c r="S109" s="135"/>
      <c r="U109" s="103" t="str">
        <f>IF($L109&lt;&gt;"", _xlfn.XLOOKUP($L109, BASE_A[No.], BASE_A[Grado], "POR IDENTIFICAR"), "")</f>
        <v>DOCTORADO EN DERECHO</v>
      </c>
      <c r="V109" s="102" t="e">
        <f t="shared" ca="1" si="19"/>
        <v>#VALUE!</v>
      </c>
      <c r="W109" s="103" t="str">
        <f>CLEAN(IF($L109&lt;&gt;"", _xlfn.XLOOKUP($L109, BASE_A[No.], BASE_A[CURP], "POR IDENTIFICAR"), ""))</f>
        <v>AISR891008MCCVNX01</v>
      </c>
      <c r="X109" s="107"/>
    </row>
    <row r="110" spans="1:24">
      <c r="A110" s="158">
        <f ca="1">ORIGEN!B107</f>
        <v>0</v>
      </c>
      <c r="B110" s="158"/>
      <c r="D110" s="103"/>
      <c r="E110" s="103"/>
      <c r="I110" s="106" t="e">
        <f t="shared" ca="1" si="20"/>
        <v>#VALUE!</v>
      </c>
      <c r="J110" s="106" t="e">
        <f t="shared" ca="1" si="21"/>
        <v>#VALUE!</v>
      </c>
      <c r="K110" s="106" t="e">
        <f t="shared" ca="1" si="22"/>
        <v>#VALUE!</v>
      </c>
      <c r="L110" s="142">
        <v>311</v>
      </c>
      <c r="M110" s="237" t="str">
        <f>IF($L110&lt;&gt;"", _xlfn.XLOOKUP($L110,BASE_A[No.],BASE_A[SEDE], "POR IDENTIFICAR"), "")</f>
        <v>CANCÚN</v>
      </c>
      <c r="N110" s="237" t="str">
        <f>IF($L110&lt;&gt;"", _xlfn.XLOOKUP($L110, BASE_A[No.], BASE_A[NOMBRE], "POR IDENTIFICAR "), "")</f>
        <v>ORTIZ OCAMPO XOCHIQUETZAL</v>
      </c>
      <c r="O110" s="207">
        <f ca="1">ORIGEN!C107</f>
        <v>0</v>
      </c>
      <c r="P110" s="103" t="str">
        <f>IF($L110&lt;&gt;"", _xlfn.XLOOKUP($L110, BASE_A[No.], BASE_A[PROGRAMA], "POR IDENTIFICAR"), "")</f>
        <v>MD</v>
      </c>
      <c r="Q110" s="86" t="e">
        <f t="shared" ca="1" si="18"/>
        <v>#VALUE!</v>
      </c>
      <c r="R110" s="103">
        <f ca="1">ORIGEN!A107</f>
        <v>0</v>
      </c>
      <c r="S110" s="135"/>
      <c r="U110" s="103" t="str">
        <f>IF($L110&lt;&gt;"", _xlfn.XLOOKUP($L110, BASE_A[No.], BASE_A[Grado], "POR IDENTIFICAR"), "")</f>
        <v>MAESTRIA EN DERECHO</v>
      </c>
      <c r="V110" s="102" t="e">
        <f t="shared" ca="1" si="19"/>
        <v>#VALUE!</v>
      </c>
      <c r="W110" s="103" t="str">
        <f>CLEAN(IF($L110&lt;&gt;"", _xlfn.XLOOKUP($L110, BASE_A[No.], BASE_A[CURP], "POR IDENTIFICAR"), ""))</f>
        <v>OIOX890708MMSRCC08</v>
      </c>
      <c r="X110" s="107"/>
    </row>
    <row r="111" spans="1:24">
      <c r="A111" s="158">
        <f ca="1">ORIGEN!B108</f>
        <v>0</v>
      </c>
      <c r="B111" s="158"/>
      <c r="D111" s="103"/>
      <c r="E111" s="103"/>
      <c r="I111" s="106" t="e">
        <f t="shared" ca="1" si="20"/>
        <v>#VALUE!</v>
      </c>
      <c r="J111" s="106" t="e">
        <f t="shared" ca="1" si="21"/>
        <v>#VALUE!</v>
      </c>
      <c r="K111" s="106" t="e">
        <f t="shared" ca="1" si="22"/>
        <v>#VALUE!</v>
      </c>
      <c r="L111" s="236">
        <v>220</v>
      </c>
      <c r="M111" s="237" t="str">
        <f>IF($L111&lt;&gt;"", _xlfn.XLOOKUP($L111,BASE_A[No.],BASE_A[SEDE], "POR IDENTIFICAR"), "")</f>
        <v>CANCÚN</v>
      </c>
      <c r="N111" s="237" t="str">
        <f>IF($L111&lt;&gt;"", _xlfn.XLOOKUP($L111, BASE_A[No.], BASE_A[NOMBRE], "POR IDENTIFICAR "), "")</f>
        <v>ESQUIDE MACIAS ALFONSO</v>
      </c>
      <c r="O111" s="207">
        <f ca="1">ORIGEN!C108</f>
        <v>0</v>
      </c>
      <c r="P111" s="103" t="str">
        <f>IF($L111&lt;&gt;"", _xlfn.XLOOKUP($L111, BASE_A[No.], BASE_A[PROGRAMA], "POR IDENTIFICAR"), "")</f>
        <v>MD</v>
      </c>
      <c r="Q111" s="86" t="e">
        <f t="shared" ca="1" si="18"/>
        <v>#VALUE!</v>
      </c>
      <c r="R111" s="103">
        <f ca="1">ORIGEN!A108</f>
        <v>0</v>
      </c>
      <c r="S111" s="135"/>
      <c r="U111" s="103" t="str">
        <f>IF($L111&lt;&gt;"", _xlfn.XLOOKUP($L111, BASE_A[No.], BASE_A[Grado], "POR IDENTIFICAR"), "")</f>
        <v>MAESTRIA EN DERECHO</v>
      </c>
      <c r="V111" s="102" t="e">
        <f t="shared" ca="1" si="19"/>
        <v>#VALUE!</v>
      </c>
      <c r="W111" s="103" t="str">
        <f>CLEAN(IF($L111&lt;&gt;"", _xlfn.XLOOKUP($L111, BASE_A[No.], BASE_A[CURP], "POR IDENTIFICAR"), ""))</f>
        <v>EUMA870225HPLSCL09</v>
      </c>
      <c r="X111" s="107"/>
    </row>
    <row r="112" spans="1:24">
      <c r="A112" s="158">
        <f ca="1">ORIGEN!B109</f>
        <v>0</v>
      </c>
      <c r="B112" s="158"/>
      <c r="D112" s="103"/>
      <c r="E112" s="103"/>
      <c r="I112" s="106" t="e">
        <f t="shared" ca="1" si="20"/>
        <v>#VALUE!</v>
      </c>
      <c r="J112" s="106" t="e">
        <f t="shared" ca="1" si="21"/>
        <v>#VALUE!</v>
      </c>
      <c r="K112" s="106" t="e">
        <f t="shared" ca="1" si="22"/>
        <v>#VALUE!</v>
      </c>
      <c r="L112" s="236">
        <v>325</v>
      </c>
      <c r="M112" s="237" t="str">
        <f>IF($L112&lt;&gt;"", _xlfn.XLOOKUP($L112,BASE_A[No.],BASE_A[SEDE], "POR IDENTIFICAR"), "")</f>
        <v>CANCÚN</v>
      </c>
      <c r="N112" s="237" t="str">
        <f>IF($L112&lt;&gt;"", _xlfn.XLOOKUP($L112, BASE_A[No.], BASE_A[NOMBRE], "POR IDENTIFICAR "), "")</f>
        <v>SANCHEZ CATZIM GLENDY MARGARITA</v>
      </c>
      <c r="O112" s="207">
        <f ca="1">ORIGEN!C109</f>
        <v>0</v>
      </c>
      <c r="P112" s="103" t="str">
        <f>IF($L112&lt;&gt;"", _xlfn.XLOOKUP($L112, BASE_A[No.], BASE_A[PROGRAMA], "POR IDENTIFICAR"), "")</f>
        <v>MD</v>
      </c>
      <c r="Q112" s="86" t="e">
        <f t="shared" ca="1" si="18"/>
        <v>#VALUE!</v>
      </c>
      <c r="R112" s="103">
        <f ca="1">ORIGEN!A109</f>
        <v>0</v>
      </c>
      <c r="S112" s="135"/>
      <c r="U112" s="103" t="str">
        <f>IF($L112&lt;&gt;"", _xlfn.XLOOKUP($L112, BASE_A[No.], BASE_A[Grado], "POR IDENTIFICAR"), "")</f>
        <v>MAESTRIA EN DERECHO</v>
      </c>
      <c r="V112" s="102" t="e">
        <f t="shared" ca="1" si="19"/>
        <v>#VALUE!</v>
      </c>
      <c r="W112" s="103" t="str">
        <f>CLEAN(IF($L112&lt;&gt;"", _xlfn.XLOOKUP($L112, BASE_A[No.], BASE_A[CURP], "POR IDENTIFICAR"), ""))</f>
        <v>SACG950925MQRNTL00</v>
      </c>
      <c r="X112" s="107"/>
    </row>
    <row r="113" spans="1:24">
      <c r="A113" s="158">
        <f ca="1">ORIGEN!B110</f>
        <v>0</v>
      </c>
      <c r="B113" s="158"/>
      <c r="D113" s="103"/>
      <c r="E113" s="103"/>
      <c r="I113" s="106"/>
      <c r="J113" s="106"/>
      <c r="K113" s="106"/>
      <c r="L113" s="236">
        <v>216</v>
      </c>
      <c r="M113" s="103" t="str">
        <f>IF($L113&lt;&gt;"", _xlfn.XLOOKUP($L113,BASE_A[No.],BASE_A[SEDE], "POR IDENTIFICAR"), "")</f>
        <v>CANCÚN</v>
      </c>
      <c r="N113" s="103" t="str">
        <f>IF($L113&lt;&gt;"", _xlfn.XLOOKUP($L113, BASE_A[No.], BASE_A[NOMBRE], "POR IDENTIFICAR "), "")</f>
        <v>PALOMO BONILLA CARLOS EDUARDO</v>
      </c>
      <c r="O113" s="207"/>
      <c r="P113" s="103"/>
      <c r="Q113" s="86"/>
      <c r="R113" s="103"/>
      <c r="S113" s="135"/>
      <c r="U113" s="103"/>
      <c r="W113" s="103"/>
      <c r="X113" s="107"/>
    </row>
    <row r="114" spans="1:24">
      <c r="A114" s="158">
        <f ca="1">ORIGEN!B111</f>
        <v>0</v>
      </c>
      <c r="B114" s="158"/>
      <c r="D114" s="103"/>
      <c r="E114" s="103"/>
      <c r="I114" s="106"/>
      <c r="J114" s="106"/>
      <c r="K114" s="106"/>
      <c r="L114" s="236">
        <v>431</v>
      </c>
      <c r="M114" s="103" t="str">
        <f>IF($L114&lt;&gt;"", _xlfn.XLOOKUP($L114,BASE_A[No.],BASE_A[SEDE], "POR IDENTIFICAR"), "")</f>
        <v>CANCÚN</v>
      </c>
      <c r="N114" s="103" t="str">
        <f>IF($L114&lt;&gt;"", _xlfn.XLOOKUP($L114, BASE_A[No.], BASE_A[NOMBRE], "POR IDENTIFICAR "), "")</f>
        <v>YAÑEZ GONZALEZ DANIEL PAUL</v>
      </c>
      <c r="O114" s="207"/>
      <c r="P114" s="103"/>
      <c r="Q114" s="86"/>
      <c r="R114" s="103"/>
      <c r="S114" s="135"/>
      <c r="U114" s="103"/>
      <c r="W114" s="103"/>
      <c r="X114" s="107"/>
    </row>
    <row r="115" spans="1:24">
      <c r="A115" s="158">
        <f ca="1">ORIGEN!B112</f>
        <v>0</v>
      </c>
      <c r="B115" s="158"/>
      <c r="D115" s="103"/>
      <c r="E115" s="103"/>
      <c r="I115" s="106"/>
      <c r="J115" s="106"/>
      <c r="K115" s="106"/>
      <c r="L115" s="236">
        <v>445</v>
      </c>
      <c r="M115" s="103" t="str">
        <f>IF($L115&lt;&gt;"", _xlfn.XLOOKUP($L115,BASE_A[No.],BASE_A[SEDE], "POR IDENTIFICAR"), "")</f>
        <v>CANCÚN</v>
      </c>
      <c r="N115" s="103" t="str">
        <f>IF($L115&lt;&gt;"", _xlfn.XLOOKUP($L115, BASE_A[No.], BASE_A[NOMBRE], "POR IDENTIFICAR "), "")</f>
        <v>OCEGUEDA MARTINEZ ALFONSO</v>
      </c>
      <c r="O115" s="207"/>
      <c r="P115" s="103"/>
      <c r="Q115" s="86"/>
      <c r="R115" s="103"/>
      <c r="S115" s="135"/>
      <c r="U115" s="103"/>
      <c r="W115" s="103"/>
      <c r="X115" s="107"/>
    </row>
    <row r="116" spans="1:24">
      <c r="A116" s="158">
        <f ca="1">ORIGEN!B113</f>
        <v>0</v>
      </c>
      <c r="B116" s="158"/>
      <c r="D116" s="103"/>
      <c r="E116" s="103"/>
      <c r="I116" s="106"/>
      <c r="J116" s="106"/>
      <c r="K116" s="106"/>
      <c r="L116" s="236">
        <v>170</v>
      </c>
      <c r="M116" s="103" t="str">
        <f>IF($L116&lt;&gt;"", _xlfn.XLOOKUP($L116,BASE_A[No.],BASE_A[SEDE], "POR IDENTIFICAR"), "")</f>
        <v>CANCÚN</v>
      </c>
      <c r="N116" s="103" t="str">
        <f>IF($L116&lt;&gt;"", _xlfn.XLOOKUP($L116, BASE_A[No.], BASE_A[NOMBRE], "POR IDENTIFICAR "), "")</f>
        <v>CONTRERAS GUZMAN ORALIA</v>
      </c>
      <c r="O116" s="207"/>
      <c r="P116" s="103"/>
      <c r="Q116" s="86"/>
      <c r="R116" s="103"/>
      <c r="S116" s="135"/>
      <c r="U116" s="103"/>
      <c r="W116" s="103"/>
      <c r="X116" s="107"/>
    </row>
    <row r="117" spans="1:24">
      <c r="A117" s="158">
        <f ca="1">ORIGEN!B114</f>
        <v>0</v>
      </c>
      <c r="B117" s="158"/>
      <c r="D117" s="103"/>
      <c r="E117" s="103"/>
      <c r="I117" s="106"/>
      <c r="J117" s="106"/>
      <c r="K117" s="106"/>
      <c r="L117" s="236">
        <v>461</v>
      </c>
      <c r="M117" s="103" t="str">
        <f>IF($L117&lt;&gt;"", _xlfn.XLOOKUP($L117,BASE_A[No.],BASE_A[SEDE], "POR IDENTIFICAR"), "")</f>
        <v>CANCÚN</v>
      </c>
      <c r="N117" s="103" t="str">
        <f>IF($L117&lt;&gt;"", _xlfn.XLOOKUP($L117, BASE_A[No.], BASE_A[NOMBRE], "POR IDENTIFICAR "), "")</f>
        <v>RAMIREZ HUERTA ERNESTO EDUARDO</v>
      </c>
      <c r="O117" s="207"/>
      <c r="P117" s="103"/>
      <c r="Q117" s="86"/>
      <c r="R117" s="103"/>
      <c r="S117" s="135"/>
      <c r="U117" s="103"/>
      <c r="W117" s="103"/>
      <c r="X117" s="107"/>
    </row>
    <row r="118" spans="1:24">
      <c r="A118" s="158">
        <f ca="1">ORIGEN!B115</f>
        <v>0</v>
      </c>
      <c r="B118" s="158"/>
      <c r="D118" s="103"/>
      <c r="E118" s="103"/>
      <c r="I118" s="106"/>
      <c r="J118" s="106"/>
      <c r="K118" s="106"/>
      <c r="L118" s="236">
        <v>187</v>
      </c>
      <c r="M118" s="103" t="str">
        <f>IF($L118&lt;&gt;"", _xlfn.XLOOKUP($L118,BASE_A[No.],BASE_A[SEDE], "POR IDENTIFICAR"), "")</f>
        <v>CANCÚN</v>
      </c>
      <c r="N118" s="103" t="str">
        <f>IF($L118&lt;&gt;"", _xlfn.XLOOKUP($L118, BASE_A[No.], BASE_A[NOMBRE], "POR IDENTIFICAR "), "")</f>
        <v xml:space="preserve">LETRAS DIAZ ALMA ITZEL </v>
      </c>
      <c r="O118" s="207"/>
      <c r="P118" s="103"/>
      <c r="Q118" s="86"/>
      <c r="R118" s="103"/>
      <c r="S118" s="135"/>
      <c r="U118" s="103"/>
      <c r="W118" s="103"/>
      <c r="X118" s="107"/>
    </row>
    <row r="119" spans="1:24">
      <c r="A119" s="158">
        <f ca="1">ORIGEN!B116</f>
        <v>0</v>
      </c>
      <c r="B119" s="158"/>
      <c r="D119" s="103"/>
      <c r="E119" s="103"/>
      <c r="I119" s="106"/>
      <c r="J119" s="106"/>
      <c r="K119" s="106"/>
      <c r="L119" s="236">
        <v>334</v>
      </c>
      <c r="M119" s="103" t="str">
        <f>IF($L119&lt;&gt;"", _xlfn.XLOOKUP($L119,BASE_A[No.],BASE_A[SEDE], "POR IDENTIFICAR"), "")</f>
        <v>CANCÚN</v>
      </c>
      <c r="N119" s="103" t="str">
        <f>IF($L119&lt;&gt;"", _xlfn.XLOOKUP($L119, BASE_A[No.], BASE_A[NOMBRE], "POR IDENTIFICAR "), "")</f>
        <v>LAY ARELLANO ISRAEL TONATIUH</v>
      </c>
      <c r="O119" s="207"/>
      <c r="P119" s="103"/>
      <c r="Q119" s="86"/>
      <c r="R119" s="103"/>
      <c r="S119" s="135"/>
      <c r="U119" s="103"/>
      <c r="W119" s="103"/>
      <c r="X119" s="107"/>
    </row>
    <row r="120" spans="1:24">
      <c r="A120" s="158">
        <f ca="1">ORIGEN!B117</f>
        <v>0</v>
      </c>
      <c r="B120" s="158"/>
      <c r="D120" s="103"/>
      <c r="E120" s="103"/>
      <c r="I120" s="106"/>
      <c r="J120" s="106"/>
      <c r="K120" s="106"/>
      <c r="L120" s="236">
        <v>335</v>
      </c>
      <c r="M120" s="103" t="str">
        <f>IF($L120&lt;&gt;"", _xlfn.XLOOKUP($L120,BASE_A[No.],BASE_A[SEDE], "POR IDENTIFICAR"), "")</f>
        <v>TOLUCA</v>
      </c>
      <c r="N120" s="103" t="str">
        <f>IF($L120&lt;&gt;"", _xlfn.XLOOKUP($L120, BASE_A[No.], BASE_A[NOMBRE], "POR IDENTIFICAR "), "")</f>
        <v>ROMERO RUIZ CARLOS</v>
      </c>
      <c r="O120" s="207"/>
      <c r="P120" s="103"/>
      <c r="Q120" s="86"/>
      <c r="R120" s="103"/>
      <c r="S120" s="135"/>
      <c r="U120" s="103"/>
      <c r="W120" s="103"/>
      <c r="X120" s="107"/>
    </row>
    <row r="121" spans="1:24">
      <c r="A121" s="158">
        <f ca="1">ORIGEN!B118</f>
        <v>0</v>
      </c>
      <c r="B121" s="158"/>
      <c r="D121" s="103"/>
      <c r="E121" s="103"/>
      <c r="I121" s="106"/>
      <c r="J121" s="106"/>
      <c r="K121" s="106"/>
      <c r="L121" s="236">
        <v>336</v>
      </c>
      <c r="M121" s="103" t="str">
        <f>IF($L121&lt;&gt;"", _xlfn.XLOOKUP($L121,BASE_A[No.],BASE_A[SEDE], "POR IDENTIFICAR"), "")</f>
        <v>TOLUCA</v>
      </c>
      <c r="N121" s="103" t="str">
        <f>IF($L121&lt;&gt;"", _xlfn.XLOOKUP($L121, BASE_A[No.], BASE_A[NOMBRE], "POR IDENTIFICAR "), "")</f>
        <v>DIAZ GONZALEZ SUSANA</v>
      </c>
      <c r="O121" s="207"/>
      <c r="P121" s="103"/>
      <c r="Q121" s="86"/>
      <c r="R121" s="103"/>
      <c r="S121" s="135"/>
      <c r="U121" s="103"/>
      <c r="W121" s="103"/>
      <c r="X121" s="107"/>
    </row>
    <row r="122" spans="1:24">
      <c r="A122" s="158">
        <f ca="1">ORIGEN!B119</f>
        <v>0</v>
      </c>
      <c r="B122" s="158"/>
      <c r="D122" s="103"/>
      <c r="E122" s="103"/>
      <c r="I122" s="106"/>
      <c r="J122" s="106"/>
      <c r="K122" s="106"/>
      <c r="L122" s="236">
        <v>337</v>
      </c>
      <c r="M122" s="103" t="str">
        <f>IF($L122&lt;&gt;"", _xlfn.XLOOKUP($L122,BASE_A[No.],BASE_A[SEDE], "POR IDENTIFICAR"), "")</f>
        <v>CANCÚN</v>
      </c>
      <c r="N122" s="103" t="str">
        <f>IF($L122&lt;&gt;"", _xlfn.XLOOKUP($L122, BASE_A[No.], BASE_A[NOMBRE], "POR IDENTIFICAR "), "")</f>
        <v>GARCIA CRUZ OSCAR RICARDO</v>
      </c>
      <c r="O122" s="207"/>
      <c r="P122" s="103"/>
      <c r="Q122" s="86"/>
      <c r="R122" s="103"/>
      <c r="S122" s="135"/>
      <c r="U122" s="103"/>
      <c r="W122" s="103"/>
      <c r="X122" s="107"/>
    </row>
    <row r="123" spans="1:24">
      <c r="A123" s="158">
        <f ca="1">ORIGEN!B120</f>
        <v>0</v>
      </c>
      <c r="B123" s="158"/>
      <c r="D123" s="103"/>
      <c r="E123" s="103"/>
      <c r="I123" s="106"/>
      <c r="J123" s="106"/>
      <c r="K123" s="106"/>
      <c r="L123" s="236">
        <v>338</v>
      </c>
      <c r="M123" s="103" t="str">
        <f>IF($L123&lt;&gt;"", _xlfn.XLOOKUP($L123,BASE_A[No.],BASE_A[SEDE], "POR IDENTIFICAR"), "")</f>
        <v>CANCÚN</v>
      </c>
      <c r="N123" s="103" t="str">
        <f>IF($L123&lt;&gt;"", _xlfn.XLOOKUP($L123, BASE_A[No.], BASE_A[NOMBRE], "POR IDENTIFICAR "), "")</f>
        <v>BONILLA PASOS SILVIA MAGALI</v>
      </c>
      <c r="O123" s="207"/>
      <c r="P123" s="103"/>
      <c r="Q123" s="86"/>
      <c r="R123" s="103"/>
      <c r="S123" s="135"/>
      <c r="U123" s="103"/>
      <c r="W123" s="103"/>
      <c r="X123" s="107"/>
    </row>
    <row r="124" spans="1:24">
      <c r="A124" s="158">
        <f ca="1">ORIGEN!B121</f>
        <v>0</v>
      </c>
      <c r="B124" s="158"/>
      <c r="D124" s="103"/>
      <c r="E124" s="103"/>
      <c r="I124" s="106"/>
      <c r="J124" s="106"/>
      <c r="K124" s="106"/>
      <c r="L124" s="236">
        <v>339</v>
      </c>
      <c r="M124" s="103" t="str">
        <f>IF($L124&lt;&gt;"", _xlfn.XLOOKUP($L124,BASE_A[No.],BASE_A[SEDE], "POR IDENTIFICAR"), "")</f>
        <v>CANCÚN</v>
      </c>
      <c r="N124" s="103" t="str">
        <f>IF($L124&lt;&gt;"", _xlfn.XLOOKUP($L124, BASE_A[No.], BASE_A[NOMBRE], "POR IDENTIFICAR "), "")</f>
        <v>CHAN CAAMAL GUSTAVO EFRAIN</v>
      </c>
      <c r="O124" s="207"/>
      <c r="P124" s="103"/>
      <c r="Q124" s="86"/>
      <c r="R124" s="103"/>
      <c r="S124" s="135"/>
      <c r="U124" s="103"/>
      <c r="W124" s="103"/>
      <c r="X124" s="107"/>
    </row>
    <row r="125" spans="1:24">
      <c r="A125" s="158">
        <f ca="1">ORIGEN!B122</f>
        <v>0</v>
      </c>
      <c r="B125" s="158"/>
      <c r="D125" s="103"/>
      <c r="E125" s="103"/>
      <c r="I125" s="106"/>
      <c r="J125" s="106"/>
      <c r="K125" s="106"/>
      <c r="L125" s="236">
        <v>340</v>
      </c>
      <c r="M125" s="103">
        <f>IF($L125&lt;&gt;"", _xlfn.XLOOKUP($L125,BASE_A[No.],BASE_A[SEDE], "POR IDENTIFICAR"), "")</f>
        <v>0</v>
      </c>
      <c r="N125" s="103" t="str">
        <f>IF($L125&lt;&gt;"", _xlfn.XLOOKUP($L125, BASE_A[No.], BASE_A[NOMBRE], "POR IDENTIFICAR "), "")</f>
        <v xml:space="preserve">CUERVO MURILLO FABIAN </v>
      </c>
      <c r="O125" s="207"/>
      <c r="P125" s="103"/>
      <c r="Q125" s="86"/>
      <c r="R125" s="103"/>
      <c r="S125" s="135"/>
      <c r="U125" s="103"/>
      <c r="W125" s="103"/>
      <c r="X125" s="107"/>
    </row>
    <row r="126" spans="1:24">
      <c r="A126" s="158">
        <f ca="1">ORIGEN!B123</f>
        <v>0</v>
      </c>
      <c r="B126" s="158"/>
      <c r="D126" s="103"/>
      <c r="E126" s="103"/>
      <c r="I126" s="106"/>
      <c r="J126" s="106"/>
      <c r="K126" s="106"/>
      <c r="L126" s="236">
        <v>341</v>
      </c>
      <c r="M126" s="103" t="str">
        <f>IF($L126&lt;&gt;"", _xlfn.XLOOKUP($L126,BASE_A[No.],BASE_A[SEDE], "POR IDENTIFICAR"), "")</f>
        <v>CANCÚN</v>
      </c>
      <c r="N126" s="103" t="str">
        <f>IF($L126&lt;&gt;"", _xlfn.XLOOKUP($L126, BASE_A[No.], BASE_A[NOMBRE], "POR IDENTIFICAR "), "")</f>
        <v>GALINDO BECERRIL IGNACIO</v>
      </c>
      <c r="O126" s="207"/>
      <c r="P126" s="103"/>
      <c r="Q126" s="86"/>
      <c r="R126" s="103"/>
      <c r="S126" s="135"/>
      <c r="U126" s="103"/>
      <c r="W126" s="103"/>
      <c r="X126" s="107"/>
    </row>
    <row r="127" spans="1:24">
      <c r="A127" s="158">
        <f ca="1">ORIGEN!B124</f>
        <v>0</v>
      </c>
      <c r="B127" s="158"/>
      <c r="D127" s="103"/>
      <c r="E127" s="103"/>
      <c r="I127" s="106"/>
      <c r="J127" s="106"/>
      <c r="K127" s="106"/>
      <c r="L127" s="236">
        <v>342</v>
      </c>
      <c r="M127" s="103" t="str">
        <f>IF($L127&lt;&gt;"", _xlfn.XLOOKUP($L127,BASE_A[No.],BASE_A[SEDE], "POR IDENTIFICAR"), "")</f>
        <v>CANCÚN</v>
      </c>
      <c r="N127" s="103" t="str">
        <f>IF($L127&lt;&gt;"", _xlfn.XLOOKUP($L127, BASE_A[No.], BASE_A[NOMBRE], "POR IDENTIFICAR "), "")</f>
        <v>LOPEZ HIDALGO ARMANDO</v>
      </c>
      <c r="O127" s="207"/>
      <c r="P127" s="103"/>
      <c r="Q127" s="86"/>
      <c r="R127" s="103"/>
      <c r="S127" s="135"/>
      <c r="U127" s="103"/>
      <c r="W127" s="103"/>
      <c r="X127" s="107"/>
    </row>
    <row r="128" spans="1:24">
      <c r="A128" s="158">
        <f ca="1">ORIGEN!B125</f>
        <v>0</v>
      </c>
      <c r="B128" s="158"/>
      <c r="D128" s="103"/>
      <c r="E128" s="103"/>
      <c r="I128" s="106"/>
      <c r="J128" s="106"/>
      <c r="K128" s="106"/>
      <c r="L128" s="236">
        <v>343</v>
      </c>
      <c r="M128" s="103" t="str">
        <f>IF($L128&lt;&gt;"", _xlfn.XLOOKUP($L128,BASE_A[No.],BASE_A[SEDE], "POR IDENTIFICAR"), "")</f>
        <v>CANCÚN</v>
      </c>
      <c r="N128" s="103" t="str">
        <f>IF($L128&lt;&gt;"", _xlfn.XLOOKUP($L128, BASE_A[No.], BASE_A[NOMBRE], "POR IDENTIFICAR "), "")</f>
        <v>RAMOS RODRIGUEZ CLAUDIA CAROLINA DE JESUS</v>
      </c>
      <c r="O128" s="207"/>
      <c r="P128" s="103"/>
      <c r="Q128" s="86"/>
      <c r="R128" s="103"/>
      <c r="S128" s="135"/>
      <c r="U128" s="103"/>
      <c r="W128" s="103"/>
      <c r="X128" s="107"/>
    </row>
    <row r="129" spans="1:24">
      <c r="A129" s="158">
        <f ca="1">ORIGEN!B126</f>
        <v>0</v>
      </c>
      <c r="B129" s="158"/>
      <c r="D129" s="103"/>
      <c r="E129" s="103"/>
      <c r="I129" s="106"/>
      <c r="J129" s="106"/>
      <c r="K129" s="106"/>
      <c r="L129" s="236">
        <v>344</v>
      </c>
      <c r="M129" s="103" t="str">
        <f>IF($L129&lt;&gt;"", _xlfn.XLOOKUP($L129,BASE_A[No.],BASE_A[SEDE], "POR IDENTIFICAR"), "")</f>
        <v>CANCÚN</v>
      </c>
      <c r="N129" s="103" t="str">
        <f>IF($L129&lt;&gt;"", _xlfn.XLOOKUP($L129, BASE_A[No.], BASE_A[NOMBRE], "POR IDENTIFICAR "), "")</f>
        <v>RUIZ RAMIREZ RAUL ANTONIO</v>
      </c>
      <c r="O129" s="207"/>
      <c r="P129" s="103"/>
      <c r="Q129" s="86"/>
      <c r="R129" s="103"/>
      <c r="S129" s="135"/>
      <c r="U129" s="103"/>
      <c r="W129" s="103"/>
      <c r="X129" s="107"/>
    </row>
    <row r="130" spans="1:24">
      <c r="A130" s="158">
        <f ca="1">ORIGEN!B127</f>
        <v>0</v>
      </c>
      <c r="B130" s="158"/>
      <c r="D130" s="103"/>
      <c r="E130" s="103"/>
      <c r="I130" s="106"/>
      <c r="J130" s="106"/>
      <c r="K130" s="106"/>
      <c r="M130" s="103" t="str">
        <f>IF($L130&lt;&gt;"", _xlfn.XLOOKUP($L130,BASE_A[No.],BASE_A[SEDE], "POR IDENTIFICAR"), "")</f>
        <v/>
      </c>
      <c r="N130" s="103" t="str">
        <f>IF($L130&lt;&gt;"", _xlfn.XLOOKUP($L130, BASE_A[No.], BASE_A[NOMBRE], "POR IDENTIFICAR "), "")</f>
        <v/>
      </c>
      <c r="O130" s="207"/>
      <c r="P130" s="103"/>
      <c r="Q130" s="86"/>
      <c r="R130" s="103"/>
      <c r="S130" s="135"/>
      <c r="U130" s="103"/>
      <c r="W130" s="103"/>
      <c r="X130" s="107"/>
    </row>
    <row r="131" spans="1:24">
      <c r="A131" s="158">
        <f ca="1">ORIGEN!B128</f>
        <v>0</v>
      </c>
      <c r="B131" s="158"/>
      <c r="D131" s="103"/>
      <c r="E131" s="103"/>
      <c r="I131" s="106"/>
      <c r="J131" s="106"/>
      <c r="K131" s="106"/>
      <c r="M131" s="103" t="str">
        <f>IF($L131&lt;&gt;"", _xlfn.XLOOKUP($L131,BASE_A[No.],BASE_A[SEDE], "POR IDENTIFICAR"), "")</f>
        <v/>
      </c>
      <c r="N131" s="103" t="str">
        <f>IF($L131&lt;&gt;"", _xlfn.XLOOKUP($L131, BASE_A[No.], BASE_A[NOMBRE], "POR IDENTIFICAR "), "")</f>
        <v/>
      </c>
      <c r="O131" s="207"/>
      <c r="P131" s="103"/>
      <c r="Q131" s="86"/>
      <c r="R131" s="103"/>
      <c r="S131" s="135"/>
      <c r="U131" s="103"/>
      <c r="W131" s="103"/>
      <c r="X131" s="107"/>
    </row>
    <row r="132" spans="1:24">
      <c r="A132" s="158">
        <f ca="1">ORIGEN!B129</f>
        <v>0</v>
      </c>
      <c r="B132" s="158"/>
      <c r="D132" s="103"/>
      <c r="E132" s="103"/>
      <c r="I132" s="106"/>
      <c r="J132" s="106"/>
      <c r="K132" s="106"/>
      <c r="M132" s="103" t="str">
        <f>IF($L132&lt;&gt;"", _xlfn.XLOOKUP($L132,BASE_A[No.],BASE_A[SEDE], "POR IDENTIFICAR"), "")</f>
        <v/>
      </c>
      <c r="N132" s="103" t="str">
        <f>IF($L132&lt;&gt;"", _xlfn.XLOOKUP($L132, BASE_A[No.], BASE_A[NOMBRE], "POR IDENTIFICAR "), "")</f>
        <v/>
      </c>
      <c r="O132" s="207"/>
      <c r="P132" s="103"/>
      <c r="Q132" s="86"/>
      <c r="R132" s="103"/>
      <c r="S132" s="135"/>
      <c r="U132" s="103"/>
      <c r="W132" s="103"/>
      <c r="X132" s="107"/>
    </row>
    <row r="133" spans="1:24">
      <c r="A133" s="158">
        <f ca="1">ORIGEN!B130</f>
        <v>0</v>
      </c>
      <c r="B133" s="158"/>
      <c r="D133" s="103"/>
      <c r="E133" s="103"/>
      <c r="I133" s="106"/>
      <c r="J133" s="106"/>
      <c r="K133" s="106"/>
      <c r="M133" s="103" t="str">
        <f>IF($L133&lt;&gt;"", _xlfn.XLOOKUP($L133,BASE_A[No.],BASE_A[SEDE], "POR IDENTIFICAR"), "")</f>
        <v/>
      </c>
      <c r="N133" s="103" t="str">
        <f>IF($L133&lt;&gt;"", _xlfn.XLOOKUP($L133, BASE_A[No.], BASE_A[NOMBRE], "POR IDENTIFICAR "), "")</f>
        <v/>
      </c>
      <c r="O133" s="207"/>
      <c r="P133" s="103"/>
      <c r="Q133" s="86"/>
      <c r="R133" s="103"/>
      <c r="S133" s="135"/>
      <c r="U133" s="103"/>
      <c r="W133" s="103"/>
      <c r="X133" s="107"/>
    </row>
    <row r="134" spans="1:24">
      <c r="A134" s="158">
        <f ca="1">ORIGEN!B131</f>
        <v>0</v>
      </c>
      <c r="B134" s="158"/>
      <c r="D134" s="103"/>
      <c r="E134" s="103"/>
      <c r="I134" s="106"/>
      <c r="J134" s="106"/>
      <c r="K134" s="106"/>
      <c r="M134" s="103" t="str">
        <f>IF($L134&lt;&gt;"", _xlfn.XLOOKUP($L134,BASE_A[No.],BASE_A[SEDE], "POR IDENTIFICAR"), "")</f>
        <v/>
      </c>
      <c r="N134" s="103" t="str">
        <f>IF($L134&lt;&gt;"", _xlfn.XLOOKUP($L134, BASE_A[No.], BASE_A[NOMBRE], "POR IDENTIFICAR "), "")</f>
        <v/>
      </c>
      <c r="O134" s="207"/>
      <c r="P134" s="103"/>
      <c r="Q134" s="86"/>
      <c r="R134" s="103"/>
      <c r="S134" s="135"/>
      <c r="U134" s="103"/>
      <c r="W134" s="103"/>
      <c r="X134" s="107"/>
    </row>
    <row r="135" spans="1:24">
      <c r="A135" s="158">
        <f ca="1">ORIGEN!B132</f>
        <v>0</v>
      </c>
      <c r="B135" s="158"/>
      <c r="D135" s="103"/>
      <c r="E135" s="103"/>
      <c r="I135" s="106"/>
      <c r="J135" s="106"/>
      <c r="K135" s="106"/>
      <c r="M135" s="103" t="str">
        <f>IF($L135&lt;&gt;"", _xlfn.XLOOKUP($L135,BASE_A[No.],BASE_A[SEDE], "POR IDENTIFICAR"), "")</f>
        <v/>
      </c>
      <c r="N135" s="103" t="str">
        <f>IF($L135&lt;&gt;"", _xlfn.XLOOKUP($L135, BASE_A[No.], BASE_A[NOMBRE], "POR IDENTIFICAR "), "")</f>
        <v/>
      </c>
      <c r="O135" s="207"/>
      <c r="P135" s="103"/>
      <c r="Q135" s="86"/>
      <c r="R135" s="103"/>
      <c r="S135" s="135"/>
      <c r="U135" s="103"/>
      <c r="W135" s="103"/>
      <c r="X135" s="107"/>
    </row>
    <row r="136" spans="1:24">
      <c r="A136" s="158">
        <f ca="1">ORIGEN!B133</f>
        <v>0</v>
      </c>
      <c r="B136" s="158"/>
      <c r="D136" s="103"/>
      <c r="E136" s="103"/>
      <c r="I136" s="106"/>
      <c r="J136" s="106"/>
      <c r="K136" s="106"/>
      <c r="M136" s="103" t="str">
        <f>IF($L136&lt;&gt;"", _xlfn.XLOOKUP($L136,BASE_A[No.],BASE_A[SEDE], "POR IDENTIFICAR"), "")</f>
        <v/>
      </c>
      <c r="N136" s="103" t="str">
        <f>IF($L136&lt;&gt;"", _xlfn.XLOOKUP($L136, BASE_A[No.], BASE_A[NOMBRE], "POR IDENTIFICAR "), "")</f>
        <v/>
      </c>
      <c r="O136" s="207"/>
      <c r="P136" s="103"/>
      <c r="Q136" s="86"/>
      <c r="R136" s="103"/>
      <c r="S136" s="135"/>
      <c r="U136" s="103"/>
      <c r="W136" s="103"/>
      <c r="X136" s="107"/>
    </row>
    <row r="137" spans="1:24">
      <c r="A137" s="158">
        <f ca="1">ORIGEN!B134</f>
        <v>0</v>
      </c>
      <c r="B137" s="158"/>
      <c r="D137" s="103"/>
      <c r="E137" s="103"/>
      <c r="I137" s="106"/>
      <c r="J137" s="106"/>
      <c r="K137" s="106"/>
      <c r="M137" s="103" t="str">
        <f>IF($L137&lt;&gt;"", _xlfn.XLOOKUP($L137,BASE_A[No.],BASE_A[SEDE], "POR IDENTIFICAR"), "")</f>
        <v/>
      </c>
      <c r="N137" s="103" t="str">
        <f>IF($L137&lt;&gt;"", _xlfn.XLOOKUP($L137, BASE_A[No.], BASE_A[NOMBRE], "POR IDENTIFICAR "), "")</f>
        <v/>
      </c>
      <c r="O137" s="207"/>
      <c r="P137" s="103"/>
      <c r="Q137" s="86"/>
      <c r="R137" s="103"/>
      <c r="S137" s="135"/>
      <c r="U137" s="103"/>
      <c r="W137" s="103"/>
      <c r="X137" s="107"/>
    </row>
    <row r="138" spans="1:24">
      <c r="A138" s="158">
        <f ca="1">ORIGEN!B135</f>
        <v>0</v>
      </c>
      <c r="B138" s="158"/>
      <c r="D138" s="103"/>
      <c r="E138" s="103"/>
      <c r="I138" s="106"/>
      <c r="J138" s="106"/>
      <c r="K138" s="106"/>
      <c r="M138" s="103" t="str">
        <f>IF($L138&lt;&gt;"", _xlfn.XLOOKUP($L138,BASE_A[No.],BASE_A[SEDE], "POR IDENTIFICAR"), "")</f>
        <v/>
      </c>
      <c r="N138" s="103" t="str">
        <f>IF($L138&lt;&gt;"", _xlfn.XLOOKUP($L138, BASE_A[No.], BASE_A[NOMBRE], "POR IDENTIFICAR "), "")</f>
        <v/>
      </c>
      <c r="O138" s="207"/>
      <c r="P138" s="103"/>
      <c r="Q138" s="86"/>
      <c r="R138" s="103"/>
      <c r="S138" s="135"/>
      <c r="U138" s="103"/>
      <c r="W138" s="103"/>
      <c r="X138" s="107"/>
    </row>
    <row r="139" spans="1:24">
      <c r="A139" s="158">
        <f ca="1">ORIGEN!B136</f>
        <v>0</v>
      </c>
      <c r="B139" s="158"/>
      <c r="D139" s="103"/>
      <c r="E139" s="103"/>
      <c r="I139" s="106"/>
      <c r="J139" s="106"/>
      <c r="K139" s="106"/>
      <c r="M139" s="103" t="str">
        <f>IF($L139&lt;&gt;"", _xlfn.XLOOKUP($L139,BASE_A[No.],BASE_A[SEDE], "POR IDENTIFICAR"), "")</f>
        <v/>
      </c>
      <c r="N139" s="103" t="str">
        <f>IF($L139&lt;&gt;"", _xlfn.XLOOKUP($L139, BASE_A[No.], BASE_A[NOMBRE], "POR IDENTIFICAR "), "")</f>
        <v/>
      </c>
      <c r="O139" s="207"/>
      <c r="P139" s="103"/>
      <c r="Q139" s="86"/>
      <c r="R139" s="103"/>
      <c r="S139" s="135"/>
      <c r="U139" s="103"/>
      <c r="W139" s="103"/>
      <c r="X139" s="107"/>
    </row>
    <row r="140" spans="1:24">
      <c r="A140" s="158">
        <f ca="1">ORIGEN!B137</f>
        <v>0</v>
      </c>
      <c r="B140" s="158"/>
      <c r="D140" s="103"/>
      <c r="E140" s="103"/>
      <c r="I140" s="106"/>
      <c r="J140" s="106"/>
      <c r="K140" s="106"/>
      <c r="M140" s="103" t="str">
        <f>IF($L140&lt;&gt;"", _xlfn.XLOOKUP($L140,BASE_A[No.],BASE_A[SEDE], "POR IDENTIFICAR"), "")</f>
        <v/>
      </c>
      <c r="N140" s="103" t="str">
        <f>IF($L140&lt;&gt;"", _xlfn.XLOOKUP($L140, BASE_A[No.], BASE_A[NOMBRE], "POR IDENTIFICAR "), "")</f>
        <v/>
      </c>
      <c r="O140" s="207"/>
      <c r="P140" s="103"/>
      <c r="Q140" s="86"/>
      <c r="R140" s="103"/>
      <c r="S140" s="135"/>
      <c r="U140" s="103"/>
      <c r="W140" s="103"/>
      <c r="X140" s="107"/>
    </row>
    <row r="141" spans="1:24">
      <c r="A141" s="158">
        <f ca="1">ORIGEN!B138</f>
        <v>0</v>
      </c>
      <c r="B141" s="158"/>
      <c r="D141" s="103"/>
      <c r="E141" s="103"/>
      <c r="I141" s="106"/>
      <c r="J141" s="106"/>
      <c r="K141" s="106"/>
      <c r="M141" s="103" t="str">
        <f>IF($L141&lt;&gt;"", _xlfn.XLOOKUP($L141,BASE_A[No.],BASE_A[SEDE], "POR IDENTIFICAR"), "")</f>
        <v/>
      </c>
      <c r="N141" s="103" t="str">
        <f>IF($L141&lt;&gt;"", _xlfn.XLOOKUP($L141, BASE_A[No.], BASE_A[NOMBRE], "POR IDENTIFICAR "), "")</f>
        <v/>
      </c>
      <c r="O141" s="207"/>
      <c r="P141" s="103"/>
      <c r="Q141" s="86"/>
      <c r="R141" s="103"/>
      <c r="S141" s="135"/>
      <c r="U141" s="103"/>
      <c r="W141" s="103"/>
      <c r="X141" s="107"/>
    </row>
    <row r="142" spans="1:24">
      <c r="A142" s="158">
        <f ca="1">ORIGEN!B139</f>
        <v>0</v>
      </c>
      <c r="B142" s="158"/>
      <c r="D142" s="103"/>
      <c r="E142" s="103"/>
      <c r="I142" s="106"/>
      <c r="J142" s="106"/>
      <c r="K142" s="106"/>
      <c r="M142" s="103" t="str">
        <f>IF($L142&lt;&gt;"", _xlfn.XLOOKUP($L142,BASE_A[No.],BASE_A[SEDE], "POR IDENTIFICAR"), "")</f>
        <v/>
      </c>
      <c r="N142" s="103" t="str">
        <f>IF($L142&lt;&gt;"", _xlfn.XLOOKUP($L142, BASE_A[No.], BASE_A[NOMBRE], "POR IDENTIFICAR "), "")</f>
        <v/>
      </c>
      <c r="O142" s="207"/>
      <c r="P142" s="103"/>
      <c r="Q142" s="86"/>
      <c r="R142" s="103"/>
      <c r="S142" s="135"/>
      <c r="U142" s="103"/>
      <c r="W142" s="103"/>
      <c r="X142" s="107"/>
    </row>
    <row r="143" spans="1:24">
      <c r="A143" s="158">
        <f ca="1">ORIGEN!B140</f>
        <v>0</v>
      </c>
      <c r="B143" s="158"/>
      <c r="D143" s="103"/>
      <c r="E143" s="103"/>
      <c r="I143" s="106"/>
      <c r="J143" s="106"/>
      <c r="K143" s="106"/>
      <c r="M143" s="103" t="str">
        <f>IF($L143&lt;&gt;"", _xlfn.XLOOKUP($L143,BASE_A[No.],BASE_A[SEDE], "POR IDENTIFICAR"), "")</f>
        <v/>
      </c>
      <c r="N143" s="103" t="str">
        <f>IF($L143&lt;&gt;"", _xlfn.XLOOKUP($L143, BASE_A[No.], BASE_A[NOMBRE], "POR IDENTIFICAR "), "")</f>
        <v/>
      </c>
      <c r="O143" s="207"/>
      <c r="P143" s="103"/>
      <c r="Q143" s="86"/>
      <c r="R143" s="103"/>
      <c r="S143" s="135"/>
      <c r="U143" s="103"/>
      <c r="W143" s="103"/>
      <c r="X143" s="107"/>
    </row>
    <row r="144" spans="1:24">
      <c r="A144" s="158">
        <f ca="1">ORIGEN!B141</f>
        <v>0</v>
      </c>
      <c r="B144" s="158"/>
      <c r="D144" s="103"/>
      <c r="E144" s="103"/>
      <c r="I144" s="106"/>
      <c r="J144" s="106"/>
      <c r="K144" s="106"/>
      <c r="M144" s="103" t="str">
        <f>IF($L144&lt;&gt;"", _xlfn.XLOOKUP($L144,BASE_A[No.],BASE_A[SEDE], "POR IDENTIFICAR"), "")</f>
        <v/>
      </c>
      <c r="N144" s="103" t="str">
        <f>IF($L144&lt;&gt;"", _xlfn.XLOOKUP($L144, BASE_A[No.], BASE_A[NOMBRE], "POR IDENTIFICAR "), "")</f>
        <v/>
      </c>
      <c r="O144" s="207"/>
      <c r="P144" s="103"/>
      <c r="Q144" s="86"/>
      <c r="R144" s="103"/>
      <c r="S144" s="135"/>
      <c r="U144" s="103"/>
      <c r="W144" s="103"/>
      <c r="X144" s="107"/>
    </row>
    <row r="145" spans="1:24">
      <c r="A145" s="158">
        <f ca="1">ORIGEN!B142</f>
        <v>0</v>
      </c>
      <c r="B145" s="158"/>
      <c r="D145" s="103"/>
      <c r="E145" s="103"/>
      <c r="I145" s="106"/>
      <c r="J145" s="106"/>
      <c r="K145" s="106"/>
      <c r="M145" s="103" t="str">
        <f>IF($L145&lt;&gt;"", _xlfn.XLOOKUP($L145,BASE_A[No.],BASE_A[SEDE], "POR IDENTIFICAR"), "")</f>
        <v/>
      </c>
      <c r="N145" s="103" t="str">
        <f>IF($L145&lt;&gt;"", _xlfn.XLOOKUP($L145, BASE_A[No.], BASE_A[NOMBRE], "POR IDENTIFICAR "), "")</f>
        <v/>
      </c>
      <c r="O145" s="207"/>
      <c r="P145" s="103"/>
      <c r="Q145" s="86"/>
      <c r="R145" s="103"/>
      <c r="S145" s="135"/>
      <c r="U145" s="103"/>
      <c r="W145" s="103"/>
      <c r="X145" s="107"/>
    </row>
    <row r="146" spans="1:24">
      <c r="A146" s="158">
        <f ca="1">ORIGEN!B143</f>
        <v>0</v>
      </c>
      <c r="B146" s="158"/>
      <c r="D146" s="103"/>
      <c r="E146" s="103"/>
      <c r="I146" s="106"/>
      <c r="J146" s="106"/>
      <c r="K146" s="106"/>
      <c r="M146" s="103" t="str">
        <f>IF($L146&lt;&gt;"", _xlfn.XLOOKUP($L146,BASE_A[No.],BASE_A[SEDE], "POR IDENTIFICAR"), "")</f>
        <v/>
      </c>
      <c r="N146" s="103" t="str">
        <f>IF($L146&lt;&gt;"", _xlfn.XLOOKUP($L146, BASE_A[No.], BASE_A[NOMBRE], "POR IDENTIFICAR "), "")</f>
        <v/>
      </c>
      <c r="O146" s="207"/>
      <c r="P146" s="103"/>
      <c r="Q146" s="86"/>
      <c r="R146" s="103"/>
      <c r="S146" s="135"/>
      <c r="U146" s="103"/>
      <c r="W146" s="103"/>
      <c r="X146" s="107"/>
    </row>
    <row r="147" spans="1:24">
      <c r="A147" s="158">
        <f ca="1">ORIGEN!B144</f>
        <v>0</v>
      </c>
      <c r="B147" s="158"/>
      <c r="D147" s="103"/>
      <c r="E147" s="103"/>
      <c r="I147" s="106"/>
      <c r="J147" s="106"/>
      <c r="K147" s="106"/>
      <c r="M147" s="103" t="str">
        <f>IF($L147&lt;&gt;"", _xlfn.XLOOKUP($L147,BASE_A[No.],BASE_A[SEDE], "POR IDENTIFICAR"), "")</f>
        <v/>
      </c>
      <c r="N147" s="103" t="str">
        <f>IF($L147&lt;&gt;"", _xlfn.XLOOKUP($L147, BASE_A[No.], BASE_A[NOMBRE], "POR IDENTIFICAR "), "")</f>
        <v/>
      </c>
      <c r="O147" s="207"/>
      <c r="P147" s="103"/>
      <c r="Q147" s="86"/>
      <c r="R147" s="103"/>
      <c r="S147" s="135"/>
      <c r="U147" s="103"/>
      <c r="W147" s="103"/>
      <c r="X147" s="107"/>
    </row>
    <row r="148" spans="1:24">
      <c r="A148" s="158">
        <f ca="1">ORIGEN!B145</f>
        <v>0</v>
      </c>
      <c r="B148" s="158"/>
      <c r="D148" s="103"/>
      <c r="E148" s="103"/>
      <c r="I148" s="106"/>
      <c r="J148" s="106"/>
      <c r="K148" s="106"/>
      <c r="M148" s="103" t="str">
        <f>IF($L148&lt;&gt;"", _xlfn.XLOOKUP($L148,BASE_A[No.],BASE_A[SEDE], "POR IDENTIFICAR"), "")</f>
        <v/>
      </c>
      <c r="N148" s="103" t="str">
        <f>IF($L148&lt;&gt;"", _xlfn.XLOOKUP($L148, BASE_A[No.], BASE_A[NOMBRE], "POR IDENTIFICAR "), "")</f>
        <v/>
      </c>
      <c r="O148" s="207"/>
      <c r="P148" s="103"/>
      <c r="Q148" s="86"/>
      <c r="R148" s="103"/>
      <c r="S148" s="135"/>
      <c r="U148" s="103"/>
      <c r="W148" s="103"/>
      <c r="X148" s="107"/>
    </row>
    <row r="149" spans="1:24">
      <c r="A149" s="158">
        <f ca="1">ORIGEN!B146</f>
        <v>0</v>
      </c>
      <c r="B149" s="158"/>
      <c r="D149" s="103"/>
      <c r="E149" s="103"/>
      <c r="I149" s="106"/>
      <c r="J149" s="106"/>
      <c r="K149" s="106"/>
      <c r="M149" s="103" t="str">
        <f>IF($L149&lt;&gt;"", _xlfn.XLOOKUP($L149,BASE_A[No.],BASE_A[SEDE], "POR IDENTIFICAR"), "")</f>
        <v/>
      </c>
      <c r="N149" s="103" t="str">
        <f>IF($L149&lt;&gt;"", _xlfn.XLOOKUP($L149, BASE_A[No.], BASE_A[NOMBRE], "POR IDENTIFICAR "), "")</f>
        <v/>
      </c>
      <c r="O149" s="207"/>
      <c r="P149" s="103"/>
      <c r="Q149" s="86"/>
      <c r="R149" s="103"/>
      <c r="S149" s="135"/>
      <c r="U149" s="103"/>
      <c r="W149" s="103"/>
      <c r="X149" s="107"/>
    </row>
    <row r="150" spans="1:24">
      <c r="A150" s="158">
        <f ca="1">ORIGEN!B147</f>
        <v>0</v>
      </c>
      <c r="B150" s="158"/>
      <c r="D150" s="103"/>
      <c r="E150" s="103"/>
      <c r="I150" s="106"/>
      <c r="J150" s="106"/>
      <c r="K150" s="106"/>
      <c r="M150" s="103" t="str">
        <f>IF($L150&lt;&gt;"", _xlfn.XLOOKUP($L150,BASE_A[No.],BASE_A[SEDE], "POR IDENTIFICAR"), "")</f>
        <v/>
      </c>
      <c r="N150" s="103" t="str">
        <f>IF($L150&lt;&gt;"", _xlfn.XLOOKUP($L150, BASE_A[No.], BASE_A[NOMBRE], "POR IDENTIFICAR "), "")</f>
        <v/>
      </c>
      <c r="O150" s="207"/>
      <c r="P150" s="103"/>
      <c r="Q150" s="86"/>
      <c r="R150" s="103"/>
      <c r="S150" s="135"/>
      <c r="U150" s="103"/>
      <c r="W150" s="103"/>
      <c r="X150" s="107"/>
    </row>
    <row r="151" spans="1:24">
      <c r="A151" s="158">
        <f ca="1">ORIGEN!B148</f>
        <v>0</v>
      </c>
      <c r="B151" s="158"/>
      <c r="D151" s="103"/>
      <c r="E151" s="103"/>
      <c r="I151" s="106"/>
      <c r="J151" s="106"/>
      <c r="K151" s="106"/>
      <c r="M151" s="103" t="str">
        <f>IF($L151&lt;&gt;"", _xlfn.XLOOKUP($L151,BASE_A[No.],BASE_A[SEDE], "POR IDENTIFICAR"), "")</f>
        <v/>
      </c>
      <c r="N151" s="103" t="str">
        <f>IF($L151&lt;&gt;"", _xlfn.XLOOKUP($L151, BASE_A[No.], BASE_A[NOMBRE], "POR IDENTIFICAR "), "")</f>
        <v/>
      </c>
      <c r="O151" s="207"/>
      <c r="P151" s="103"/>
      <c r="Q151" s="86"/>
      <c r="R151" s="103"/>
      <c r="S151" s="135"/>
      <c r="U151" s="103"/>
      <c r="W151" s="103"/>
      <c r="X151" s="107"/>
    </row>
    <row r="152" spans="1:24">
      <c r="A152" s="158">
        <f ca="1">ORIGEN!B149</f>
        <v>0</v>
      </c>
      <c r="B152" s="158"/>
      <c r="D152" s="103"/>
      <c r="E152" s="103"/>
      <c r="I152" s="106"/>
      <c r="J152" s="106"/>
      <c r="K152" s="106"/>
      <c r="M152" s="103" t="str">
        <f>IF($L152&lt;&gt;"", _xlfn.XLOOKUP($L152,BASE_A[No.],BASE_A[SEDE], "POR IDENTIFICAR"), "")</f>
        <v/>
      </c>
      <c r="N152" s="103" t="str">
        <f>IF($L152&lt;&gt;"", _xlfn.XLOOKUP($L152, BASE_A[No.], BASE_A[NOMBRE], "POR IDENTIFICAR "), "")</f>
        <v/>
      </c>
      <c r="O152" s="207"/>
      <c r="P152" s="103"/>
      <c r="Q152" s="86"/>
      <c r="R152" s="103"/>
      <c r="S152" s="135"/>
      <c r="U152" s="103"/>
      <c r="W152" s="103"/>
      <c r="X152" s="107"/>
    </row>
    <row r="153" spans="1:24">
      <c r="A153" s="158">
        <f ca="1">ORIGEN!B150</f>
        <v>0</v>
      </c>
      <c r="B153" s="158"/>
      <c r="D153" s="103"/>
      <c r="E153" s="103"/>
      <c r="I153" s="106"/>
      <c r="J153" s="106"/>
      <c r="K153" s="106"/>
      <c r="M153" s="103" t="str">
        <f>IF($L153&lt;&gt;"", _xlfn.XLOOKUP($L153,BASE_A[No.],BASE_A[SEDE], "POR IDENTIFICAR"), "")</f>
        <v/>
      </c>
      <c r="N153" s="103" t="str">
        <f>IF($L153&lt;&gt;"", _xlfn.XLOOKUP($L153, BASE_A[No.], BASE_A[NOMBRE], "POR IDENTIFICAR "), "")</f>
        <v/>
      </c>
      <c r="O153" s="207"/>
      <c r="P153" s="103"/>
      <c r="Q153" s="86"/>
      <c r="R153" s="103"/>
      <c r="S153" s="135"/>
      <c r="U153" s="103"/>
      <c r="W153" s="103"/>
      <c r="X153" s="107"/>
    </row>
    <row r="154" spans="1:24">
      <c r="A154" s="158">
        <f ca="1">ORIGEN!B151</f>
        <v>0</v>
      </c>
      <c r="B154" s="158"/>
      <c r="D154" s="103"/>
      <c r="E154" s="103"/>
      <c r="I154" s="106"/>
      <c r="J154" s="106"/>
      <c r="K154" s="106"/>
      <c r="M154" s="103" t="str">
        <f>IF($L154&lt;&gt;"", _xlfn.XLOOKUP($L154,BASE_A[No.],BASE_A[SEDE], "POR IDENTIFICAR"), "")</f>
        <v/>
      </c>
      <c r="N154" s="103" t="str">
        <f>IF($L154&lt;&gt;"", _xlfn.XLOOKUP($L154, BASE_A[No.], BASE_A[NOMBRE], "POR IDENTIFICAR "), "")</f>
        <v/>
      </c>
      <c r="O154" s="207"/>
      <c r="P154" s="103"/>
      <c r="Q154" s="86"/>
      <c r="R154" s="103"/>
      <c r="S154" s="135"/>
      <c r="U154" s="103"/>
      <c r="W154" s="103"/>
      <c r="X154" s="107"/>
    </row>
    <row r="155" spans="1:24">
      <c r="A155" s="158">
        <f ca="1">ORIGEN!B152</f>
        <v>0</v>
      </c>
      <c r="B155" s="158"/>
      <c r="D155" s="103"/>
      <c r="E155" s="103"/>
      <c r="I155" s="106"/>
      <c r="J155" s="106"/>
      <c r="K155" s="106"/>
      <c r="M155" s="103" t="str">
        <f>IF($L155&lt;&gt;"", _xlfn.XLOOKUP($L155,BASE_A[No.],BASE_A[SEDE], "POR IDENTIFICAR"), "")</f>
        <v/>
      </c>
      <c r="N155" s="103" t="str">
        <f>IF($L155&lt;&gt;"", _xlfn.XLOOKUP($L155, BASE_A[No.], BASE_A[NOMBRE], "POR IDENTIFICAR "), "")</f>
        <v/>
      </c>
      <c r="O155" s="207"/>
      <c r="P155" s="103"/>
      <c r="Q155" s="86"/>
      <c r="R155" s="103"/>
      <c r="S155" s="135"/>
      <c r="U155" s="103"/>
      <c r="W155" s="103"/>
      <c r="X155" s="107"/>
    </row>
    <row r="156" spans="1:24">
      <c r="A156" s="158">
        <f ca="1">ORIGEN!B153</f>
        <v>0</v>
      </c>
      <c r="B156" s="158"/>
      <c r="D156" s="103"/>
      <c r="E156" s="103"/>
      <c r="I156" s="106"/>
      <c r="J156" s="106"/>
      <c r="K156" s="106"/>
      <c r="M156" s="103" t="str">
        <f>IF($L156&lt;&gt;"", _xlfn.XLOOKUP($L156,BASE_A[No.],BASE_A[SEDE], "POR IDENTIFICAR"), "")</f>
        <v/>
      </c>
      <c r="N156" s="103" t="str">
        <f>IF($L156&lt;&gt;"", _xlfn.XLOOKUP($L156, BASE_A[No.], BASE_A[NOMBRE], "POR IDENTIFICAR "), "")</f>
        <v/>
      </c>
      <c r="O156" s="207"/>
      <c r="P156" s="103"/>
      <c r="Q156" s="86"/>
      <c r="R156" s="103"/>
      <c r="S156" s="135"/>
      <c r="U156" s="103"/>
      <c r="W156" s="103"/>
      <c r="X156" s="107"/>
    </row>
    <row r="157" spans="1:24">
      <c r="A157" s="158">
        <f ca="1">ORIGEN!B154</f>
        <v>0</v>
      </c>
      <c r="B157" s="158"/>
      <c r="D157" s="103"/>
      <c r="E157" s="103"/>
      <c r="I157" s="106"/>
      <c r="J157" s="106"/>
      <c r="K157" s="106"/>
      <c r="M157" s="103" t="str">
        <f>IF($L157&lt;&gt;"", _xlfn.XLOOKUP($L157,BASE_A[No.],BASE_A[SEDE], "POR IDENTIFICAR"), "")</f>
        <v/>
      </c>
      <c r="N157" s="103" t="str">
        <f>IF($L157&lt;&gt;"", _xlfn.XLOOKUP($L157, BASE_A[No.], BASE_A[NOMBRE], "POR IDENTIFICAR "), "")</f>
        <v/>
      </c>
      <c r="O157" s="207"/>
      <c r="P157" s="103"/>
      <c r="Q157" s="86"/>
      <c r="R157" s="103"/>
      <c r="S157" s="135"/>
      <c r="U157" s="103"/>
      <c r="W157" s="103"/>
      <c r="X157" s="107"/>
    </row>
    <row r="158" spans="1:24">
      <c r="A158" s="158">
        <f ca="1">ORIGEN!B155</f>
        <v>0</v>
      </c>
      <c r="B158" s="158"/>
      <c r="D158" s="103"/>
      <c r="E158" s="103"/>
      <c r="I158" s="106"/>
      <c r="J158" s="106"/>
      <c r="K158" s="106"/>
      <c r="M158" s="103" t="str">
        <f>IF($L158&lt;&gt;"", _xlfn.XLOOKUP($L158,BASE_A[No.],BASE_A[SEDE], "POR IDENTIFICAR"), "")</f>
        <v/>
      </c>
      <c r="N158" s="103" t="str">
        <f>IF($L158&lt;&gt;"", _xlfn.XLOOKUP($L158, BASE_A[No.], BASE_A[NOMBRE], "POR IDENTIFICAR "), "")</f>
        <v/>
      </c>
      <c r="O158" s="207"/>
      <c r="P158" s="103"/>
      <c r="Q158" s="86"/>
      <c r="R158" s="103"/>
      <c r="S158" s="135"/>
      <c r="U158" s="103"/>
      <c r="W158" s="103"/>
      <c r="X158" s="107"/>
    </row>
    <row r="159" spans="1:24">
      <c r="A159" s="158">
        <f ca="1">ORIGEN!B156</f>
        <v>0</v>
      </c>
      <c r="B159" s="158"/>
      <c r="D159" s="103"/>
      <c r="E159" s="103"/>
      <c r="I159" s="106"/>
      <c r="J159" s="106"/>
      <c r="K159" s="106"/>
      <c r="M159" s="103" t="str">
        <f>IF($L159&lt;&gt;"", _xlfn.XLOOKUP($L159,BASE_A[No.],BASE_A[SEDE], "POR IDENTIFICAR"), "")</f>
        <v/>
      </c>
      <c r="N159" s="103" t="str">
        <f>IF($L159&lt;&gt;"", _xlfn.XLOOKUP($L159, BASE_A[No.], BASE_A[NOMBRE], "POR IDENTIFICAR "), "")</f>
        <v/>
      </c>
      <c r="O159" s="207"/>
      <c r="P159" s="103"/>
      <c r="Q159" s="86"/>
      <c r="R159" s="103"/>
      <c r="S159" s="135"/>
      <c r="U159" s="103"/>
      <c r="W159" s="103"/>
      <c r="X159" s="107"/>
    </row>
    <row r="160" spans="1:24">
      <c r="A160" s="158">
        <f ca="1">ORIGEN!B157</f>
        <v>0</v>
      </c>
      <c r="B160" s="158"/>
      <c r="D160" s="103"/>
      <c r="E160" s="103"/>
      <c r="I160" s="106"/>
      <c r="J160" s="106"/>
      <c r="K160" s="106"/>
      <c r="M160" s="103" t="str">
        <f>IF($L160&lt;&gt;"", _xlfn.XLOOKUP($L160,BASE_A[No.],BASE_A[SEDE], "POR IDENTIFICAR"), "")</f>
        <v/>
      </c>
      <c r="N160" s="103" t="str">
        <f>IF($L160&lt;&gt;"", _xlfn.XLOOKUP($L160, BASE_A[No.], BASE_A[NOMBRE], "POR IDENTIFICAR "), "")</f>
        <v/>
      </c>
      <c r="O160" s="207"/>
      <c r="P160" s="103"/>
      <c r="Q160" s="86"/>
      <c r="R160" s="103"/>
      <c r="S160" s="135"/>
      <c r="U160" s="103"/>
      <c r="W160" s="103"/>
      <c r="X160" s="107"/>
    </row>
    <row r="161" spans="1:24">
      <c r="A161" s="158">
        <f ca="1">ORIGEN!B158</f>
        <v>0</v>
      </c>
      <c r="B161" s="158"/>
      <c r="D161" s="103"/>
      <c r="E161" s="103"/>
      <c r="I161" s="106"/>
      <c r="J161" s="106"/>
      <c r="K161" s="106"/>
      <c r="M161" s="103" t="str">
        <f>IF($L161&lt;&gt;"", _xlfn.XLOOKUP($L161,BASE_A[No.],BASE_A[SEDE], "POR IDENTIFICAR"), "")</f>
        <v/>
      </c>
      <c r="N161" s="103" t="str">
        <f>IF($L161&lt;&gt;"", _xlfn.XLOOKUP($L161, BASE_A[No.], BASE_A[NOMBRE], "POR IDENTIFICAR "), "")</f>
        <v/>
      </c>
      <c r="O161" s="207"/>
      <c r="P161" s="103"/>
      <c r="Q161" s="86"/>
      <c r="R161" s="103"/>
      <c r="S161" s="135"/>
      <c r="U161" s="103"/>
      <c r="W161" s="103"/>
      <c r="X161" s="107"/>
    </row>
    <row r="162" spans="1:24">
      <c r="A162" s="158">
        <f ca="1">ORIGEN!B159</f>
        <v>0</v>
      </c>
      <c r="B162" s="158"/>
      <c r="D162" s="103"/>
      <c r="E162" s="103"/>
      <c r="I162" s="106"/>
      <c r="J162" s="106"/>
      <c r="K162" s="106"/>
      <c r="M162" s="103" t="str">
        <f>IF($L162&lt;&gt;"", _xlfn.XLOOKUP($L162,BASE_A[No.],BASE_A[SEDE], "POR IDENTIFICAR"), "")</f>
        <v/>
      </c>
      <c r="N162" s="103" t="str">
        <f>IF($L162&lt;&gt;"", _xlfn.XLOOKUP($L162, BASE_A[No.], BASE_A[NOMBRE], "POR IDENTIFICAR "), "")</f>
        <v/>
      </c>
      <c r="O162" s="207"/>
      <c r="P162" s="103"/>
      <c r="Q162" s="86"/>
      <c r="R162" s="103"/>
      <c r="S162" s="135"/>
      <c r="U162" s="103"/>
      <c r="W162" s="103"/>
      <c r="X162" s="107"/>
    </row>
    <row r="163" spans="1:24">
      <c r="A163" s="158">
        <f ca="1">ORIGEN!B160</f>
        <v>0</v>
      </c>
      <c r="B163" s="158"/>
      <c r="D163" s="103"/>
      <c r="E163" s="103"/>
      <c r="I163" s="106"/>
      <c r="J163" s="106"/>
      <c r="K163" s="106"/>
      <c r="M163" s="103" t="str">
        <f>IF($L163&lt;&gt;"", _xlfn.XLOOKUP($L163,BASE_A[No.],BASE_A[SEDE], "POR IDENTIFICAR"), "")</f>
        <v/>
      </c>
      <c r="N163" s="103" t="str">
        <f>IF($L163&lt;&gt;"", _xlfn.XLOOKUP($L163, BASE_A[No.], BASE_A[NOMBRE], "POR IDENTIFICAR "), "")</f>
        <v/>
      </c>
      <c r="O163" s="207"/>
      <c r="P163" s="103"/>
      <c r="Q163" s="86"/>
      <c r="R163" s="103"/>
      <c r="S163" s="135"/>
      <c r="U163" s="103"/>
      <c r="W163" s="103"/>
      <c r="X163" s="107"/>
    </row>
    <row r="164" spans="1:24">
      <c r="A164" s="158">
        <f ca="1">ORIGEN!B161</f>
        <v>0</v>
      </c>
      <c r="B164" s="158"/>
      <c r="D164" s="103"/>
      <c r="E164" s="103"/>
      <c r="I164" s="106"/>
      <c r="J164" s="106"/>
      <c r="K164" s="106"/>
      <c r="M164" s="103" t="str">
        <f>IF($L164&lt;&gt;"", _xlfn.XLOOKUP($L164,BASE_A[No.],BASE_A[SEDE], "POR IDENTIFICAR"), "")</f>
        <v/>
      </c>
      <c r="N164" s="103" t="str">
        <f>IF($L164&lt;&gt;"", _xlfn.XLOOKUP($L164, BASE_A[No.], BASE_A[NOMBRE], "POR IDENTIFICAR "), "")</f>
        <v/>
      </c>
      <c r="O164" s="207"/>
      <c r="P164" s="103"/>
      <c r="Q164" s="86"/>
      <c r="R164" s="103"/>
      <c r="S164" s="135"/>
      <c r="U164" s="103"/>
      <c r="W164" s="103"/>
      <c r="X164" s="107"/>
    </row>
    <row r="165" spans="1:24">
      <c r="A165" s="158">
        <f ca="1">ORIGEN!B162</f>
        <v>0</v>
      </c>
      <c r="B165" s="158"/>
      <c r="D165" s="103"/>
      <c r="E165" s="103"/>
      <c r="I165" s="106"/>
      <c r="J165" s="106"/>
      <c r="K165" s="106"/>
      <c r="M165" s="103" t="str">
        <f>IF($L165&lt;&gt;"", _xlfn.XLOOKUP($L165,BASE_A[No.],BASE_A[SEDE], "POR IDENTIFICAR"), "")</f>
        <v/>
      </c>
      <c r="N165" s="103" t="str">
        <f>IF($L165&lt;&gt;"", _xlfn.XLOOKUP($L165, BASE_A[No.], BASE_A[NOMBRE], "POR IDENTIFICAR "), "")</f>
        <v/>
      </c>
      <c r="O165" s="207"/>
      <c r="P165" s="103"/>
      <c r="Q165" s="86"/>
      <c r="R165" s="103"/>
      <c r="S165" s="135"/>
      <c r="U165" s="103"/>
      <c r="W165" s="103"/>
      <c r="X165" s="107"/>
    </row>
    <row r="166" spans="1:24">
      <c r="A166" s="158">
        <f ca="1">ORIGEN!B163</f>
        <v>0</v>
      </c>
      <c r="B166" s="158"/>
      <c r="D166" s="103"/>
      <c r="E166" s="103"/>
      <c r="I166" s="106"/>
      <c r="J166" s="106"/>
      <c r="K166" s="106"/>
      <c r="M166" s="103" t="str">
        <f>IF($L166&lt;&gt;"", _xlfn.XLOOKUP($L166,BASE_A[No.],BASE_A[SEDE], "POR IDENTIFICAR"), "")</f>
        <v/>
      </c>
      <c r="N166" s="103" t="str">
        <f>IF($L166&lt;&gt;"", _xlfn.XLOOKUP($L166, BASE_A[No.], BASE_A[NOMBRE], "POR IDENTIFICAR "), "")</f>
        <v/>
      </c>
      <c r="O166" s="207"/>
      <c r="P166" s="103"/>
      <c r="Q166" s="86"/>
      <c r="R166" s="103"/>
      <c r="S166" s="135"/>
      <c r="U166" s="103"/>
      <c r="W166" s="103"/>
      <c r="X166" s="107"/>
    </row>
    <row r="167" spans="1:24">
      <c r="A167" s="158">
        <f ca="1">ORIGEN!B164</f>
        <v>0</v>
      </c>
      <c r="B167" s="158"/>
      <c r="D167" s="103"/>
      <c r="E167" s="103"/>
      <c r="I167" s="106"/>
      <c r="J167" s="106"/>
      <c r="K167" s="106"/>
      <c r="M167" s="103" t="str">
        <f>IF($L167&lt;&gt;"", _xlfn.XLOOKUP($L167,BASE_A[No.],BASE_A[SEDE], "POR IDENTIFICAR"), "")</f>
        <v/>
      </c>
      <c r="N167" s="103" t="str">
        <f>IF($L167&lt;&gt;"", _xlfn.XLOOKUP($L167, BASE_A[No.], BASE_A[NOMBRE], "POR IDENTIFICAR "), "")</f>
        <v/>
      </c>
      <c r="O167" s="207"/>
      <c r="P167" s="103"/>
      <c r="Q167" s="86"/>
      <c r="R167" s="103"/>
      <c r="S167" s="135"/>
      <c r="U167" s="103"/>
      <c r="W167" s="103"/>
      <c r="X167" s="107"/>
    </row>
    <row r="168" spans="1:24">
      <c r="A168" s="158">
        <f ca="1">ORIGEN!B165</f>
        <v>0</v>
      </c>
      <c r="B168" s="158"/>
      <c r="D168" s="103"/>
      <c r="E168" s="103"/>
      <c r="I168" s="106"/>
      <c r="J168" s="106"/>
      <c r="K168" s="106"/>
      <c r="M168" s="103" t="str">
        <f>IF($L168&lt;&gt;"", _xlfn.XLOOKUP($L168,BASE_A[No.],BASE_A[SEDE], "POR IDENTIFICAR"), "")</f>
        <v/>
      </c>
      <c r="N168" s="103" t="str">
        <f>IF($L168&lt;&gt;"", _xlfn.XLOOKUP($L168, BASE_A[No.], BASE_A[NOMBRE], "POR IDENTIFICAR "), "")</f>
        <v/>
      </c>
      <c r="O168" s="207"/>
      <c r="P168" s="103"/>
      <c r="Q168" s="86"/>
      <c r="R168" s="103"/>
      <c r="S168" s="135"/>
      <c r="U168" s="103"/>
      <c r="W168" s="103"/>
      <c r="X168" s="107"/>
    </row>
    <row r="169" spans="1:24">
      <c r="A169" s="158">
        <f ca="1">ORIGEN!B166</f>
        <v>0</v>
      </c>
      <c r="B169" s="158"/>
      <c r="D169" s="103"/>
      <c r="E169" s="103"/>
      <c r="I169" s="106"/>
      <c r="J169" s="106"/>
      <c r="K169" s="106"/>
      <c r="M169" s="103" t="str">
        <f>IF($L169&lt;&gt;"", _xlfn.XLOOKUP($L169,BASE_A[No.],BASE_A[SEDE], "POR IDENTIFICAR"), "")</f>
        <v/>
      </c>
      <c r="N169" s="103" t="str">
        <f>IF($L169&lt;&gt;"", _xlfn.XLOOKUP($L169, BASE_A[No.], BASE_A[NOMBRE], "POR IDENTIFICAR "), "")</f>
        <v/>
      </c>
      <c r="O169" s="207"/>
      <c r="P169" s="103"/>
      <c r="Q169" s="86"/>
      <c r="R169" s="103"/>
      <c r="S169" s="135"/>
      <c r="U169" s="103"/>
      <c r="W169" s="103"/>
      <c r="X169" s="107"/>
    </row>
    <row r="170" spans="1:24">
      <c r="A170" s="158">
        <f ca="1">ORIGEN!B167</f>
        <v>0</v>
      </c>
      <c r="B170" s="158"/>
      <c r="D170" s="103"/>
      <c r="E170" s="103"/>
      <c r="I170" s="106"/>
      <c r="J170" s="106"/>
      <c r="K170" s="106"/>
      <c r="M170" s="103" t="str">
        <f>IF($L170&lt;&gt;"", _xlfn.XLOOKUP($L170,BASE_A[No.],BASE_A[SEDE], "POR IDENTIFICAR"), "")</f>
        <v/>
      </c>
      <c r="N170" s="103" t="str">
        <f>IF($L170&lt;&gt;"", _xlfn.XLOOKUP($L170, BASE_A[No.], BASE_A[NOMBRE], "POR IDENTIFICAR "), "")</f>
        <v/>
      </c>
      <c r="O170" s="207"/>
      <c r="P170" s="103"/>
      <c r="Q170" s="86"/>
      <c r="R170" s="103"/>
      <c r="S170" s="135"/>
      <c r="U170" s="103"/>
      <c r="W170" s="103"/>
      <c r="X170" s="107"/>
    </row>
    <row r="171" spans="1:24">
      <c r="A171" s="158">
        <f ca="1">ORIGEN!B168</f>
        <v>0</v>
      </c>
      <c r="B171" s="158"/>
      <c r="D171" s="103"/>
      <c r="E171" s="103"/>
      <c r="I171" s="106"/>
      <c r="J171" s="106"/>
      <c r="K171" s="106"/>
      <c r="M171" s="103" t="str">
        <f>IF($L171&lt;&gt;"", _xlfn.XLOOKUP($L171,BASE_A[No.],BASE_A[SEDE], "POR IDENTIFICAR"), "")</f>
        <v/>
      </c>
      <c r="N171" s="103" t="str">
        <f>IF($L171&lt;&gt;"", _xlfn.XLOOKUP($L171, BASE_A[No.], BASE_A[NOMBRE], "POR IDENTIFICAR "), "")</f>
        <v/>
      </c>
      <c r="O171" s="207"/>
      <c r="P171" s="103"/>
      <c r="Q171" s="86"/>
      <c r="R171" s="103"/>
      <c r="S171" s="135"/>
      <c r="U171" s="103"/>
      <c r="W171" s="103"/>
      <c r="X171" s="107"/>
    </row>
    <row r="172" spans="1:24">
      <c r="A172" s="158">
        <f ca="1">ORIGEN!B169</f>
        <v>0</v>
      </c>
      <c r="B172" s="158"/>
      <c r="D172" s="103"/>
      <c r="E172" s="103"/>
      <c r="I172" s="106"/>
      <c r="J172" s="106"/>
      <c r="K172" s="106"/>
      <c r="M172" s="103" t="str">
        <f>IF($L172&lt;&gt;"", _xlfn.XLOOKUP($L172,BASE_A[No.],BASE_A[SEDE], "POR IDENTIFICAR"), "")</f>
        <v/>
      </c>
      <c r="N172" s="103" t="str">
        <f>IF($L172&lt;&gt;"", _xlfn.XLOOKUP($L172, BASE_A[No.], BASE_A[NOMBRE], "POR IDENTIFICAR "), "")</f>
        <v/>
      </c>
      <c r="O172" s="207"/>
      <c r="P172" s="103"/>
      <c r="Q172" s="86"/>
      <c r="R172" s="103"/>
      <c r="S172" s="135"/>
      <c r="U172" s="103"/>
      <c r="W172" s="103"/>
      <c r="X172" s="107"/>
    </row>
    <row r="173" spans="1:24">
      <c r="A173" s="158">
        <f ca="1">ORIGEN!B170</f>
        <v>0</v>
      </c>
      <c r="B173" s="158"/>
      <c r="D173" s="103"/>
      <c r="E173" s="103"/>
      <c r="I173" s="106"/>
      <c r="J173" s="106"/>
      <c r="K173" s="106"/>
      <c r="M173" s="103" t="str">
        <f>IF($L173&lt;&gt;"", _xlfn.XLOOKUP($L173,BASE_A[No.],BASE_A[SEDE], "POR IDENTIFICAR"), "")</f>
        <v/>
      </c>
      <c r="N173" s="103" t="str">
        <f>IF($L173&lt;&gt;"", _xlfn.XLOOKUP($L173, BASE_A[No.], BASE_A[NOMBRE], "POR IDENTIFICAR "), "")</f>
        <v/>
      </c>
      <c r="O173" s="207"/>
      <c r="P173" s="103"/>
      <c r="Q173" s="86"/>
      <c r="R173" s="103"/>
      <c r="S173" s="135"/>
      <c r="U173" s="103"/>
      <c r="W173" s="103"/>
      <c r="X173" s="107"/>
    </row>
    <row r="174" spans="1:24">
      <c r="A174" s="158">
        <f ca="1">ORIGEN!B171</f>
        <v>0</v>
      </c>
      <c r="B174" s="158"/>
      <c r="D174" s="103"/>
      <c r="E174" s="103"/>
      <c r="I174" s="106"/>
      <c r="J174" s="106"/>
      <c r="K174" s="106"/>
      <c r="M174" s="103" t="str">
        <f>IF($L174&lt;&gt;"", _xlfn.XLOOKUP($L174,BASE_A[No.],BASE_A[SEDE], "POR IDENTIFICAR"), "")</f>
        <v/>
      </c>
      <c r="N174" s="103" t="str">
        <f>IF($L174&lt;&gt;"", _xlfn.XLOOKUP($L174, BASE_A[No.], BASE_A[NOMBRE], "POR IDENTIFICAR "), "")</f>
        <v/>
      </c>
      <c r="O174" s="207"/>
      <c r="P174" s="103"/>
      <c r="Q174" s="86"/>
      <c r="R174" s="103"/>
      <c r="S174" s="135"/>
      <c r="U174" s="103"/>
      <c r="W174" s="103"/>
      <c r="X174" s="107"/>
    </row>
    <row r="175" spans="1:24">
      <c r="A175" s="158">
        <f ca="1">ORIGEN!B172</f>
        <v>0</v>
      </c>
      <c r="B175" s="158"/>
      <c r="D175" s="103"/>
      <c r="E175" s="103"/>
      <c r="I175" s="106"/>
      <c r="J175" s="106"/>
      <c r="K175" s="106"/>
      <c r="M175" s="103" t="str">
        <f>IF($L175&lt;&gt;"", _xlfn.XLOOKUP($L175,BASE_A[No.],BASE_A[SEDE], "POR IDENTIFICAR"), "")</f>
        <v/>
      </c>
      <c r="N175" s="103" t="str">
        <f>IF($L175&lt;&gt;"", _xlfn.XLOOKUP($L175, BASE_A[No.], BASE_A[NOMBRE], "POR IDENTIFICAR "), "")</f>
        <v/>
      </c>
      <c r="O175" s="207"/>
      <c r="P175" s="103"/>
      <c r="Q175" s="86"/>
      <c r="R175" s="103"/>
      <c r="S175" s="135"/>
      <c r="U175" s="103"/>
      <c r="W175" s="103"/>
      <c r="X175" s="107"/>
    </row>
    <row r="176" spans="1:24">
      <c r="A176" s="158">
        <f ca="1">ORIGEN!B173</f>
        <v>0</v>
      </c>
      <c r="B176" s="158"/>
      <c r="D176" s="103"/>
      <c r="E176" s="103"/>
      <c r="I176" s="106"/>
      <c r="J176" s="106"/>
      <c r="K176" s="106"/>
      <c r="M176" s="103" t="str">
        <f>IF($L176&lt;&gt;"", _xlfn.XLOOKUP($L176,BASE_A[No.],BASE_A[SEDE], "POR IDENTIFICAR"), "")</f>
        <v/>
      </c>
      <c r="N176" s="103" t="str">
        <f>IF($L176&lt;&gt;"", _xlfn.XLOOKUP($L176, BASE_A[No.], BASE_A[NOMBRE], "POR IDENTIFICAR "), "")</f>
        <v/>
      </c>
      <c r="O176" s="207"/>
      <c r="P176" s="103"/>
      <c r="Q176" s="86"/>
      <c r="R176" s="103"/>
      <c r="S176" s="135"/>
      <c r="U176" s="103"/>
      <c r="W176" s="103"/>
      <c r="X176" s="107"/>
    </row>
    <row r="177" spans="1:24">
      <c r="A177" s="158">
        <f ca="1">ORIGEN!B174</f>
        <v>0</v>
      </c>
      <c r="B177" s="158"/>
      <c r="D177" s="103"/>
      <c r="E177" s="103"/>
      <c r="I177" s="106"/>
      <c r="J177" s="106"/>
      <c r="K177" s="106"/>
      <c r="M177" s="103" t="str">
        <f>IF($L177&lt;&gt;"", _xlfn.XLOOKUP($L177,BASE_A[No.],BASE_A[SEDE], "POR IDENTIFICAR"), "")</f>
        <v/>
      </c>
      <c r="N177" s="103" t="str">
        <f>IF($L177&lt;&gt;"", _xlfn.XLOOKUP($L177, BASE_A[No.], BASE_A[NOMBRE], "POR IDENTIFICAR "), "")</f>
        <v/>
      </c>
      <c r="O177" s="207"/>
      <c r="P177" s="103"/>
      <c r="Q177" s="86"/>
      <c r="R177" s="103"/>
      <c r="S177" s="135"/>
      <c r="U177" s="103"/>
      <c r="W177" s="103"/>
      <c r="X177" s="107"/>
    </row>
    <row r="178" spans="1:24">
      <c r="A178" s="158">
        <f ca="1">ORIGEN!B175</f>
        <v>0</v>
      </c>
      <c r="B178" s="158"/>
      <c r="D178" s="103"/>
      <c r="E178" s="103"/>
      <c r="I178" s="106"/>
      <c r="J178" s="106"/>
      <c r="K178" s="106"/>
      <c r="M178" s="103" t="str">
        <f>IF($L178&lt;&gt;"", _xlfn.XLOOKUP($L178,BASE_A[No.],BASE_A[SEDE], "POR IDENTIFICAR"), "")</f>
        <v/>
      </c>
      <c r="N178" s="103" t="str">
        <f>IF($L178&lt;&gt;"", _xlfn.XLOOKUP($L178, BASE_A[No.], BASE_A[NOMBRE], "POR IDENTIFICAR "), "")</f>
        <v/>
      </c>
      <c r="O178" s="207"/>
      <c r="P178" s="103"/>
      <c r="Q178" s="86"/>
      <c r="R178" s="103"/>
      <c r="S178" s="135"/>
      <c r="U178" s="103"/>
      <c r="W178" s="103"/>
      <c r="X178" s="107"/>
    </row>
    <row r="179" spans="1:24">
      <c r="A179" s="158">
        <f ca="1">ORIGEN!B176</f>
        <v>0</v>
      </c>
      <c r="B179" s="158"/>
      <c r="D179" s="103"/>
      <c r="E179" s="103"/>
      <c r="I179" s="106"/>
      <c r="J179" s="106"/>
      <c r="K179" s="106"/>
      <c r="M179" s="103"/>
      <c r="N179" s="103"/>
      <c r="O179" s="207"/>
      <c r="P179" s="103"/>
      <c r="Q179" s="86"/>
      <c r="R179" s="103"/>
      <c r="U179" s="103"/>
      <c r="W179" s="103"/>
      <c r="X179" s="107"/>
    </row>
    <row r="180" spans="1:24">
      <c r="A180" s="158">
        <f ca="1">ORIGEN!B177</f>
        <v>0</v>
      </c>
      <c r="B180" s="158"/>
      <c r="D180" s="103"/>
      <c r="E180" s="103"/>
      <c r="I180" s="106"/>
      <c r="J180" s="106"/>
      <c r="K180" s="106"/>
      <c r="M180" s="103"/>
      <c r="N180" s="103"/>
      <c r="O180" s="207"/>
      <c r="P180" s="103"/>
      <c r="Q180" s="86"/>
      <c r="R180" s="103"/>
      <c r="U180" s="103"/>
      <c r="W180" s="103"/>
      <c r="X180" s="107"/>
    </row>
    <row r="181" spans="1:24">
      <c r="A181" s="158">
        <f ca="1">ORIGEN!B178</f>
        <v>0</v>
      </c>
      <c r="B181" s="158"/>
      <c r="D181" s="103"/>
      <c r="E181" s="103"/>
      <c r="I181" s="106"/>
      <c r="J181" s="106"/>
      <c r="K181" s="106"/>
      <c r="M181" s="103"/>
      <c r="N181" s="103"/>
      <c r="O181" s="207"/>
      <c r="P181" s="103"/>
      <c r="Q181" s="86"/>
      <c r="R181" s="103"/>
      <c r="U181" s="103"/>
      <c r="W181" s="103"/>
      <c r="X181" s="107"/>
    </row>
    <row r="182" spans="1:24">
      <c r="A182" s="158">
        <f ca="1">ORIGEN!B179</f>
        <v>0</v>
      </c>
      <c r="B182" s="158"/>
      <c r="D182" s="103"/>
      <c r="E182" s="103"/>
      <c r="I182" s="106"/>
      <c r="J182" s="106"/>
      <c r="K182" s="106"/>
      <c r="M182" s="103"/>
      <c r="N182" s="103"/>
      <c r="O182" s="207"/>
      <c r="P182" s="103"/>
      <c r="Q182" s="86"/>
      <c r="R182" s="103"/>
      <c r="U182" s="103"/>
      <c r="W182" s="103"/>
      <c r="X182" s="107"/>
    </row>
    <row r="183" spans="1:24">
      <c r="A183" s="158">
        <f ca="1">ORIGEN!B180</f>
        <v>0</v>
      </c>
      <c r="B183" s="158"/>
      <c r="D183" s="103"/>
      <c r="E183" s="103"/>
      <c r="I183" s="106"/>
      <c r="J183" s="106"/>
      <c r="K183" s="106"/>
      <c r="M183" s="103"/>
      <c r="N183" s="103"/>
      <c r="O183" s="207"/>
      <c r="P183" s="103"/>
      <c r="Q183" s="86"/>
      <c r="R183" s="103"/>
      <c r="U183" s="103"/>
      <c r="W183" s="103"/>
      <c r="X183" s="107"/>
    </row>
    <row r="184" spans="1:24">
      <c r="A184" s="158">
        <f ca="1">ORIGEN!B181</f>
        <v>0</v>
      </c>
      <c r="B184" s="158"/>
      <c r="D184" s="103"/>
      <c r="E184" s="103"/>
      <c r="I184" s="106"/>
      <c r="J184" s="106"/>
      <c r="K184" s="106"/>
      <c r="M184" s="103"/>
      <c r="N184" s="103"/>
      <c r="O184" s="207"/>
      <c r="P184" s="103"/>
      <c r="Q184" s="86"/>
      <c r="R184" s="103"/>
      <c r="U184" s="103"/>
      <c r="W184" s="103"/>
      <c r="X184" s="107"/>
    </row>
    <row r="185" spans="1:24">
      <c r="A185" s="158">
        <f ca="1">ORIGEN!B182</f>
        <v>0</v>
      </c>
      <c r="B185" s="158"/>
      <c r="D185" s="103"/>
      <c r="E185" s="103"/>
      <c r="I185" s="106"/>
      <c r="J185" s="106"/>
      <c r="K185" s="106"/>
      <c r="M185" s="103"/>
      <c r="N185" s="103"/>
      <c r="O185" s="207"/>
      <c r="P185" s="103"/>
      <c r="Q185" s="86"/>
      <c r="R185" s="103"/>
      <c r="U185" s="103"/>
      <c r="W185" s="103"/>
      <c r="X185" s="107"/>
    </row>
    <row r="186" spans="1:24">
      <c r="A186" s="158">
        <f ca="1">ORIGEN!B183</f>
        <v>0</v>
      </c>
      <c r="B186" s="158"/>
      <c r="D186" s="103"/>
      <c r="E186" s="103"/>
      <c r="I186" s="106"/>
      <c r="J186" s="106"/>
      <c r="K186" s="106"/>
      <c r="M186" s="103"/>
      <c r="N186" s="103"/>
      <c r="O186" s="207"/>
      <c r="P186" s="103"/>
      <c r="Q186" s="86"/>
      <c r="R186" s="103"/>
      <c r="U186" s="103"/>
      <c r="W186" s="103"/>
      <c r="X186" s="107"/>
    </row>
    <row r="187" spans="1:24">
      <c r="A187" s="158">
        <f ca="1">ORIGEN!B184</f>
        <v>0</v>
      </c>
      <c r="B187" s="158"/>
      <c r="D187" s="103"/>
      <c r="E187" s="103"/>
      <c r="I187" s="106"/>
      <c r="J187" s="106"/>
      <c r="K187" s="106"/>
      <c r="M187" s="103"/>
      <c r="N187" s="103"/>
      <c r="O187" s="207"/>
      <c r="P187" s="103"/>
      <c r="Q187" s="86"/>
      <c r="R187" s="103"/>
      <c r="U187" s="103"/>
      <c r="W187" s="103"/>
      <c r="X187" s="107"/>
    </row>
    <row r="188" spans="1:24">
      <c r="A188" s="158">
        <f ca="1">ORIGEN!B185</f>
        <v>0</v>
      </c>
      <c r="B188" s="158"/>
      <c r="D188" s="103"/>
      <c r="E188" s="103"/>
      <c r="I188" s="106"/>
      <c r="J188" s="106"/>
      <c r="K188" s="106"/>
      <c r="M188" s="103"/>
      <c r="N188" s="103"/>
      <c r="O188" s="207"/>
      <c r="P188" s="103"/>
      <c r="Q188" s="86"/>
      <c r="R188" s="103"/>
      <c r="U188" s="103"/>
      <c r="W188" s="103"/>
      <c r="X188" s="107"/>
    </row>
    <row r="189" spans="1:24">
      <c r="A189" s="158">
        <f ca="1">ORIGEN!B186</f>
        <v>0</v>
      </c>
      <c r="B189" s="158"/>
      <c r="D189" s="103"/>
      <c r="E189" s="103"/>
      <c r="I189" s="106"/>
      <c r="J189" s="106"/>
      <c r="K189" s="106"/>
      <c r="M189" s="103"/>
      <c r="N189" s="103"/>
      <c r="O189" s="207"/>
      <c r="P189" s="103"/>
      <c r="Q189" s="86"/>
      <c r="R189" s="103"/>
      <c r="U189" s="103"/>
      <c r="W189" s="103"/>
      <c r="X189" s="107"/>
    </row>
    <row r="190" spans="1:24">
      <c r="A190" s="158">
        <f ca="1">ORIGEN!B187</f>
        <v>0</v>
      </c>
      <c r="B190" s="158"/>
      <c r="D190" s="103"/>
      <c r="E190" s="103"/>
      <c r="I190" s="106"/>
      <c r="J190" s="106"/>
      <c r="K190" s="106"/>
      <c r="M190" s="103"/>
      <c r="N190" s="103"/>
      <c r="O190" s="207"/>
      <c r="P190" s="103"/>
      <c r="Q190" s="86"/>
      <c r="R190" s="103"/>
      <c r="U190" s="103"/>
      <c r="W190" s="103"/>
      <c r="X190" s="107"/>
    </row>
    <row r="191" spans="1:24">
      <c r="A191" s="158">
        <f ca="1">ORIGEN!B188</f>
        <v>0</v>
      </c>
      <c r="B191" s="158"/>
      <c r="D191" s="103"/>
      <c r="E191" s="103"/>
      <c r="I191" s="106"/>
      <c r="J191" s="106"/>
      <c r="K191" s="106"/>
      <c r="M191" s="103"/>
      <c r="N191" s="103"/>
      <c r="O191" s="207"/>
      <c r="P191" s="103"/>
      <c r="Q191" s="86"/>
      <c r="R191" s="103"/>
      <c r="U191" s="103"/>
      <c r="W191" s="103"/>
      <c r="X191" s="107"/>
    </row>
    <row r="192" spans="1:24">
      <c r="A192" s="158">
        <f ca="1">ORIGEN!B189</f>
        <v>0</v>
      </c>
      <c r="B192" s="158"/>
      <c r="D192" s="103"/>
      <c r="E192" s="103"/>
      <c r="I192" s="106"/>
      <c r="J192" s="106"/>
      <c r="K192" s="106"/>
      <c r="M192" s="103"/>
      <c r="N192" s="103"/>
      <c r="O192" s="207"/>
      <c r="P192" s="103"/>
      <c r="Q192" s="86"/>
      <c r="R192" s="103"/>
      <c r="U192" s="103"/>
      <c r="W192" s="103"/>
      <c r="X192" s="107"/>
    </row>
    <row r="193" spans="1:1">
      <c r="A193" s="158">
        <f ca="1">ORIGEN!B190</f>
        <v>0</v>
      </c>
    </row>
    <row r="194" spans="1:1">
      <c r="A194" s="158">
        <f ca="1">ORIGEN!B191</f>
        <v>0</v>
      </c>
    </row>
    <row r="195" spans="1:1">
      <c r="A195" s="158">
        <f ca="1">ORIGEN!B192</f>
        <v>0</v>
      </c>
    </row>
    <row r="196" spans="1:1">
      <c r="A196" s="158">
        <f ca="1">ORIGEN!B193</f>
        <v>0</v>
      </c>
    </row>
    <row r="197" spans="1:1">
      <c r="A197" s="158">
        <f ca="1">ORIGEN!B194</f>
        <v>0</v>
      </c>
    </row>
    <row r="198" spans="1:1">
      <c r="A198" s="158">
        <f ca="1">ORIGEN!B195</f>
        <v>0</v>
      </c>
    </row>
    <row r="199" spans="1:1">
      <c r="A199" s="158">
        <f ca="1">ORIGEN!B196</f>
        <v>0</v>
      </c>
    </row>
    <row r="200" spans="1:1">
      <c r="A200" s="158">
        <f ca="1">ORIGEN!B197</f>
        <v>0</v>
      </c>
    </row>
  </sheetData>
  <mergeCells count="2">
    <mergeCell ref="I1:K1"/>
    <mergeCell ref="N3:X3"/>
  </mergeCells>
  <conditionalFormatting sqref="A1:XFD1 A10:F10 A2:D2 F2:XFD2 A7:F7 H7:XFD7 A8:Y9 H10:Y10 A39:XFD1048576 Z8:XFD38 A3:XFD6 A11:Y38">
    <cfRule type="expression" dxfId="269" priority="10">
      <formula>ROW()=CELL("fila")</formula>
    </cfRule>
  </conditionalFormatting>
  <dataValidations count="3">
    <dataValidation type="list" allowBlank="1" showInputMessage="1" showErrorMessage="1" sqref="D2" xr:uid="{10C8601B-2EC7-4FA0-9C5A-3CC44E396EFE}">
      <formula1>"NOMBRE, CURP"</formula1>
    </dataValidation>
    <dataValidation type="list" allowBlank="1" showInputMessage="1" showErrorMessage="1" sqref="Q5:Q200" xr:uid="{3E65D20A-6894-4FF5-BD4B-C37BA43DF328}">
      <formula1>FormaPago</formula1>
    </dataValidation>
    <dataValidation type="list" allowBlank="1" showInputMessage="1" showErrorMessage="1" sqref="S5:S200" xr:uid="{BE9F8811-F2DE-4F1E-A62A-F2ED8DCA1334}">
      <formula1>ConceptoPago2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00FF00"/>
  </sheetPr>
  <dimension ref="A1:AI5167"/>
  <sheetViews>
    <sheetView zoomScale="80" zoomScaleNormal="80" workbookViewId="0">
      <pane ySplit="4" topLeftCell="A5144" activePane="bottomLeft" state="frozen"/>
      <selection pane="bottomLeft" activeCell="C5162" sqref="C5162:N5164"/>
    </sheetView>
  </sheetViews>
  <sheetFormatPr baseColWidth="10" defaultColWidth="11.44140625" defaultRowHeight="13.8"/>
  <cols>
    <col min="1" max="1" width="11.44140625" style="28"/>
    <col min="2" max="2" width="12" style="42" bestFit="1" customWidth="1"/>
    <col min="3" max="3" width="18" style="28" customWidth="1"/>
    <col min="4" max="4" width="51.109375" style="28" customWidth="1"/>
    <col min="5" max="5" width="20.44140625" style="37" bestFit="1" customWidth="1"/>
    <col min="6" max="6" width="10.44140625" style="28" customWidth="1"/>
    <col min="7" max="7" width="20.33203125" style="28" customWidth="1"/>
    <col min="8" max="8" width="14.44140625" style="575" customWidth="1"/>
    <col min="9" max="9" width="18.88671875" style="28" customWidth="1"/>
    <col min="10" max="10" width="33.44140625" style="28" customWidth="1"/>
    <col min="11" max="11" width="20" style="28" customWidth="1"/>
    <col min="12" max="12" width="16.44140625" style="726" customWidth="1"/>
    <col min="13" max="13" width="27.33203125" style="132" customWidth="1"/>
    <col min="14" max="14" width="12.44140625" style="586" customWidth="1"/>
    <col min="15" max="15" width="16" style="44" customWidth="1"/>
    <col min="16" max="16" width="17.88671875" style="28" customWidth="1"/>
    <col min="17" max="17" width="11.6640625" style="28" customWidth="1"/>
    <col min="18" max="19" width="14.109375" style="28" customWidth="1"/>
    <col min="20" max="20" width="19.88671875" style="28" bestFit="1" customWidth="1"/>
    <col min="21" max="16384" width="11.44140625" style="28"/>
  </cols>
  <sheetData>
    <row r="1" spans="2:19" ht="62.4" customHeight="1">
      <c r="F1" s="159" t="s">
        <v>2955</v>
      </c>
      <c r="G1" s="159"/>
      <c r="H1" s="541"/>
      <c r="I1" s="160" t="s">
        <v>2956</v>
      </c>
      <c r="K1" s="28" t="s">
        <v>8421</v>
      </c>
    </row>
    <row r="2" spans="2:19">
      <c r="F2" s="159"/>
      <c r="G2" s="159"/>
      <c r="H2" s="541"/>
    </row>
    <row r="3" spans="2:19">
      <c r="B3" s="30"/>
      <c r="C3" s="30"/>
      <c r="D3" s="30"/>
      <c r="E3" s="30"/>
      <c r="F3" s="30"/>
      <c r="G3" s="30"/>
      <c r="H3" s="542"/>
      <c r="I3" s="30" t="s">
        <v>9130</v>
      </c>
      <c r="J3" s="30" t="s">
        <v>9129</v>
      </c>
      <c r="K3" s="30"/>
      <c r="L3" s="587"/>
      <c r="M3" s="130"/>
      <c r="N3" s="587"/>
      <c r="O3" s="81"/>
    </row>
    <row r="4" spans="2:19" ht="15.75" customHeight="1">
      <c r="B4" s="51" t="s">
        <v>158</v>
      </c>
      <c r="C4" s="35" t="s">
        <v>343</v>
      </c>
      <c r="D4" s="35" t="s">
        <v>913</v>
      </c>
      <c r="E4" s="38" t="s">
        <v>159</v>
      </c>
      <c r="F4" s="35" t="s">
        <v>344</v>
      </c>
      <c r="G4" s="43" t="s">
        <v>160</v>
      </c>
      <c r="H4" s="543" t="s">
        <v>161</v>
      </c>
      <c r="I4" s="35" t="s">
        <v>345</v>
      </c>
      <c r="J4" s="35" t="s">
        <v>346</v>
      </c>
      <c r="K4" s="35" t="s">
        <v>347</v>
      </c>
      <c r="L4" s="727" t="s">
        <v>162</v>
      </c>
      <c r="M4" s="131" t="s">
        <v>0</v>
      </c>
      <c r="N4" s="588" t="s">
        <v>3830</v>
      </c>
      <c r="O4" s="35" t="s">
        <v>365</v>
      </c>
      <c r="P4" s="35" t="s">
        <v>366</v>
      </c>
      <c r="Q4" s="35" t="s">
        <v>2492</v>
      </c>
      <c r="R4" s="35" t="s">
        <v>2494</v>
      </c>
      <c r="S4" s="35" t="s">
        <v>2559</v>
      </c>
    </row>
    <row r="5" spans="2:19" ht="15.75" customHeight="1">
      <c r="B5" s="247">
        <v>2802</v>
      </c>
      <c r="C5" s="293" t="s">
        <v>294</v>
      </c>
      <c r="D5" s="294" t="s">
        <v>118</v>
      </c>
      <c r="E5" s="267">
        <v>3350</v>
      </c>
      <c r="F5" s="293" t="s">
        <v>198</v>
      </c>
      <c r="G5" s="293" t="s">
        <v>7</v>
      </c>
      <c r="H5" s="544">
        <v>44797</v>
      </c>
      <c r="I5" s="293" t="s">
        <v>164</v>
      </c>
      <c r="J5" s="293" t="s">
        <v>336</v>
      </c>
      <c r="K5" s="293" t="str">
        <f>VLOOKUP(F5,NOMEC[],2,)</f>
        <v>DOCTORADO EN DERECHO</v>
      </c>
      <c r="L5" s="249" t="s">
        <v>2957</v>
      </c>
      <c r="M5" s="295" t="s">
        <v>119</v>
      </c>
      <c r="N5" s="249">
        <v>250</v>
      </c>
      <c r="O5" s="296"/>
      <c r="P5" s="297"/>
      <c r="Q5" s="293"/>
      <c r="R5" s="293"/>
      <c r="S5" s="293"/>
    </row>
    <row r="6" spans="2:19" ht="15.75" customHeight="1">
      <c r="B6" s="247">
        <v>2900</v>
      </c>
      <c r="C6" s="293" t="s">
        <v>427</v>
      </c>
      <c r="D6" s="294" t="s">
        <v>259</v>
      </c>
      <c r="E6" s="267">
        <v>3000</v>
      </c>
      <c r="F6" s="293" t="s">
        <v>166</v>
      </c>
      <c r="G6" s="293" t="s">
        <v>7</v>
      </c>
      <c r="H6" s="544">
        <v>44331</v>
      </c>
      <c r="I6" s="293" t="s">
        <v>164</v>
      </c>
      <c r="J6" s="256" t="s">
        <v>4715</v>
      </c>
      <c r="K6" s="293" t="s">
        <v>3499</v>
      </c>
      <c r="L6" s="251">
        <v>7743</v>
      </c>
      <c r="M6" s="298" t="s">
        <v>1382</v>
      </c>
      <c r="N6" s="353">
        <v>207</v>
      </c>
      <c r="O6" s="296"/>
      <c r="P6" s="297"/>
      <c r="Q6" s="293"/>
      <c r="R6" s="293"/>
      <c r="S6" s="293"/>
    </row>
    <row r="7" spans="2:19" ht="15.75" customHeight="1">
      <c r="B7" s="299">
        <v>3003</v>
      </c>
      <c r="C7" s="183" t="s">
        <v>427</v>
      </c>
      <c r="D7" s="300" t="str">
        <f>IFERROR(VLOOKUP(Dat_Pagos[[#This Row],[CURP]],BASE_A[[CURP]:[NOMBRE]],3,FALSE),"Por Identificar")</f>
        <v>Por Identificar</v>
      </c>
      <c r="E7" s="258">
        <v>8000</v>
      </c>
      <c r="F7" s="183" t="s">
        <v>255</v>
      </c>
      <c r="G7" s="183" t="s">
        <v>7</v>
      </c>
      <c r="H7" s="545">
        <v>44550</v>
      </c>
      <c r="I7" s="293" t="s">
        <v>1766</v>
      </c>
      <c r="J7" s="183" t="s">
        <v>322</v>
      </c>
      <c r="K7" s="293" t="str">
        <f>VLOOKUP(F7,NOMEC[],2,)</f>
        <v>JT DOCTORADO EN DERECHO</v>
      </c>
      <c r="L7" s="249">
        <v>723329</v>
      </c>
      <c r="M7" s="259"/>
      <c r="N7" s="260"/>
      <c r="O7" s="296" t="s">
        <v>372</v>
      </c>
      <c r="P7" s="297"/>
      <c r="Q7" s="293"/>
      <c r="R7" s="293"/>
      <c r="S7" s="293"/>
    </row>
    <row r="8" spans="2:19" ht="15.75" customHeight="1">
      <c r="B8" s="299">
        <v>3004</v>
      </c>
      <c r="C8" s="183" t="s">
        <v>427</v>
      </c>
      <c r="D8" s="294" t="s">
        <v>126</v>
      </c>
      <c r="E8" s="258">
        <v>5000</v>
      </c>
      <c r="F8" s="183" t="s">
        <v>303</v>
      </c>
      <c r="G8" s="183" t="s">
        <v>7</v>
      </c>
      <c r="H8" s="545">
        <v>44550</v>
      </c>
      <c r="I8" s="293" t="s">
        <v>1766</v>
      </c>
      <c r="J8" s="183" t="s">
        <v>322</v>
      </c>
      <c r="K8" s="301" t="str">
        <f>VLOOKUP(F8,NOMEC[],2,)</f>
        <v>JT EN LICENCIATURA EN DERECHO</v>
      </c>
      <c r="L8" s="249">
        <v>67645</v>
      </c>
      <c r="M8" s="259" t="s">
        <v>127</v>
      </c>
      <c r="N8" s="249">
        <v>80</v>
      </c>
      <c r="O8" s="296" t="s">
        <v>686</v>
      </c>
      <c r="P8" s="297"/>
      <c r="Q8" s="293"/>
      <c r="R8" s="293"/>
      <c r="S8" s="293"/>
    </row>
    <row r="9" spans="2:19" ht="15.75" customHeight="1">
      <c r="B9" s="299">
        <v>3005</v>
      </c>
      <c r="C9" s="183" t="s">
        <v>427</v>
      </c>
      <c r="D9" s="300" t="str">
        <f>IFERROR(VLOOKUP(Dat_Pagos[[#This Row],[CURP]],BASE_A[[CURP]:[NOMBRE]],3,FALSE),"Por Identificar")</f>
        <v>Por Identificar</v>
      </c>
      <c r="E9" s="261">
        <v>3333</v>
      </c>
      <c r="F9" s="183" t="s">
        <v>303</v>
      </c>
      <c r="G9" s="183" t="s">
        <v>7</v>
      </c>
      <c r="H9" s="545">
        <v>44550</v>
      </c>
      <c r="I9" s="293" t="s">
        <v>164</v>
      </c>
      <c r="J9" s="183" t="s">
        <v>792</v>
      </c>
      <c r="K9" s="301" t="str">
        <f>VLOOKUP(F9,NOMEC[],2,)</f>
        <v>JT EN LICENCIATURA EN DERECHO</v>
      </c>
      <c r="L9" s="249"/>
      <c r="M9" s="259"/>
      <c r="N9" s="260"/>
      <c r="O9" s="296" t="s">
        <v>686</v>
      </c>
      <c r="P9" s="297"/>
      <c r="Q9" s="293"/>
      <c r="R9" s="293"/>
      <c r="S9" s="293"/>
    </row>
    <row r="10" spans="2:19" ht="15.75" customHeight="1">
      <c r="B10" s="299">
        <v>3006</v>
      </c>
      <c r="C10" s="183" t="s">
        <v>427</v>
      </c>
      <c r="D10" s="300" t="str">
        <f>IFERROR(VLOOKUP(Dat_Pagos[[#This Row],[CURP]],BASE_A[[CURP]:[NOMBRE]],3,FALSE),"Por Identificar")</f>
        <v>Por Identificar</v>
      </c>
      <c r="E10" s="261">
        <v>10000</v>
      </c>
      <c r="F10" s="183" t="s">
        <v>303</v>
      </c>
      <c r="G10" s="183" t="s">
        <v>7</v>
      </c>
      <c r="H10" s="545">
        <v>44550</v>
      </c>
      <c r="I10" s="293" t="s">
        <v>1766</v>
      </c>
      <c r="J10" s="183" t="s">
        <v>4141</v>
      </c>
      <c r="K10" s="301" t="str">
        <f>VLOOKUP(F10,NOMEC[],2,)</f>
        <v>JT EN LICENCIATURA EN DERECHO</v>
      </c>
      <c r="L10" s="249"/>
      <c r="M10" s="259"/>
      <c r="N10" s="260"/>
      <c r="O10" s="296" t="s">
        <v>686</v>
      </c>
      <c r="P10" s="297"/>
      <c r="Q10" s="293"/>
      <c r="R10" s="293"/>
      <c r="S10" s="293"/>
    </row>
    <row r="11" spans="2:19" ht="15.75" customHeight="1">
      <c r="B11" s="299">
        <v>3007</v>
      </c>
      <c r="C11" s="183" t="s">
        <v>427</v>
      </c>
      <c r="D11" s="300" t="str">
        <f>IFERROR(VLOOKUP(Dat_Pagos[[#This Row],[CURP]],BASE_A[[CURP]:[NOMBRE]],3,FALSE),"Por Identificar")</f>
        <v>Por Identificar</v>
      </c>
      <c r="E11" s="258">
        <v>1250</v>
      </c>
      <c r="F11" s="183" t="s">
        <v>166</v>
      </c>
      <c r="G11" s="183" t="s">
        <v>7</v>
      </c>
      <c r="H11" s="545">
        <v>44550</v>
      </c>
      <c r="I11" s="293" t="s">
        <v>164</v>
      </c>
      <c r="J11" s="183" t="s">
        <v>793</v>
      </c>
      <c r="K11" s="301" t="str">
        <f>VLOOKUP(F11,NOMEC[],2,)</f>
        <v>LICENCIATURA EN DERECHO</v>
      </c>
      <c r="L11" s="249">
        <v>55263</v>
      </c>
      <c r="M11" s="259"/>
      <c r="N11" s="260"/>
      <c r="O11" s="296" t="s">
        <v>686</v>
      </c>
      <c r="P11" s="297"/>
      <c r="Q11" s="293"/>
      <c r="R11" s="293"/>
      <c r="S11" s="293"/>
    </row>
    <row r="12" spans="2:19" ht="15.75" customHeight="1">
      <c r="B12" s="299">
        <v>3008</v>
      </c>
      <c r="C12" s="183" t="s">
        <v>427</v>
      </c>
      <c r="D12" s="300" t="s">
        <v>230</v>
      </c>
      <c r="E12" s="258">
        <v>1800</v>
      </c>
      <c r="F12" s="183" t="s">
        <v>163</v>
      </c>
      <c r="G12" s="183" t="s">
        <v>7</v>
      </c>
      <c r="H12" s="545">
        <v>44550</v>
      </c>
      <c r="I12" s="293" t="s">
        <v>164</v>
      </c>
      <c r="J12" s="183" t="s">
        <v>2567</v>
      </c>
      <c r="K12" s="301" t="str">
        <f>VLOOKUP(F12,NOMEC[],2,)</f>
        <v>MAESTRIA DE DERECHO</v>
      </c>
      <c r="L12" s="249">
        <v>657321</v>
      </c>
      <c r="M12" s="298" t="s">
        <v>1142</v>
      </c>
      <c r="N12" s="251">
        <v>93</v>
      </c>
      <c r="O12" s="296" t="s">
        <v>686</v>
      </c>
      <c r="P12" s="297"/>
      <c r="Q12" s="293"/>
      <c r="R12" s="183"/>
      <c r="S12" s="183"/>
    </row>
    <row r="13" spans="2:19" ht="15.75" customHeight="1">
      <c r="B13" s="299">
        <v>3009</v>
      </c>
      <c r="C13" s="183" t="s">
        <v>427</v>
      </c>
      <c r="D13" s="362" t="s">
        <v>517</v>
      </c>
      <c r="E13" s="258">
        <v>2350</v>
      </c>
      <c r="F13" s="183" t="s">
        <v>198</v>
      </c>
      <c r="G13" s="183" t="s">
        <v>7</v>
      </c>
      <c r="H13" s="545">
        <v>44551</v>
      </c>
      <c r="I13" s="293" t="s">
        <v>164</v>
      </c>
      <c r="J13" s="183" t="s">
        <v>1804</v>
      </c>
      <c r="K13" s="301" t="str">
        <f>VLOOKUP(F13,NOMEC[],2,)</f>
        <v>DOCTORADO EN DERECHO</v>
      </c>
      <c r="L13" s="249"/>
      <c r="M13" s="259" t="s">
        <v>849</v>
      </c>
      <c r="N13" s="249">
        <v>308</v>
      </c>
      <c r="O13" s="296" t="s">
        <v>686</v>
      </c>
      <c r="P13" s="297"/>
      <c r="Q13" s="293"/>
      <c r="R13" s="183"/>
      <c r="S13" s="183"/>
    </row>
    <row r="14" spans="2:19" ht="15.75" customHeight="1">
      <c r="B14" s="299">
        <v>3010</v>
      </c>
      <c r="C14" s="293" t="s">
        <v>427</v>
      </c>
      <c r="D14" s="300" t="str">
        <f>IFERROR(VLOOKUP(Dat_Pagos[[#This Row],[CURP]],BASE_A[[CURP]:[NOMBRE]],3,FALSE),"Por Identificar")</f>
        <v>GARCIA ROCHA JUAN ANTONIO</v>
      </c>
      <c r="E14" s="258">
        <v>3350</v>
      </c>
      <c r="F14" s="183" t="s">
        <v>198</v>
      </c>
      <c r="G14" s="183" t="s">
        <v>7</v>
      </c>
      <c r="H14" s="545">
        <v>44550</v>
      </c>
      <c r="I14" s="293" t="s">
        <v>164</v>
      </c>
      <c r="J14" s="183" t="s">
        <v>582</v>
      </c>
      <c r="K14" s="301" t="str">
        <f>VLOOKUP(F14,NOMEC[],2,)</f>
        <v>DOCTORADO EN DERECHO</v>
      </c>
      <c r="L14" s="249">
        <v>15396</v>
      </c>
      <c r="M14" s="259" t="s">
        <v>850</v>
      </c>
      <c r="N14" s="249">
        <v>309</v>
      </c>
      <c r="O14" s="296" t="s">
        <v>686</v>
      </c>
      <c r="P14" s="297"/>
      <c r="Q14" s="293"/>
      <c r="R14" s="183"/>
      <c r="S14" s="183"/>
    </row>
    <row r="15" spans="2:19" ht="15.75" customHeight="1">
      <c r="B15" s="299">
        <v>3011</v>
      </c>
      <c r="C15" s="183" t="s">
        <v>1884</v>
      </c>
      <c r="D15" s="300" t="s">
        <v>226</v>
      </c>
      <c r="E15" s="267">
        <v>1000</v>
      </c>
      <c r="F15" s="183" t="s">
        <v>166</v>
      </c>
      <c r="G15" s="293" t="s">
        <v>7</v>
      </c>
      <c r="H15" s="545">
        <v>44550</v>
      </c>
      <c r="I15" s="293" t="s">
        <v>280</v>
      </c>
      <c r="J15" s="293" t="s">
        <v>794</v>
      </c>
      <c r="K15" s="301" t="str">
        <f>VLOOKUP(F15,NOMEC[],2,)</f>
        <v>LICENCIATURA EN DERECHO</v>
      </c>
      <c r="L15" s="249" t="s">
        <v>795</v>
      </c>
      <c r="M15" s="259" t="s">
        <v>952</v>
      </c>
      <c r="N15" s="251">
        <v>16</v>
      </c>
      <c r="O15" s="296" t="s">
        <v>686</v>
      </c>
      <c r="P15" s="297"/>
      <c r="Q15" s="293"/>
      <c r="R15" s="183"/>
      <c r="S15" s="183"/>
    </row>
    <row r="16" spans="2:19" ht="15.75" customHeight="1">
      <c r="B16" s="299">
        <v>3012</v>
      </c>
      <c r="C16" s="183" t="s">
        <v>427</v>
      </c>
      <c r="D16" s="300" t="str">
        <f>IFERROR(VLOOKUP(Dat_Pagos[[#This Row],[CURP]],BASE_A[[CURP]:[NOMBRE]],3,FALSE),"Por Identificar")</f>
        <v>Por Identificar</v>
      </c>
      <c r="E16" s="258">
        <v>2000</v>
      </c>
      <c r="F16" s="183" t="s">
        <v>163</v>
      </c>
      <c r="G16" s="183" t="s">
        <v>7</v>
      </c>
      <c r="H16" s="545">
        <v>44550</v>
      </c>
      <c r="I16" s="293" t="s">
        <v>224</v>
      </c>
      <c r="J16" s="183" t="s">
        <v>796</v>
      </c>
      <c r="K16" s="301" t="str">
        <f>VLOOKUP(F16,NOMEC[],2,)</f>
        <v>MAESTRIA DE DERECHO</v>
      </c>
      <c r="L16" s="249">
        <v>624170</v>
      </c>
      <c r="M16" s="259"/>
      <c r="N16" s="260"/>
      <c r="O16" s="296" t="s">
        <v>686</v>
      </c>
      <c r="P16" s="297"/>
      <c r="Q16" s="293"/>
      <c r="R16" s="183"/>
      <c r="S16" s="183"/>
    </row>
    <row r="17" spans="2:20" ht="15.75" customHeight="1">
      <c r="B17" s="299">
        <v>3013</v>
      </c>
      <c r="C17" s="183" t="s">
        <v>427</v>
      </c>
      <c r="D17" s="300" t="str">
        <f>IFERROR(VLOOKUP(Dat_Pagos[[#This Row],[CURP]],BASE_A[[CURP]:[NOMBRE]],3,FALSE),"Por Identificar")</f>
        <v>Por Identificar</v>
      </c>
      <c r="E17" s="258">
        <v>29000</v>
      </c>
      <c r="F17" s="183" t="s">
        <v>198</v>
      </c>
      <c r="G17" s="183" t="s">
        <v>7</v>
      </c>
      <c r="H17" s="545">
        <v>44550</v>
      </c>
      <c r="I17" s="293" t="s">
        <v>224</v>
      </c>
      <c r="J17" s="183" t="s">
        <v>2343</v>
      </c>
      <c r="K17" s="301" t="str">
        <f>VLOOKUP(F17,NOMEC[],2,)</f>
        <v>DOCTORADO EN DERECHO</v>
      </c>
      <c r="L17" s="249">
        <v>260587</v>
      </c>
      <c r="M17" s="259"/>
      <c r="N17" s="260"/>
      <c r="O17" s="296" t="s">
        <v>686</v>
      </c>
      <c r="P17" s="297"/>
      <c r="Q17" s="293"/>
      <c r="R17" s="183"/>
      <c r="S17" s="183"/>
    </row>
    <row r="18" spans="2:20" ht="15.75" customHeight="1">
      <c r="B18" s="299">
        <v>3014</v>
      </c>
      <c r="C18" s="293" t="s">
        <v>433</v>
      </c>
      <c r="D18" s="300" t="str">
        <f>IFERROR(VLOOKUP(Dat_Pagos[[#This Row],[CURP]],BASE_A[[CURP]:[NOMBRE]],3,FALSE),"Por Identificar")</f>
        <v>Por Identificar</v>
      </c>
      <c r="E18" s="258">
        <v>700</v>
      </c>
      <c r="F18" s="183" t="s">
        <v>166</v>
      </c>
      <c r="G18" s="293" t="s">
        <v>7</v>
      </c>
      <c r="H18" s="544">
        <v>44547</v>
      </c>
      <c r="I18" s="293" t="s">
        <v>2663</v>
      </c>
      <c r="J18" s="293" t="s">
        <v>165</v>
      </c>
      <c r="K18" s="301" t="str">
        <f>VLOOKUP(F18,NOMEC[],2,)</f>
        <v>LICENCIATURA EN DERECHO</v>
      </c>
      <c r="L18" s="249">
        <v>97756</v>
      </c>
      <c r="M18" s="259"/>
      <c r="N18" s="260"/>
      <c r="O18" s="296" t="s">
        <v>686</v>
      </c>
      <c r="P18" s="297"/>
      <c r="Q18" s="293"/>
      <c r="R18" s="183"/>
      <c r="S18" s="183"/>
    </row>
    <row r="19" spans="2:20" ht="15.75" customHeight="1">
      <c r="B19" s="299">
        <v>3015</v>
      </c>
      <c r="C19" s="293" t="s">
        <v>433</v>
      </c>
      <c r="D19" s="300" t="str">
        <f>IFERROR(VLOOKUP(Dat_Pagos[[#This Row],[CURP]],BASE_A[[CURP]:[NOMBRE]],3,FALSE),"Por Identificar")</f>
        <v>CHAVEZ SEGURA FATIMA GUADALUPE</v>
      </c>
      <c r="E19" s="258">
        <v>3500</v>
      </c>
      <c r="F19" s="183" t="s">
        <v>166</v>
      </c>
      <c r="G19" s="183" t="s">
        <v>7</v>
      </c>
      <c r="H19" s="545">
        <v>44547</v>
      </c>
      <c r="I19" s="293" t="s">
        <v>164</v>
      </c>
      <c r="J19" s="183" t="s">
        <v>1635</v>
      </c>
      <c r="K19" s="301" t="str">
        <f>VLOOKUP(F19,NOMEC[],2,)</f>
        <v>LICENCIATURA EN DERECHO</v>
      </c>
      <c r="L19" s="249">
        <v>83463</v>
      </c>
      <c r="M19" s="302" t="s">
        <v>925</v>
      </c>
      <c r="N19" s="303">
        <v>6</v>
      </c>
      <c r="O19" s="296" t="s">
        <v>686</v>
      </c>
      <c r="P19" s="297"/>
      <c r="Q19" s="293"/>
      <c r="R19" s="183"/>
      <c r="S19" s="183"/>
    </row>
    <row r="20" spans="2:20" ht="15.75" customHeight="1">
      <c r="B20" s="264">
        <v>3018</v>
      </c>
      <c r="C20" s="262" t="s">
        <v>427</v>
      </c>
      <c r="D20" s="300" t="s">
        <v>30</v>
      </c>
      <c r="E20" s="263">
        <v>3350</v>
      </c>
      <c r="F20" s="262" t="s">
        <v>198</v>
      </c>
      <c r="G20" s="262" t="s">
        <v>7</v>
      </c>
      <c r="H20" s="546">
        <v>44551</v>
      </c>
      <c r="I20" s="293" t="s">
        <v>164</v>
      </c>
      <c r="J20" s="264" t="s">
        <v>730</v>
      </c>
      <c r="K20" s="301" t="str">
        <f>VLOOKUP(F20,NOMEC[],2,)</f>
        <v>DOCTORADO EN DERECHO</v>
      </c>
      <c r="L20" s="265">
        <v>1013</v>
      </c>
      <c r="M20" s="298" t="s">
        <v>33</v>
      </c>
      <c r="N20" s="251">
        <v>281</v>
      </c>
      <c r="O20" s="296" t="s">
        <v>686</v>
      </c>
      <c r="P20" s="304" t="s">
        <v>372</v>
      </c>
      <c r="Q20" s="293"/>
      <c r="R20" s="183"/>
      <c r="S20" s="183"/>
    </row>
    <row r="21" spans="2:20" ht="15.75" customHeight="1">
      <c r="B21" s="299">
        <v>3020</v>
      </c>
      <c r="C21" s="183" t="s">
        <v>427</v>
      </c>
      <c r="D21" s="300" t="str">
        <f>IFERROR(VLOOKUP(Dat_Pagos[[#This Row],[CURP]],BASE_A[[CURP]:[NOMBRE]],3,FALSE),"Por Identificar")</f>
        <v xml:space="preserve">MAY CHAN ILEANA VICTORIA </v>
      </c>
      <c r="E21" s="266">
        <v>1500</v>
      </c>
      <c r="F21" s="183" t="s">
        <v>198</v>
      </c>
      <c r="G21" s="183" t="s">
        <v>7</v>
      </c>
      <c r="H21" s="545">
        <v>44545</v>
      </c>
      <c r="I21" s="293" t="s">
        <v>164</v>
      </c>
      <c r="J21" s="183" t="s">
        <v>798</v>
      </c>
      <c r="K21" s="301" t="str">
        <f>VLOOKUP(F21,NOMEC[],2,)</f>
        <v>DOCTORADO EN DERECHO</v>
      </c>
      <c r="L21" s="249">
        <v>131387</v>
      </c>
      <c r="M21" s="259" t="s">
        <v>1454</v>
      </c>
      <c r="N21" s="249">
        <v>267</v>
      </c>
      <c r="O21" s="296" t="s">
        <v>686</v>
      </c>
      <c r="P21" s="297"/>
      <c r="Q21" s="293"/>
      <c r="R21" s="183"/>
      <c r="S21" s="183"/>
    </row>
    <row r="22" spans="2:20" ht="15.75" customHeight="1">
      <c r="B22" s="299">
        <v>3022</v>
      </c>
      <c r="C22" s="183" t="s">
        <v>446</v>
      </c>
      <c r="D22" s="300" t="str">
        <f>IFERROR(VLOOKUP(Dat_Pagos[[#This Row],[CURP]],BASE_A[[CURP]:[NOMBRE]],3,FALSE),"Por Identificar")</f>
        <v>Por Identificar</v>
      </c>
      <c r="E22" s="266">
        <v>620</v>
      </c>
      <c r="F22" s="183" t="s">
        <v>198</v>
      </c>
      <c r="G22" s="183" t="s">
        <v>7</v>
      </c>
      <c r="H22" s="545">
        <v>44543</v>
      </c>
      <c r="I22" s="293" t="s">
        <v>164</v>
      </c>
      <c r="J22" s="183" t="s">
        <v>799</v>
      </c>
      <c r="K22" s="301" t="str">
        <f>VLOOKUP(F22,NOMEC[],2,)</f>
        <v>DOCTORADO EN DERECHO</v>
      </c>
      <c r="L22" s="249">
        <v>524796</v>
      </c>
      <c r="M22" s="259"/>
      <c r="N22" s="260"/>
      <c r="O22" s="296" t="s">
        <v>686</v>
      </c>
      <c r="P22" s="297"/>
      <c r="Q22" s="293"/>
      <c r="R22" s="293"/>
      <c r="S22" s="293"/>
    </row>
    <row r="23" spans="2:20" ht="15.75" customHeight="1">
      <c r="B23" s="299">
        <v>3023</v>
      </c>
      <c r="C23" s="183"/>
      <c r="D23" s="300" t="str">
        <f>IFERROR(VLOOKUP(Dat_Pagos[[#This Row],[CURP]],BASE_A[[CURP]:[NOMBRE]],3,FALSE),"Por Identificar")</f>
        <v>Por Identificar</v>
      </c>
      <c r="E23" s="258">
        <v>1600</v>
      </c>
      <c r="F23" s="183" t="s">
        <v>166</v>
      </c>
      <c r="G23" s="183" t="s">
        <v>7</v>
      </c>
      <c r="H23" s="545">
        <v>44550</v>
      </c>
      <c r="I23" s="293" t="s">
        <v>164</v>
      </c>
      <c r="J23" s="183" t="s">
        <v>800</v>
      </c>
      <c r="K23" s="301" t="str">
        <f>VLOOKUP(F23,NOMEC[],2,)</f>
        <v>LICENCIATURA EN DERECHO</v>
      </c>
      <c r="L23" s="249">
        <v>1050165</v>
      </c>
      <c r="M23" s="259"/>
      <c r="N23" s="260"/>
      <c r="O23" s="296" t="s">
        <v>686</v>
      </c>
      <c r="P23" s="297"/>
      <c r="Q23" s="293"/>
      <c r="R23" s="305"/>
      <c r="S23" s="293"/>
      <c r="T23"/>
    </row>
    <row r="24" spans="2:20" ht="15.75" customHeight="1">
      <c r="B24" s="299">
        <v>3024</v>
      </c>
      <c r="C24" s="293" t="s">
        <v>427</v>
      </c>
      <c r="D24" s="300" t="s">
        <v>434</v>
      </c>
      <c r="E24" s="258">
        <v>5000</v>
      </c>
      <c r="F24" s="183" t="s">
        <v>166</v>
      </c>
      <c r="G24" s="183" t="s">
        <v>7</v>
      </c>
      <c r="H24" s="545">
        <v>44551</v>
      </c>
      <c r="I24" s="293" t="s">
        <v>1766</v>
      </c>
      <c r="J24" s="183" t="s">
        <v>322</v>
      </c>
      <c r="K24" s="301" t="str">
        <f>VLOOKUP(F24,NOMEC[],2,)</f>
        <v>LICENCIATURA EN DERECHO</v>
      </c>
      <c r="L24" s="249">
        <v>46499</v>
      </c>
      <c r="M24" s="259" t="s">
        <v>143</v>
      </c>
      <c r="N24" s="249">
        <v>258</v>
      </c>
      <c r="O24" s="296" t="s">
        <v>686</v>
      </c>
      <c r="P24" s="297"/>
      <c r="Q24" s="293"/>
      <c r="R24" s="293"/>
      <c r="S24" s="293"/>
      <c r="T24"/>
    </row>
    <row r="25" spans="2:20" ht="15.6">
      <c r="B25" s="299">
        <v>3025</v>
      </c>
      <c r="C25" s="183" t="s">
        <v>427</v>
      </c>
      <c r="D25" s="300" t="str">
        <f>IFERROR(VLOOKUP(Dat_Pagos[[#This Row],[CURP]],BASE_A[[CURP]:[NOMBRE]],3,FALSE),"Por Identificar")</f>
        <v>BUSTAMANTE SANCHEZ SINAI ALEJANDRA</v>
      </c>
      <c r="E25" s="258">
        <v>3350</v>
      </c>
      <c r="F25" s="183" t="s">
        <v>198</v>
      </c>
      <c r="G25" s="183" t="s">
        <v>7</v>
      </c>
      <c r="H25" s="545">
        <v>44536</v>
      </c>
      <c r="I25" s="293" t="s">
        <v>164</v>
      </c>
      <c r="J25" s="183" t="s">
        <v>801</v>
      </c>
      <c r="K25" s="301" t="str">
        <f>VLOOKUP(F25,NOMEC[],2,)</f>
        <v>DOCTORADO EN DERECHO</v>
      </c>
      <c r="L25" s="249" t="s">
        <v>802</v>
      </c>
      <c r="M25" s="259" t="s">
        <v>829</v>
      </c>
      <c r="N25" s="249">
        <v>285</v>
      </c>
      <c r="O25" s="296" t="s">
        <v>686</v>
      </c>
      <c r="P25" s="297"/>
      <c r="Q25" s="293"/>
      <c r="R25" s="293"/>
      <c r="S25" s="293"/>
      <c r="T25"/>
    </row>
    <row r="26" spans="2:20" ht="15.75" customHeight="1">
      <c r="B26" s="299">
        <v>3026</v>
      </c>
      <c r="C26" s="183" t="s">
        <v>427</v>
      </c>
      <c r="D26" s="300" t="str">
        <f>IFERROR(VLOOKUP(Dat_Pagos[[#This Row],[CURP]],BASE_A[[CURP]:[NOMBRE]],3,FALSE),"Por Identificar")</f>
        <v xml:space="preserve">SANTIAGO URGELL JUAN LORENZO </v>
      </c>
      <c r="E26" s="258">
        <v>2500</v>
      </c>
      <c r="F26" s="183" t="s">
        <v>166</v>
      </c>
      <c r="G26" s="183" t="s">
        <v>7</v>
      </c>
      <c r="H26" s="545">
        <v>44536</v>
      </c>
      <c r="I26" s="293" t="s">
        <v>164</v>
      </c>
      <c r="J26" s="183" t="s">
        <v>803</v>
      </c>
      <c r="K26" s="301" t="str">
        <f>VLOOKUP(F26,NOMEC[],2,)</f>
        <v>LICENCIATURA EN DERECHO</v>
      </c>
      <c r="L26" s="249">
        <v>7792981407</v>
      </c>
      <c r="M26" s="259" t="s">
        <v>1031</v>
      </c>
      <c r="N26" s="249">
        <v>41</v>
      </c>
      <c r="O26" s="296" t="s">
        <v>686</v>
      </c>
      <c r="P26" s="297"/>
      <c r="Q26" s="293"/>
      <c r="R26" s="293"/>
      <c r="S26" s="293"/>
      <c r="T26"/>
    </row>
    <row r="27" spans="2:20" ht="15.6">
      <c r="B27" s="299">
        <v>3027</v>
      </c>
      <c r="C27" s="183" t="s">
        <v>427</v>
      </c>
      <c r="D27" s="362" t="str">
        <f>IFERROR(VLOOKUP(Dat_Pagos[[#This Row],[CURP]],BASE_A[[CURP]:[NOMBRE]],3,FALSE),"Por Identificar")</f>
        <v>GARCIA ORTEGA GRISELDA</v>
      </c>
      <c r="E27" s="258">
        <v>2180</v>
      </c>
      <c r="F27" s="183" t="s">
        <v>163</v>
      </c>
      <c r="G27" s="183" t="s">
        <v>7</v>
      </c>
      <c r="H27" s="545">
        <v>44553</v>
      </c>
      <c r="I27" s="293" t="s">
        <v>164</v>
      </c>
      <c r="J27" s="183" t="s">
        <v>719</v>
      </c>
      <c r="K27" s="301" t="str">
        <f>VLOOKUP(F27,NOMEC[],2,)</f>
        <v>MAESTRIA DE DERECHO</v>
      </c>
      <c r="L27" s="249">
        <v>10144</v>
      </c>
      <c r="M27" s="259" t="s">
        <v>94</v>
      </c>
      <c r="N27" s="249">
        <v>231</v>
      </c>
      <c r="O27" s="296" t="s">
        <v>686</v>
      </c>
      <c r="P27" s="297"/>
      <c r="Q27" s="293"/>
      <c r="R27" s="183"/>
      <c r="S27" s="183"/>
      <c r="T27"/>
    </row>
    <row r="28" spans="2:20" ht="15.75" customHeight="1">
      <c r="B28" s="299">
        <v>3028</v>
      </c>
      <c r="C28" s="183" t="s">
        <v>427</v>
      </c>
      <c r="D28" s="300" t="str">
        <f>IFERROR(VLOOKUP(Dat_Pagos[[#This Row],[CURP]],BASE_A[[CURP]:[NOMBRE]],3,FALSE),"Por Identificar")</f>
        <v>Por Identificar</v>
      </c>
      <c r="E28" s="258">
        <v>4000</v>
      </c>
      <c r="F28" s="183" t="s">
        <v>166</v>
      </c>
      <c r="G28" s="183" t="s">
        <v>7</v>
      </c>
      <c r="H28" s="545">
        <v>44558</v>
      </c>
      <c r="I28" s="293" t="s">
        <v>224</v>
      </c>
      <c r="J28" s="183" t="s">
        <v>566</v>
      </c>
      <c r="K28" s="301" t="str">
        <f>VLOOKUP(F28,NOMEC[],2,)</f>
        <v>LICENCIATURA EN DERECHO</v>
      </c>
      <c r="L28" s="249">
        <v>8026</v>
      </c>
      <c r="M28" s="259"/>
      <c r="N28" s="260"/>
      <c r="O28" s="296" t="s">
        <v>686</v>
      </c>
      <c r="P28" s="297"/>
      <c r="Q28" s="293"/>
      <c r="R28" s="183"/>
      <c r="S28" s="183"/>
      <c r="T28"/>
    </row>
    <row r="29" spans="2:20" ht="15.75" customHeight="1">
      <c r="B29" s="299">
        <v>3029</v>
      </c>
      <c r="C29" s="183" t="s">
        <v>427</v>
      </c>
      <c r="D29" s="300" t="str">
        <f>IFERROR(VLOOKUP(Dat_Pagos[[#This Row],[CURP]],BASE_A[[CURP]:[NOMBRE]],3,FALSE),"Por Identificar")</f>
        <v>Por Identificar</v>
      </c>
      <c r="E29" s="258">
        <v>3500</v>
      </c>
      <c r="F29" s="183" t="s">
        <v>198</v>
      </c>
      <c r="G29" s="183" t="s">
        <v>7</v>
      </c>
      <c r="H29" s="545">
        <v>44558</v>
      </c>
      <c r="I29" s="293" t="s">
        <v>164</v>
      </c>
      <c r="J29" s="183" t="s">
        <v>804</v>
      </c>
      <c r="K29" s="301" t="str">
        <f>VLOOKUP(F29,NOMEC[],2,)</f>
        <v>DOCTORADO EN DERECHO</v>
      </c>
      <c r="L29" s="249">
        <v>38767</v>
      </c>
      <c r="M29" s="259"/>
      <c r="N29" s="260"/>
      <c r="O29" s="296" t="s">
        <v>686</v>
      </c>
      <c r="P29" s="297"/>
      <c r="Q29" s="293"/>
      <c r="R29" s="183"/>
      <c r="S29" s="183"/>
      <c r="T29"/>
    </row>
    <row r="30" spans="2:20" ht="15.75" customHeight="1">
      <c r="B30" s="299">
        <v>3030</v>
      </c>
      <c r="C30" s="183" t="s">
        <v>427</v>
      </c>
      <c r="D30" s="300" t="str">
        <f>IFERROR(VLOOKUP(Dat_Pagos[[#This Row],[CURP]],BASE_A[[CURP]:[NOMBRE]],3,FALSE),"Por Identificar")</f>
        <v>Por Identificar</v>
      </c>
      <c r="E30" s="258">
        <v>2500</v>
      </c>
      <c r="F30" s="183" t="s">
        <v>163</v>
      </c>
      <c r="G30" s="183" t="s">
        <v>7</v>
      </c>
      <c r="H30" s="545">
        <v>44558</v>
      </c>
      <c r="I30" s="293" t="s">
        <v>224</v>
      </c>
      <c r="J30" s="183" t="s">
        <v>566</v>
      </c>
      <c r="K30" s="301" t="str">
        <f>VLOOKUP(F30,NOMEC[],2,)</f>
        <v>MAESTRIA DE DERECHO</v>
      </c>
      <c r="L30" s="249">
        <v>836443</v>
      </c>
      <c r="M30" s="259"/>
      <c r="N30" s="260"/>
      <c r="O30" s="296" t="s">
        <v>686</v>
      </c>
      <c r="P30" s="297"/>
      <c r="Q30" s="293"/>
      <c r="R30" s="183"/>
      <c r="S30" s="183"/>
      <c r="T30"/>
    </row>
    <row r="31" spans="2:20" ht="15.75" customHeight="1">
      <c r="B31" s="299">
        <v>3031</v>
      </c>
      <c r="C31" s="183" t="s">
        <v>427</v>
      </c>
      <c r="D31" s="306" t="s">
        <v>805</v>
      </c>
      <c r="E31" s="267">
        <v>1050</v>
      </c>
      <c r="F31" s="183" t="s">
        <v>198</v>
      </c>
      <c r="G31" s="183" t="s">
        <v>7</v>
      </c>
      <c r="H31" s="545">
        <v>44558</v>
      </c>
      <c r="I31" s="293" t="s">
        <v>383</v>
      </c>
      <c r="J31" s="183"/>
      <c r="K31" s="301" t="str">
        <f>VLOOKUP(F31,NOMEC[],2,)</f>
        <v>DOCTORADO EN DERECHO</v>
      </c>
      <c r="L31" s="249">
        <v>12955</v>
      </c>
      <c r="M31" s="259" t="s">
        <v>1203</v>
      </c>
      <c r="N31" s="249">
        <v>124</v>
      </c>
      <c r="O31" s="296" t="s">
        <v>686</v>
      </c>
      <c r="P31" s="297"/>
      <c r="Q31" s="293"/>
      <c r="R31" s="183"/>
      <c r="S31" s="183"/>
      <c r="T31"/>
    </row>
    <row r="32" spans="2:20" ht="15.75" customHeight="1">
      <c r="B32" s="299">
        <v>3032</v>
      </c>
      <c r="C32" s="183" t="s">
        <v>427</v>
      </c>
      <c r="D32" s="307" t="s">
        <v>144</v>
      </c>
      <c r="E32" s="258">
        <v>2180</v>
      </c>
      <c r="F32" s="183" t="s">
        <v>303</v>
      </c>
      <c r="G32" s="183" t="s">
        <v>7</v>
      </c>
      <c r="H32" s="545">
        <v>44552</v>
      </c>
      <c r="I32" s="293" t="s">
        <v>164</v>
      </c>
      <c r="J32" s="183" t="s">
        <v>599</v>
      </c>
      <c r="K32" s="301" t="str">
        <f>VLOOKUP(F32,NOMEC[],2,)</f>
        <v>JT EN LICENCIATURA EN DERECHO</v>
      </c>
      <c r="L32" s="309">
        <v>483421</v>
      </c>
      <c r="M32" s="308" t="s">
        <v>145</v>
      </c>
      <c r="N32" s="309">
        <v>259</v>
      </c>
      <c r="O32" s="296" t="s">
        <v>686</v>
      </c>
      <c r="P32" s="297"/>
      <c r="Q32" s="293"/>
      <c r="R32" s="183"/>
      <c r="S32" s="183"/>
      <c r="T32"/>
    </row>
    <row r="33" spans="2:20" ht="15.75" customHeight="1">
      <c r="B33" s="299">
        <v>3033</v>
      </c>
      <c r="C33" s="183" t="s">
        <v>427</v>
      </c>
      <c r="D33" s="310" t="s">
        <v>144</v>
      </c>
      <c r="E33" s="258">
        <v>2500</v>
      </c>
      <c r="F33" s="183" t="s">
        <v>303</v>
      </c>
      <c r="G33" s="183" t="s">
        <v>7</v>
      </c>
      <c r="H33" s="545">
        <v>44552</v>
      </c>
      <c r="I33" s="311" t="s">
        <v>1766</v>
      </c>
      <c r="J33" s="293" t="s">
        <v>1547</v>
      </c>
      <c r="K33" s="301" t="str">
        <f>VLOOKUP(F33,NOMEC[],2,)</f>
        <v>JT EN LICENCIATURA EN DERECHO</v>
      </c>
      <c r="L33" s="309">
        <v>483342</v>
      </c>
      <c r="M33" s="308" t="s">
        <v>145</v>
      </c>
      <c r="N33" s="309">
        <v>259</v>
      </c>
      <c r="O33" s="296" t="s">
        <v>686</v>
      </c>
      <c r="P33" s="297"/>
      <c r="Q33" s="293"/>
      <c r="R33" s="183"/>
      <c r="S33" s="183"/>
      <c r="T33"/>
    </row>
    <row r="34" spans="2:20" ht="15.75" customHeight="1">
      <c r="B34" s="247">
        <v>3034</v>
      </c>
      <c r="C34" s="293" t="s">
        <v>427</v>
      </c>
      <c r="D34" s="294" t="s">
        <v>2958</v>
      </c>
      <c r="E34" s="258">
        <v>1600</v>
      </c>
      <c r="F34" s="293" t="s">
        <v>303</v>
      </c>
      <c r="G34" s="293" t="s">
        <v>7</v>
      </c>
      <c r="H34" s="544">
        <v>44148</v>
      </c>
      <c r="I34" s="293" t="s">
        <v>164</v>
      </c>
      <c r="J34" s="268" t="s">
        <v>165</v>
      </c>
      <c r="K34" s="312" t="str">
        <f>VLOOKUP(F34,NOMEC[],2,)</f>
        <v>JT EN LICENCIATURA EN DERECHO</v>
      </c>
      <c r="L34" s="251"/>
      <c r="M34" s="298" t="s">
        <v>1074</v>
      </c>
      <c r="N34" s="251">
        <v>60</v>
      </c>
      <c r="O34" s="296"/>
      <c r="P34" s="297"/>
      <c r="Q34" s="293"/>
      <c r="R34" s="293"/>
      <c r="S34" s="293"/>
      <c r="T34"/>
    </row>
    <row r="35" spans="2:20" ht="15.6">
      <c r="B35" s="247">
        <v>3035</v>
      </c>
      <c r="C35" s="293" t="s">
        <v>427</v>
      </c>
      <c r="D35" s="294" t="s">
        <v>2958</v>
      </c>
      <c r="E35" s="258">
        <v>1600</v>
      </c>
      <c r="F35" s="293" t="s">
        <v>303</v>
      </c>
      <c r="G35" s="293" t="s">
        <v>7</v>
      </c>
      <c r="H35" s="544">
        <v>44170</v>
      </c>
      <c r="I35" s="293" t="s">
        <v>164</v>
      </c>
      <c r="J35" s="268" t="s">
        <v>2959</v>
      </c>
      <c r="K35" s="312" t="str">
        <f>VLOOKUP(F35,NOMEC[],2,)</f>
        <v>JT EN LICENCIATURA EN DERECHO</v>
      </c>
      <c r="L35" s="251"/>
      <c r="M35" s="298" t="s">
        <v>1074</v>
      </c>
      <c r="N35" s="251">
        <v>60</v>
      </c>
      <c r="O35" s="296"/>
      <c r="P35" s="297"/>
      <c r="Q35" s="293"/>
      <c r="R35" s="293"/>
      <c r="S35" s="293"/>
      <c r="T35"/>
    </row>
    <row r="36" spans="2:20" ht="15.75" customHeight="1">
      <c r="B36" s="247">
        <v>3036</v>
      </c>
      <c r="C36" s="293" t="s">
        <v>427</v>
      </c>
      <c r="D36" s="294" t="s">
        <v>2958</v>
      </c>
      <c r="E36" s="258">
        <v>1600</v>
      </c>
      <c r="F36" s="293" t="s">
        <v>303</v>
      </c>
      <c r="G36" s="293" t="s">
        <v>7</v>
      </c>
      <c r="H36" s="544">
        <v>44181</v>
      </c>
      <c r="I36" s="293" t="s">
        <v>164</v>
      </c>
      <c r="J36" s="268" t="s">
        <v>2960</v>
      </c>
      <c r="K36" s="312" t="str">
        <f>VLOOKUP(F36,NOMEC[],2,)</f>
        <v>JT EN LICENCIATURA EN DERECHO</v>
      </c>
      <c r="L36" s="251"/>
      <c r="M36" s="298" t="s">
        <v>1074</v>
      </c>
      <c r="N36" s="251">
        <v>60</v>
      </c>
      <c r="O36" s="296"/>
      <c r="P36" s="297"/>
      <c r="Q36" s="293"/>
      <c r="R36" s="293"/>
      <c r="S36" s="293"/>
      <c r="T36"/>
    </row>
    <row r="37" spans="2:20" ht="15.6">
      <c r="B37" s="247">
        <v>3037</v>
      </c>
      <c r="C37" s="293" t="s">
        <v>427</v>
      </c>
      <c r="D37" s="294" t="s">
        <v>2958</v>
      </c>
      <c r="E37" s="258">
        <v>1600</v>
      </c>
      <c r="F37" s="293" t="s">
        <v>303</v>
      </c>
      <c r="G37" s="293" t="s">
        <v>7</v>
      </c>
      <c r="H37" s="544">
        <v>44181</v>
      </c>
      <c r="I37" s="293" t="s">
        <v>164</v>
      </c>
      <c r="J37" s="268" t="s">
        <v>374</v>
      </c>
      <c r="K37" s="312" t="str">
        <f>VLOOKUP(F37,NOMEC[],2,)</f>
        <v>JT EN LICENCIATURA EN DERECHO</v>
      </c>
      <c r="L37" s="251"/>
      <c r="M37" s="298" t="s">
        <v>1074</v>
      </c>
      <c r="N37" s="251">
        <v>60</v>
      </c>
      <c r="O37" s="296"/>
      <c r="P37" s="297"/>
      <c r="Q37" s="293"/>
      <c r="R37" s="293"/>
      <c r="S37" s="293"/>
      <c r="T37"/>
    </row>
    <row r="38" spans="2:20" ht="15.6">
      <c r="B38" s="247">
        <v>3038</v>
      </c>
      <c r="C38" s="293" t="s">
        <v>427</v>
      </c>
      <c r="D38" s="294" t="s">
        <v>2958</v>
      </c>
      <c r="E38" s="258">
        <v>1600</v>
      </c>
      <c r="F38" s="293" t="s">
        <v>303</v>
      </c>
      <c r="G38" s="293" t="s">
        <v>7</v>
      </c>
      <c r="H38" s="544">
        <v>44148</v>
      </c>
      <c r="I38" s="293" t="s">
        <v>164</v>
      </c>
      <c r="J38" s="268" t="s">
        <v>2424</v>
      </c>
      <c r="K38" s="312" t="str">
        <f>VLOOKUP(F38,NOMEC[],2,)</f>
        <v>JT EN LICENCIATURA EN DERECHO</v>
      </c>
      <c r="L38" s="251"/>
      <c r="M38" s="298" t="s">
        <v>1074</v>
      </c>
      <c r="N38" s="251">
        <v>60</v>
      </c>
      <c r="O38" s="296"/>
      <c r="P38" s="297"/>
      <c r="Q38" s="293"/>
      <c r="R38" s="293"/>
      <c r="S38" s="293"/>
      <c r="T38"/>
    </row>
    <row r="39" spans="2:20" ht="15.6">
      <c r="B39" s="247">
        <v>3100</v>
      </c>
      <c r="C39" s="293" t="s">
        <v>427</v>
      </c>
      <c r="D39" s="294" t="s">
        <v>2958</v>
      </c>
      <c r="E39" s="258">
        <v>1600</v>
      </c>
      <c r="F39" s="293" t="s">
        <v>303</v>
      </c>
      <c r="G39" s="293" t="s">
        <v>7</v>
      </c>
      <c r="H39" s="544">
        <v>44299</v>
      </c>
      <c r="I39" s="293" t="s">
        <v>164</v>
      </c>
      <c r="J39" s="268" t="s">
        <v>590</v>
      </c>
      <c r="K39" s="312" t="str">
        <f>VLOOKUP(F39,NOMEC[],2,)</f>
        <v>JT EN LICENCIATURA EN DERECHO</v>
      </c>
      <c r="L39" s="251"/>
      <c r="M39" s="298" t="s">
        <v>1074</v>
      </c>
      <c r="N39" s="251">
        <v>60</v>
      </c>
      <c r="O39" s="296"/>
      <c r="P39" s="297"/>
      <c r="Q39" s="293"/>
      <c r="R39" s="293"/>
      <c r="S39" s="293"/>
      <c r="T39"/>
    </row>
    <row r="40" spans="2:20" ht="15.75" customHeight="1">
      <c r="B40" s="247">
        <v>3200</v>
      </c>
      <c r="C40" s="293" t="s">
        <v>427</v>
      </c>
      <c r="D40" s="294" t="s">
        <v>2958</v>
      </c>
      <c r="E40" s="258">
        <v>1600</v>
      </c>
      <c r="F40" s="293" t="s">
        <v>303</v>
      </c>
      <c r="G40" s="293" t="s">
        <v>7</v>
      </c>
      <c r="H40" s="544">
        <v>44265</v>
      </c>
      <c r="I40" s="293" t="s">
        <v>164</v>
      </c>
      <c r="J40" s="268" t="s">
        <v>733</v>
      </c>
      <c r="K40" s="312" t="str">
        <f>VLOOKUP(F40,NOMEC[],2,)</f>
        <v>JT EN LICENCIATURA EN DERECHO</v>
      </c>
      <c r="L40" s="251"/>
      <c r="M40" s="298" t="s">
        <v>1074</v>
      </c>
      <c r="N40" s="251">
        <v>60</v>
      </c>
      <c r="O40" s="296"/>
      <c r="P40" s="297"/>
      <c r="Q40" s="293"/>
      <c r="R40" s="293"/>
      <c r="S40" s="293"/>
      <c r="T40"/>
    </row>
    <row r="41" spans="2:20" ht="15.6">
      <c r="B41" s="247">
        <v>3451</v>
      </c>
      <c r="C41" s="293" t="s">
        <v>294</v>
      </c>
      <c r="D41" s="294" t="s">
        <v>118</v>
      </c>
      <c r="E41" s="267">
        <v>3350</v>
      </c>
      <c r="F41" s="293" t="s">
        <v>198</v>
      </c>
      <c r="G41" s="293" t="s">
        <v>7</v>
      </c>
      <c r="H41" s="544">
        <v>44411</v>
      </c>
      <c r="I41" s="293" t="s">
        <v>164</v>
      </c>
      <c r="J41" s="293" t="s">
        <v>2458</v>
      </c>
      <c r="K41" s="293" t="str">
        <f>VLOOKUP(F41,NOMEC[],2,)</f>
        <v>DOCTORADO EN DERECHO</v>
      </c>
      <c r="L41" s="249" t="s">
        <v>2957</v>
      </c>
      <c r="M41" s="295" t="s">
        <v>119</v>
      </c>
      <c r="N41" s="249">
        <v>250</v>
      </c>
      <c r="O41" s="296"/>
      <c r="P41" s="297"/>
      <c r="Q41" s="293"/>
      <c r="R41" s="293"/>
      <c r="S41" s="293"/>
      <c r="T41"/>
    </row>
    <row r="42" spans="2:20" ht="15.75" customHeight="1">
      <c r="B42" s="247">
        <v>3683</v>
      </c>
      <c r="C42" s="312" t="s">
        <v>294</v>
      </c>
      <c r="D42" s="310" t="s">
        <v>592</v>
      </c>
      <c r="E42" s="313">
        <v>3350</v>
      </c>
      <c r="F42" s="312" t="s">
        <v>198</v>
      </c>
      <c r="G42" s="312" t="s">
        <v>7</v>
      </c>
      <c r="H42" s="547">
        <v>44440</v>
      </c>
      <c r="I42" s="293" t="s">
        <v>164</v>
      </c>
      <c r="J42" s="312" t="s">
        <v>165</v>
      </c>
      <c r="K42" s="312" t="str">
        <f>VLOOKUP(F42,NOMEC[],2,)</f>
        <v>DOCTORADO EN DERECHO</v>
      </c>
      <c r="L42" s="303">
        <v>640496</v>
      </c>
      <c r="M42" s="302" t="s">
        <v>1354</v>
      </c>
      <c r="N42" s="303">
        <v>193</v>
      </c>
      <c r="O42" s="314">
        <v>44411</v>
      </c>
      <c r="P42" s="297"/>
      <c r="Q42" s="293"/>
      <c r="R42" s="183"/>
      <c r="S42" s="183"/>
      <c r="T42"/>
    </row>
    <row r="43" spans="2:20" ht="15.6">
      <c r="B43" s="247">
        <v>3684</v>
      </c>
      <c r="C43" s="312" t="s">
        <v>446</v>
      </c>
      <c r="D43" s="310" t="s">
        <v>2961</v>
      </c>
      <c r="E43" s="313">
        <v>5500</v>
      </c>
      <c r="F43" s="312" t="s">
        <v>198</v>
      </c>
      <c r="G43" s="312" t="s">
        <v>7</v>
      </c>
      <c r="H43" s="547">
        <v>44440</v>
      </c>
      <c r="I43" s="293" t="s">
        <v>224</v>
      </c>
      <c r="J43" s="312" t="s">
        <v>382</v>
      </c>
      <c r="K43" s="312" t="str">
        <f>VLOOKUP(F43,NOMEC[],2,)</f>
        <v>DOCTORADO EN DERECHO</v>
      </c>
      <c r="L43" s="303">
        <v>585531</v>
      </c>
      <c r="M43" s="302" t="s">
        <v>1220</v>
      </c>
      <c r="N43" s="303">
        <v>132</v>
      </c>
      <c r="O43" s="314">
        <v>44411</v>
      </c>
      <c r="P43" s="297"/>
      <c r="Q43" s="293"/>
      <c r="R43" s="183"/>
      <c r="S43" s="183"/>
      <c r="T43"/>
    </row>
    <row r="44" spans="2:20" ht="15.75" customHeight="1">
      <c r="B44" s="247">
        <v>3685</v>
      </c>
      <c r="C44" s="315" t="s">
        <v>427</v>
      </c>
      <c r="D44" s="310" t="s">
        <v>306</v>
      </c>
      <c r="E44" s="316">
        <v>3350</v>
      </c>
      <c r="F44" s="317" t="s">
        <v>198</v>
      </c>
      <c r="G44" s="315" t="s">
        <v>7</v>
      </c>
      <c r="H44" s="548">
        <v>44440</v>
      </c>
      <c r="I44" s="315" t="s">
        <v>164</v>
      </c>
      <c r="J44" s="315" t="s">
        <v>188</v>
      </c>
      <c r="K44" s="315" t="str">
        <f>VLOOKUP(F44,NOMEC[],2,)</f>
        <v>DOCTORADO EN DERECHO</v>
      </c>
      <c r="L44" s="319">
        <v>585337</v>
      </c>
      <c r="M44" s="318" t="s">
        <v>1305</v>
      </c>
      <c r="N44" s="319">
        <v>198</v>
      </c>
      <c r="O44" s="314">
        <v>44411</v>
      </c>
      <c r="P44" s="320" t="s">
        <v>372</v>
      </c>
      <c r="Q44" s="293"/>
      <c r="R44" s="183"/>
      <c r="S44" s="183"/>
      <c r="T44"/>
    </row>
    <row r="45" spans="2:20" ht="14.1" customHeight="1">
      <c r="B45" s="247">
        <v>3686</v>
      </c>
      <c r="C45" s="312" t="s">
        <v>1884</v>
      </c>
      <c r="D45" s="321" t="s">
        <v>177</v>
      </c>
      <c r="E45" s="313">
        <v>1350</v>
      </c>
      <c r="F45" s="312" t="s">
        <v>166</v>
      </c>
      <c r="G45" s="312" t="s">
        <v>7</v>
      </c>
      <c r="H45" s="547">
        <v>44440</v>
      </c>
      <c r="I45" s="293" t="s">
        <v>164</v>
      </c>
      <c r="J45" s="312" t="s">
        <v>204</v>
      </c>
      <c r="K45" s="312" t="str">
        <f>VLOOKUP(F45,NOMEC[],2,)</f>
        <v>LICENCIATURA EN DERECHO</v>
      </c>
      <c r="L45" s="323">
        <v>467059</v>
      </c>
      <c r="M45" s="322" t="s">
        <v>949</v>
      </c>
      <c r="N45" s="323">
        <v>15</v>
      </c>
      <c r="O45" s="314">
        <v>44411</v>
      </c>
      <c r="P45" s="297"/>
      <c r="Q45" s="293"/>
      <c r="R45" s="183"/>
      <c r="S45" s="183"/>
    </row>
    <row r="46" spans="2:20" ht="15.75" customHeight="1">
      <c r="B46" s="247">
        <v>3687</v>
      </c>
      <c r="C46" s="312" t="s">
        <v>427</v>
      </c>
      <c r="D46" s="300" t="str">
        <f>IFERROR(VLOOKUP(Dat_Pagos[[#This Row],[CURP]],BASE_A[[CURP]:[NOMBRE]],3,FALSE),"Por Identificar")</f>
        <v>Por Identificar</v>
      </c>
      <c r="E46" s="324">
        <v>2180</v>
      </c>
      <c r="F46" s="312" t="s">
        <v>303</v>
      </c>
      <c r="G46" s="312" t="s">
        <v>7</v>
      </c>
      <c r="H46" s="547">
        <v>44440</v>
      </c>
      <c r="I46" s="293" t="s">
        <v>164</v>
      </c>
      <c r="J46" s="312" t="s">
        <v>175</v>
      </c>
      <c r="K46" s="312" t="str">
        <f>VLOOKUP(F46,NOMEC[],2,)</f>
        <v>JT EN LICENCIATURA EN DERECHO</v>
      </c>
      <c r="L46" s="303">
        <v>352045</v>
      </c>
      <c r="M46" s="302"/>
      <c r="N46" s="325"/>
      <c r="O46" s="314">
        <v>44411</v>
      </c>
      <c r="P46" s="297"/>
      <c r="Q46" s="293"/>
      <c r="R46" s="183"/>
      <c r="S46" s="183"/>
    </row>
    <row r="47" spans="2:20" ht="15.75" customHeight="1">
      <c r="B47" s="247">
        <v>3688</v>
      </c>
      <c r="C47" s="312" t="s">
        <v>433</v>
      </c>
      <c r="D47" s="300" t="str">
        <f>IFERROR(VLOOKUP(Dat_Pagos[[#This Row],[CURP]],BASE_A[[CURP]:[NOMBRE]],3,FALSE),"Por Identificar")</f>
        <v>SANDOVAL REYES SELENA ENCARNACION</v>
      </c>
      <c r="E47" s="313">
        <v>1250</v>
      </c>
      <c r="F47" s="312" t="s">
        <v>166</v>
      </c>
      <c r="G47" s="312" t="s">
        <v>7</v>
      </c>
      <c r="H47" s="547">
        <v>44440</v>
      </c>
      <c r="I47" s="293" t="s">
        <v>164</v>
      </c>
      <c r="J47" s="312" t="s">
        <v>318</v>
      </c>
      <c r="K47" s="312" t="str">
        <f>VLOOKUP(F47,NOMEC[],2,)</f>
        <v>LICENCIATURA EN DERECHO</v>
      </c>
      <c r="L47" s="303">
        <v>152654</v>
      </c>
      <c r="M47" s="298" t="s">
        <v>937</v>
      </c>
      <c r="N47" s="251">
        <v>11</v>
      </c>
      <c r="O47" s="314">
        <v>44411</v>
      </c>
      <c r="P47" s="297"/>
      <c r="Q47" s="293"/>
      <c r="R47" s="183"/>
      <c r="S47" s="183"/>
    </row>
    <row r="48" spans="2:20" ht="15">
      <c r="B48" s="247">
        <v>3689</v>
      </c>
      <c r="C48" s="312" t="s">
        <v>427</v>
      </c>
      <c r="D48" s="300" t="str">
        <f>IFERROR(VLOOKUP(Dat_Pagos[[#This Row],[CURP]],BASE_A[[CURP]:[NOMBRE]],3,FALSE),"Por Identificar")</f>
        <v>DOMINGUEZ UC DARWIN DAVID</v>
      </c>
      <c r="E48" s="313">
        <v>2180</v>
      </c>
      <c r="F48" s="326" t="s">
        <v>163</v>
      </c>
      <c r="G48" s="312" t="s">
        <v>40</v>
      </c>
      <c r="H48" s="547">
        <v>44440</v>
      </c>
      <c r="I48" s="293" t="s">
        <v>164</v>
      </c>
      <c r="J48" s="312" t="s">
        <v>192</v>
      </c>
      <c r="K48" s="312" t="str">
        <f>VLOOKUP(F48,NOMEC[],2,)</f>
        <v>MAESTRIA DE DERECHO</v>
      </c>
      <c r="L48" s="303">
        <v>76885</v>
      </c>
      <c r="M48" s="302" t="s">
        <v>105</v>
      </c>
      <c r="N48" s="303">
        <v>241</v>
      </c>
      <c r="O48" s="314">
        <v>44411</v>
      </c>
      <c r="P48" s="297"/>
      <c r="Q48" s="293"/>
      <c r="R48" s="183"/>
      <c r="S48" s="183"/>
    </row>
    <row r="49" spans="2:19" ht="15.75" customHeight="1">
      <c r="B49" s="247">
        <v>3690</v>
      </c>
      <c r="C49" s="312" t="s">
        <v>427</v>
      </c>
      <c r="D49" s="300" t="str">
        <f>IFERROR(VLOOKUP(Dat_Pagos[[#This Row],[CURP]],BASE_A[[CURP]:[NOMBRE]],3,FALSE),"Por Identificar")</f>
        <v>BAHENA NAJERA BENJAMIN</v>
      </c>
      <c r="E49" s="313">
        <v>1193</v>
      </c>
      <c r="F49" s="312" t="s">
        <v>198</v>
      </c>
      <c r="G49" s="312" t="s">
        <v>7</v>
      </c>
      <c r="H49" s="547">
        <v>44440</v>
      </c>
      <c r="I49" s="293" t="s">
        <v>383</v>
      </c>
      <c r="J49" s="312" t="s">
        <v>384</v>
      </c>
      <c r="K49" s="312" t="str">
        <f>VLOOKUP(F49,NOMEC[],2,)</f>
        <v>DOCTORADO EN DERECHO</v>
      </c>
      <c r="L49" s="303">
        <v>903003</v>
      </c>
      <c r="M49" s="302" t="s">
        <v>1194</v>
      </c>
      <c r="N49" s="303">
        <v>288</v>
      </c>
      <c r="O49" s="314">
        <v>44411</v>
      </c>
      <c r="P49" s="297"/>
      <c r="Q49" s="293"/>
      <c r="R49" s="183"/>
      <c r="S49" s="183"/>
    </row>
    <row r="50" spans="2:19" ht="15.75" customHeight="1">
      <c r="B50" s="247">
        <v>3691</v>
      </c>
      <c r="C50" s="312" t="s">
        <v>427</v>
      </c>
      <c r="D50" s="310" t="s">
        <v>144</v>
      </c>
      <c r="E50" s="313">
        <v>2180</v>
      </c>
      <c r="F50" s="312" t="s">
        <v>303</v>
      </c>
      <c r="G50" s="312" t="s">
        <v>40</v>
      </c>
      <c r="H50" s="547">
        <v>44441</v>
      </c>
      <c r="I50" s="293" t="s">
        <v>164</v>
      </c>
      <c r="J50" s="312" t="s">
        <v>175</v>
      </c>
      <c r="K50" s="312" t="str">
        <f>VLOOKUP(F50,NOMEC[],2,)</f>
        <v>JT EN LICENCIATURA EN DERECHO</v>
      </c>
      <c r="L50" s="303">
        <v>76564102</v>
      </c>
      <c r="M50" s="302" t="s">
        <v>145</v>
      </c>
      <c r="N50" s="303">
        <v>259</v>
      </c>
      <c r="O50" s="314">
        <v>44411</v>
      </c>
      <c r="P50" s="297"/>
      <c r="Q50" s="293"/>
      <c r="R50" s="293"/>
      <c r="S50" s="293"/>
    </row>
    <row r="51" spans="2:19" ht="15.75" customHeight="1">
      <c r="B51" s="247">
        <v>3692</v>
      </c>
      <c r="C51" s="312" t="s">
        <v>446</v>
      </c>
      <c r="D51" s="300" t="str">
        <f>IFERROR(VLOOKUP(Dat_Pagos[[#This Row],[CURP]],BASE_A[[CURP]:[NOMBRE]],3,FALSE),"Por Identificar")</f>
        <v>SAENZ ORTEGA BIANCA EUGENIA</v>
      </c>
      <c r="E51" s="313">
        <v>6000</v>
      </c>
      <c r="F51" s="312" t="s">
        <v>198</v>
      </c>
      <c r="G51" s="312" t="s">
        <v>7</v>
      </c>
      <c r="H51" s="547">
        <v>44441</v>
      </c>
      <c r="I51" s="293" t="s">
        <v>224</v>
      </c>
      <c r="J51" s="312" t="s">
        <v>385</v>
      </c>
      <c r="K51" s="312" t="str">
        <f>VLOOKUP(F51,NOMEC[],2,)</f>
        <v>DOCTORADO EN DERECHO</v>
      </c>
      <c r="L51" s="303">
        <v>836831</v>
      </c>
      <c r="M51" s="302" t="s">
        <v>1230</v>
      </c>
      <c r="N51" s="303">
        <v>136</v>
      </c>
      <c r="O51" s="314">
        <v>44411</v>
      </c>
      <c r="P51" s="297"/>
      <c r="Q51" s="293"/>
      <c r="R51" s="293"/>
      <c r="S51" s="293"/>
    </row>
    <row r="52" spans="2:19" ht="15.75" customHeight="1">
      <c r="B52" s="247">
        <v>3693</v>
      </c>
      <c r="C52" s="312" t="s">
        <v>427</v>
      </c>
      <c r="D52" s="300" t="str">
        <f>IFERROR(VLOOKUP(Dat_Pagos[[#This Row],[CURP]],BASE_A[[CURP]:[NOMBRE]],3,FALSE),"Por Identificar")</f>
        <v>Por Identificar</v>
      </c>
      <c r="E52" s="313">
        <v>1000</v>
      </c>
      <c r="F52" s="312" t="s">
        <v>299</v>
      </c>
      <c r="G52" s="312" t="s">
        <v>7</v>
      </c>
      <c r="H52" s="547">
        <v>44441</v>
      </c>
      <c r="I52" s="293" t="s">
        <v>164</v>
      </c>
      <c r="J52" s="312" t="s">
        <v>241</v>
      </c>
      <c r="K52" s="312" t="e">
        <f>VLOOKUP(F52,NOMEC[],2,)</f>
        <v>#N/A</v>
      </c>
      <c r="L52" s="303">
        <v>826439</v>
      </c>
      <c r="M52" s="302"/>
      <c r="N52" s="325"/>
      <c r="O52" s="314">
        <v>44411</v>
      </c>
      <c r="P52" s="297"/>
      <c r="Q52" s="293"/>
      <c r="R52" s="183"/>
      <c r="S52" s="183"/>
    </row>
    <row r="53" spans="2:19" ht="15.75" customHeight="1">
      <c r="B53" s="247">
        <v>3694</v>
      </c>
      <c r="C53" s="312" t="s">
        <v>427</v>
      </c>
      <c r="D53" s="300" t="str">
        <f>IFERROR(VLOOKUP(Dat_Pagos[[#This Row],[CURP]],BASE_A[[CURP]:[NOMBRE]],3,FALSE),"Por Identificar")</f>
        <v>Por Identificar</v>
      </c>
      <c r="E53" s="313">
        <v>2180</v>
      </c>
      <c r="F53" s="312" t="s">
        <v>303</v>
      </c>
      <c r="G53" s="312" t="s">
        <v>7</v>
      </c>
      <c r="H53" s="547">
        <v>44441</v>
      </c>
      <c r="I53" s="293" t="s">
        <v>164</v>
      </c>
      <c r="J53" s="312" t="s">
        <v>192</v>
      </c>
      <c r="K53" s="312" t="str">
        <f>VLOOKUP(F53,NOMEC[],2,)</f>
        <v>JT EN LICENCIATURA EN DERECHO</v>
      </c>
      <c r="L53" s="303">
        <v>799310</v>
      </c>
      <c r="M53" s="302"/>
      <c r="N53" s="325"/>
      <c r="O53" s="314">
        <v>44411</v>
      </c>
      <c r="P53" s="297"/>
      <c r="Q53" s="293"/>
      <c r="R53" s="183"/>
      <c r="S53" s="183"/>
    </row>
    <row r="54" spans="2:19" ht="15.75" customHeight="1">
      <c r="B54" s="247">
        <v>3695</v>
      </c>
      <c r="C54" s="312" t="s">
        <v>433</v>
      </c>
      <c r="D54" s="300" t="str">
        <f>IFERROR(VLOOKUP(Dat_Pagos[[#This Row],[CURP]],BASE_A[[CURP]:[NOMBRE]],3,FALSE),"Por Identificar")</f>
        <v>Por Identificar</v>
      </c>
      <c r="E54" s="313">
        <v>1250</v>
      </c>
      <c r="F54" s="326" t="s">
        <v>166</v>
      </c>
      <c r="G54" s="312" t="s">
        <v>7</v>
      </c>
      <c r="H54" s="547">
        <v>44441</v>
      </c>
      <c r="I54" s="293" t="s">
        <v>164</v>
      </c>
      <c r="J54" s="312" t="s">
        <v>318</v>
      </c>
      <c r="K54" s="312" t="str">
        <f>VLOOKUP(F54,NOMEC[],2,)</f>
        <v>LICENCIATURA EN DERECHO</v>
      </c>
      <c r="L54" s="303">
        <v>656582</v>
      </c>
      <c r="M54" s="302"/>
      <c r="N54" s="325"/>
      <c r="O54" s="314">
        <v>44411</v>
      </c>
      <c r="P54" s="297"/>
      <c r="Q54" s="293"/>
      <c r="R54" s="183"/>
      <c r="S54" s="183"/>
    </row>
    <row r="55" spans="2:19" ht="15.75" customHeight="1">
      <c r="B55" s="247">
        <v>3696</v>
      </c>
      <c r="C55" s="312" t="s">
        <v>427</v>
      </c>
      <c r="D55" s="294" t="str">
        <f>IFERROR(VLOOKUP(Dat_Pagos[[#This Row],[CURP]],BASE_A[[CURP]:[NOMBRE]],3,FALSE),"Por Identificar")</f>
        <v>LARA DELGADO JERRY VENTURA</v>
      </c>
      <c r="E55" s="313">
        <v>1600</v>
      </c>
      <c r="F55" s="312" t="s">
        <v>166</v>
      </c>
      <c r="G55" s="312" t="s">
        <v>7</v>
      </c>
      <c r="H55" s="547">
        <v>44441</v>
      </c>
      <c r="I55" s="293" t="s">
        <v>164</v>
      </c>
      <c r="J55" s="312" t="s">
        <v>214</v>
      </c>
      <c r="K55" s="312" t="str">
        <f>VLOOKUP(F55,NOMEC[],2,)</f>
        <v>LICENCIATURA EN DERECHO</v>
      </c>
      <c r="L55" s="303">
        <v>612458</v>
      </c>
      <c r="M55" s="302" t="s">
        <v>76</v>
      </c>
      <c r="N55" s="303">
        <v>212</v>
      </c>
      <c r="O55" s="314">
        <v>44411</v>
      </c>
      <c r="P55" s="297"/>
      <c r="Q55" s="293"/>
      <c r="R55" s="183"/>
      <c r="S55" s="183"/>
    </row>
    <row r="56" spans="2:19" ht="15.75" customHeight="1">
      <c r="B56" s="247">
        <v>3697</v>
      </c>
      <c r="C56" s="312" t="s">
        <v>427</v>
      </c>
      <c r="D56" s="294" t="str">
        <f>IFERROR(VLOOKUP(Dat_Pagos[[#This Row],[CURP]],BASE_A[[CURP]:[NOMBRE]],3,FALSE),"Por Identificar")</f>
        <v>LARA DELGADO JERRY VENTURA</v>
      </c>
      <c r="E56" s="313">
        <v>750</v>
      </c>
      <c r="F56" s="312" t="s">
        <v>166</v>
      </c>
      <c r="G56" s="312" t="s">
        <v>7</v>
      </c>
      <c r="H56" s="547">
        <v>44441</v>
      </c>
      <c r="I56" s="293" t="s">
        <v>280</v>
      </c>
      <c r="J56" s="312" t="s">
        <v>337</v>
      </c>
      <c r="K56" s="312" t="str">
        <f>VLOOKUP(F56,NOMEC[],2,)</f>
        <v>LICENCIATURA EN DERECHO</v>
      </c>
      <c r="L56" s="303">
        <v>610252</v>
      </c>
      <c r="M56" s="302" t="s">
        <v>76</v>
      </c>
      <c r="N56" s="303">
        <v>212</v>
      </c>
      <c r="O56" s="314">
        <v>44411</v>
      </c>
      <c r="P56" s="297"/>
      <c r="Q56" s="293"/>
      <c r="R56" s="183"/>
      <c r="S56" s="183"/>
    </row>
    <row r="57" spans="2:19" ht="15.75" customHeight="1">
      <c r="B57" s="247">
        <v>3698</v>
      </c>
      <c r="C57" s="312" t="s">
        <v>427</v>
      </c>
      <c r="D57" s="300" t="str">
        <f>IFERROR(VLOOKUP(Dat_Pagos[[#This Row],[CURP]],BASE_A[[CURP]:[NOMBRE]],3,FALSE),"Por Identificar")</f>
        <v>HOIL ESCAMILLA FERNANDO JAVIER</v>
      </c>
      <c r="E57" s="313">
        <v>2180</v>
      </c>
      <c r="F57" s="312" t="s">
        <v>303</v>
      </c>
      <c r="G57" s="312" t="s">
        <v>40</v>
      </c>
      <c r="H57" s="547">
        <v>44441</v>
      </c>
      <c r="I57" s="293" t="s">
        <v>164</v>
      </c>
      <c r="J57" s="312" t="s">
        <v>175</v>
      </c>
      <c r="K57" s="312" t="str">
        <f>VLOOKUP(F57,NOMEC[],2,)</f>
        <v>JT EN LICENCIATURA EN DERECHO</v>
      </c>
      <c r="L57" s="303">
        <v>581988</v>
      </c>
      <c r="M57" s="302" t="s">
        <v>143</v>
      </c>
      <c r="N57" s="303">
        <v>258</v>
      </c>
      <c r="O57" s="314">
        <v>44411</v>
      </c>
      <c r="P57" s="297"/>
      <c r="Q57" s="293"/>
      <c r="R57" s="183"/>
      <c r="S57" s="183"/>
    </row>
    <row r="58" spans="2:19" ht="15.75" customHeight="1">
      <c r="B58" s="247">
        <v>3699</v>
      </c>
      <c r="C58" s="312" t="s">
        <v>446</v>
      </c>
      <c r="D58" s="300" t="str">
        <f>IFERROR(VLOOKUP(Dat_Pagos[[#This Row],[CURP]],BASE_A[[CURP]:[NOMBRE]],3,FALSE),"Por Identificar")</f>
        <v>VASQUEZ MARTINEZ ANA KARINA</v>
      </c>
      <c r="E58" s="313">
        <v>2000</v>
      </c>
      <c r="F58" s="312" t="s">
        <v>163</v>
      </c>
      <c r="G58" s="312" t="s">
        <v>7</v>
      </c>
      <c r="H58" s="547">
        <v>44441</v>
      </c>
      <c r="I58" s="293" t="s">
        <v>280</v>
      </c>
      <c r="J58" s="312" t="s">
        <v>337</v>
      </c>
      <c r="K58" s="312" t="str">
        <f>VLOOKUP(F58,NOMEC[],2,)</f>
        <v>MAESTRIA DE DERECHO</v>
      </c>
      <c r="L58" s="303">
        <v>539369</v>
      </c>
      <c r="M58" s="302" t="s">
        <v>1138</v>
      </c>
      <c r="N58" s="303">
        <v>91</v>
      </c>
      <c r="O58" s="314">
        <v>44411</v>
      </c>
      <c r="P58" s="297"/>
      <c r="Q58" s="293"/>
      <c r="R58" s="183"/>
      <c r="S58" s="183"/>
    </row>
    <row r="59" spans="2:19" ht="15.75" customHeight="1">
      <c r="B59" s="247">
        <v>3700</v>
      </c>
      <c r="C59" s="315" t="s">
        <v>313</v>
      </c>
      <c r="D59" s="300" t="str">
        <f>IFERROR(VLOOKUP(Dat_Pagos[[#This Row],[CURP]],BASE_A[[CURP]:[NOMBRE]],3,FALSE),"Por Identificar")</f>
        <v xml:space="preserve">MARTINEZ MARROQUIN MARIA DEL CARMEN </v>
      </c>
      <c r="E59" s="316">
        <v>3350</v>
      </c>
      <c r="F59" s="315" t="s">
        <v>198</v>
      </c>
      <c r="G59" s="315" t="s">
        <v>7</v>
      </c>
      <c r="H59" s="548">
        <v>44442</v>
      </c>
      <c r="I59" s="315" t="s">
        <v>164</v>
      </c>
      <c r="J59" s="315" t="s">
        <v>214</v>
      </c>
      <c r="K59" s="293" t="str">
        <f>VLOOKUP(F59,NOMEC[],2,)</f>
        <v>DOCTORADO EN DERECHO</v>
      </c>
      <c r="L59" s="319">
        <v>42843</v>
      </c>
      <c r="M59" s="318" t="s">
        <v>1393</v>
      </c>
      <c r="N59" s="319">
        <v>165</v>
      </c>
      <c r="O59" s="327">
        <v>44443</v>
      </c>
      <c r="P59" s="320" t="s">
        <v>372</v>
      </c>
      <c r="Q59" s="293"/>
      <c r="R59" s="183"/>
      <c r="S59" s="183"/>
    </row>
    <row r="60" spans="2:19" ht="15.75" customHeight="1">
      <c r="B60" s="247">
        <v>3701</v>
      </c>
      <c r="C60" s="312" t="s">
        <v>427</v>
      </c>
      <c r="D60" s="300" t="str">
        <f>IFERROR(VLOOKUP(Dat_Pagos[[#This Row],[CURP]],BASE_A[[CURP]:[NOMBRE]],3,FALSE),"Por Identificar")</f>
        <v>Por Identificar</v>
      </c>
      <c r="E60" s="313">
        <v>50</v>
      </c>
      <c r="F60" s="312" t="s">
        <v>303</v>
      </c>
      <c r="G60" s="312" t="s">
        <v>38</v>
      </c>
      <c r="H60" s="547">
        <v>44443</v>
      </c>
      <c r="I60" s="293" t="s">
        <v>224</v>
      </c>
      <c r="J60" s="312" t="s">
        <v>285</v>
      </c>
      <c r="K60" s="312" t="str">
        <f>VLOOKUP(F60,NOMEC[],2,)</f>
        <v>JT EN LICENCIATURA EN DERECHO</v>
      </c>
      <c r="L60" s="303" t="s">
        <v>38</v>
      </c>
      <c r="M60" s="302"/>
      <c r="N60" s="325"/>
      <c r="O60" s="327">
        <v>44443</v>
      </c>
      <c r="P60" s="297"/>
      <c r="Q60" s="293"/>
      <c r="R60" s="183"/>
      <c r="S60" s="183"/>
    </row>
    <row r="61" spans="2:19" ht="15.75" customHeight="1">
      <c r="B61" s="247">
        <v>3702</v>
      </c>
      <c r="C61" s="315" t="s">
        <v>427</v>
      </c>
      <c r="D61" s="300" t="str">
        <f>IFERROR(VLOOKUP(Dat_Pagos[[#This Row],[CURP]],BASE_A[[CURP]:[NOMBRE]],3,FALSE),"Por Identificar")</f>
        <v>Por Identificar</v>
      </c>
      <c r="E61" s="316">
        <v>2180</v>
      </c>
      <c r="F61" s="315" t="s">
        <v>163</v>
      </c>
      <c r="G61" s="315" t="s">
        <v>7</v>
      </c>
      <c r="H61" s="548">
        <v>44441</v>
      </c>
      <c r="I61" s="315" t="s">
        <v>164</v>
      </c>
      <c r="J61" s="315" t="s">
        <v>231</v>
      </c>
      <c r="K61" s="315" t="str">
        <f>VLOOKUP(F61,NOMEC[],2,)</f>
        <v>MAESTRIA DE DERECHO</v>
      </c>
      <c r="L61" s="319">
        <v>483148</v>
      </c>
      <c r="M61" s="318"/>
      <c r="N61" s="328"/>
      <c r="O61" s="329">
        <v>44445</v>
      </c>
      <c r="P61" s="320" t="s">
        <v>372</v>
      </c>
      <c r="Q61" s="293"/>
      <c r="R61" s="183"/>
      <c r="S61" s="183"/>
    </row>
    <row r="62" spans="2:19" ht="15.75" customHeight="1">
      <c r="B62" s="247">
        <v>3703</v>
      </c>
      <c r="C62" s="312" t="s">
        <v>433</v>
      </c>
      <c r="D62" s="300" t="str">
        <f>IFERROR(VLOOKUP(Dat_Pagos[[#This Row],[CURP]],BASE_A[[CURP]:[NOMBRE]],3,FALSE),"Por Identificar")</f>
        <v xml:space="preserve">MORALES MORALES IRMA </v>
      </c>
      <c r="E62" s="313">
        <v>1250</v>
      </c>
      <c r="F62" s="326" t="s">
        <v>166</v>
      </c>
      <c r="G62" s="312" t="s">
        <v>7</v>
      </c>
      <c r="H62" s="547">
        <v>44441</v>
      </c>
      <c r="I62" s="293" t="s">
        <v>164</v>
      </c>
      <c r="J62" s="312" t="s">
        <v>318</v>
      </c>
      <c r="K62" s="312" t="str">
        <f>VLOOKUP(F62,NOMEC[],2,)</f>
        <v>LICENCIATURA EN DERECHO</v>
      </c>
      <c r="L62" s="303">
        <v>383551</v>
      </c>
      <c r="M62" s="302" t="s">
        <v>929</v>
      </c>
      <c r="N62" s="303">
        <v>8</v>
      </c>
      <c r="O62" s="329">
        <v>44445</v>
      </c>
      <c r="P62" s="297"/>
      <c r="Q62" s="293"/>
      <c r="R62" s="183"/>
      <c r="S62" s="183"/>
    </row>
    <row r="63" spans="2:19" ht="15.75" customHeight="1">
      <c r="B63" s="247">
        <v>3704</v>
      </c>
      <c r="C63" s="312" t="s">
        <v>427</v>
      </c>
      <c r="D63" s="294" t="s">
        <v>35</v>
      </c>
      <c r="E63" s="313">
        <v>2800</v>
      </c>
      <c r="F63" s="326" t="s">
        <v>198</v>
      </c>
      <c r="G63" s="312" t="s">
        <v>40</v>
      </c>
      <c r="H63" s="547">
        <v>44441</v>
      </c>
      <c r="I63" s="293" t="s">
        <v>164</v>
      </c>
      <c r="J63" s="312" t="s">
        <v>214</v>
      </c>
      <c r="K63" s="312" t="str">
        <f>VLOOKUP(F63,NOMEC[],2,)</f>
        <v>DOCTORADO EN DERECHO</v>
      </c>
      <c r="L63" s="303">
        <v>247404</v>
      </c>
      <c r="M63" s="302" t="s">
        <v>36</v>
      </c>
      <c r="N63" s="303">
        <v>194</v>
      </c>
      <c r="O63" s="329">
        <v>44445</v>
      </c>
      <c r="P63" s="297"/>
      <c r="Q63" s="293"/>
      <c r="R63" s="183"/>
      <c r="S63" s="183"/>
    </row>
    <row r="64" spans="2:19" ht="15.75" customHeight="1">
      <c r="B64" s="247">
        <v>3705</v>
      </c>
      <c r="C64" s="293" t="s">
        <v>433</v>
      </c>
      <c r="D64" s="300" t="str">
        <f>IFERROR(VLOOKUP(Dat_Pagos[[#This Row],[CURP]],BASE_A[[CURP]:[NOMBRE]],3,FALSE),"Por Identificar")</f>
        <v>OSORIO LEO HECTOR BALTAZAR</v>
      </c>
      <c r="E64" s="313">
        <v>1250</v>
      </c>
      <c r="F64" s="312" t="s">
        <v>166</v>
      </c>
      <c r="G64" s="312" t="s">
        <v>44</v>
      </c>
      <c r="H64" s="547">
        <v>44441</v>
      </c>
      <c r="I64" s="293" t="s">
        <v>164</v>
      </c>
      <c r="J64" s="312" t="s">
        <v>349</v>
      </c>
      <c r="K64" s="312" t="str">
        <f>VLOOKUP(F64,NOMEC[],2,)</f>
        <v>LICENCIATURA EN DERECHO</v>
      </c>
      <c r="L64" s="303">
        <v>240548</v>
      </c>
      <c r="M64" s="302" t="s">
        <v>931</v>
      </c>
      <c r="N64" s="303">
        <v>9</v>
      </c>
      <c r="O64" s="329">
        <v>44445</v>
      </c>
      <c r="P64" s="297"/>
      <c r="Q64" s="293"/>
      <c r="R64" s="293"/>
      <c r="S64" s="293"/>
    </row>
    <row r="65" spans="2:19" ht="15.75" customHeight="1">
      <c r="B65" s="247">
        <v>3706</v>
      </c>
      <c r="C65" s="293" t="s">
        <v>1884</v>
      </c>
      <c r="D65" s="310" t="s">
        <v>226</v>
      </c>
      <c r="E65" s="313">
        <v>1350</v>
      </c>
      <c r="F65" s="312" t="s">
        <v>166</v>
      </c>
      <c r="G65" s="312" t="s">
        <v>7</v>
      </c>
      <c r="H65" s="547">
        <v>44441</v>
      </c>
      <c r="I65" s="293" t="s">
        <v>164</v>
      </c>
      <c r="J65" s="312" t="s">
        <v>204</v>
      </c>
      <c r="K65" s="293" t="str">
        <f>VLOOKUP(F65,NOMEC[],2,)</f>
        <v>LICENCIATURA EN DERECHO</v>
      </c>
      <c r="L65" s="303">
        <v>150600</v>
      </c>
      <c r="M65" s="302" t="s">
        <v>952</v>
      </c>
      <c r="N65" s="251">
        <v>16</v>
      </c>
      <c r="O65" s="329">
        <v>44445</v>
      </c>
      <c r="P65" s="297"/>
      <c r="Q65" s="293"/>
      <c r="R65" s="305"/>
      <c r="S65" s="293"/>
    </row>
    <row r="66" spans="2:19" ht="15.75" customHeight="1">
      <c r="B66" s="247">
        <v>3707</v>
      </c>
      <c r="C66" s="312" t="s">
        <v>427</v>
      </c>
      <c r="D66" s="300" t="str">
        <f>IFERROR(VLOOKUP(Dat_Pagos[[#This Row],[CURP]],BASE_A[[CURP]:[NOMBRE]],3,FALSE),"Por Identificar")</f>
        <v>ALVARADO MONTAÑO ILSE MONSERRAT</v>
      </c>
      <c r="E66" s="313">
        <v>2180</v>
      </c>
      <c r="F66" s="312" t="s">
        <v>163</v>
      </c>
      <c r="G66" s="312" t="s">
        <v>7</v>
      </c>
      <c r="H66" s="547">
        <v>44441</v>
      </c>
      <c r="I66" s="293" t="s">
        <v>164</v>
      </c>
      <c r="J66" s="312" t="s">
        <v>176</v>
      </c>
      <c r="K66" s="312" t="str">
        <f>VLOOKUP(F66,NOMEC[],2,)</f>
        <v>MAESTRIA DE DERECHO</v>
      </c>
      <c r="L66" s="303">
        <v>105198</v>
      </c>
      <c r="M66" s="302" t="s">
        <v>6</v>
      </c>
      <c r="N66" s="303">
        <v>329</v>
      </c>
      <c r="O66" s="329">
        <v>44445</v>
      </c>
      <c r="P66" s="297"/>
      <c r="Q66" s="293"/>
      <c r="R66" s="183"/>
      <c r="S66" s="183"/>
    </row>
    <row r="67" spans="2:19" ht="15.75" customHeight="1">
      <c r="B67" s="247">
        <v>3708</v>
      </c>
      <c r="C67" s="312" t="s">
        <v>427</v>
      </c>
      <c r="D67" s="300" t="str">
        <f>IFERROR(VLOOKUP(Dat_Pagos[[#This Row],[CURP]],BASE_A[[CURP]:[NOMBRE]],3,FALSE),"Por Identificar")</f>
        <v xml:space="preserve">MENDOZA RUBIO ARMANDO </v>
      </c>
      <c r="E67" s="313">
        <v>2000</v>
      </c>
      <c r="F67" s="312" t="s">
        <v>163</v>
      </c>
      <c r="G67" s="312" t="s">
        <v>7</v>
      </c>
      <c r="H67" s="547">
        <v>44441</v>
      </c>
      <c r="I67" s="293" t="s">
        <v>164</v>
      </c>
      <c r="J67" s="312" t="s">
        <v>190</v>
      </c>
      <c r="K67" s="312" t="str">
        <f>VLOOKUP(F67,NOMEC[],2,)</f>
        <v>MAESTRIA DE DERECHO</v>
      </c>
      <c r="L67" s="303">
        <v>84791</v>
      </c>
      <c r="M67" s="302" t="s">
        <v>1144</v>
      </c>
      <c r="N67" s="303">
        <v>94</v>
      </c>
      <c r="O67" s="329">
        <v>44445</v>
      </c>
      <c r="P67" s="297"/>
      <c r="Q67" s="293"/>
      <c r="R67" s="183"/>
      <c r="S67" s="183"/>
    </row>
    <row r="68" spans="2:19" ht="15">
      <c r="B68" s="247">
        <v>3709</v>
      </c>
      <c r="C68" s="315" t="s">
        <v>313</v>
      </c>
      <c r="D68" s="300" t="str">
        <f>IFERROR(VLOOKUP(Dat_Pagos[[#This Row],[CURP]],BASE_A[[CURP]:[NOMBRE]],3,FALSE),"Por Identificar")</f>
        <v>Por Identificar</v>
      </c>
      <c r="E68" s="316">
        <v>2180</v>
      </c>
      <c r="F68" s="317" t="s">
        <v>295</v>
      </c>
      <c r="G68" s="315" t="s">
        <v>7</v>
      </c>
      <c r="H68" s="548">
        <v>44442</v>
      </c>
      <c r="I68" s="315" t="s">
        <v>164</v>
      </c>
      <c r="J68" s="315" t="s">
        <v>241</v>
      </c>
      <c r="K68" s="315" t="str">
        <f>VLOOKUP(F68,NOMEC[],2,)</f>
        <v>JT MAESTRIA EN DERECHO</v>
      </c>
      <c r="L68" s="319">
        <v>535115</v>
      </c>
      <c r="M68" s="318"/>
      <c r="N68" s="328"/>
      <c r="O68" s="330">
        <v>44446</v>
      </c>
      <c r="P68" s="320" t="s">
        <v>372</v>
      </c>
      <c r="Q68" s="293"/>
      <c r="R68" s="183"/>
      <c r="S68" s="183"/>
    </row>
    <row r="69" spans="2:19" ht="15">
      <c r="B69" s="247">
        <v>3710</v>
      </c>
      <c r="C69" s="315" t="s">
        <v>313</v>
      </c>
      <c r="D69" s="300" t="str">
        <f>IFERROR(VLOOKUP(Dat_Pagos[[#This Row],[CURP]],BASE_A[[CURP]:[NOMBRE]],3,FALSE),"Por Identificar")</f>
        <v>Por Identificar</v>
      </c>
      <c r="E69" s="316">
        <v>6000</v>
      </c>
      <c r="F69" s="317" t="s">
        <v>295</v>
      </c>
      <c r="G69" s="315" t="s">
        <v>7</v>
      </c>
      <c r="H69" s="548">
        <v>44442</v>
      </c>
      <c r="I69" s="315" t="s">
        <v>1766</v>
      </c>
      <c r="J69" s="315" t="s">
        <v>386</v>
      </c>
      <c r="K69" s="315" t="str">
        <f>VLOOKUP(F69,NOMEC[],2,)</f>
        <v>JT MAESTRIA EN DERECHO</v>
      </c>
      <c r="L69" s="319">
        <v>598823</v>
      </c>
      <c r="M69" s="318"/>
      <c r="N69" s="328"/>
      <c r="O69" s="330">
        <v>44446</v>
      </c>
      <c r="P69" s="320" t="s">
        <v>372</v>
      </c>
      <c r="Q69" s="293"/>
      <c r="R69" s="183"/>
      <c r="S69" s="183"/>
    </row>
    <row r="70" spans="2:19" ht="15.75" customHeight="1">
      <c r="B70" s="247">
        <v>3711</v>
      </c>
      <c r="C70" s="312" t="s">
        <v>427</v>
      </c>
      <c r="D70" s="294" t="str">
        <f>IFERROR(VLOOKUP(Dat_Pagos[[#This Row],[CURP]],BASE_A[[CURP]:[NOMBRE]],3,FALSE),"Por Identificar")</f>
        <v>ZELAYA IBARRA JOSE VIRGILIO</v>
      </c>
      <c r="E70" s="313">
        <v>1600</v>
      </c>
      <c r="F70" s="312" t="s">
        <v>166</v>
      </c>
      <c r="G70" s="312" t="s">
        <v>40</v>
      </c>
      <c r="H70" s="547">
        <v>44442</v>
      </c>
      <c r="I70" s="293" t="s">
        <v>164</v>
      </c>
      <c r="J70" s="312" t="s">
        <v>227</v>
      </c>
      <c r="K70" s="312" t="str">
        <f>VLOOKUP(F70,NOMEC[],2,)</f>
        <v>LICENCIATURA EN DERECHO</v>
      </c>
      <c r="L70" s="303">
        <v>621880</v>
      </c>
      <c r="M70" s="302" t="s">
        <v>91</v>
      </c>
      <c r="N70" s="303">
        <v>218</v>
      </c>
      <c r="O70" s="330">
        <v>44446</v>
      </c>
      <c r="P70" s="297"/>
      <c r="Q70" s="293"/>
      <c r="R70" s="183"/>
      <c r="S70" s="183"/>
    </row>
    <row r="71" spans="2:19" ht="15.75" customHeight="1">
      <c r="B71" s="247">
        <v>3712</v>
      </c>
      <c r="C71" s="315" t="s">
        <v>427</v>
      </c>
      <c r="D71" s="300" t="str">
        <f>IFERROR(VLOOKUP(Dat_Pagos[[#This Row],[CURP]],BASE_A[[CURP]:[NOMBRE]],3,FALSE),"Por Identificar")</f>
        <v xml:space="preserve">CRUZ HERNANDEZ FAUSTINO </v>
      </c>
      <c r="E71" s="316">
        <v>6000</v>
      </c>
      <c r="F71" s="315" t="s">
        <v>295</v>
      </c>
      <c r="G71" s="315" t="s">
        <v>7</v>
      </c>
      <c r="H71" s="548">
        <v>44442</v>
      </c>
      <c r="I71" s="315" t="s">
        <v>1766</v>
      </c>
      <c r="J71" s="315" t="s">
        <v>386</v>
      </c>
      <c r="K71" s="315" t="str">
        <f>VLOOKUP(F71,NOMEC[],2,)</f>
        <v>JT MAESTRIA EN DERECHO</v>
      </c>
      <c r="L71" s="319">
        <v>598823</v>
      </c>
      <c r="M71" s="318" t="s">
        <v>1385</v>
      </c>
      <c r="N71" s="319">
        <v>246</v>
      </c>
      <c r="O71" s="330">
        <v>44446</v>
      </c>
      <c r="P71" s="320" t="s">
        <v>372</v>
      </c>
      <c r="Q71" s="293"/>
      <c r="R71" s="183"/>
      <c r="S71" s="183"/>
    </row>
    <row r="72" spans="2:19" ht="14.25" customHeight="1">
      <c r="B72" s="247">
        <v>3713</v>
      </c>
      <c r="C72" s="315" t="s">
        <v>313</v>
      </c>
      <c r="D72" s="310" t="s">
        <v>28</v>
      </c>
      <c r="E72" s="316">
        <v>3350</v>
      </c>
      <c r="F72" s="315" t="s">
        <v>198</v>
      </c>
      <c r="G72" s="315" t="s">
        <v>7</v>
      </c>
      <c r="H72" s="548">
        <v>44442</v>
      </c>
      <c r="I72" s="315" t="s">
        <v>164</v>
      </c>
      <c r="J72" s="315" t="s">
        <v>214</v>
      </c>
      <c r="K72" s="315" t="str">
        <f>VLOOKUP(F72,NOMEC[],2,)</f>
        <v>DOCTORADO EN DERECHO</v>
      </c>
      <c r="L72" s="319">
        <v>377027</v>
      </c>
      <c r="M72" s="318" t="s">
        <v>2213</v>
      </c>
      <c r="N72" s="319">
        <v>303</v>
      </c>
      <c r="O72" s="330">
        <v>44446</v>
      </c>
      <c r="P72" s="320" t="s">
        <v>372</v>
      </c>
      <c r="Q72" s="293"/>
      <c r="R72" s="183"/>
      <c r="S72" s="183"/>
    </row>
    <row r="73" spans="2:19" ht="15.75" customHeight="1">
      <c r="B73" s="247">
        <v>3714</v>
      </c>
      <c r="C73" s="312" t="s">
        <v>313</v>
      </c>
      <c r="D73" s="300" t="str">
        <f>IFERROR(VLOOKUP(Dat_Pagos[[#This Row],[CURP]],BASE_A[[CURP]:[NOMBRE]],3,FALSE),"Por Identificar")</f>
        <v>JARDON SANCHEZ FRANCIA MARGARITA</v>
      </c>
      <c r="E73" s="313">
        <v>2180</v>
      </c>
      <c r="F73" s="312" t="s">
        <v>295</v>
      </c>
      <c r="G73" s="312" t="s">
        <v>7</v>
      </c>
      <c r="H73" s="547">
        <v>44442</v>
      </c>
      <c r="I73" s="293" t="s">
        <v>164</v>
      </c>
      <c r="J73" s="312" t="s">
        <v>241</v>
      </c>
      <c r="K73" s="312" t="str">
        <f>VLOOKUP(F73,NOMEC[],2,)</f>
        <v>JT MAESTRIA EN DERECHO</v>
      </c>
      <c r="L73" s="303">
        <v>167300</v>
      </c>
      <c r="M73" s="302" t="s">
        <v>96</v>
      </c>
      <c r="N73" s="303">
        <v>235</v>
      </c>
      <c r="O73" s="330">
        <v>44446</v>
      </c>
      <c r="P73" s="297"/>
      <c r="Q73" s="293"/>
      <c r="R73" s="183"/>
      <c r="S73" s="183"/>
    </row>
    <row r="74" spans="2:19" ht="15.75" customHeight="1">
      <c r="B74" s="247">
        <v>3715</v>
      </c>
      <c r="C74" s="312" t="s">
        <v>427</v>
      </c>
      <c r="D74" s="300" t="str">
        <f>IFERROR(VLOOKUP(Dat_Pagos[[#This Row],[CURP]],BASE_A[[CURP]:[NOMBRE]],3,FALSE),"Por Identificar")</f>
        <v>GRAJEDA GONZALEZ LUIS CARLOS</v>
      </c>
      <c r="E74" s="313">
        <v>3350</v>
      </c>
      <c r="F74" s="312" t="s">
        <v>198</v>
      </c>
      <c r="G74" s="312" t="s">
        <v>7</v>
      </c>
      <c r="H74" s="547">
        <v>44442</v>
      </c>
      <c r="I74" s="293" t="s">
        <v>164</v>
      </c>
      <c r="J74" s="312" t="s">
        <v>188</v>
      </c>
      <c r="K74" s="312" t="str">
        <f>VLOOKUP(F74,NOMEC[],2,)</f>
        <v>DOCTORADO EN DERECHO</v>
      </c>
      <c r="L74" s="303">
        <v>71018</v>
      </c>
      <c r="M74" s="302" t="s">
        <v>1307</v>
      </c>
      <c r="N74" s="303">
        <v>173</v>
      </c>
      <c r="O74" s="330">
        <v>44446</v>
      </c>
      <c r="P74" s="297"/>
      <c r="Q74" s="293"/>
      <c r="R74" s="183"/>
      <c r="S74" s="183"/>
    </row>
    <row r="75" spans="2:19" ht="15.75" customHeight="1">
      <c r="B75" s="247">
        <v>3716</v>
      </c>
      <c r="C75" s="312" t="s">
        <v>427</v>
      </c>
      <c r="D75" s="300" t="str">
        <f>IFERROR(VLOOKUP(Dat_Pagos[[#This Row],[CURP]],BASE_A[[CURP]:[NOMBRE]],3,FALSE),"Por Identificar")</f>
        <v>TORREZ CALATAYUD JUAN</v>
      </c>
      <c r="E75" s="313">
        <v>3350</v>
      </c>
      <c r="F75" s="312" t="s">
        <v>198</v>
      </c>
      <c r="G75" s="312" t="s">
        <v>40</v>
      </c>
      <c r="H75" s="547">
        <v>44442</v>
      </c>
      <c r="I75" s="293" t="s">
        <v>164</v>
      </c>
      <c r="J75" s="312" t="s">
        <v>214</v>
      </c>
      <c r="K75" s="312" t="str">
        <f>VLOOKUP(F75,NOMEC[],2,)</f>
        <v>DOCTORADO EN DERECHO</v>
      </c>
      <c r="L75" s="303">
        <v>5144</v>
      </c>
      <c r="M75" s="302" t="s">
        <v>1363</v>
      </c>
      <c r="N75" s="303">
        <v>82</v>
      </c>
      <c r="O75" s="330">
        <v>44446</v>
      </c>
      <c r="P75" s="297"/>
      <c r="Q75" s="293"/>
      <c r="R75" s="293"/>
      <c r="S75" s="293"/>
    </row>
    <row r="76" spans="2:19" ht="15.75" customHeight="1">
      <c r="B76" s="247">
        <v>3717</v>
      </c>
      <c r="C76" s="293" t="s">
        <v>427</v>
      </c>
      <c r="D76" s="300" t="str">
        <f>IFERROR(VLOOKUP(Dat_Pagos[[#This Row],[CURP]],BASE_A[[CURP]:[NOMBRE]],3,FALSE),"Por Identificar")</f>
        <v>DURAN ZUÑIGA EDUARDO</v>
      </c>
      <c r="E76" s="316">
        <v>2800</v>
      </c>
      <c r="F76" s="315" t="s">
        <v>198</v>
      </c>
      <c r="G76" s="315" t="s">
        <v>44</v>
      </c>
      <c r="H76" s="548">
        <v>44445</v>
      </c>
      <c r="I76" s="315" t="s">
        <v>164</v>
      </c>
      <c r="J76" s="315" t="s">
        <v>192</v>
      </c>
      <c r="K76" s="315" t="str">
        <f>VLOOKUP(F76,NOMEC[],2,)</f>
        <v>DOCTORADO EN DERECHO</v>
      </c>
      <c r="L76" s="319">
        <v>635207</v>
      </c>
      <c r="M76" s="331" t="s">
        <v>42</v>
      </c>
      <c r="N76" s="332">
        <v>195</v>
      </c>
      <c r="O76" s="330">
        <v>44446</v>
      </c>
      <c r="P76" s="320" t="s">
        <v>372</v>
      </c>
      <c r="Q76" s="293"/>
      <c r="R76" s="305"/>
      <c r="S76" s="293"/>
    </row>
    <row r="77" spans="2:19" ht="15.75" customHeight="1">
      <c r="B77" s="247">
        <v>3718</v>
      </c>
      <c r="C77" s="293" t="s">
        <v>427</v>
      </c>
      <c r="D77" s="300" t="str">
        <f>IFERROR(VLOOKUP(Dat_Pagos[[#This Row],[CURP]],BASE_A[[CURP]:[NOMBRE]],3,FALSE),"Por Identificar")</f>
        <v>Por Identificar</v>
      </c>
      <c r="E77" s="313">
        <v>2180</v>
      </c>
      <c r="F77" s="312" t="s">
        <v>303</v>
      </c>
      <c r="G77" s="312" t="s">
        <v>7</v>
      </c>
      <c r="H77" s="547">
        <v>44445</v>
      </c>
      <c r="I77" s="293" t="s">
        <v>164</v>
      </c>
      <c r="J77" s="312" t="s">
        <v>175</v>
      </c>
      <c r="K77" s="312" t="str">
        <f>VLOOKUP(F77,NOMEC[],2,)</f>
        <v>JT EN LICENCIATURA EN DERECHO</v>
      </c>
      <c r="L77" s="303">
        <v>100383</v>
      </c>
      <c r="M77" s="302"/>
      <c r="N77" s="325"/>
      <c r="O77" s="330">
        <v>44446</v>
      </c>
      <c r="P77" s="297"/>
      <c r="Q77" s="293"/>
      <c r="R77" s="293"/>
      <c r="S77" s="293"/>
    </row>
    <row r="78" spans="2:19" ht="15.75" customHeight="1">
      <c r="B78" s="247">
        <v>3719</v>
      </c>
      <c r="C78" s="312" t="s">
        <v>427</v>
      </c>
      <c r="D78" s="294" t="s">
        <v>106</v>
      </c>
      <c r="E78" s="313">
        <v>2180</v>
      </c>
      <c r="F78" s="312" t="s">
        <v>163</v>
      </c>
      <c r="G78" s="312" t="s">
        <v>40</v>
      </c>
      <c r="H78" s="547">
        <v>44445</v>
      </c>
      <c r="I78" s="293" t="s">
        <v>164</v>
      </c>
      <c r="J78" s="312" t="s">
        <v>241</v>
      </c>
      <c r="K78" s="312" t="str">
        <f>VLOOKUP(F78,NOMEC[],2,)</f>
        <v>MAESTRIA DE DERECHO</v>
      </c>
      <c r="L78" s="303">
        <v>953555</v>
      </c>
      <c r="M78" s="302" t="s">
        <v>107</v>
      </c>
      <c r="N78" s="303">
        <v>242</v>
      </c>
      <c r="O78" s="330">
        <v>44446</v>
      </c>
      <c r="P78" s="297"/>
      <c r="Q78" s="293"/>
      <c r="R78" s="305"/>
      <c r="S78" s="293"/>
    </row>
    <row r="79" spans="2:19" ht="15.75" customHeight="1">
      <c r="B79" s="247">
        <v>3720</v>
      </c>
      <c r="C79" s="315" t="s">
        <v>427</v>
      </c>
      <c r="D79" s="300" t="str">
        <f>IFERROR(VLOOKUP(Dat_Pagos[[#This Row],[CURP]],BASE_A[[CURP]:[NOMBRE]],3,FALSE),"Por Identificar")</f>
        <v>RAMIREZ ARAGON MIGUEL ANGEL</v>
      </c>
      <c r="E79" s="316">
        <v>2800</v>
      </c>
      <c r="F79" s="315" t="s">
        <v>198</v>
      </c>
      <c r="G79" s="315" t="s">
        <v>7</v>
      </c>
      <c r="H79" s="548">
        <v>44445</v>
      </c>
      <c r="I79" s="315" t="s">
        <v>164</v>
      </c>
      <c r="J79" s="315" t="s">
        <v>188</v>
      </c>
      <c r="K79" s="315" t="str">
        <f>VLOOKUP(F79,NOMEC[],2,)</f>
        <v>DOCTORADO EN DERECHO</v>
      </c>
      <c r="L79" s="319">
        <v>154143</v>
      </c>
      <c r="M79" s="318" t="s">
        <v>1317</v>
      </c>
      <c r="N79" s="319">
        <v>114</v>
      </c>
      <c r="O79" s="330">
        <v>44446</v>
      </c>
      <c r="P79" s="320" t="s">
        <v>372</v>
      </c>
      <c r="Q79" s="293"/>
      <c r="R79" s="293"/>
      <c r="S79" s="305"/>
    </row>
    <row r="80" spans="2:19" ht="15.75" customHeight="1">
      <c r="B80" s="247">
        <v>3721</v>
      </c>
      <c r="C80" s="312" t="s">
        <v>427</v>
      </c>
      <c r="D80" s="300" t="str">
        <f>IFERROR(VLOOKUP(Dat_Pagos[[#This Row],[CURP]],BASE_A[[CURP]:[NOMBRE]],3,FALSE),"Por Identificar")</f>
        <v>RAMIREZ ARAGON MIGUEL ANGEL</v>
      </c>
      <c r="E80" s="313">
        <v>350</v>
      </c>
      <c r="F80" s="312" t="s">
        <v>198</v>
      </c>
      <c r="G80" s="312" t="s">
        <v>7</v>
      </c>
      <c r="H80" s="547">
        <v>44445</v>
      </c>
      <c r="I80" s="293" t="s">
        <v>362</v>
      </c>
      <c r="J80" s="312" t="s">
        <v>387</v>
      </c>
      <c r="K80" s="312" t="str">
        <f>VLOOKUP(F80,NOMEC[],2,)</f>
        <v>DOCTORADO EN DERECHO</v>
      </c>
      <c r="L80" s="303">
        <v>154143</v>
      </c>
      <c r="M80" s="302" t="s">
        <v>1317</v>
      </c>
      <c r="N80" s="303">
        <v>114</v>
      </c>
      <c r="O80" s="330">
        <v>44446</v>
      </c>
      <c r="P80" s="297"/>
      <c r="Q80" s="293"/>
      <c r="R80" s="293"/>
      <c r="S80" s="293"/>
    </row>
    <row r="81" spans="2:19" ht="15.75" customHeight="1">
      <c r="B81" s="247">
        <v>3722</v>
      </c>
      <c r="C81" s="312" t="s">
        <v>427</v>
      </c>
      <c r="D81" s="300" t="str">
        <f>IFERROR(VLOOKUP(Dat_Pagos[[#This Row],[CURP]],BASE_A[[CURP]:[NOMBRE]],3,FALSE),"Por Identificar")</f>
        <v>Por Identificar</v>
      </c>
      <c r="E81" s="313">
        <v>1200</v>
      </c>
      <c r="F81" s="312" t="s">
        <v>299</v>
      </c>
      <c r="G81" s="312" t="s">
        <v>7</v>
      </c>
      <c r="H81" s="547">
        <v>44446</v>
      </c>
      <c r="I81" s="293" t="s">
        <v>164</v>
      </c>
      <c r="J81" s="312" t="s">
        <v>241</v>
      </c>
      <c r="K81" s="312" t="e">
        <f>VLOOKUP(F81,NOMEC[],2,)</f>
        <v>#N/A</v>
      </c>
      <c r="L81" s="303">
        <v>97191</v>
      </c>
      <c r="M81" s="302"/>
      <c r="N81" s="325"/>
      <c r="O81" s="330">
        <v>44446</v>
      </c>
      <c r="P81" s="297"/>
      <c r="Q81" s="293"/>
      <c r="R81" s="293"/>
      <c r="S81" s="305"/>
    </row>
    <row r="82" spans="2:19" ht="14.1" customHeight="1">
      <c r="B82" s="247">
        <v>3723</v>
      </c>
      <c r="C82" s="326" t="s">
        <v>427</v>
      </c>
      <c r="D82" s="300" t="str">
        <f>IFERROR(VLOOKUP(Dat_Pagos[[#This Row],[CURP]],BASE_A[[CURP]:[NOMBRE]],3,FALSE),"Por Identificar")</f>
        <v>Por Identificar</v>
      </c>
      <c r="E82" s="313">
        <v>1200</v>
      </c>
      <c r="F82" s="312" t="s">
        <v>299</v>
      </c>
      <c r="G82" s="326" t="s">
        <v>7</v>
      </c>
      <c r="H82" s="547">
        <v>44446</v>
      </c>
      <c r="I82" s="293" t="s">
        <v>164</v>
      </c>
      <c r="J82" s="312" t="s">
        <v>241</v>
      </c>
      <c r="K82" s="326" t="e">
        <f>VLOOKUP(F82,NOMEC[],2,)</f>
        <v>#N/A</v>
      </c>
      <c r="L82" s="303">
        <v>604234</v>
      </c>
      <c r="M82" s="302"/>
      <c r="N82" s="325"/>
      <c r="O82" s="330">
        <v>44446</v>
      </c>
      <c r="P82" s="297"/>
      <c r="Q82" s="293"/>
      <c r="R82" s="293"/>
      <c r="S82" s="293"/>
    </row>
    <row r="83" spans="2:19" ht="15.75" customHeight="1">
      <c r="B83" s="247">
        <v>3724</v>
      </c>
      <c r="C83" s="326" t="s">
        <v>427</v>
      </c>
      <c r="D83" s="300" t="str">
        <f>IFERROR(VLOOKUP(Dat_Pagos[[#This Row],[CURP]],BASE_A[[CURP]:[NOMBRE]],3,FALSE),"Por Identificar")</f>
        <v>Por Identificar</v>
      </c>
      <c r="E83" s="313">
        <v>1200</v>
      </c>
      <c r="F83" s="312" t="s">
        <v>299</v>
      </c>
      <c r="G83" s="326" t="s">
        <v>7</v>
      </c>
      <c r="H83" s="547">
        <v>44446</v>
      </c>
      <c r="I83" s="293" t="s">
        <v>164</v>
      </c>
      <c r="J83" s="312" t="s">
        <v>241</v>
      </c>
      <c r="K83" s="326" t="e">
        <f>VLOOKUP(F83,NOMEC[],2,)</f>
        <v>#N/A</v>
      </c>
      <c r="L83" s="303">
        <v>603563</v>
      </c>
      <c r="M83" s="302"/>
      <c r="N83" s="325"/>
      <c r="O83" s="330">
        <v>44446</v>
      </c>
      <c r="P83" s="297"/>
      <c r="Q83" s="293"/>
      <c r="R83" s="293"/>
      <c r="S83" s="293"/>
    </row>
    <row r="84" spans="2:19" ht="14.1" customHeight="1">
      <c r="B84" s="247">
        <v>3725</v>
      </c>
      <c r="C84" s="312" t="s">
        <v>427</v>
      </c>
      <c r="D84" s="300" t="str">
        <f>IFERROR(VLOOKUP(Dat_Pagos[[#This Row],[CURP]],BASE_A[[CURP]:[NOMBRE]],3,FALSE),"Por Identificar")</f>
        <v>Por Identificar</v>
      </c>
      <c r="E84" s="313">
        <v>1200</v>
      </c>
      <c r="F84" s="312" t="s">
        <v>299</v>
      </c>
      <c r="G84" s="312" t="s">
        <v>7</v>
      </c>
      <c r="H84" s="547">
        <v>44445</v>
      </c>
      <c r="I84" s="293" t="s">
        <v>164</v>
      </c>
      <c r="J84" s="312" t="s">
        <v>241</v>
      </c>
      <c r="K84" s="312" t="e">
        <f>VLOOKUP(F84,NOMEC[],2,)</f>
        <v>#N/A</v>
      </c>
      <c r="L84" s="303">
        <v>352528</v>
      </c>
      <c r="M84" s="302"/>
      <c r="N84" s="325"/>
      <c r="O84" s="330">
        <v>44446</v>
      </c>
      <c r="P84" s="297"/>
      <c r="Q84" s="293"/>
      <c r="R84" s="293"/>
      <c r="S84" s="293"/>
    </row>
    <row r="85" spans="2:19" ht="14.1" customHeight="1">
      <c r="B85" s="247">
        <v>3726</v>
      </c>
      <c r="C85" s="312" t="s">
        <v>427</v>
      </c>
      <c r="D85" s="300" t="str">
        <f>IFERROR(VLOOKUP(Dat_Pagos[[#This Row],[CURP]],BASE_A[[CURP]:[NOMBRE]],3,FALSE),"Por Identificar")</f>
        <v>Por Identificar</v>
      </c>
      <c r="E85" s="313">
        <f>1000+200</f>
        <v>1200</v>
      </c>
      <c r="F85" s="312" t="s">
        <v>299</v>
      </c>
      <c r="G85" s="312" t="s">
        <v>184</v>
      </c>
      <c r="H85" s="547">
        <v>44445</v>
      </c>
      <c r="I85" s="293" t="s">
        <v>164</v>
      </c>
      <c r="J85" s="312" t="s">
        <v>241</v>
      </c>
      <c r="K85" s="312" t="e">
        <f>VLOOKUP(F85,NOMEC[],2,)</f>
        <v>#N/A</v>
      </c>
      <c r="L85" s="303">
        <v>875713</v>
      </c>
      <c r="M85" s="302"/>
      <c r="N85" s="325"/>
      <c r="O85" s="330">
        <v>44446</v>
      </c>
      <c r="P85" s="297"/>
      <c r="Q85" s="293"/>
      <c r="R85" s="293"/>
      <c r="S85" s="293"/>
    </row>
    <row r="86" spans="2:19" ht="15.75" customHeight="1">
      <c r="B86" s="247">
        <v>3727</v>
      </c>
      <c r="C86" s="312" t="s">
        <v>427</v>
      </c>
      <c r="D86" s="300" t="str">
        <f>IFERROR(VLOOKUP(Dat_Pagos[[#This Row],[CURP]],BASE_A[[CURP]:[NOMBRE]],3,FALSE),"Por Identificar")</f>
        <v>ALAMILLA AMOROS DIANA ALCIRA</v>
      </c>
      <c r="E86" s="313">
        <v>2180</v>
      </c>
      <c r="F86" s="312" t="s">
        <v>163</v>
      </c>
      <c r="G86" s="312" t="s">
        <v>7</v>
      </c>
      <c r="H86" s="547">
        <v>44445</v>
      </c>
      <c r="I86" s="293" t="s">
        <v>164</v>
      </c>
      <c r="J86" s="312" t="s">
        <v>206</v>
      </c>
      <c r="K86" s="312" t="str">
        <f>VLOOKUP(F86,NOMEC[],2,)</f>
        <v>MAESTRIA DE DERECHO</v>
      </c>
      <c r="L86" s="303">
        <v>725568</v>
      </c>
      <c r="M86" s="302" t="s">
        <v>1334</v>
      </c>
      <c r="N86" s="303">
        <v>182</v>
      </c>
      <c r="O86" s="329">
        <v>44447</v>
      </c>
      <c r="P86" s="297"/>
      <c r="Q86" s="293"/>
      <c r="R86" s="293"/>
      <c r="S86" s="293"/>
    </row>
    <row r="87" spans="2:19" ht="15.75" customHeight="1">
      <c r="B87" s="247">
        <v>3728</v>
      </c>
      <c r="C87" s="312" t="s">
        <v>427</v>
      </c>
      <c r="D87" s="300" t="str">
        <f>IFERROR(VLOOKUP(Dat_Pagos[[#This Row],[CURP]],BASE_A[[CURP]:[NOMBRE]],3,FALSE),"Por Identificar")</f>
        <v>ALAMILLA AMOROS DIANA ALCIRA</v>
      </c>
      <c r="E87" s="313">
        <v>2180</v>
      </c>
      <c r="F87" s="312" t="s">
        <v>163</v>
      </c>
      <c r="G87" s="312" t="s">
        <v>7</v>
      </c>
      <c r="H87" s="547">
        <v>44445</v>
      </c>
      <c r="I87" s="293" t="s">
        <v>164</v>
      </c>
      <c r="J87" s="312" t="s">
        <v>252</v>
      </c>
      <c r="K87" s="312" t="str">
        <f>VLOOKUP(F87,NOMEC[],2,)</f>
        <v>MAESTRIA DE DERECHO</v>
      </c>
      <c r="L87" s="303">
        <v>725568</v>
      </c>
      <c r="M87" s="302" t="s">
        <v>1334</v>
      </c>
      <c r="N87" s="303">
        <v>182</v>
      </c>
      <c r="O87" s="329">
        <v>44447</v>
      </c>
      <c r="P87" s="297"/>
      <c r="Q87" s="293"/>
      <c r="R87" s="293"/>
      <c r="S87" s="293"/>
    </row>
    <row r="88" spans="2:19" ht="15.75" customHeight="1">
      <c r="B88" s="247">
        <v>3729</v>
      </c>
      <c r="C88" s="312" t="s">
        <v>427</v>
      </c>
      <c r="D88" s="300" t="str">
        <f>IFERROR(VLOOKUP(Dat_Pagos[[#This Row],[CURP]],BASE_A[[CURP]:[NOMBRE]],3,FALSE),"Por Identificar")</f>
        <v>ALAMILLA AMOROS DIANA ALCIRA</v>
      </c>
      <c r="E88" s="313">
        <v>2180</v>
      </c>
      <c r="F88" s="312" t="s">
        <v>163</v>
      </c>
      <c r="G88" s="312" t="s">
        <v>7</v>
      </c>
      <c r="H88" s="547">
        <v>44445</v>
      </c>
      <c r="I88" s="293" t="s">
        <v>164</v>
      </c>
      <c r="J88" s="312" t="s">
        <v>185</v>
      </c>
      <c r="K88" s="312" t="str">
        <f>VLOOKUP(F88,NOMEC[],2,)</f>
        <v>MAESTRIA DE DERECHO</v>
      </c>
      <c r="L88" s="303">
        <v>725568</v>
      </c>
      <c r="M88" s="302" t="s">
        <v>1334</v>
      </c>
      <c r="N88" s="303">
        <v>182</v>
      </c>
      <c r="O88" s="329">
        <v>44447</v>
      </c>
      <c r="P88" s="297"/>
      <c r="Q88" s="293"/>
      <c r="R88" s="293"/>
      <c r="S88" s="293"/>
    </row>
    <row r="89" spans="2:19" ht="14.25" customHeight="1">
      <c r="B89" s="247">
        <v>3730</v>
      </c>
      <c r="C89" s="312" t="s">
        <v>427</v>
      </c>
      <c r="D89" s="300" t="str">
        <f>IFERROR(VLOOKUP(Dat_Pagos[[#This Row],[CURP]],BASE_A[[CURP]:[NOMBRE]],3,FALSE),"Por Identificar")</f>
        <v>ALAMILLA AMOROS DIANA ALCIRA</v>
      </c>
      <c r="E89" s="313">
        <v>2180</v>
      </c>
      <c r="F89" s="312" t="s">
        <v>163</v>
      </c>
      <c r="G89" s="312" t="s">
        <v>7</v>
      </c>
      <c r="H89" s="547">
        <v>44445</v>
      </c>
      <c r="I89" s="293" t="s">
        <v>164</v>
      </c>
      <c r="J89" s="312" t="s">
        <v>186</v>
      </c>
      <c r="K89" s="312" t="str">
        <f>VLOOKUP(F89,NOMEC[],2,)</f>
        <v>MAESTRIA DE DERECHO</v>
      </c>
      <c r="L89" s="303">
        <v>725568</v>
      </c>
      <c r="M89" s="302" t="s">
        <v>1334</v>
      </c>
      <c r="N89" s="303">
        <v>182</v>
      </c>
      <c r="O89" s="329">
        <v>44447</v>
      </c>
      <c r="P89" s="297"/>
      <c r="Q89" s="293"/>
      <c r="R89" s="293"/>
      <c r="S89" s="293"/>
    </row>
    <row r="90" spans="2:19" ht="15.75" customHeight="1">
      <c r="B90" s="247">
        <v>3731</v>
      </c>
      <c r="C90" s="312" t="s">
        <v>427</v>
      </c>
      <c r="D90" s="300" t="str">
        <f>IFERROR(VLOOKUP(Dat_Pagos[[#This Row],[CURP]],BASE_A[[CURP]:[NOMBRE]],3,FALSE),"Por Identificar")</f>
        <v>ALAMILLA AMOROS DIANA ALCIRA</v>
      </c>
      <c r="E90" s="313">
        <v>1280</v>
      </c>
      <c r="F90" s="312" t="s">
        <v>163</v>
      </c>
      <c r="G90" s="312" t="s">
        <v>7</v>
      </c>
      <c r="H90" s="547">
        <v>44445</v>
      </c>
      <c r="I90" s="293" t="s">
        <v>164</v>
      </c>
      <c r="J90" s="312" t="s">
        <v>188</v>
      </c>
      <c r="K90" s="312" t="str">
        <f>VLOOKUP(F90,NOMEC[],2,)</f>
        <v>MAESTRIA DE DERECHO</v>
      </c>
      <c r="L90" s="303">
        <v>725568</v>
      </c>
      <c r="M90" s="302" t="s">
        <v>1334</v>
      </c>
      <c r="N90" s="303">
        <v>182</v>
      </c>
      <c r="O90" s="329">
        <v>44447</v>
      </c>
      <c r="P90" s="297"/>
      <c r="Q90" s="293"/>
      <c r="R90" s="293"/>
      <c r="S90" s="293"/>
    </row>
    <row r="91" spans="2:19" ht="15.75" customHeight="1">
      <c r="B91" s="247">
        <v>3732</v>
      </c>
      <c r="C91" s="315" t="s">
        <v>427</v>
      </c>
      <c r="D91" s="294" t="s">
        <v>12</v>
      </c>
      <c r="E91" s="316">
        <v>2180</v>
      </c>
      <c r="F91" s="315" t="s">
        <v>163</v>
      </c>
      <c r="G91" s="315" t="s">
        <v>7</v>
      </c>
      <c r="H91" s="548">
        <v>44445</v>
      </c>
      <c r="I91" s="315" t="s">
        <v>164</v>
      </c>
      <c r="J91" s="315" t="s">
        <v>231</v>
      </c>
      <c r="K91" s="315" t="str">
        <f>VLOOKUP(F91,NOMEC[],2,)</f>
        <v>MAESTRIA DE DERECHO</v>
      </c>
      <c r="L91" s="319">
        <v>163436</v>
      </c>
      <c r="M91" s="318" t="s">
        <v>13</v>
      </c>
      <c r="N91" s="319">
        <v>177</v>
      </c>
      <c r="O91" s="329">
        <v>44447</v>
      </c>
      <c r="P91" s="320" t="s">
        <v>372</v>
      </c>
      <c r="Q91" s="293"/>
      <c r="R91" s="293"/>
      <c r="S91" s="293"/>
    </row>
    <row r="92" spans="2:19" ht="15.75" customHeight="1">
      <c r="B92" s="247">
        <v>3733</v>
      </c>
      <c r="C92" s="315" t="s">
        <v>427</v>
      </c>
      <c r="D92" s="300" t="str">
        <f>IFERROR(VLOOKUP(Dat_Pagos[[#This Row],[CURP]],BASE_A[[CURP]:[NOMBRE]],3,FALSE),"Por Identificar")</f>
        <v>ROSADO NOVELO JEANETTE DE LOS ANGELES</v>
      </c>
      <c r="E92" s="316">
        <v>3350</v>
      </c>
      <c r="F92" s="317" t="s">
        <v>198</v>
      </c>
      <c r="G92" s="315" t="s">
        <v>40</v>
      </c>
      <c r="H92" s="548">
        <v>44445</v>
      </c>
      <c r="I92" s="315" t="s">
        <v>164</v>
      </c>
      <c r="J92" s="315" t="s">
        <v>241</v>
      </c>
      <c r="K92" s="315" t="str">
        <f>VLOOKUP(F92,NOMEC[],2,)</f>
        <v>DOCTORADO EN DERECHO</v>
      </c>
      <c r="L92" s="319">
        <v>642378</v>
      </c>
      <c r="M92" s="318" t="s">
        <v>53</v>
      </c>
      <c r="N92" s="319">
        <v>96</v>
      </c>
      <c r="O92" s="329">
        <v>44447</v>
      </c>
      <c r="P92" s="320" t="s">
        <v>372</v>
      </c>
      <c r="Q92" s="293"/>
      <c r="R92" s="293"/>
      <c r="S92" s="293"/>
    </row>
    <row r="93" spans="2:19" ht="14.1" customHeight="1">
      <c r="B93" s="247">
        <v>3734</v>
      </c>
      <c r="C93" s="312" t="s">
        <v>427</v>
      </c>
      <c r="D93" s="300" t="str">
        <f>IFERROR(VLOOKUP(Dat_Pagos[[#This Row],[CURP]],BASE_A[[CURP]:[NOMBRE]],3,FALSE),"Por Identificar")</f>
        <v>ALARCON TERRON OCTAVIO</v>
      </c>
      <c r="E93" s="313">
        <v>3350</v>
      </c>
      <c r="F93" s="312" t="s">
        <v>198</v>
      </c>
      <c r="G93" s="312" t="s">
        <v>7</v>
      </c>
      <c r="H93" s="547">
        <v>44445</v>
      </c>
      <c r="I93" s="293" t="s">
        <v>164</v>
      </c>
      <c r="J93" s="312" t="s">
        <v>188</v>
      </c>
      <c r="K93" s="312" t="str">
        <f>VLOOKUP(F93,NOMEC[],2,)</f>
        <v>DOCTORADO EN DERECHO</v>
      </c>
      <c r="L93" s="303">
        <v>939304</v>
      </c>
      <c r="M93" s="302" t="s">
        <v>1293</v>
      </c>
      <c r="N93" s="303">
        <v>167</v>
      </c>
      <c r="O93" s="329">
        <v>44447</v>
      </c>
      <c r="P93" s="297"/>
      <c r="Q93" s="293"/>
      <c r="R93" s="293"/>
      <c r="S93" s="293"/>
    </row>
    <row r="94" spans="2:19" ht="14.1" customHeight="1">
      <c r="B94" s="247">
        <v>3735</v>
      </c>
      <c r="C94" s="333" t="s">
        <v>427</v>
      </c>
      <c r="D94" s="300" t="str">
        <f>IFERROR(VLOOKUP(Dat_Pagos[[#This Row],[CURP]],BASE_A[[CURP]:[NOMBRE]],3,FALSE),"Por Identificar")</f>
        <v>ROSADO NOVELO JEANETTE DE LOS ANGELES</v>
      </c>
      <c r="E94" s="334">
        <v>3350</v>
      </c>
      <c r="F94" s="335" t="s">
        <v>198</v>
      </c>
      <c r="G94" s="333" t="s">
        <v>40</v>
      </c>
      <c r="H94" s="549">
        <v>44410</v>
      </c>
      <c r="I94" s="293" t="s">
        <v>164</v>
      </c>
      <c r="J94" s="333" t="s">
        <v>192</v>
      </c>
      <c r="K94" s="333" t="str">
        <f>VLOOKUP(F94,NOMEC[],2,)</f>
        <v>DOCTORADO EN DERECHO</v>
      </c>
      <c r="L94" s="337">
        <v>983710</v>
      </c>
      <c r="M94" s="336" t="s">
        <v>53</v>
      </c>
      <c r="N94" s="337">
        <v>96</v>
      </c>
      <c r="O94" s="329">
        <v>44447</v>
      </c>
      <c r="P94" s="297" t="s">
        <v>388</v>
      </c>
      <c r="Q94" s="293"/>
      <c r="R94" s="293"/>
      <c r="S94" s="293"/>
    </row>
    <row r="95" spans="2:19" ht="15.75" customHeight="1">
      <c r="B95" s="247">
        <v>3736</v>
      </c>
      <c r="C95" s="312" t="s">
        <v>427</v>
      </c>
      <c r="D95" s="300" t="str">
        <f>IFERROR(VLOOKUP(Dat_Pagos[[#This Row],[CURP]],BASE_A[[CURP]:[NOMBRE]],3,FALSE),"Por Identificar")</f>
        <v>AGUILLON RODRIGUEZ LEOBARDO SANTIAGO</v>
      </c>
      <c r="E95" s="313">
        <v>2180</v>
      </c>
      <c r="F95" s="312" t="s">
        <v>303</v>
      </c>
      <c r="G95" s="312" t="s">
        <v>40</v>
      </c>
      <c r="H95" s="547">
        <v>44445</v>
      </c>
      <c r="I95" s="293" t="s">
        <v>164</v>
      </c>
      <c r="J95" s="312" t="s">
        <v>227</v>
      </c>
      <c r="K95" s="312" t="str">
        <f>VLOOKUP(F95,NOMEC[],2,)</f>
        <v>JT EN LICENCIATURA EN DERECHO</v>
      </c>
      <c r="L95" s="303">
        <v>869563</v>
      </c>
      <c r="M95" s="302" t="s">
        <v>1367</v>
      </c>
      <c r="N95" s="303">
        <v>367</v>
      </c>
      <c r="O95" s="329">
        <v>44447</v>
      </c>
      <c r="P95" s="297"/>
      <c r="Q95" s="293"/>
      <c r="R95" s="293"/>
      <c r="S95" s="293"/>
    </row>
    <row r="96" spans="2:19" ht="15.75" customHeight="1">
      <c r="B96" s="247">
        <v>3737</v>
      </c>
      <c r="C96" s="315" t="s">
        <v>427</v>
      </c>
      <c r="D96" s="300" t="str">
        <f>IFERROR(VLOOKUP(Dat_Pagos[[#This Row],[CURP]],BASE_A[[CURP]:[NOMBRE]],3,FALSE),"Por Identificar")</f>
        <v>Por Identificar</v>
      </c>
      <c r="E96" s="316">
        <v>2180</v>
      </c>
      <c r="F96" s="317" t="s">
        <v>303</v>
      </c>
      <c r="G96" s="315" t="s">
        <v>7</v>
      </c>
      <c r="H96" s="548">
        <v>44445</v>
      </c>
      <c r="I96" s="315" t="s">
        <v>164</v>
      </c>
      <c r="J96" s="315" t="s">
        <v>192</v>
      </c>
      <c r="K96" s="315" t="str">
        <f>VLOOKUP(F96,NOMEC[],2,)</f>
        <v>JT EN LICENCIATURA EN DERECHO</v>
      </c>
      <c r="L96" s="319">
        <v>630489</v>
      </c>
      <c r="M96" s="318" t="s">
        <v>712</v>
      </c>
      <c r="N96" s="328"/>
      <c r="O96" s="329">
        <v>44447</v>
      </c>
      <c r="P96" s="320" t="s">
        <v>372</v>
      </c>
      <c r="Q96" s="293"/>
      <c r="R96" s="293"/>
      <c r="S96" s="293"/>
    </row>
    <row r="97" spans="2:19" ht="15.75" customHeight="1">
      <c r="B97" s="247">
        <v>3738</v>
      </c>
      <c r="C97" s="312" t="s">
        <v>427</v>
      </c>
      <c r="D97" s="300" t="str">
        <f>IFERROR(VLOOKUP(Dat_Pagos[[#This Row],[CURP]],BASE_A[[CURP]:[NOMBRE]],3,FALSE),"Por Identificar")</f>
        <v>HERNANDEZ BROCA SARA</v>
      </c>
      <c r="E97" s="313">
        <v>2180</v>
      </c>
      <c r="F97" s="312" t="s">
        <v>303</v>
      </c>
      <c r="G97" s="312" t="s">
        <v>7</v>
      </c>
      <c r="H97" s="547">
        <v>44445</v>
      </c>
      <c r="I97" s="293" t="s">
        <v>164</v>
      </c>
      <c r="J97" s="312" t="s">
        <v>175</v>
      </c>
      <c r="K97" s="312" t="str">
        <f>VLOOKUP(F97,NOMEC[],2,)</f>
        <v>JT EN LICENCIATURA EN DERECHO</v>
      </c>
      <c r="L97" s="303">
        <v>373691</v>
      </c>
      <c r="M97" s="302" t="s">
        <v>138</v>
      </c>
      <c r="N97" s="303">
        <v>255</v>
      </c>
      <c r="O97" s="329">
        <v>44447</v>
      </c>
      <c r="P97" s="297"/>
      <c r="Q97" s="293"/>
      <c r="R97" s="293"/>
      <c r="S97" s="293"/>
    </row>
    <row r="98" spans="2:19" ht="15.75" customHeight="1">
      <c r="B98" s="247">
        <v>3739</v>
      </c>
      <c r="C98" s="312" t="s">
        <v>427</v>
      </c>
      <c r="D98" s="300" t="str">
        <f>IFERROR(VLOOKUP(Dat_Pagos[[#This Row],[CURP]],BASE_A[[CURP]:[NOMBRE]],3,FALSE),"Por Identificar")</f>
        <v>ROSADO YAM EFRAIN MARTIN</v>
      </c>
      <c r="E98" s="313">
        <v>2800</v>
      </c>
      <c r="F98" s="312" t="s">
        <v>198</v>
      </c>
      <c r="G98" s="312" t="s">
        <v>7</v>
      </c>
      <c r="H98" s="547">
        <v>44445</v>
      </c>
      <c r="I98" s="293" t="s">
        <v>164</v>
      </c>
      <c r="J98" s="312" t="s">
        <v>214</v>
      </c>
      <c r="K98" s="312" t="str">
        <f>VLOOKUP(F98,NOMEC[],2,)</f>
        <v>DOCTORADO EN DERECHO</v>
      </c>
      <c r="L98" s="303">
        <v>507880</v>
      </c>
      <c r="M98" s="302" t="s">
        <v>57</v>
      </c>
      <c r="N98" s="303">
        <v>95</v>
      </c>
      <c r="O98" s="329">
        <v>44447</v>
      </c>
      <c r="P98" s="297"/>
      <c r="Q98" s="293"/>
      <c r="R98" s="293"/>
      <c r="S98" s="293"/>
    </row>
    <row r="99" spans="2:19" ht="14.1" customHeight="1">
      <c r="B99" s="247">
        <v>3740</v>
      </c>
      <c r="C99" s="312" t="s">
        <v>427</v>
      </c>
      <c r="D99" s="300" t="str">
        <f>IFERROR(VLOOKUP(Dat_Pagos[[#This Row],[CURP]],BASE_A[[CURP]:[NOMBRE]],3,FALSE),"Por Identificar")</f>
        <v xml:space="preserve">VIDAL GUAL MANUELA DE ATOCHA </v>
      </c>
      <c r="E99" s="313">
        <v>1350</v>
      </c>
      <c r="F99" s="312" t="s">
        <v>166</v>
      </c>
      <c r="G99" s="312" t="s">
        <v>7</v>
      </c>
      <c r="H99" s="547">
        <v>44445</v>
      </c>
      <c r="I99" s="293" t="s">
        <v>164</v>
      </c>
      <c r="J99" s="312" t="s">
        <v>204</v>
      </c>
      <c r="K99" s="312" t="str">
        <f>VLOOKUP(F99,NOMEC[],2,)</f>
        <v>LICENCIATURA EN DERECHO</v>
      </c>
      <c r="L99" s="303">
        <v>352180</v>
      </c>
      <c r="M99" s="302" t="s">
        <v>1028</v>
      </c>
      <c r="N99" s="303">
        <v>40</v>
      </c>
      <c r="O99" s="329">
        <v>44447</v>
      </c>
      <c r="P99" s="297"/>
      <c r="Q99" s="293"/>
      <c r="R99" s="293"/>
      <c r="S99" s="293"/>
    </row>
    <row r="100" spans="2:19" ht="14.1" customHeight="1">
      <c r="B100" s="247">
        <v>3741</v>
      </c>
      <c r="C100" s="312" t="s">
        <v>446</v>
      </c>
      <c r="D100" s="300" t="str">
        <f>IFERROR(VLOOKUP(Dat_Pagos[[#This Row],[CURP]],BASE_A[[CURP]:[NOMBRE]],3,FALSE),"Por Identificar")</f>
        <v>SAENZ ORTEGA BIANCA EUGENIA</v>
      </c>
      <c r="E100" s="313">
        <v>6000</v>
      </c>
      <c r="F100" s="312" t="s">
        <v>198</v>
      </c>
      <c r="G100" s="312" t="s">
        <v>7</v>
      </c>
      <c r="H100" s="547">
        <v>44445</v>
      </c>
      <c r="I100" s="293" t="s">
        <v>224</v>
      </c>
      <c r="J100" s="312" t="s">
        <v>354</v>
      </c>
      <c r="K100" s="312" t="str">
        <f>VLOOKUP(F100,NOMEC[],2,)</f>
        <v>DOCTORADO EN DERECHO</v>
      </c>
      <c r="L100" s="303">
        <v>544198</v>
      </c>
      <c r="M100" s="302" t="s">
        <v>1230</v>
      </c>
      <c r="N100" s="303">
        <v>136</v>
      </c>
      <c r="O100" s="329">
        <v>44447</v>
      </c>
      <c r="P100" s="297"/>
      <c r="Q100" s="293"/>
      <c r="R100" s="293"/>
      <c r="S100" s="293"/>
    </row>
    <row r="101" spans="2:19" ht="14.1" customHeight="1">
      <c r="B101" s="247">
        <v>3742</v>
      </c>
      <c r="C101" s="312" t="s">
        <v>427</v>
      </c>
      <c r="D101" s="300" t="str">
        <f>IFERROR(VLOOKUP(Dat_Pagos[[#This Row],[CURP]],BASE_A[[CURP]:[NOMBRE]],3,FALSE),"Por Identificar")</f>
        <v>DZIB KU JESSICA GUADALUPE</v>
      </c>
      <c r="E101" s="313">
        <v>6000</v>
      </c>
      <c r="F101" s="312" t="s">
        <v>163</v>
      </c>
      <c r="G101" s="312" t="s">
        <v>7</v>
      </c>
      <c r="H101" s="547">
        <v>44445</v>
      </c>
      <c r="I101" s="293" t="s">
        <v>224</v>
      </c>
      <c r="J101" s="312" t="s">
        <v>385</v>
      </c>
      <c r="K101" s="312" t="str">
        <f>VLOOKUP(F101,NOMEC[],2,)</f>
        <v>MAESTRIA DE DERECHO</v>
      </c>
      <c r="L101" s="303">
        <v>745007</v>
      </c>
      <c r="M101" s="302" t="s">
        <v>1081</v>
      </c>
      <c r="N101" s="303">
        <v>63</v>
      </c>
      <c r="O101" s="330">
        <v>44448</v>
      </c>
      <c r="P101" s="297"/>
      <c r="Q101" s="293"/>
      <c r="R101" s="293"/>
      <c r="S101" s="293"/>
    </row>
    <row r="102" spans="2:19" ht="14.1" customHeight="1">
      <c r="B102" s="247">
        <v>3743</v>
      </c>
      <c r="C102" s="312" t="s">
        <v>427</v>
      </c>
      <c r="D102" s="300" t="str">
        <f>IFERROR(VLOOKUP(Dat_Pagos[[#This Row],[CURP]],BASE_A[[CURP]:[NOMBRE]],3,FALSE),"Por Identificar")</f>
        <v>Por Identificar</v>
      </c>
      <c r="E102" s="313">
        <v>2180</v>
      </c>
      <c r="F102" s="312" t="s">
        <v>303</v>
      </c>
      <c r="G102" s="312" t="s">
        <v>40</v>
      </c>
      <c r="H102" s="547">
        <v>44446</v>
      </c>
      <c r="I102" s="293" t="s">
        <v>164</v>
      </c>
      <c r="J102" s="312" t="s">
        <v>192</v>
      </c>
      <c r="K102" s="312" t="str">
        <f>VLOOKUP(F102,NOMEC[],2,)</f>
        <v>JT EN LICENCIATURA EN DERECHO</v>
      </c>
      <c r="L102" s="303">
        <v>669924</v>
      </c>
      <c r="M102" s="302" t="s">
        <v>712</v>
      </c>
      <c r="N102" s="325"/>
      <c r="O102" s="330">
        <v>44448</v>
      </c>
      <c r="P102" s="297"/>
      <c r="Q102" s="293"/>
      <c r="R102" s="293"/>
      <c r="S102" s="293"/>
    </row>
    <row r="103" spans="2:19" ht="14.25" customHeight="1">
      <c r="B103" s="247">
        <v>3744</v>
      </c>
      <c r="C103" s="315" t="s">
        <v>313</v>
      </c>
      <c r="D103" s="300" t="str">
        <f>IFERROR(VLOOKUP(Dat_Pagos[[#This Row],[CURP]],BASE_A[[CURP]:[NOMBRE]],3,FALSE),"Por Identificar")</f>
        <v>BOLIO CERDAN ARTURO</v>
      </c>
      <c r="E103" s="316">
        <v>3350</v>
      </c>
      <c r="F103" s="315" t="s">
        <v>198</v>
      </c>
      <c r="G103" s="315" t="s">
        <v>7</v>
      </c>
      <c r="H103" s="548">
        <v>44446</v>
      </c>
      <c r="I103" s="315" t="s">
        <v>164</v>
      </c>
      <c r="J103" s="315" t="s">
        <v>214</v>
      </c>
      <c r="K103" s="315" t="str">
        <f>VLOOKUP(F103,NOMEC[],2,)</f>
        <v>DOCTORADO EN DERECHO</v>
      </c>
      <c r="L103" s="319">
        <v>993495</v>
      </c>
      <c r="M103" s="318" t="s">
        <v>33</v>
      </c>
      <c r="N103" s="319">
        <v>281</v>
      </c>
      <c r="O103" s="330">
        <v>44448</v>
      </c>
      <c r="P103" s="320" t="s">
        <v>372</v>
      </c>
      <c r="Q103" s="293"/>
      <c r="R103" s="293"/>
      <c r="S103" s="293"/>
    </row>
    <row r="104" spans="2:19" ht="14.1" customHeight="1">
      <c r="B104" s="247">
        <v>3745</v>
      </c>
      <c r="C104" s="312" t="s">
        <v>446</v>
      </c>
      <c r="D104" s="300" t="str">
        <f>IFERROR(VLOOKUP(Dat_Pagos[[#This Row],[CURP]],BASE_A[[CURP]:[NOMBRE]],3,FALSE),"Por Identificar")</f>
        <v>FIERRO LOPEZ JOSE ARMANDO</v>
      </c>
      <c r="E104" s="313">
        <v>5000</v>
      </c>
      <c r="F104" s="312" t="s">
        <v>163</v>
      </c>
      <c r="G104" s="312" t="s">
        <v>40</v>
      </c>
      <c r="H104" s="547">
        <v>44446</v>
      </c>
      <c r="I104" s="293" t="s">
        <v>224</v>
      </c>
      <c r="J104" s="312" t="s">
        <v>223</v>
      </c>
      <c r="K104" s="312" t="str">
        <f>VLOOKUP(F104,NOMEC[],2,)</f>
        <v>MAESTRIA DE DERECHO</v>
      </c>
      <c r="L104" s="303">
        <v>685604</v>
      </c>
      <c r="M104" s="302" t="s">
        <v>1103</v>
      </c>
      <c r="N104" s="303">
        <v>74</v>
      </c>
      <c r="O104" s="330">
        <v>44448</v>
      </c>
      <c r="P104" s="297"/>
      <c r="Q104" s="293"/>
      <c r="R104" s="293"/>
      <c r="S104" s="293"/>
    </row>
    <row r="105" spans="2:19" ht="15.75" customHeight="1">
      <c r="B105" s="247">
        <v>3746</v>
      </c>
      <c r="C105" s="312" t="s">
        <v>427</v>
      </c>
      <c r="D105" s="300" t="str">
        <f>IFERROR(VLOOKUP(Dat_Pagos[[#This Row],[CURP]],BASE_A[[CURP]:[NOMBRE]],3,FALSE),"Por Identificar")</f>
        <v>Por Identificar</v>
      </c>
      <c r="E105" s="313">
        <v>600</v>
      </c>
      <c r="F105" s="312" t="s">
        <v>299</v>
      </c>
      <c r="G105" s="312" t="s">
        <v>7</v>
      </c>
      <c r="H105" s="547">
        <v>44446</v>
      </c>
      <c r="I105" s="293" t="s">
        <v>164</v>
      </c>
      <c r="J105" s="312" t="s">
        <v>389</v>
      </c>
      <c r="K105" s="312" t="e">
        <f>VLOOKUP(F105,NOMEC[],2,)</f>
        <v>#N/A</v>
      </c>
      <c r="L105" s="303">
        <v>302329</v>
      </c>
      <c r="M105" s="302"/>
      <c r="N105" s="325"/>
      <c r="O105" s="330">
        <v>44448</v>
      </c>
      <c r="P105" s="297"/>
      <c r="Q105" s="293"/>
      <c r="R105" s="293"/>
      <c r="S105" s="293"/>
    </row>
    <row r="106" spans="2:19" ht="14.1" customHeight="1">
      <c r="B106" s="247">
        <v>3747</v>
      </c>
      <c r="C106" s="312" t="s">
        <v>427</v>
      </c>
      <c r="D106" s="300" t="str">
        <f>IFERROR(VLOOKUP(Dat_Pagos[[#This Row],[CURP]],BASE_A[[CURP]:[NOMBRE]],3,FALSE),"Por Identificar")</f>
        <v>Por Identificar</v>
      </c>
      <c r="E106" s="313">
        <v>1200</v>
      </c>
      <c r="F106" s="312" t="s">
        <v>299</v>
      </c>
      <c r="G106" s="312" t="s">
        <v>40</v>
      </c>
      <c r="H106" s="547">
        <v>44446</v>
      </c>
      <c r="I106" s="293" t="s">
        <v>164</v>
      </c>
      <c r="J106" s="312" t="s">
        <v>241</v>
      </c>
      <c r="K106" s="312" t="e">
        <f>VLOOKUP(F106,NOMEC[],2,)</f>
        <v>#N/A</v>
      </c>
      <c r="L106" s="303">
        <v>260856</v>
      </c>
      <c r="M106" s="302"/>
      <c r="N106" s="325"/>
      <c r="O106" s="330">
        <v>44448</v>
      </c>
      <c r="P106" s="297"/>
      <c r="Q106" s="293"/>
      <c r="R106" s="293"/>
      <c r="S106" s="293"/>
    </row>
    <row r="107" spans="2:19" ht="14.1" customHeight="1">
      <c r="B107" s="247">
        <v>3748</v>
      </c>
      <c r="C107" s="315" t="s">
        <v>427</v>
      </c>
      <c r="D107" s="300" t="str">
        <f>IFERROR(VLOOKUP(Dat_Pagos[[#This Row],[CURP]],BASE_A[[CURP]:[NOMBRE]],3,FALSE),"Por Identificar")</f>
        <v>Por Identificar</v>
      </c>
      <c r="E107" s="316">
        <v>1200</v>
      </c>
      <c r="F107" s="315" t="s">
        <v>299</v>
      </c>
      <c r="G107" s="315" t="s">
        <v>7</v>
      </c>
      <c r="H107" s="548">
        <v>44446</v>
      </c>
      <c r="I107" s="315" t="s">
        <v>164</v>
      </c>
      <c r="J107" s="315" t="s">
        <v>241</v>
      </c>
      <c r="K107" s="315" t="e">
        <f>VLOOKUP(F107,NOMEC[],2,)</f>
        <v>#N/A</v>
      </c>
      <c r="L107" s="319">
        <v>196754</v>
      </c>
      <c r="M107" s="318"/>
      <c r="N107" s="328"/>
      <c r="O107" s="330">
        <v>44448</v>
      </c>
      <c r="P107" s="320" t="s">
        <v>372</v>
      </c>
      <c r="Q107" s="293"/>
      <c r="R107" s="293"/>
      <c r="S107" s="293"/>
    </row>
    <row r="108" spans="2:19" ht="14.1" customHeight="1">
      <c r="B108" s="247">
        <v>3749</v>
      </c>
      <c r="C108" s="315" t="s">
        <v>427</v>
      </c>
      <c r="D108" s="300" t="str">
        <f>IFERROR(VLOOKUP(Dat_Pagos[[#This Row],[CURP]],BASE_A[[CURP]:[NOMBRE]],3,FALSE),"Por Identificar")</f>
        <v>Por Identificar</v>
      </c>
      <c r="E108" s="316">
        <v>1200</v>
      </c>
      <c r="F108" s="315" t="s">
        <v>299</v>
      </c>
      <c r="G108" s="315" t="s">
        <v>44</v>
      </c>
      <c r="H108" s="548">
        <v>44446</v>
      </c>
      <c r="I108" s="315" t="s">
        <v>164</v>
      </c>
      <c r="J108" s="315" t="s">
        <v>241</v>
      </c>
      <c r="K108" s="315" t="e">
        <f>VLOOKUP(F108,NOMEC[],2,)</f>
        <v>#N/A</v>
      </c>
      <c r="L108" s="319">
        <v>728666</v>
      </c>
      <c r="M108" s="318"/>
      <c r="N108" s="328"/>
      <c r="O108" s="330">
        <v>44448</v>
      </c>
      <c r="P108" s="320" t="s">
        <v>372</v>
      </c>
      <c r="Q108" s="293"/>
      <c r="R108" s="293"/>
      <c r="S108" s="293"/>
    </row>
    <row r="109" spans="2:19" ht="14.1" customHeight="1">
      <c r="B109" s="247">
        <v>3750</v>
      </c>
      <c r="C109" s="312" t="s">
        <v>427</v>
      </c>
      <c r="D109" s="300" t="str">
        <f>IFERROR(VLOOKUP(Dat_Pagos[[#This Row],[CURP]],BASE_A[[CURP]:[NOMBRE]],3,FALSE),"Por Identificar")</f>
        <v>OSORIO LOPEZ DIANA</v>
      </c>
      <c r="E109" s="313">
        <v>2180</v>
      </c>
      <c r="F109" s="326" t="s">
        <v>295</v>
      </c>
      <c r="G109" s="312" t="s">
        <v>7</v>
      </c>
      <c r="H109" s="547">
        <v>44446</v>
      </c>
      <c r="I109" s="293" t="s">
        <v>164</v>
      </c>
      <c r="J109" s="312" t="s">
        <v>241</v>
      </c>
      <c r="K109" s="312" t="str">
        <f>VLOOKUP(F109,NOMEC[],2,)</f>
        <v>JT MAESTRIA EN DERECHO</v>
      </c>
      <c r="L109" s="303">
        <v>232871</v>
      </c>
      <c r="M109" s="302" t="s">
        <v>103</v>
      </c>
      <c r="N109" s="303">
        <v>240</v>
      </c>
      <c r="O109" s="330">
        <v>44448</v>
      </c>
      <c r="P109" s="297"/>
      <c r="Q109" s="293"/>
      <c r="R109" s="293"/>
      <c r="S109" s="293"/>
    </row>
    <row r="110" spans="2:19" ht="14.1" customHeight="1">
      <c r="B110" s="247">
        <v>3751</v>
      </c>
      <c r="C110" s="312" t="s">
        <v>427</v>
      </c>
      <c r="D110" s="294" t="str">
        <f>IFERROR(VLOOKUP(Dat_Pagos[[#This Row],[CURP]],BASE_A[[CURP]:[NOMBRE]],3,FALSE),"Por Identificar")</f>
        <v>TEHUTLE RAYA ITZHEL</v>
      </c>
      <c r="E110" s="313">
        <f>1500+100</f>
        <v>1600</v>
      </c>
      <c r="F110" s="312" t="s">
        <v>166</v>
      </c>
      <c r="G110" s="312" t="s">
        <v>7</v>
      </c>
      <c r="H110" s="547">
        <v>44447</v>
      </c>
      <c r="I110" s="293" t="s">
        <v>164</v>
      </c>
      <c r="J110" s="312" t="s">
        <v>206</v>
      </c>
      <c r="K110" s="312" t="str">
        <f>VLOOKUP(F110,NOMEC[],2,)</f>
        <v>LICENCIATURA EN DERECHO</v>
      </c>
      <c r="L110" s="303">
        <v>912187</v>
      </c>
      <c r="M110" s="302" t="s">
        <v>88</v>
      </c>
      <c r="N110" s="303">
        <v>217</v>
      </c>
      <c r="O110" s="330">
        <v>44448</v>
      </c>
      <c r="P110" s="297"/>
      <c r="Q110" s="293"/>
      <c r="R110" s="293"/>
      <c r="S110" s="293"/>
    </row>
    <row r="111" spans="2:19" ht="14.1" customHeight="1">
      <c r="B111" s="247">
        <v>3752</v>
      </c>
      <c r="C111" s="312" t="s">
        <v>427</v>
      </c>
      <c r="D111" s="362" t="str">
        <f>IFERROR(VLOOKUP(Dat_Pagos[[#This Row],[CURP]],BASE_A[[CURP]:[NOMBRE]],3,FALSE),"Por Identificar")</f>
        <v>GARCIA ORTEGA GRISELDA</v>
      </c>
      <c r="E111" s="313">
        <v>2180</v>
      </c>
      <c r="F111" s="312" t="s">
        <v>163</v>
      </c>
      <c r="G111" s="312" t="s">
        <v>7</v>
      </c>
      <c r="H111" s="547">
        <v>44447</v>
      </c>
      <c r="I111" s="293" t="s">
        <v>164</v>
      </c>
      <c r="J111" s="312" t="s">
        <v>599</v>
      </c>
      <c r="K111" s="312" t="str">
        <f>VLOOKUP(F111,NOMEC[],2,)</f>
        <v>MAESTRIA DE DERECHO</v>
      </c>
      <c r="L111" s="303">
        <v>133075</v>
      </c>
      <c r="M111" s="298" t="s">
        <v>94</v>
      </c>
      <c r="N111" s="251">
        <v>231</v>
      </c>
      <c r="O111" s="330">
        <v>44448</v>
      </c>
      <c r="P111" s="297"/>
      <c r="Q111" s="293"/>
      <c r="R111" s="293"/>
      <c r="S111" s="293"/>
    </row>
    <row r="112" spans="2:19" ht="14.1" customHeight="1">
      <c r="B112" s="247">
        <v>3753</v>
      </c>
      <c r="C112" s="338" t="s">
        <v>433</v>
      </c>
      <c r="D112" s="300" t="str">
        <f>IFERROR(VLOOKUP(Dat_Pagos[[#This Row],[CURP]],BASE_A[[CURP]:[NOMBRE]],3,FALSE),"Por Identificar")</f>
        <v>LORIA INTERIAN GUADALUPE DE JESUS</v>
      </c>
      <c r="E112" s="339">
        <v>1250</v>
      </c>
      <c r="F112" s="340" t="s">
        <v>166</v>
      </c>
      <c r="G112" s="340" t="s">
        <v>7</v>
      </c>
      <c r="H112" s="550">
        <v>44447</v>
      </c>
      <c r="I112" s="293" t="s">
        <v>164</v>
      </c>
      <c r="J112" s="340" t="s">
        <v>391</v>
      </c>
      <c r="K112" s="340" t="str">
        <f>VLOOKUP(F112,NOMEC[],2,)</f>
        <v>LICENCIATURA EN DERECHO</v>
      </c>
      <c r="L112" s="342">
        <v>100695</v>
      </c>
      <c r="M112" s="341" t="s">
        <v>927</v>
      </c>
      <c r="N112" s="342">
        <v>7</v>
      </c>
      <c r="O112" s="330">
        <v>44448</v>
      </c>
      <c r="P112" s="343" t="s">
        <v>392</v>
      </c>
      <c r="Q112" s="293" t="s">
        <v>2491</v>
      </c>
      <c r="R112" s="293"/>
      <c r="S112" s="293"/>
    </row>
    <row r="113" spans="2:19" ht="14.1" customHeight="1">
      <c r="B113" s="247">
        <v>3754</v>
      </c>
      <c r="C113" s="338" t="s">
        <v>433</v>
      </c>
      <c r="D113" s="300" t="str">
        <f>IFERROR(VLOOKUP(Dat_Pagos[[#This Row],[CURP]],BASE_A[[CURP]:[NOMBRE]],3,FALSE),"Por Identificar")</f>
        <v>LORIA INTERIAN GUADALUPE DE JESUS</v>
      </c>
      <c r="E113" s="339">
        <v>1250</v>
      </c>
      <c r="F113" s="340" t="s">
        <v>166</v>
      </c>
      <c r="G113" s="340" t="s">
        <v>7</v>
      </c>
      <c r="H113" s="550">
        <v>44447</v>
      </c>
      <c r="I113" s="293" t="s">
        <v>164</v>
      </c>
      <c r="J113" s="340" t="s">
        <v>393</v>
      </c>
      <c r="K113" s="340" t="str">
        <f>VLOOKUP(F113,NOMEC[],2,)</f>
        <v>LICENCIATURA EN DERECHO</v>
      </c>
      <c r="L113" s="342">
        <v>100695</v>
      </c>
      <c r="M113" s="341" t="s">
        <v>927</v>
      </c>
      <c r="N113" s="342">
        <v>7</v>
      </c>
      <c r="O113" s="330">
        <v>44448</v>
      </c>
      <c r="P113" s="343" t="s">
        <v>392</v>
      </c>
      <c r="Q113" s="293" t="s">
        <v>2491</v>
      </c>
      <c r="R113" s="293"/>
      <c r="S113" s="293"/>
    </row>
    <row r="114" spans="2:19" ht="15.75" customHeight="1">
      <c r="B114" s="247">
        <v>3755</v>
      </c>
      <c r="C114" s="312" t="s">
        <v>427</v>
      </c>
      <c r="D114" s="294" t="s">
        <v>5053</v>
      </c>
      <c r="E114" s="594">
        <v>1000</v>
      </c>
      <c r="F114" s="294" t="s">
        <v>163</v>
      </c>
      <c r="G114" s="294" t="s">
        <v>7</v>
      </c>
      <c r="H114" s="562">
        <v>44447</v>
      </c>
      <c r="I114" s="293" t="s">
        <v>224</v>
      </c>
      <c r="J114" s="294" t="s">
        <v>667</v>
      </c>
      <c r="K114" s="294" t="str">
        <f>VLOOKUP(F114,NOMEC[],2,)</f>
        <v>MAESTRIA DE DERECHO</v>
      </c>
      <c r="L114" s="466">
        <v>857498</v>
      </c>
      <c r="M114" s="298" t="s">
        <v>5054</v>
      </c>
      <c r="N114" s="353">
        <v>347</v>
      </c>
      <c r="O114" s="330">
        <v>44448</v>
      </c>
      <c r="P114" s="297"/>
      <c r="Q114" s="293"/>
      <c r="R114" s="293"/>
      <c r="S114" s="293"/>
    </row>
    <row r="115" spans="2:19" ht="15.75" customHeight="1">
      <c r="B115" s="247">
        <v>3756</v>
      </c>
      <c r="C115" s="312" t="s">
        <v>1884</v>
      </c>
      <c r="D115" s="300" t="str">
        <f>IFERROR(VLOOKUP(Dat_Pagos[[#This Row],[CURP]],BASE_A[[CURP]:[NOMBRE]],3,FALSE),"Por Identificar")</f>
        <v>MAY DZIB LANDY MARIA</v>
      </c>
      <c r="E115" s="313">
        <v>1350</v>
      </c>
      <c r="F115" s="312" t="s">
        <v>166</v>
      </c>
      <c r="G115" s="312" t="s">
        <v>184</v>
      </c>
      <c r="H115" s="547">
        <v>44446</v>
      </c>
      <c r="I115" s="293" t="s">
        <v>164</v>
      </c>
      <c r="J115" s="312" t="s">
        <v>191</v>
      </c>
      <c r="K115" s="312" t="str">
        <f>VLOOKUP(F115,NOMEC[],2,)</f>
        <v>LICENCIATURA EN DERECHO</v>
      </c>
      <c r="L115" s="303">
        <v>835608</v>
      </c>
      <c r="M115" s="302" t="s">
        <v>958</v>
      </c>
      <c r="N115" s="303">
        <v>18</v>
      </c>
      <c r="O115" s="330">
        <v>44448</v>
      </c>
      <c r="P115" s="297"/>
      <c r="Q115" s="293"/>
      <c r="R115" s="293"/>
      <c r="S115" s="293"/>
    </row>
    <row r="116" spans="2:19" ht="14.1" customHeight="1">
      <c r="B116" s="247">
        <v>3757</v>
      </c>
      <c r="C116" s="312" t="s">
        <v>427</v>
      </c>
      <c r="D116" s="294" t="s">
        <v>5053</v>
      </c>
      <c r="E116" s="595">
        <v>2000</v>
      </c>
      <c r="F116" s="293" t="s">
        <v>163</v>
      </c>
      <c r="G116" s="293" t="s">
        <v>7</v>
      </c>
      <c r="H116" s="544">
        <v>44453</v>
      </c>
      <c r="I116" s="293" t="s">
        <v>224</v>
      </c>
      <c r="J116" s="293" t="s">
        <v>225</v>
      </c>
      <c r="K116" s="293" t="str">
        <f>VLOOKUP(F116,NOMEC[],2,)</f>
        <v>MAESTRIA DE DERECHO</v>
      </c>
      <c r="L116" s="251">
        <v>711004</v>
      </c>
      <c r="M116" s="298" t="s">
        <v>5054</v>
      </c>
      <c r="N116" s="353">
        <v>347</v>
      </c>
      <c r="O116" s="330">
        <v>44448</v>
      </c>
      <c r="P116" s="297" t="s">
        <v>388</v>
      </c>
      <c r="Q116" s="293"/>
      <c r="R116" s="293"/>
      <c r="S116" s="293"/>
    </row>
    <row r="117" spans="2:19" ht="14.1" customHeight="1">
      <c r="B117" s="247">
        <v>3758</v>
      </c>
      <c r="C117" s="312" t="s">
        <v>427</v>
      </c>
      <c r="D117" s="300" t="str">
        <f>IFERROR(VLOOKUP(Dat_Pagos[[#This Row],[CURP]],BASE_A[[CURP]:[NOMBRE]],3,FALSE),"Por Identificar")</f>
        <v>RUBLEE INSIGNARES CHARLES ALBERT</v>
      </c>
      <c r="E117" s="324">
        <v>3000</v>
      </c>
      <c r="F117" s="312" t="s">
        <v>198</v>
      </c>
      <c r="G117" s="312" t="s">
        <v>40</v>
      </c>
      <c r="H117" s="547">
        <v>44449</v>
      </c>
      <c r="I117" s="293" t="s">
        <v>187</v>
      </c>
      <c r="J117" s="312" t="s">
        <v>198</v>
      </c>
      <c r="K117" s="312" t="str">
        <f>VLOOKUP(F117,NOMEC[],2,)</f>
        <v>DOCTORADO EN DERECHO</v>
      </c>
      <c r="L117" s="303">
        <v>734651</v>
      </c>
      <c r="M117" s="302" t="s">
        <v>1445</v>
      </c>
      <c r="N117" s="303">
        <v>264</v>
      </c>
      <c r="O117" s="329">
        <v>44449</v>
      </c>
      <c r="P117" s="297"/>
      <c r="Q117" s="293"/>
      <c r="R117" s="293"/>
      <c r="S117" s="293"/>
    </row>
    <row r="118" spans="2:19" ht="15.75" customHeight="1">
      <c r="B118" s="247">
        <v>3759</v>
      </c>
      <c r="C118" s="312" t="s">
        <v>427</v>
      </c>
      <c r="D118" s="300" t="str">
        <f>IFERROR(VLOOKUP(Dat_Pagos[[#This Row],[CURP]],BASE_A[[CURP]:[NOMBRE]],3,FALSE),"Por Identificar")</f>
        <v>Por Identificar</v>
      </c>
      <c r="E118" s="313">
        <v>1200</v>
      </c>
      <c r="F118" s="312" t="s">
        <v>299</v>
      </c>
      <c r="G118" s="312" t="s">
        <v>7</v>
      </c>
      <c r="H118" s="547">
        <v>44448</v>
      </c>
      <c r="I118" s="293" t="s">
        <v>164</v>
      </c>
      <c r="J118" s="312" t="s">
        <v>192</v>
      </c>
      <c r="K118" s="312" t="e">
        <f>VLOOKUP(F118,NOMEC[],2,)</f>
        <v>#N/A</v>
      </c>
      <c r="L118" s="303">
        <v>284143</v>
      </c>
      <c r="M118" s="302" t="s">
        <v>712</v>
      </c>
      <c r="N118" s="325"/>
      <c r="O118" s="329">
        <v>44449</v>
      </c>
      <c r="P118" s="297"/>
      <c r="Q118" s="293"/>
      <c r="R118" s="293"/>
      <c r="S118" s="293"/>
    </row>
    <row r="119" spans="2:19" ht="14.1" customHeight="1">
      <c r="B119" s="247">
        <v>3760</v>
      </c>
      <c r="C119" s="312" t="s">
        <v>427</v>
      </c>
      <c r="D119" s="300" t="str">
        <f>IFERROR(VLOOKUP(Dat_Pagos[[#This Row],[CURP]],BASE_A[[CURP]:[NOMBRE]],3,FALSE),"Por Identificar")</f>
        <v>Por Identificar</v>
      </c>
      <c r="E119" s="313">
        <v>1200</v>
      </c>
      <c r="F119" s="312" t="s">
        <v>299</v>
      </c>
      <c r="G119" s="312" t="s">
        <v>7</v>
      </c>
      <c r="H119" s="547">
        <v>44448</v>
      </c>
      <c r="I119" s="293" t="s">
        <v>164</v>
      </c>
      <c r="J119" s="312" t="s">
        <v>241</v>
      </c>
      <c r="K119" s="312" t="e">
        <f>VLOOKUP(F119,NOMEC[],2,)</f>
        <v>#N/A</v>
      </c>
      <c r="L119" s="303">
        <v>284143</v>
      </c>
      <c r="M119" s="302" t="s">
        <v>712</v>
      </c>
      <c r="N119" s="325"/>
      <c r="O119" s="329">
        <v>44449</v>
      </c>
      <c r="P119" s="297"/>
      <c r="Q119" s="293"/>
      <c r="R119" s="293"/>
      <c r="S119" s="293"/>
    </row>
    <row r="120" spans="2:19" ht="15.75" customHeight="1">
      <c r="B120" s="247">
        <v>3761</v>
      </c>
      <c r="C120" s="315" t="s">
        <v>427</v>
      </c>
      <c r="D120" s="362" t="str">
        <f>IFERROR(VLOOKUP(Dat_Pagos[[#This Row],[CURP]],BASE_A[[CURP]:[NOMBRE]],3,FALSE),"Por Identificar")</f>
        <v>HUERTA GUZMAN YAHAIRA YAITZIRI</v>
      </c>
      <c r="E120" s="316">
        <v>2334</v>
      </c>
      <c r="F120" s="315" t="s">
        <v>198</v>
      </c>
      <c r="G120" s="315" t="s">
        <v>7</v>
      </c>
      <c r="H120" s="548">
        <v>44448</v>
      </c>
      <c r="I120" s="315" t="s">
        <v>164</v>
      </c>
      <c r="J120" s="315" t="s">
        <v>192</v>
      </c>
      <c r="K120" s="315" t="str">
        <f>VLOOKUP(F120,NOMEC[],2,)</f>
        <v>DOCTORADO EN DERECHO</v>
      </c>
      <c r="L120" s="319">
        <v>323733</v>
      </c>
      <c r="M120" s="318" t="s">
        <v>60</v>
      </c>
      <c r="N120" s="319">
        <v>191</v>
      </c>
      <c r="O120" s="329">
        <v>44449</v>
      </c>
      <c r="P120" s="320" t="s">
        <v>372</v>
      </c>
      <c r="Q120" s="293"/>
      <c r="R120" s="293"/>
      <c r="S120" s="293"/>
    </row>
    <row r="121" spans="2:19" ht="15.75" customHeight="1">
      <c r="B121" s="247">
        <v>3762</v>
      </c>
      <c r="C121" s="315" t="s">
        <v>446</v>
      </c>
      <c r="D121" s="300" t="str">
        <f>IFERROR(VLOOKUP(Dat_Pagos[[#This Row],[CURP]],BASE_A[[CURP]:[NOMBRE]],3,FALSE),"Por Identificar")</f>
        <v>COLMENARES HUETO MARIA ELENA</v>
      </c>
      <c r="E121" s="316">
        <v>5000</v>
      </c>
      <c r="F121" s="315" t="s">
        <v>163</v>
      </c>
      <c r="G121" s="315" t="s">
        <v>7</v>
      </c>
      <c r="H121" s="548">
        <v>44448</v>
      </c>
      <c r="I121" s="315" t="s">
        <v>224</v>
      </c>
      <c r="J121" s="315" t="s">
        <v>354</v>
      </c>
      <c r="K121" s="315" t="str">
        <f>VLOOKUP(F121,NOMEC[],2,)</f>
        <v>MAESTRIA DE DERECHO</v>
      </c>
      <c r="L121" s="319">
        <v>436602</v>
      </c>
      <c r="M121" s="318" t="s">
        <v>1100</v>
      </c>
      <c r="N121" s="319">
        <v>263</v>
      </c>
      <c r="O121" s="329">
        <v>44449</v>
      </c>
      <c r="P121" s="320" t="s">
        <v>372</v>
      </c>
      <c r="Q121" s="293"/>
      <c r="R121" s="293"/>
      <c r="S121" s="293"/>
    </row>
    <row r="122" spans="2:19" ht="15.75" customHeight="1">
      <c r="B122" s="247">
        <v>3763</v>
      </c>
      <c r="C122" s="312" t="s">
        <v>433</v>
      </c>
      <c r="D122" s="300" t="str">
        <f>IFERROR(VLOOKUP(Dat_Pagos[[#This Row],[CURP]],BASE_A[[CURP]:[NOMBRE]],3,FALSE),"Por Identificar")</f>
        <v>CHAVEZ SEGURA FATIMA GUADALUPE</v>
      </c>
      <c r="E122" s="324">
        <v>1250</v>
      </c>
      <c r="F122" s="312" t="s">
        <v>166</v>
      </c>
      <c r="G122" s="312" t="s">
        <v>7</v>
      </c>
      <c r="H122" s="547">
        <v>44447</v>
      </c>
      <c r="I122" s="293" t="s">
        <v>164</v>
      </c>
      <c r="J122" s="312" t="s">
        <v>340</v>
      </c>
      <c r="K122" s="312" t="str">
        <f>VLOOKUP(F122,NOMEC[],2,)</f>
        <v>LICENCIATURA EN DERECHO</v>
      </c>
      <c r="L122" s="303">
        <v>100695</v>
      </c>
      <c r="M122" s="302" t="s">
        <v>925</v>
      </c>
      <c r="N122" s="303">
        <v>6</v>
      </c>
      <c r="O122" s="330">
        <v>44450</v>
      </c>
      <c r="P122" s="297"/>
      <c r="Q122" s="293"/>
      <c r="R122" s="293"/>
      <c r="S122" s="293"/>
    </row>
    <row r="123" spans="2:19" ht="15.75" customHeight="1">
      <c r="B123" s="247">
        <v>3764</v>
      </c>
      <c r="C123" s="312" t="s">
        <v>427</v>
      </c>
      <c r="D123" s="300" t="str">
        <f>IFERROR(VLOOKUP(Dat_Pagos[[#This Row],[CURP]],BASE_A[[CURP]:[NOMBRE]],3,FALSE),"Por Identificar")</f>
        <v xml:space="preserve">MENA MORENO ERICK </v>
      </c>
      <c r="E123" s="324">
        <v>3350</v>
      </c>
      <c r="F123" s="312" t="s">
        <v>255</v>
      </c>
      <c r="G123" s="312" t="s">
        <v>7</v>
      </c>
      <c r="H123" s="547">
        <v>44449</v>
      </c>
      <c r="I123" s="293" t="s">
        <v>164</v>
      </c>
      <c r="J123" s="312" t="s">
        <v>172</v>
      </c>
      <c r="K123" s="312" t="str">
        <f>VLOOKUP(F123,NOMEC[],2,)</f>
        <v>JT DOCTORADO EN DERECHO</v>
      </c>
      <c r="L123" s="303">
        <v>609684</v>
      </c>
      <c r="M123" s="302" t="s">
        <v>1449</v>
      </c>
      <c r="N123" s="303">
        <v>164</v>
      </c>
      <c r="O123" s="330">
        <v>44450</v>
      </c>
      <c r="P123" s="297"/>
      <c r="Q123" s="293"/>
      <c r="R123" s="293"/>
      <c r="S123" s="293"/>
    </row>
    <row r="124" spans="2:19" ht="15.75" customHeight="1">
      <c r="B124" s="247">
        <v>3765</v>
      </c>
      <c r="C124" s="312" t="s">
        <v>427</v>
      </c>
      <c r="D124" s="294" t="s">
        <v>183</v>
      </c>
      <c r="E124" s="313">
        <v>1350</v>
      </c>
      <c r="F124" s="312" t="s">
        <v>166</v>
      </c>
      <c r="G124" s="312" t="s">
        <v>184</v>
      </c>
      <c r="H124" s="547">
        <v>44452</v>
      </c>
      <c r="I124" s="293" t="s">
        <v>164</v>
      </c>
      <c r="J124" s="312" t="s">
        <v>204</v>
      </c>
      <c r="K124" s="312" t="str">
        <f>VLOOKUP(F124,NOMEC[],2,)</f>
        <v>LICENCIATURA EN DERECHO</v>
      </c>
      <c r="L124" s="303">
        <v>636699</v>
      </c>
      <c r="M124" s="302" t="s">
        <v>1003</v>
      </c>
      <c r="N124" s="303">
        <v>32</v>
      </c>
      <c r="O124" s="329">
        <v>44452</v>
      </c>
      <c r="P124" s="297" t="s">
        <v>397</v>
      </c>
      <c r="Q124" s="293"/>
      <c r="R124" s="293"/>
      <c r="S124" s="293"/>
    </row>
    <row r="125" spans="2:19" ht="15.75" customHeight="1">
      <c r="B125" s="247">
        <v>3766</v>
      </c>
      <c r="C125" s="312" t="s">
        <v>427</v>
      </c>
      <c r="D125" s="300" t="str">
        <f>IFERROR(VLOOKUP(Dat_Pagos[[#This Row],[CURP]],BASE_A[[CURP]:[NOMBRE]],3,FALSE),"Por Identificar")</f>
        <v>Por Identificar</v>
      </c>
      <c r="E125" s="313">
        <v>1750</v>
      </c>
      <c r="F125" s="312" t="s">
        <v>303</v>
      </c>
      <c r="G125" s="312" t="s">
        <v>40</v>
      </c>
      <c r="H125" s="547">
        <v>44450</v>
      </c>
      <c r="I125" s="293" t="s">
        <v>224</v>
      </c>
      <c r="J125" s="312" t="s">
        <v>285</v>
      </c>
      <c r="K125" s="312" t="str">
        <f>VLOOKUP(F125,NOMEC[],2,)</f>
        <v>JT EN LICENCIATURA EN DERECHO</v>
      </c>
      <c r="L125" s="303">
        <v>754032</v>
      </c>
      <c r="M125" s="302" t="s">
        <v>712</v>
      </c>
      <c r="N125" s="325"/>
      <c r="O125" s="329">
        <v>44452</v>
      </c>
      <c r="P125" s="297"/>
      <c r="Q125" s="293"/>
      <c r="R125" s="293"/>
      <c r="S125" s="293"/>
    </row>
    <row r="126" spans="2:19" ht="15.75" customHeight="1">
      <c r="B126" s="247">
        <v>3767</v>
      </c>
      <c r="C126" s="312" t="s">
        <v>446</v>
      </c>
      <c r="D126" s="300" t="str">
        <f>IFERROR(VLOOKUP(Dat_Pagos[[#This Row],[CURP]],BASE_A[[CURP]:[NOMBRE]],3,FALSE),"Por Identificar")</f>
        <v>SAENZ ORTEGA BIANCA EUGENIA</v>
      </c>
      <c r="E126" s="313">
        <v>1000</v>
      </c>
      <c r="F126" s="312" t="s">
        <v>198</v>
      </c>
      <c r="G126" s="312" t="s">
        <v>7</v>
      </c>
      <c r="H126" s="547">
        <v>44452</v>
      </c>
      <c r="I126" s="293" t="s">
        <v>224</v>
      </c>
      <c r="J126" s="312" t="s">
        <v>371</v>
      </c>
      <c r="K126" s="312" t="str">
        <f>VLOOKUP(F126,NOMEC[],2,)</f>
        <v>DOCTORADO EN DERECHO</v>
      </c>
      <c r="L126" s="303">
        <v>824501</v>
      </c>
      <c r="M126" s="302" t="s">
        <v>1230</v>
      </c>
      <c r="N126" s="303">
        <v>136</v>
      </c>
      <c r="O126" s="329">
        <v>44452</v>
      </c>
      <c r="P126" s="297"/>
      <c r="Q126" s="293"/>
      <c r="R126" s="293"/>
      <c r="S126" s="293"/>
    </row>
    <row r="127" spans="2:19" ht="15.75" customHeight="1">
      <c r="B127" s="247">
        <v>3768</v>
      </c>
      <c r="C127" s="312" t="s">
        <v>446</v>
      </c>
      <c r="D127" s="300" t="str">
        <f>IFERROR(VLOOKUP(Dat_Pagos[[#This Row],[CURP]],BASE_A[[CURP]:[NOMBRE]],3,FALSE),"Por Identificar")</f>
        <v>GONZALEZ DIAZ GLADYS MINERVA</v>
      </c>
      <c r="E127" s="313">
        <v>1360</v>
      </c>
      <c r="F127" s="326" t="s">
        <v>163</v>
      </c>
      <c r="G127" s="312" t="s">
        <v>7</v>
      </c>
      <c r="H127" s="547">
        <v>44450</v>
      </c>
      <c r="I127" s="293" t="s">
        <v>164</v>
      </c>
      <c r="J127" s="312" t="s">
        <v>369</v>
      </c>
      <c r="K127" s="312" t="str">
        <f>VLOOKUP(F127,NOMEC[],2,)</f>
        <v>MAESTRIA DE DERECHO</v>
      </c>
      <c r="L127" s="303">
        <v>398086</v>
      </c>
      <c r="M127" s="302" t="s">
        <v>1105</v>
      </c>
      <c r="N127" s="303">
        <v>75</v>
      </c>
      <c r="O127" s="329">
        <v>44452</v>
      </c>
      <c r="P127" s="297"/>
      <c r="Q127" s="293"/>
      <c r="R127" s="293"/>
      <c r="S127" s="293"/>
    </row>
    <row r="128" spans="2:19" ht="15.75" customHeight="1">
      <c r="B128" s="247">
        <v>3769</v>
      </c>
      <c r="C128" s="293" t="s">
        <v>427</v>
      </c>
      <c r="D128" s="300" t="str">
        <f>IFERROR(VLOOKUP(Dat_Pagos[[#This Row],[CURP]],BASE_A[[CURP]:[NOMBRE]],3,FALSE),"Por Identificar")</f>
        <v xml:space="preserve">MORENO GARCIA ANGELICA JANETT </v>
      </c>
      <c r="E128" s="313">
        <f>1455+725</f>
        <v>2180</v>
      </c>
      <c r="F128" s="312" t="s">
        <v>303</v>
      </c>
      <c r="G128" s="312" t="s">
        <v>7</v>
      </c>
      <c r="H128" s="547">
        <v>44450</v>
      </c>
      <c r="I128" s="293" t="s">
        <v>164</v>
      </c>
      <c r="J128" s="312" t="s">
        <v>214</v>
      </c>
      <c r="K128" s="312" t="str">
        <f>VLOOKUP(F128,NOMEC[],2,)</f>
        <v>JT EN LICENCIATURA EN DERECHO</v>
      </c>
      <c r="L128" s="303">
        <v>278165</v>
      </c>
      <c r="M128" s="302" t="s">
        <v>1016</v>
      </c>
      <c r="N128" s="303">
        <v>36</v>
      </c>
      <c r="O128" s="329">
        <v>44452</v>
      </c>
      <c r="P128" s="297"/>
      <c r="Q128" s="293"/>
      <c r="R128" s="293"/>
      <c r="S128" s="293"/>
    </row>
    <row r="129" spans="2:19" ht="14.1" customHeight="1">
      <c r="B129" s="247">
        <v>3770</v>
      </c>
      <c r="C129" s="312" t="s">
        <v>427</v>
      </c>
      <c r="D129" s="294" t="s">
        <v>148</v>
      </c>
      <c r="E129" s="313">
        <f>1680+500</f>
        <v>2180</v>
      </c>
      <c r="F129" s="312" t="s">
        <v>303</v>
      </c>
      <c r="G129" s="312" t="s">
        <v>40</v>
      </c>
      <c r="H129" s="547">
        <v>44445</v>
      </c>
      <c r="I129" s="293" t="s">
        <v>164</v>
      </c>
      <c r="J129" s="312" t="s">
        <v>175</v>
      </c>
      <c r="K129" s="312" t="str">
        <f>VLOOKUP(F129,NOMEC[],2,)</f>
        <v>JT EN LICENCIATURA EN DERECHO</v>
      </c>
      <c r="L129" s="303">
        <v>124930</v>
      </c>
      <c r="M129" s="302" t="s">
        <v>149</v>
      </c>
      <c r="N129" s="303">
        <v>261</v>
      </c>
      <c r="O129" s="329">
        <v>44452</v>
      </c>
      <c r="P129" s="297"/>
      <c r="Q129" s="293"/>
      <c r="R129" s="293"/>
      <c r="S129" s="293"/>
    </row>
    <row r="130" spans="2:19" ht="14.1" customHeight="1">
      <c r="B130" s="247">
        <v>3771</v>
      </c>
      <c r="C130" s="312" t="s">
        <v>427</v>
      </c>
      <c r="D130" s="300" t="str">
        <f>IFERROR(VLOOKUP(Dat_Pagos[[#This Row],[CURP]],BASE_A[[CURP]:[NOMBRE]],3,FALSE),"Por Identificar")</f>
        <v>CAUICH FONSECA GEOVANNI ALEJANDRO</v>
      </c>
      <c r="E130" s="313">
        <f>1680+500</f>
        <v>2180</v>
      </c>
      <c r="F130" s="312" t="s">
        <v>303</v>
      </c>
      <c r="G130" s="312" t="s">
        <v>40</v>
      </c>
      <c r="H130" s="547">
        <v>44452</v>
      </c>
      <c r="I130" s="293" t="s">
        <v>164</v>
      </c>
      <c r="J130" s="312" t="s">
        <v>172</v>
      </c>
      <c r="K130" s="312" t="str">
        <f>VLOOKUP(F130,NOMEC[],2,)</f>
        <v>JT EN LICENCIATURA EN DERECHO</v>
      </c>
      <c r="L130" s="303">
        <v>925915</v>
      </c>
      <c r="M130" s="302" t="s">
        <v>1452</v>
      </c>
      <c r="N130" s="303">
        <v>266</v>
      </c>
      <c r="O130" s="329">
        <v>44452</v>
      </c>
      <c r="P130" s="297"/>
      <c r="Q130" s="293"/>
      <c r="R130" s="293"/>
      <c r="S130" s="293"/>
    </row>
    <row r="131" spans="2:19" ht="15.75" customHeight="1">
      <c r="B131" s="247">
        <v>3772</v>
      </c>
      <c r="C131" s="312" t="s">
        <v>427</v>
      </c>
      <c r="D131" s="300" t="str">
        <f>IFERROR(VLOOKUP(Dat_Pagos[[#This Row],[CURP]],BASE_A[[CURP]:[NOMBRE]],3,FALSE),"Por Identificar")</f>
        <v>Por Identificar</v>
      </c>
      <c r="E131" s="313">
        <v>8000</v>
      </c>
      <c r="F131" s="326" t="s">
        <v>255</v>
      </c>
      <c r="G131" s="312" t="s">
        <v>40</v>
      </c>
      <c r="H131" s="547">
        <v>44452</v>
      </c>
      <c r="I131" s="293" t="s">
        <v>1766</v>
      </c>
      <c r="J131" s="312" t="s">
        <v>386</v>
      </c>
      <c r="K131" s="312" t="str">
        <f>VLOOKUP(F131,NOMEC[],2,)</f>
        <v>JT DOCTORADO EN DERECHO</v>
      </c>
      <c r="L131" s="303">
        <v>773398</v>
      </c>
      <c r="M131" s="302"/>
      <c r="N131" s="325"/>
      <c r="O131" s="330">
        <v>44453</v>
      </c>
      <c r="P131" s="297"/>
      <c r="Q131" s="293"/>
      <c r="R131" s="293"/>
      <c r="S131" s="293"/>
    </row>
    <row r="132" spans="2:19" ht="15.75" customHeight="1">
      <c r="B132" s="247">
        <v>3773</v>
      </c>
      <c r="C132" s="312" t="s">
        <v>427</v>
      </c>
      <c r="D132" s="300" t="str">
        <f>IFERROR(VLOOKUP(Dat_Pagos[[#This Row],[CURP]],BASE_A[[CURP]:[NOMBRE]],3,FALSE),"Por Identificar")</f>
        <v>GIL TUN ANGEL ARMANDO</v>
      </c>
      <c r="E132" s="313">
        <v>8000</v>
      </c>
      <c r="F132" s="326" t="s">
        <v>255</v>
      </c>
      <c r="G132" s="312" t="s">
        <v>40</v>
      </c>
      <c r="H132" s="547">
        <v>44452</v>
      </c>
      <c r="I132" s="293" t="s">
        <v>1766</v>
      </c>
      <c r="J132" s="312" t="s">
        <v>386</v>
      </c>
      <c r="K132" s="312" t="str">
        <f>VLOOKUP(F132,NOMEC[],2,)</f>
        <v>JT DOCTORADO EN DERECHO</v>
      </c>
      <c r="L132" s="303">
        <v>773486</v>
      </c>
      <c r="M132" s="302" t="s">
        <v>1416</v>
      </c>
      <c r="N132" s="303">
        <v>244</v>
      </c>
      <c r="O132" s="330">
        <v>44453</v>
      </c>
      <c r="P132" s="297"/>
      <c r="Q132" s="293"/>
      <c r="R132" s="293"/>
      <c r="S132" s="293"/>
    </row>
    <row r="133" spans="2:19" ht="15.75" customHeight="1">
      <c r="B133" s="247">
        <v>3774</v>
      </c>
      <c r="C133" s="312" t="s">
        <v>427</v>
      </c>
      <c r="D133" s="300" t="str">
        <f>IFERROR(VLOOKUP(Dat_Pagos[[#This Row],[CURP]],BASE_A[[CURP]:[NOMBRE]],3,FALSE),"Por Identificar")</f>
        <v>GIL LOPEZ CRISTINA GUADALUPE</v>
      </c>
      <c r="E133" s="313">
        <v>8000</v>
      </c>
      <c r="F133" s="326" t="s">
        <v>255</v>
      </c>
      <c r="G133" s="312" t="s">
        <v>40</v>
      </c>
      <c r="H133" s="547">
        <v>44452</v>
      </c>
      <c r="I133" s="293" t="s">
        <v>1766</v>
      </c>
      <c r="J133" s="312" t="s">
        <v>386</v>
      </c>
      <c r="K133" s="312" t="str">
        <f>VLOOKUP(F133,NOMEC[],2,)</f>
        <v>JT DOCTORADO EN DERECHO</v>
      </c>
      <c r="L133" s="303">
        <v>773456</v>
      </c>
      <c r="M133" s="302" t="s">
        <v>1419</v>
      </c>
      <c r="N133" s="303">
        <v>245</v>
      </c>
      <c r="O133" s="330">
        <v>44453</v>
      </c>
      <c r="P133" s="297"/>
      <c r="Q133" s="293"/>
      <c r="R133" s="293"/>
      <c r="S133" s="293"/>
    </row>
    <row r="134" spans="2:19" ht="14.1" customHeight="1">
      <c r="B134" s="247">
        <v>3775</v>
      </c>
      <c r="C134" s="312" t="s">
        <v>427</v>
      </c>
      <c r="D134" s="300" t="str">
        <f>IFERROR(VLOOKUP(Dat_Pagos[[#This Row],[CURP]],BASE_A[[CURP]:[NOMBRE]],3,FALSE),"Por Identificar")</f>
        <v>Por Identificar</v>
      </c>
      <c r="E134" s="313">
        <v>2000</v>
      </c>
      <c r="F134" s="326" t="s">
        <v>255</v>
      </c>
      <c r="G134" s="312" t="s">
        <v>40</v>
      </c>
      <c r="H134" s="547">
        <v>44452</v>
      </c>
      <c r="I134" s="293" t="s">
        <v>224</v>
      </c>
      <c r="J134" s="312" t="s">
        <v>223</v>
      </c>
      <c r="K134" s="312" t="str">
        <f>VLOOKUP(F134,NOMEC[],2,)</f>
        <v>JT DOCTORADO EN DERECHO</v>
      </c>
      <c r="L134" s="303">
        <v>773398</v>
      </c>
      <c r="M134" s="302" t="s">
        <v>712</v>
      </c>
      <c r="N134" s="325"/>
      <c r="O134" s="330">
        <v>44453</v>
      </c>
      <c r="P134" s="297"/>
      <c r="Q134" s="293"/>
      <c r="R134" s="293"/>
      <c r="S134" s="293"/>
    </row>
    <row r="135" spans="2:19" ht="15.75" customHeight="1">
      <c r="B135" s="247">
        <v>3776</v>
      </c>
      <c r="C135" s="312" t="s">
        <v>427</v>
      </c>
      <c r="D135" s="300" t="str">
        <f>IFERROR(VLOOKUP(Dat_Pagos[[#This Row],[CURP]],BASE_A[[CURP]:[NOMBRE]],3,FALSE),"Por Identificar")</f>
        <v>GIL TUN ANGEL ARMANDO</v>
      </c>
      <c r="E135" s="313">
        <v>2000</v>
      </c>
      <c r="F135" s="326" t="s">
        <v>255</v>
      </c>
      <c r="G135" s="312" t="s">
        <v>40</v>
      </c>
      <c r="H135" s="547">
        <v>44452</v>
      </c>
      <c r="I135" s="293" t="s">
        <v>224</v>
      </c>
      <c r="J135" s="312" t="s">
        <v>223</v>
      </c>
      <c r="K135" s="312" t="str">
        <f>VLOOKUP(F135,NOMEC[],2,)</f>
        <v>JT DOCTORADO EN DERECHO</v>
      </c>
      <c r="L135" s="303">
        <v>773486</v>
      </c>
      <c r="M135" s="302" t="s">
        <v>1416</v>
      </c>
      <c r="N135" s="303">
        <v>244</v>
      </c>
      <c r="O135" s="330">
        <v>44453</v>
      </c>
      <c r="P135" s="297"/>
      <c r="Q135" s="293"/>
      <c r="R135" s="293"/>
      <c r="S135" s="293"/>
    </row>
    <row r="136" spans="2:19" ht="15.75" customHeight="1">
      <c r="B136" s="247">
        <v>3777</v>
      </c>
      <c r="C136" s="312" t="s">
        <v>427</v>
      </c>
      <c r="D136" s="300" t="str">
        <f>IFERROR(VLOOKUP(Dat_Pagos[[#This Row],[CURP]],BASE_A[[CURP]:[NOMBRE]],3,FALSE),"Por Identificar")</f>
        <v>GIL LOPEZ CRISTINA GUADALUPE</v>
      </c>
      <c r="E136" s="313">
        <v>2000</v>
      </c>
      <c r="F136" s="326" t="s">
        <v>255</v>
      </c>
      <c r="G136" s="312" t="s">
        <v>40</v>
      </c>
      <c r="H136" s="547">
        <v>44452</v>
      </c>
      <c r="I136" s="293" t="s">
        <v>224</v>
      </c>
      <c r="J136" s="312" t="s">
        <v>223</v>
      </c>
      <c r="K136" s="312" t="str">
        <f>VLOOKUP(F136,NOMEC[],2,)</f>
        <v>JT DOCTORADO EN DERECHO</v>
      </c>
      <c r="L136" s="303">
        <v>773456</v>
      </c>
      <c r="M136" s="302" t="s">
        <v>1419</v>
      </c>
      <c r="N136" s="303">
        <v>245</v>
      </c>
      <c r="O136" s="330">
        <v>44453</v>
      </c>
      <c r="P136" s="297"/>
      <c r="Q136" s="293"/>
      <c r="R136" s="293"/>
      <c r="S136" s="293"/>
    </row>
    <row r="137" spans="2:19" ht="15.75" customHeight="1">
      <c r="B137" s="247">
        <v>3778</v>
      </c>
      <c r="C137" s="312" t="s">
        <v>427</v>
      </c>
      <c r="D137" s="300" t="str">
        <f>IFERROR(VLOOKUP(Dat_Pagos[[#This Row],[CURP]],BASE_A[[CURP]:[NOMBRE]],3,FALSE),"Por Identificar")</f>
        <v>VILLANUEVA TUN ARACELI GUADALUPE</v>
      </c>
      <c r="E137" s="313">
        <v>3350</v>
      </c>
      <c r="F137" s="312" t="s">
        <v>198</v>
      </c>
      <c r="G137" s="312" t="s">
        <v>7</v>
      </c>
      <c r="H137" s="547">
        <v>44452</v>
      </c>
      <c r="I137" s="293" t="s">
        <v>164</v>
      </c>
      <c r="J137" s="312" t="s">
        <v>188</v>
      </c>
      <c r="K137" s="312" t="str">
        <f>VLOOKUP(F137,NOMEC[],2,)</f>
        <v>DOCTORADO EN DERECHO</v>
      </c>
      <c r="L137" s="303">
        <v>461642</v>
      </c>
      <c r="M137" s="302" t="s">
        <v>842</v>
      </c>
      <c r="N137" s="303">
        <v>181</v>
      </c>
      <c r="O137" s="330">
        <v>44453</v>
      </c>
      <c r="P137" s="297"/>
      <c r="Q137" s="293"/>
      <c r="R137" s="293"/>
      <c r="S137" s="293"/>
    </row>
    <row r="138" spans="2:19" ht="15.75" customHeight="1">
      <c r="B138" s="247">
        <v>3779</v>
      </c>
      <c r="C138" s="312" t="s">
        <v>427</v>
      </c>
      <c r="D138" s="300" t="str">
        <f>IFERROR(VLOOKUP(Dat_Pagos[[#This Row],[CURP]],BASE_A[[CURP]:[NOMBRE]],3,FALSE),"Por Identificar")</f>
        <v>RAMOS ESPOSITOS MARIA SAGRARIO DE JESUS</v>
      </c>
      <c r="E138" s="313">
        <v>6000</v>
      </c>
      <c r="F138" s="312" t="s">
        <v>198</v>
      </c>
      <c r="G138" s="312" t="s">
        <v>40</v>
      </c>
      <c r="H138" s="547">
        <v>44452</v>
      </c>
      <c r="I138" s="293" t="s">
        <v>224</v>
      </c>
      <c r="J138" s="312" t="s">
        <v>354</v>
      </c>
      <c r="K138" s="312" t="str">
        <f>VLOOKUP(F138,NOMEC[],2,)</f>
        <v>DOCTORADO EN DERECHO</v>
      </c>
      <c r="L138" s="303">
        <v>547133</v>
      </c>
      <c r="M138" s="302" t="s">
        <v>1222</v>
      </c>
      <c r="N138" s="303">
        <v>133</v>
      </c>
      <c r="O138" s="330">
        <v>44453</v>
      </c>
      <c r="P138" s="297"/>
      <c r="Q138" s="293"/>
      <c r="R138" s="293"/>
      <c r="S138" s="293"/>
    </row>
    <row r="139" spans="2:19" ht="15.75" customHeight="1">
      <c r="B139" s="247">
        <v>3780</v>
      </c>
      <c r="C139" s="315" t="s">
        <v>446</v>
      </c>
      <c r="D139" s="300" t="str">
        <f>IFERROR(VLOOKUP(Dat_Pagos[[#This Row],[CURP]],BASE_A[[CURP]:[NOMBRE]],3,FALSE),"Por Identificar")</f>
        <v xml:space="preserve">ZAVALA MORALES GABRIELA </v>
      </c>
      <c r="E139" s="316">
        <v>2000</v>
      </c>
      <c r="F139" s="315" t="s">
        <v>163</v>
      </c>
      <c r="G139" s="315" t="s">
        <v>7</v>
      </c>
      <c r="H139" s="548">
        <v>44452</v>
      </c>
      <c r="I139" s="315" t="s">
        <v>280</v>
      </c>
      <c r="J139" s="315" t="s">
        <v>337</v>
      </c>
      <c r="K139" s="315" t="str">
        <f>VLOOKUP(F139,NOMEC[],2,)</f>
        <v>MAESTRIA DE DERECHO</v>
      </c>
      <c r="L139" s="346">
        <v>908634</v>
      </c>
      <c r="M139" s="345" t="s">
        <v>1140</v>
      </c>
      <c r="N139" s="346">
        <v>22</v>
      </c>
      <c r="O139" s="330">
        <v>44453</v>
      </c>
      <c r="P139" s="297"/>
      <c r="Q139" s="293"/>
      <c r="R139" s="293"/>
      <c r="S139" s="293"/>
    </row>
    <row r="140" spans="2:19" ht="15.75" customHeight="1">
      <c r="B140" s="247">
        <v>3781</v>
      </c>
      <c r="C140" s="315" t="s">
        <v>446</v>
      </c>
      <c r="D140" s="300" t="str">
        <f>IFERROR(VLOOKUP(Dat_Pagos[[#This Row],[CURP]],BASE_A[[CURP]:[NOMBRE]],3,FALSE),"Por Identificar")</f>
        <v xml:space="preserve">ZAVALA MORALES GABRIELA </v>
      </c>
      <c r="E140" s="316">
        <v>5000</v>
      </c>
      <c r="F140" s="315" t="s">
        <v>163</v>
      </c>
      <c r="G140" s="315" t="s">
        <v>7</v>
      </c>
      <c r="H140" s="548">
        <v>44449</v>
      </c>
      <c r="I140" s="315" t="s">
        <v>224</v>
      </c>
      <c r="J140" s="315" t="s">
        <v>223</v>
      </c>
      <c r="K140" s="315" t="str">
        <f>VLOOKUP(F140,NOMEC[],2,)</f>
        <v>MAESTRIA DE DERECHO</v>
      </c>
      <c r="L140" s="346">
        <v>770469</v>
      </c>
      <c r="M140" s="345" t="s">
        <v>1140</v>
      </c>
      <c r="N140" s="346">
        <v>22</v>
      </c>
      <c r="O140" s="330">
        <v>44453</v>
      </c>
      <c r="P140" s="297"/>
      <c r="Q140" s="293"/>
      <c r="R140" s="293"/>
      <c r="S140" s="293"/>
    </row>
    <row r="141" spans="2:19" ht="15.75" customHeight="1">
      <c r="B141" s="247">
        <v>3782</v>
      </c>
      <c r="C141" s="315" t="s">
        <v>446</v>
      </c>
      <c r="D141" s="300" t="str">
        <f>IFERROR(VLOOKUP(Dat_Pagos[[#This Row],[CURP]],BASE_A[[CURP]:[NOMBRE]],3,FALSE),"Por Identificar")</f>
        <v xml:space="preserve">ZAVALA MORALES GABRIELA </v>
      </c>
      <c r="E141" s="316">
        <v>5000</v>
      </c>
      <c r="F141" s="315" t="s">
        <v>163</v>
      </c>
      <c r="G141" s="315" t="s">
        <v>7</v>
      </c>
      <c r="H141" s="548">
        <v>44452</v>
      </c>
      <c r="I141" s="315" t="s">
        <v>224</v>
      </c>
      <c r="J141" s="315" t="s">
        <v>385</v>
      </c>
      <c r="K141" s="315" t="str">
        <f>VLOOKUP(F141,NOMEC[],2,)</f>
        <v>MAESTRIA DE DERECHO</v>
      </c>
      <c r="L141" s="346">
        <v>899704</v>
      </c>
      <c r="M141" s="345" t="s">
        <v>1140</v>
      </c>
      <c r="N141" s="346">
        <v>22</v>
      </c>
      <c r="O141" s="330">
        <v>44453</v>
      </c>
      <c r="P141" s="297"/>
      <c r="Q141" s="293"/>
      <c r="R141" s="293"/>
      <c r="S141" s="293"/>
    </row>
    <row r="142" spans="2:19" ht="15.75" customHeight="1">
      <c r="B142" s="247">
        <v>3783</v>
      </c>
      <c r="C142" s="315" t="s">
        <v>446</v>
      </c>
      <c r="D142" s="300" t="str">
        <f>IFERROR(VLOOKUP(Dat_Pagos[[#This Row],[CURP]],BASE_A[[CURP]:[NOMBRE]],3,FALSE),"Por Identificar")</f>
        <v xml:space="preserve">ZAVALA MORALES GABRIELA </v>
      </c>
      <c r="E142" s="316">
        <v>5000</v>
      </c>
      <c r="F142" s="315" t="s">
        <v>163</v>
      </c>
      <c r="G142" s="315" t="s">
        <v>7</v>
      </c>
      <c r="H142" s="548">
        <v>44452</v>
      </c>
      <c r="I142" s="315" t="s">
        <v>224</v>
      </c>
      <c r="J142" s="315" t="s">
        <v>354</v>
      </c>
      <c r="K142" s="315" t="str">
        <f>VLOOKUP(F142,NOMEC[],2,)</f>
        <v>MAESTRIA DE DERECHO</v>
      </c>
      <c r="L142" s="346">
        <v>904595</v>
      </c>
      <c r="M142" s="345" t="s">
        <v>1140</v>
      </c>
      <c r="N142" s="346">
        <v>22</v>
      </c>
      <c r="O142" s="330">
        <v>44453</v>
      </c>
      <c r="P142" s="297"/>
      <c r="Q142" s="293"/>
      <c r="R142" s="293"/>
      <c r="S142" s="293"/>
    </row>
    <row r="143" spans="2:19" ht="15.75" customHeight="1">
      <c r="B143" s="247">
        <v>3784</v>
      </c>
      <c r="C143" s="312" t="s">
        <v>427</v>
      </c>
      <c r="D143" s="300" t="str">
        <f>IFERROR(VLOOKUP(Dat_Pagos[[#This Row],[CURP]],BASE_A[[CURP]:[NOMBRE]],3,FALSE),"Por Identificar")</f>
        <v>BALLESTEROS VALDEZ EDUARDO OMAR</v>
      </c>
      <c r="E143" s="313">
        <v>4000</v>
      </c>
      <c r="F143" s="312" t="s">
        <v>303</v>
      </c>
      <c r="G143" s="312" t="s">
        <v>7</v>
      </c>
      <c r="H143" s="547">
        <v>44452</v>
      </c>
      <c r="I143" s="293" t="s">
        <v>1766</v>
      </c>
      <c r="J143" s="312" t="s">
        <v>386</v>
      </c>
      <c r="K143" s="312" t="s">
        <v>903</v>
      </c>
      <c r="L143" s="303">
        <v>938997</v>
      </c>
      <c r="M143" s="302" t="s">
        <v>981</v>
      </c>
      <c r="N143" s="303">
        <v>25</v>
      </c>
      <c r="O143" s="330">
        <v>44453</v>
      </c>
      <c r="P143" s="297"/>
      <c r="Q143" s="293"/>
      <c r="R143" s="293"/>
      <c r="S143" s="293"/>
    </row>
    <row r="144" spans="2:19" ht="15.75" customHeight="1">
      <c r="B144" s="247">
        <v>3785</v>
      </c>
      <c r="C144" s="312" t="s">
        <v>427</v>
      </c>
      <c r="D144" s="300" t="str">
        <f>IFERROR(VLOOKUP(Dat_Pagos[[#This Row],[CURP]],BASE_A[[CURP]:[NOMBRE]],3,FALSE),"Por Identificar")</f>
        <v>Por Identificar</v>
      </c>
      <c r="E144" s="313">
        <v>500</v>
      </c>
      <c r="F144" s="312" t="s">
        <v>198</v>
      </c>
      <c r="G144" s="312" t="s">
        <v>7</v>
      </c>
      <c r="H144" s="547">
        <v>44452</v>
      </c>
      <c r="I144" s="293" t="s">
        <v>398</v>
      </c>
      <c r="J144" s="312" t="s">
        <v>199</v>
      </c>
      <c r="K144" s="312" t="str">
        <f>VLOOKUP(F144,NOMEC[],2,)</f>
        <v>DOCTORADO EN DERECHO</v>
      </c>
      <c r="L144" s="303">
        <v>939370</v>
      </c>
      <c r="M144" s="302" t="s">
        <v>712</v>
      </c>
      <c r="N144" s="325"/>
      <c r="O144" s="330">
        <v>44453</v>
      </c>
      <c r="P144" s="297"/>
      <c r="Q144" s="293"/>
      <c r="R144" s="293"/>
      <c r="S144" s="293"/>
    </row>
    <row r="145" spans="2:19" ht="15.75" customHeight="1">
      <c r="B145" s="247">
        <v>3786</v>
      </c>
      <c r="C145" s="312" t="s">
        <v>313</v>
      </c>
      <c r="D145" s="300" t="str">
        <f>IFERROR(VLOOKUP(Dat_Pagos[[#This Row],[CURP]],BASE_A[[CURP]:[NOMBRE]],3,FALSE),"Por Identificar")</f>
        <v xml:space="preserve">MARTINEZ MARROQUIN MARIA DEL CARMEN </v>
      </c>
      <c r="E145" s="313">
        <v>650</v>
      </c>
      <c r="F145" s="312" t="s">
        <v>198</v>
      </c>
      <c r="G145" s="312" t="s">
        <v>7</v>
      </c>
      <c r="H145" s="547">
        <v>44453</v>
      </c>
      <c r="I145" s="293" t="s">
        <v>362</v>
      </c>
      <c r="J145" s="312" t="s">
        <v>399</v>
      </c>
      <c r="K145" s="293" t="str">
        <f>VLOOKUP(F145,NOMEC[],2,)</f>
        <v>DOCTORADO EN DERECHO</v>
      </c>
      <c r="L145" s="303">
        <v>103246</v>
      </c>
      <c r="M145" s="302" t="s">
        <v>1393</v>
      </c>
      <c r="N145" s="303">
        <v>165</v>
      </c>
      <c r="O145" s="329">
        <v>44454</v>
      </c>
      <c r="P145" s="297" t="s">
        <v>400</v>
      </c>
      <c r="Q145" s="293"/>
      <c r="R145" s="293"/>
      <c r="S145" s="293"/>
    </row>
    <row r="146" spans="2:19" ht="14.1" customHeight="1">
      <c r="B146" s="247">
        <v>3787</v>
      </c>
      <c r="C146" s="315" t="s">
        <v>427</v>
      </c>
      <c r="D146" s="300" t="str">
        <f>IFERROR(VLOOKUP(Dat_Pagos[[#This Row],[CURP]],BASE_A[[CURP]:[NOMBRE]],3,FALSE),"Por Identificar")</f>
        <v>Por Identificar</v>
      </c>
      <c r="E146" s="347">
        <v>3350</v>
      </c>
      <c r="F146" s="315" t="s">
        <v>255</v>
      </c>
      <c r="G146" s="315" t="s">
        <v>7</v>
      </c>
      <c r="H146" s="548">
        <v>44453</v>
      </c>
      <c r="I146" s="315" t="s">
        <v>164</v>
      </c>
      <c r="J146" s="315" t="s">
        <v>172</v>
      </c>
      <c r="K146" s="315" t="str">
        <f>VLOOKUP(F146,NOMEC[],2,)</f>
        <v>JT DOCTORADO EN DERECHO</v>
      </c>
      <c r="L146" s="319">
        <v>387516</v>
      </c>
      <c r="M146" s="318" t="s">
        <v>712</v>
      </c>
      <c r="N146" s="328"/>
      <c r="O146" s="329">
        <v>44454</v>
      </c>
      <c r="P146" s="348" t="s">
        <v>372</v>
      </c>
      <c r="Q146" s="293"/>
      <c r="R146" s="293"/>
      <c r="S146" s="293"/>
    </row>
    <row r="147" spans="2:19" ht="15.75" customHeight="1">
      <c r="B147" s="247">
        <v>3788</v>
      </c>
      <c r="C147" s="315" t="s">
        <v>427</v>
      </c>
      <c r="D147" s="300" t="str">
        <f>IFERROR(VLOOKUP(Dat_Pagos[[#This Row],[CURP]],BASE_A[[CURP]:[NOMBRE]],3,FALSE),"Por Identificar")</f>
        <v>VEGA MARTINEZ CARLOS</v>
      </c>
      <c r="E147" s="316">
        <v>3350</v>
      </c>
      <c r="F147" s="315" t="s">
        <v>198</v>
      </c>
      <c r="G147" s="315" t="s">
        <v>7</v>
      </c>
      <c r="H147" s="548">
        <v>44454</v>
      </c>
      <c r="I147" s="315" t="s">
        <v>164</v>
      </c>
      <c r="J147" s="315" t="s">
        <v>186</v>
      </c>
      <c r="K147" s="315" t="str">
        <f>VLOOKUP(F147,NOMEC[],2,)</f>
        <v>DOCTORADO EN DERECHO</v>
      </c>
      <c r="L147" s="319">
        <v>986482</v>
      </c>
      <c r="M147" s="318" t="s">
        <v>1328</v>
      </c>
      <c r="N147" s="319">
        <v>43</v>
      </c>
      <c r="O147" s="330">
        <v>44456</v>
      </c>
      <c r="P147" s="297"/>
      <c r="Q147" s="293"/>
      <c r="R147" s="293"/>
      <c r="S147" s="293"/>
    </row>
    <row r="148" spans="2:19" ht="14.1" customHeight="1">
      <c r="B148" s="247">
        <v>3789</v>
      </c>
      <c r="C148" s="333" t="s">
        <v>427</v>
      </c>
      <c r="D148" s="300" t="str">
        <f>IFERROR(VLOOKUP(Dat_Pagos[[#This Row],[CURP]],BASE_A[[CURP]:[NOMBRE]],3,FALSE),"Por Identificar")</f>
        <v>GIL ACOSTA LUZ ELVA</v>
      </c>
      <c r="E148" s="334">
        <v>1193</v>
      </c>
      <c r="F148" s="333" t="s">
        <v>198</v>
      </c>
      <c r="G148" s="333" t="s">
        <v>7</v>
      </c>
      <c r="H148" s="549">
        <v>44435</v>
      </c>
      <c r="I148" s="293" t="s">
        <v>383</v>
      </c>
      <c r="J148" s="333" t="s">
        <v>384</v>
      </c>
      <c r="K148" s="333" t="str">
        <f>VLOOKUP(F148,NOMEC[],2,)</f>
        <v>DOCTORADO EN DERECHO</v>
      </c>
      <c r="L148" s="349" t="s">
        <v>401</v>
      </c>
      <c r="M148" s="350" t="s">
        <v>1196</v>
      </c>
      <c r="N148" s="349">
        <v>206</v>
      </c>
      <c r="O148" s="330">
        <v>44456</v>
      </c>
      <c r="P148" s="297"/>
      <c r="Q148" s="293"/>
      <c r="R148" s="293"/>
      <c r="S148" s="293"/>
    </row>
    <row r="149" spans="2:19" ht="14.25" customHeight="1">
      <c r="B149" s="247">
        <v>3790</v>
      </c>
      <c r="C149" s="312" t="s">
        <v>427</v>
      </c>
      <c r="D149" s="300" t="str">
        <f>IFERROR(VLOOKUP(Dat_Pagos[[#This Row],[CURP]],BASE_A[[CURP]:[NOMBRE]],3,FALSE),"Por Identificar")</f>
        <v>DIAZ VILLALOBOS FELIX</v>
      </c>
      <c r="E149" s="313">
        <v>1193</v>
      </c>
      <c r="F149" s="312" t="s">
        <v>198</v>
      </c>
      <c r="G149" s="312" t="s">
        <v>7</v>
      </c>
      <c r="H149" s="547">
        <v>44454</v>
      </c>
      <c r="I149" s="293" t="s">
        <v>383</v>
      </c>
      <c r="J149" s="312" t="s">
        <v>384</v>
      </c>
      <c r="K149" s="312" t="str">
        <f>VLOOKUP(F149,NOMEC[],2,)</f>
        <v>DOCTORADO EN DERECHO</v>
      </c>
      <c r="L149" s="303">
        <v>871447</v>
      </c>
      <c r="M149" s="302" t="s">
        <v>1214</v>
      </c>
      <c r="N149" s="303">
        <v>233</v>
      </c>
      <c r="O149" s="330">
        <v>44456</v>
      </c>
      <c r="P149" s="297"/>
      <c r="Q149" s="293"/>
      <c r="R149" s="293"/>
      <c r="S149" s="293"/>
    </row>
    <row r="150" spans="2:19" ht="14.1" customHeight="1">
      <c r="B150" s="247">
        <v>3791</v>
      </c>
      <c r="C150" s="312" t="s">
        <v>427</v>
      </c>
      <c r="D150" s="300" t="str">
        <f>IFERROR(VLOOKUP(Dat_Pagos[[#This Row],[CURP]],BASE_A[[CURP]:[NOMBRE]],3,FALSE),"Por Identificar")</f>
        <v>CONTRERAS GUZMAN ORALIA</v>
      </c>
      <c r="E150" s="313">
        <v>2800</v>
      </c>
      <c r="F150" s="312" t="s">
        <v>198</v>
      </c>
      <c r="G150" s="312" t="s">
        <v>40</v>
      </c>
      <c r="H150" s="547">
        <v>44445</v>
      </c>
      <c r="I150" s="293" t="s">
        <v>164</v>
      </c>
      <c r="J150" s="312" t="s">
        <v>252</v>
      </c>
      <c r="K150" s="312" t="str">
        <f>VLOOKUP(F150,NOMEC[],2,)</f>
        <v>DOCTORADO EN DERECHO</v>
      </c>
      <c r="L150" s="303">
        <v>566055</v>
      </c>
      <c r="M150" s="302" t="s">
        <v>2189</v>
      </c>
      <c r="N150" s="303">
        <v>170</v>
      </c>
      <c r="O150" s="329">
        <v>44457</v>
      </c>
      <c r="P150" s="297"/>
      <c r="Q150" s="293"/>
      <c r="R150" s="293"/>
      <c r="S150" s="293"/>
    </row>
    <row r="151" spans="2:19" ht="15.75" customHeight="1">
      <c r="B151" s="247">
        <v>3792</v>
      </c>
      <c r="C151" s="312" t="s">
        <v>446</v>
      </c>
      <c r="D151" s="300" t="str">
        <f>IFERROR(VLOOKUP(Dat_Pagos[[#This Row],[CURP]],BASE_A[[CURP]:[NOMBRE]],3,FALSE),"Por Identificar")</f>
        <v>LUNA CHI DAVID GIBRAN</v>
      </c>
      <c r="E151" s="313">
        <v>6000</v>
      </c>
      <c r="F151" s="312" t="s">
        <v>198</v>
      </c>
      <c r="G151" s="312" t="s">
        <v>7</v>
      </c>
      <c r="H151" s="547">
        <v>44456</v>
      </c>
      <c r="I151" s="293" t="s">
        <v>224</v>
      </c>
      <c r="J151" s="312" t="s">
        <v>371</v>
      </c>
      <c r="K151" s="312" t="str">
        <f>VLOOKUP(F151,NOMEC[],2,)</f>
        <v>DOCTORADO EN DERECHO</v>
      </c>
      <c r="L151" s="303">
        <v>666302</v>
      </c>
      <c r="M151" s="302" t="s">
        <v>1254</v>
      </c>
      <c r="N151" s="303">
        <v>148</v>
      </c>
      <c r="O151" s="329">
        <v>44457</v>
      </c>
      <c r="P151" s="297"/>
      <c r="Q151" s="293"/>
      <c r="R151" s="293"/>
      <c r="S151" s="293"/>
    </row>
    <row r="152" spans="2:19" ht="15.75" customHeight="1">
      <c r="B152" s="247">
        <v>3793</v>
      </c>
      <c r="C152" s="312" t="s">
        <v>433</v>
      </c>
      <c r="D152" s="300" t="str">
        <f>IFERROR(VLOOKUP(Dat_Pagos[[#This Row],[CURP]],BASE_A[[CURP]:[NOMBRE]],3,FALSE),"Por Identificar")</f>
        <v>VILLAMIL GOMEZ EDUARDO</v>
      </c>
      <c r="E152" s="313">
        <v>1350</v>
      </c>
      <c r="F152" s="312" t="s">
        <v>166</v>
      </c>
      <c r="G152" s="312" t="s">
        <v>40</v>
      </c>
      <c r="H152" s="547">
        <v>44456</v>
      </c>
      <c r="I152" s="293" t="s">
        <v>164</v>
      </c>
      <c r="J152" s="312" t="s">
        <v>195</v>
      </c>
      <c r="K152" s="312" t="str">
        <f>VLOOKUP(F152,NOMEC[],2,)</f>
        <v>LICENCIATURA EN DERECHO</v>
      </c>
      <c r="L152" s="303">
        <v>838644</v>
      </c>
      <c r="M152" s="302" t="s">
        <v>943</v>
      </c>
      <c r="N152" s="303">
        <v>13</v>
      </c>
      <c r="O152" s="329">
        <v>44457</v>
      </c>
      <c r="P152" s="297"/>
      <c r="Q152" s="293"/>
      <c r="R152" s="293"/>
      <c r="S152" s="293"/>
    </row>
    <row r="153" spans="2:19" ht="15.75" customHeight="1">
      <c r="B153" s="247">
        <v>3794</v>
      </c>
      <c r="C153" s="312" t="s">
        <v>427</v>
      </c>
      <c r="D153" s="294" t="str">
        <f>IFERROR(VLOOKUP(Dat_Pagos[[#This Row],[CURP]],BASE_A[[CURP]:[NOMBRE]],3,FALSE),"Por Identificar")</f>
        <v>LIRA SOLIS ARMANDO</v>
      </c>
      <c r="E153" s="313">
        <v>1600</v>
      </c>
      <c r="F153" s="312" t="s">
        <v>166</v>
      </c>
      <c r="G153" s="312" t="s">
        <v>40</v>
      </c>
      <c r="H153" s="547">
        <v>44456</v>
      </c>
      <c r="I153" s="293" t="s">
        <v>164</v>
      </c>
      <c r="J153" s="312" t="s">
        <v>227</v>
      </c>
      <c r="K153" s="312" t="str">
        <f>VLOOKUP(F153,NOMEC[],2,)</f>
        <v>LICENCIATURA EN DERECHO</v>
      </c>
      <c r="L153" s="303">
        <v>855547</v>
      </c>
      <c r="M153" s="302" t="s">
        <v>79</v>
      </c>
      <c r="N153" s="303">
        <v>213</v>
      </c>
      <c r="O153" s="329">
        <v>44457</v>
      </c>
      <c r="P153" s="297"/>
      <c r="Q153" s="293"/>
      <c r="R153" s="293"/>
      <c r="S153" s="293"/>
    </row>
    <row r="154" spans="2:19" ht="15.75" customHeight="1">
      <c r="B154" s="247">
        <v>3795</v>
      </c>
      <c r="C154" s="312" t="s">
        <v>427</v>
      </c>
      <c r="D154" s="300" t="str">
        <f>IFERROR(VLOOKUP(Dat_Pagos[[#This Row],[CURP]],BASE_A[[CURP]:[NOMBRE]],3,FALSE),"Por Identificar")</f>
        <v>GARCIA MAYA MILCA NOEMI</v>
      </c>
      <c r="E154" s="313">
        <v>1800</v>
      </c>
      <c r="F154" s="312" t="s">
        <v>163</v>
      </c>
      <c r="G154" s="312" t="s">
        <v>7</v>
      </c>
      <c r="H154" s="547">
        <v>44456</v>
      </c>
      <c r="I154" s="293" t="s">
        <v>164</v>
      </c>
      <c r="J154" s="312" t="s">
        <v>186</v>
      </c>
      <c r="K154" s="312" t="str">
        <f>VLOOKUP(F154,NOMEC[],2,)</f>
        <v>MAESTRIA DE DERECHO</v>
      </c>
      <c r="L154" s="303">
        <v>288342</v>
      </c>
      <c r="M154" s="298" t="s">
        <v>1142</v>
      </c>
      <c r="N154" s="251">
        <v>93</v>
      </c>
      <c r="O154" s="329">
        <v>44457</v>
      </c>
      <c r="P154" s="297"/>
      <c r="Q154" s="293"/>
      <c r="R154" s="293"/>
      <c r="S154" s="293"/>
    </row>
    <row r="155" spans="2:19" ht="14.1" customHeight="1">
      <c r="B155" s="247">
        <v>3796</v>
      </c>
      <c r="C155" s="312" t="s">
        <v>313</v>
      </c>
      <c r="D155" s="300" t="str">
        <f>IFERROR(VLOOKUP(Dat_Pagos[[#This Row],[CURP]],BASE_A[[CURP]:[NOMBRE]],3,FALSE),"Por Identificar")</f>
        <v>Por Identificar</v>
      </c>
      <c r="E155" s="313">
        <v>2180</v>
      </c>
      <c r="F155" s="312" t="s">
        <v>163</v>
      </c>
      <c r="G155" s="351" t="s">
        <v>7</v>
      </c>
      <c r="H155" s="547">
        <v>44456</v>
      </c>
      <c r="I155" s="293" t="s">
        <v>164</v>
      </c>
      <c r="J155" s="312" t="s">
        <v>175</v>
      </c>
      <c r="K155" s="312" t="str">
        <f>VLOOKUP(F155,NOMEC[],2,)</f>
        <v>MAESTRIA DE DERECHO</v>
      </c>
      <c r="L155" s="303">
        <v>365948</v>
      </c>
      <c r="M155" s="302"/>
      <c r="N155" s="325"/>
      <c r="O155" s="329">
        <v>44457</v>
      </c>
      <c r="P155" s="297"/>
      <c r="Q155" s="293"/>
      <c r="R155" s="293"/>
      <c r="S155" s="293"/>
    </row>
    <row r="156" spans="2:19" ht="14.1" customHeight="1">
      <c r="B156" s="247">
        <v>3797</v>
      </c>
      <c r="C156" s="312" t="s">
        <v>433</v>
      </c>
      <c r="D156" s="300" t="str">
        <f>IFERROR(VLOOKUP(Dat_Pagos[[#This Row],[CURP]],BASE_A[[CURP]:[NOMBRE]],3,FALSE),"Por Identificar")</f>
        <v>ALCOCER GARCIA JUDITH JAQUELINE</v>
      </c>
      <c r="E156" s="313">
        <v>1250</v>
      </c>
      <c r="F156" s="312" t="s">
        <v>166</v>
      </c>
      <c r="G156" s="312" t="s">
        <v>7</v>
      </c>
      <c r="H156" s="547">
        <v>44456</v>
      </c>
      <c r="I156" s="293" t="s">
        <v>164</v>
      </c>
      <c r="J156" s="312" t="s">
        <v>317</v>
      </c>
      <c r="K156" s="293" t="str">
        <f>VLOOKUP(F156,NOMEC[],2,)</f>
        <v>LICENCIATURA EN DERECHO</v>
      </c>
      <c r="L156" s="303">
        <v>520149</v>
      </c>
      <c r="M156" s="302" t="s">
        <v>900</v>
      </c>
      <c r="N156" s="303">
        <v>1</v>
      </c>
      <c r="O156" s="329">
        <v>44457</v>
      </c>
      <c r="P156" s="297"/>
      <c r="Q156" s="293"/>
      <c r="R156" s="293"/>
      <c r="S156" s="293"/>
    </row>
    <row r="157" spans="2:19" ht="15.75" customHeight="1">
      <c r="B157" s="247">
        <v>3798</v>
      </c>
      <c r="C157" s="312" t="s">
        <v>427</v>
      </c>
      <c r="D157" s="300" t="str">
        <f>IFERROR(VLOOKUP(Dat_Pagos[[#This Row],[CURP]],BASE_A[[CURP]:[NOMBRE]],3,FALSE),"Por Identificar")</f>
        <v xml:space="preserve">PUC HERNANDEZ LEZLIE EUNICE </v>
      </c>
      <c r="E157" s="313">
        <f>1000+1800</f>
        <v>2800</v>
      </c>
      <c r="F157" s="312" t="s">
        <v>198</v>
      </c>
      <c r="G157" s="312" t="s">
        <v>40</v>
      </c>
      <c r="H157" s="547">
        <v>44456</v>
      </c>
      <c r="I157" s="293" t="s">
        <v>164</v>
      </c>
      <c r="J157" s="312" t="s">
        <v>192</v>
      </c>
      <c r="K157" s="312" t="str">
        <f>VLOOKUP(F157,NOMEC[],2,)</f>
        <v>DOCTORADO EN DERECHO</v>
      </c>
      <c r="L157" s="303">
        <v>871453</v>
      </c>
      <c r="M157" s="302" t="s">
        <v>50</v>
      </c>
      <c r="N157" s="303">
        <v>119</v>
      </c>
      <c r="O157" s="329">
        <v>44457</v>
      </c>
      <c r="P157" s="297"/>
      <c r="Q157" s="293"/>
      <c r="R157" s="293"/>
      <c r="S157" s="293"/>
    </row>
    <row r="158" spans="2:19" ht="15.75" customHeight="1">
      <c r="B158" s="247">
        <v>3799</v>
      </c>
      <c r="C158" s="312" t="s">
        <v>427</v>
      </c>
      <c r="D158" s="300" t="str">
        <f>IFERROR(VLOOKUP(Dat_Pagos[[#This Row],[CURP]],BASE_A[[CURP]:[NOMBRE]],3,FALSE),"Por Identificar")</f>
        <v xml:space="preserve">PUC HERNANDEZ LEZLIE EUNICE </v>
      </c>
      <c r="E158" s="313">
        <f>1000+1800</f>
        <v>2800</v>
      </c>
      <c r="F158" s="312" t="s">
        <v>198</v>
      </c>
      <c r="G158" s="312" t="s">
        <v>40</v>
      </c>
      <c r="H158" s="547">
        <v>44456</v>
      </c>
      <c r="I158" s="293" t="s">
        <v>164</v>
      </c>
      <c r="J158" s="312" t="s">
        <v>241</v>
      </c>
      <c r="K158" s="312" t="str">
        <f>VLOOKUP(F158,NOMEC[],2,)</f>
        <v>DOCTORADO EN DERECHO</v>
      </c>
      <c r="L158" s="303">
        <v>871453</v>
      </c>
      <c r="M158" s="302" t="s">
        <v>50</v>
      </c>
      <c r="N158" s="303">
        <v>119</v>
      </c>
      <c r="O158" s="329">
        <v>44457</v>
      </c>
      <c r="P158" s="297"/>
      <c r="Q158" s="293"/>
      <c r="R158" s="293"/>
      <c r="S158" s="293"/>
    </row>
    <row r="159" spans="2:19" ht="14.1" customHeight="1">
      <c r="B159" s="247">
        <v>3800</v>
      </c>
      <c r="C159" s="312" t="s">
        <v>427</v>
      </c>
      <c r="D159" s="300" t="str">
        <f>IFERROR(VLOOKUP(Dat_Pagos[[#This Row],[CURP]],BASE_A[[CURP]:[NOMBRE]],3,FALSE),"Por Identificar")</f>
        <v xml:space="preserve">PUC HERNANDEZ LEZLIE EUNICE </v>
      </c>
      <c r="E159" s="313">
        <f>1000+1800</f>
        <v>2800</v>
      </c>
      <c r="F159" s="312" t="s">
        <v>198</v>
      </c>
      <c r="G159" s="312" t="s">
        <v>40</v>
      </c>
      <c r="H159" s="547">
        <v>44456</v>
      </c>
      <c r="I159" s="293" t="s">
        <v>164</v>
      </c>
      <c r="J159" s="312" t="s">
        <v>214</v>
      </c>
      <c r="K159" s="312" t="str">
        <f>VLOOKUP(F159,NOMEC[],2,)</f>
        <v>DOCTORADO EN DERECHO</v>
      </c>
      <c r="L159" s="303">
        <v>871453</v>
      </c>
      <c r="M159" s="302" t="s">
        <v>50</v>
      </c>
      <c r="N159" s="303">
        <v>119</v>
      </c>
      <c r="O159" s="329">
        <v>44457</v>
      </c>
      <c r="P159" s="297"/>
      <c r="Q159" s="293"/>
      <c r="R159" s="293"/>
      <c r="S159" s="293"/>
    </row>
    <row r="160" spans="2:19" ht="14.1" customHeight="1">
      <c r="B160" s="247">
        <v>3801</v>
      </c>
      <c r="C160" s="293" t="s">
        <v>427</v>
      </c>
      <c r="D160" s="300" t="str">
        <f>IFERROR(VLOOKUP(Dat_Pagos[[#This Row],[CURP]],BASE_A[[CURP]:[NOMBRE]],3,FALSE),"Por Identificar")</f>
        <v>PALMA TRACONIS OSCAR HUMBERTO</v>
      </c>
      <c r="E160" s="267">
        <v>2180</v>
      </c>
      <c r="F160" s="293" t="s">
        <v>163</v>
      </c>
      <c r="G160" s="293" t="s">
        <v>7</v>
      </c>
      <c r="H160" s="544">
        <v>44459</v>
      </c>
      <c r="I160" s="293" t="s">
        <v>164</v>
      </c>
      <c r="J160" s="293" t="s">
        <v>191</v>
      </c>
      <c r="K160" s="293" t="str">
        <f>VLOOKUP(F160,NOMEC[],2,)</f>
        <v>MAESTRIA DE DERECHO</v>
      </c>
      <c r="L160" s="251">
        <v>41625</v>
      </c>
      <c r="M160" s="298" t="s">
        <v>1145</v>
      </c>
      <c r="N160" s="251">
        <v>135</v>
      </c>
      <c r="O160" s="352">
        <v>44461</v>
      </c>
      <c r="P160" s="296" t="s">
        <v>372</v>
      </c>
      <c r="Q160" s="293"/>
      <c r="R160" s="293"/>
      <c r="S160" s="293"/>
    </row>
    <row r="161" spans="2:19" ht="15.75" customHeight="1">
      <c r="B161" s="247">
        <v>3802</v>
      </c>
      <c r="C161" s="293" t="s">
        <v>427</v>
      </c>
      <c r="D161" s="300" t="str">
        <f>IFERROR(VLOOKUP(Dat_Pagos[[#This Row],[CURP]],BASE_A[[CURP]:[NOMBRE]],3,FALSE),"Por Identificar")</f>
        <v>PALMA TRACONIS OSCAR HUMBERTO</v>
      </c>
      <c r="E161" s="267">
        <v>2000</v>
      </c>
      <c r="F161" s="293" t="s">
        <v>163</v>
      </c>
      <c r="G161" s="293" t="s">
        <v>7</v>
      </c>
      <c r="H161" s="544">
        <v>44459</v>
      </c>
      <c r="I161" s="293" t="s">
        <v>280</v>
      </c>
      <c r="J161" s="293" t="s">
        <v>337</v>
      </c>
      <c r="K161" s="293" t="str">
        <f>VLOOKUP(F161,NOMEC[],2,)</f>
        <v>MAESTRIA DE DERECHO</v>
      </c>
      <c r="L161" s="251">
        <v>41625</v>
      </c>
      <c r="M161" s="298" t="s">
        <v>1145</v>
      </c>
      <c r="N161" s="251">
        <v>135</v>
      </c>
      <c r="O161" s="352">
        <v>44461</v>
      </c>
      <c r="P161" s="296"/>
      <c r="Q161" s="293"/>
      <c r="R161" s="293"/>
      <c r="S161" s="293"/>
    </row>
    <row r="162" spans="2:19" ht="15.75" customHeight="1">
      <c r="B162" s="247">
        <v>3803</v>
      </c>
      <c r="C162" s="293" t="s">
        <v>427</v>
      </c>
      <c r="D162" s="300" t="str">
        <f>IFERROR(VLOOKUP(Dat_Pagos[[#This Row],[CURP]],BASE_A[[CURP]:[NOMBRE]],3,FALSE),"Por Identificar")</f>
        <v>PALMA TRACONIS OSCAR HUMBERTO</v>
      </c>
      <c r="E162" s="267">
        <v>2000</v>
      </c>
      <c r="F162" s="293" t="s">
        <v>163</v>
      </c>
      <c r="G162" s="293" t="s">
        <v>7</v>
      </c>
      <c r="H162" s="544">
        <v>44459</v>
      </c>
      <c r="I162" s="293" t="s">
        <v>280</v>
      </c>
      <c r="J162" s="293" t="s">
        <v>368</v>
      </c>
      <c r="K162" s="293" t="str">
        <f>VLOOKUP(F162,NOMEC[],2,)</f>
        <v>MAESTRIA DE DERECHO</v>
      </c>
      <c r="L162" s="251">
        <v>41625</v>
      </c>
      <c r="M162" s="298" t="s">
        <v>1145</v>
      </c>
      <c r="N162" s="251">
        <v>135</v>
      </c>
      <c r="O162" s="352">
        <v>44461</v>
      </c>
      <c r="P162" s="296"/>
      <c r="Q162" s="293"/>
      <c r="R162" s="293"/>
      <c r="S162" s="293"/>
    </row>
    <row r="163" spans="2:19" ht="14.1" customHeight="1">
      <c r="B163" s="247">
        <v>3804</v>
      </c>
      <c r="C163" s="293" t="s">
        <v>1884</v>
      </c>
      <c r="D163" s="300" t="str">
        <f>IFERROR(VLOOKUP(Dat_Pagos[[#This Row],[CURP]],BASE_A[[CURP]:[NOMBRE]],3,FALSE),"Por Identificar")</f>
        <v>ORTIZ GARCIA JOSE JUAN</v>
      </c>
      <c r="E163" s="267">
        <v>1350</v>
      </c>
      <c r="F163" s="293" t="s">
        <v>166</v>
      </c>
      <c r="G163" s="293" t="s">
        <v>184</v>
      </c>
      <c r="H163" s="544">
        <v>44455</v>
      </c>
      <c r="I163" s="293" t="s">
        <v>164</v>
      </c>
      <c r="J163" s="293" t="s">
        <v>204</v>
      </c>
      <c r="K163" s="293" t="str">
        <f>VLOOKUP(F163,NOMEC[],2,)</f>
        <v>LICENCIATURA EN DERECHO</v>
      </c>
      <c r="L163" s="251">
        <v>637318</v>
      </c>
      <c r="M163" s="298" t="s">
        <v>961</v>
      </c>
      <c r="N163" s="251">
        <v>19</v>
      </c>
      <c r="O163" s="352">
        <v>44461</v>
      </c>
      <c r="P163" s="297"/>
      <c r="Q163" s="293"/>
      <c r="R163" s="293"/>
      <c r="S163" s="293"/>
    </row>
    <row r="164" spans="2:19" ht="14.1" customHeight="1">
      <c r="B164" s="247">
        <v>3805</v>
      </c>
      <c r="C164" s="293" t="s">
        <v>427</v>
      </c>
      <c r="D164" s="300" t="str">
        <f>IFERROR(VLOOKUP(Dat_Pagos[[#This Row],[CURP]],BASE_A[[CURP]:[NOMBRE]],3,FALSE),"Por Identificar")</f>
        <v>Por Identificar</v>
      </c>
      <c r="E164" s="267">
        <v>2200</v>
      </c>
      <c r="F164" s="293" t="s">
        <v>163</v>
      </c>
      <c r="G164" s="293" t="s">
        <v>40</v>
      </c>
      <c r="H164" s="544">
        <v>44457</v>
      </c>
      <c r="I164" s="293" t="s">
        <v>164</v>
      </c>
      <c r="J164" s="293" t="s">
        <v>233</v>
      </c>
      <c r="K164" s="293" t="str">
        <f>VLOOKUP(F164,NOMEC[],2,)</f>
        <v>MAESTRIA DE DERECHO</v>
      </c>
      <c r="L164" s="251">
        <v>873653</v>
      </c>
      <c r="M164" s="298" t="s">
        <v>712</v>
      </c>
      <c r="N164" s="353"/>
      <c r="O164" s="352">
        <v>44461</v>
      </c>
      <c r="P164" s="297"/>
      <c r="Q164" s="293"/>
      <c r="R164" s="293"/>
      <c r="S164" s="293"/>
    </row>
    <row r="165" spans="2:19" ht="15.75" customHeight="1">
      <c r="B165" s="247">
        <v>3806</v>
      </c>
      <c r="C165" s="293" t="s">
        <v>1884</v>
      </c>
      <c r="D165" s="300" t="str">
        <f>IFERROR(VLOOKUP(Dat_Pagos[[#This Row],[CURP]],BASE_A[[CURP]:[NOMBRE]],3,FALSE),"Por Identificar")</f>
        <v>CAB CANCHE RUSSEL JOSUE</v>
      </c>
      <c r="E165" s="267">
        <v>1350</v>
      </c>
      <c r="F165" s="293" t="s">
        <v>166</v>
      </c>
      <c r="G165" s="293" t="s">
        <v>7</v>
      </c>
      <c r="H165" s="544">
        <v>44459</v>
      </c>
      <c r="I165" s="293" t="s">
        <v>164</v>
      </c>
      <c r="J165" s="293" t="s">
        <v>204</v>
      </c>
      <c r="K165" s="293" t="str">
        <f>VLOOKUP(F165,NOMEC[],2,)</f>
        <v>LICENCIATURA EN DERECHO</v>
      </c>
      <c r="L165" s="251">
        <v>125911</v>
      </c>
      <c r="M165" s="298" t="s">
        <v>946</v>
      </c>
      <c r="N165" s="251">
        <v>14</v>
      </c>
      <c r="O165" s="352">
        <v>44461</v>
      </c>
      <c r="P165" s="297"/>
      <c r="Q165" s="293"/>
      <c r="R165" s="293"/>
      <c r="S165" s="293"/>
    </row>
    <row r="166" spans="2:19" ht="15.75" customHeight="1">
      <c r="B166" s="247">
        <v>3807</v>
      </c>
      <c r="C166" s="293" t="s">
        <v>427</v>
      </c>
      <c r="D166" s="294" t="s">
        <v>35</v>
      </c>
      <c r="E166" s="266">
        <v>8000</v>
      </c>
      <c r="F166" s="293" t="s">
        <v>163</v>
      </c>
      <c r="G166" s="293" t="s">
        <v>40</v>
      </c>
      <c r="H166" s="544">
        <v>44459</v>
      </c>
      <c r="I166" s="354" t="s">
        <v>224</v>
      </c>
      <c r="J166" s="293" t="s">
        <v>333</v>
      </c>
      <c r="K166" s="293" t="str">
        <f>VLOOKUP(F166,NOMEC[],2,)</f>
        <v>MAESTRIA DE DERECHO</v>
      </c>
      <c r="L166" s="251">
        <v>616017</v>
      </c>
      <c r="M166" s="298" t="s">
        <v>36</v>
      </c>
      <c r="N166" s="251">
        <v>105</v>
      </c>
      <c r="O166" s="352">
        <v>44461</v>
      </c>
      <c r="P166" s="297"/>
      <c r="Q166" s="293"/>
      <c r="R166" s="293"/>
      <c r="S166" s="293"/>
    </row>
    <row r="167" spans="2:19" ht="15.75" customHeight="1">
      <c r="B167" s="247">
        <v>3808</v>
      </c>
      <c r="C167" s="293" t="s">
        <v>1884</v>
      </c>
      <c r="D167" s="300" t="str">
        <f>IFERROR(VLOOKUP(Dat_Pagos[[#This Row],[CURP]],BASE_A[[CURP]:[NOMBRE]],3,FALSE),"Por Identificar")</f>
        <v>TZIU QUETZAL CARLOS FERNANDO</v>
      </c>
      <c r="E167" s="267">
        <v>1350</v>
      </c>
      <c r="F167" s="293" t="s">
        <v>166</v>
      </c>
      <c r="G167" s="293" t="s">
        <v>7</v>
      </c>
      <c r="H167" s="544">
        <v>44459</v>
      </c>
      <c r="I167" s="293" t="s">
        <v>164</v>
      </c>
      <c r="J167" s="293" t="s">
        <v>204</v>
      </c>
      <c r="K167" s="293" t="str">
        <f>VLOOKUP(F167,NOMEC[],2,)</f>
        <v>LICENCIATURA EN DERECHO</v>
      </c>
      <c r="L167" s="251">
        <v>269953</v>
      </c>
      <c r="M167" s="298" t="s">
        <v>970</v>
      </c>
      <c r="N167" s="251">
        <v>62</v>
      </c>
      <c r="O167" s="352">
        <v>44461</v>
      </c>
      <c r="P167" s="297"/>
      <c r="Q167" s="293"/>
      <c r="R167" s="293"/>
      <c r="S167" s="293"/>
    </row>
    <row r="168" spans="2:19" ht="15.75" customHeight="1">
      <c r="B168" s="247">
        <v>3809</v>
      </c>
      <c r="C168" s="293" t="s">
        <v>427</v>
      </c>
      <c r="D168" s="300" t="str">
        <f>IFERROR(VLOOKUP(Dat_Pagos[[#This Row],[CURP]],BASE_A[[CURP]:[NOMBRE]],3,FALSE),"Por Identificar")</f>
        <v>Por Identificar</v>
      </c>
      <c r="E168" s="267">
        <v>2800</v>
      </c>
      <c r="F168" s="293" t="s">
        <v>198</v>
      </c>
      <c r="G168" s="293" t="s">
        <v>7</v>
      </c>
      <c r="H168" s="544">
        <v>44459</v>
      </c>
      <c r="I168" s="293" t="s">
        <v>164</v>
      </c>
      <c r="J168" s="293" t="s">
        <v>232</v>
      </c>
      <c r="K168" s="293" t="str">
        <f>VLOOKUP(F168,NOMEC[],2,)</f>
        <v>DOCTORADO EN DERECHO</v>
      </c>
      <c r="L168" s="251">
        <v>284244</v>
      </c>
      <c r="M168" s="298" t="s">
        <v>712</v>
      </c>
      <c r="N168" s="353"/>
      <c r="O168" s="352">
        <v>44461</v>
      </c>
      <c r="P168" s="297"/>
      <c r="Q168" s="293"/>
      <c r="R168" s="293"/>
      <c r="S168" s="293"/>
    </row>
    <row r="169" spans="2:19" ht="15.75" customHeight="1">
      <c r="B169" s="247">
        <v>3810</v>
      </c>
      <c r="C169" s="293" t="s">
        <v>427</v>
      </c>
      <c r="D169" s="300" t="str">
        <f>IFERROR(VLOOKUP(Dat_Pagos[[#This Row],[CURP]],BASE_A[[CURP]:[NOMBRE]],3,FALSE),"Por Identificar")</f>
        <v>ALAMILLA AMOROS DIANA ALCIRA</v>
      </c>
      <c r="E169" s="267">
        <v>6000</v>
      </c>
      <c r="F169" s="293" t="s">
        <v>163</v>
      </c>
      <c r="G169" s="293" t="s">
        <v>7</v>
      </c>
      <c r="H169" s="544">
        <v>44459</v>
      </c>
      <c r="I169" s="293" t="s">
        <v>164</v>
      </c>
      <c r="J169" s="293" t="s">
        <v>298</v>
      </c>
      <c r="K169" s="293" t="str">
        <f>VLOOKUP(F169,NOMEC[],2,)</f>
        <v>MAESTRIA DE DERECHO</v>
      </c>
      <c r="L169" s="251">
        <v>497327</v>
      </c>
      <c r="M169" s="298" t="s">
        <v>1334</v>
      </c>
      <c r="N169" s="251">
        <v>182</v>
      </c>
      <c r="O169" s="352">
        <v>44461</v>
      </c>
      <c r="P169" s="297"/>
      <c r="Q169" s="293"/>
      <c r="R169" s="293"/>
      <c r="S169" s="293"/>
    </row>
    <row r="170" spans="2:19" ht="15.75" customHeight="1">
      <c r="B170" s="247">
        <v>3811</v>
      </c>
      <c r="C170" s="293" t="s">
        <v>446</v>
      </c>
      <c r="D170" s="300" t="str">
        <f>IFERROR(VLOOKUP(Dat_Pagos[[#This Row],[CURP]],BASE_A[[CURP]:[NOMBRE]],3,FALSE),"Por Identificar")</f>
        <v>CICLER ZAVALA ERIC UVENCE MARTIN</v>
      </c>
      <c r="E170" s="267">
        <v>2800</v>
      </c>
      <c r="F170" s="293" t="s">
        <v>198</v>
      </c>
      <c r="G170" s="293" t="s">
        <v>7</v>
      </c>
      <c r="H170" s="544">
        <v>44459</v>
      </c>
      <c r="I170" s="293" t="s">
        <v>164</v>
      </c>
      <c r="J170" s="293" t="s">
        <v>203</v>
      </c>
      <c r="K170" s="293" t="str">
        <f>VLOOKUP(F170,NOMEC[],2,)</f>
        <v>DOCTORADO EN DERECHO</v>
      </c>
      <c r="L170" s="251">
        <v>332627</v>
      </c>
      <c r="M170" s="298" t="s">
        <v>1238</v>
      </c>
      <c r="N170" s="251">
        <v>140</v>
      </c>
      <c r="O170" s="352">
        <v>44461</v>
      </c>
      <c r="P170" s="297"/>
      <c r="Q170" s="293"/>
      <c r="R170" s="293"/>
      <c r="S170" s="293"/>
    </row>
    <row r="171" spans="2:19" ht="15.75" customHeight="1">
      <c r="B171" s="247">
        <v>3812</v>
      </c>
      <c r="C171" s="293" t="s">
        <v>446</v>
      </c>
      <c r="D171" s="300" t="str">
        <f>IFERROR(VLOOKUP(Dat_Pagos[[#This Row],[CURP]],BASE_A[[CURP]:[NOMBRE]],3,FALSE),"Por Identificar")</f>
        <v>CICLER ZAVALA ERIC UVENCE MARTIN</v>
      </c>
      <c r="E171" s="267">
        <v>2800</v>
      </c>
      <c r="F171" s="293" t="s">
        <v>198</v>
      </c>
      <c r="G171" s="293" t="s">
        <v>7</v>
      </c>
      <c r="H171" s="544">
        <v>44459</v>
      </c>
      <c r="I171" s="293" t="s">
        <v>164</v>
      </c>
      <c r="J171" s="293" t="s">
        <v>204</v>
      </c>
      <c r="K171" s="293" t="str">
        <f>VLOOKUP(F171,NOMEC[],2,)</f>
        <v>DOCTORADO EN DERECHO</v>
      </c>
      <c r="L171" s="251">
        <v>332627</v>
      </c>
      <c r="M171" s="298" t="s">
        <v>1238</v>
      </c>
      <c r="N171" s="251">
        <v>140</v>
      </c>
      <c r="O171" s="352">
        <v>44461</v>
      </c>
      <c r="P171" s="297"/>
      <c r="Q171" s="293"/>
      <c r="R171" s="293"/>
      <c r="S171" s="293"/>
    </row>
    <row r="172" spans="2:19" ht="15.75" customHeight="1">
      <c r="B172" s="247">
        <v>3813</v>
      </c>
      <c r="C172" s="293" t="s">
        <v>446</v>
      </c>
      <c r="D172" s="300" t="str">
        <f>IFERROR(VLOOKUP(Dat_Pagos[[#This Row],[CURP]],BASE_A[[CURP]:[NOMBRE]],3,FALSE),"Por Identificar")</f>
        <v>CICLER ZAVALA ERIC UVENCE MARTIN</v>
      </c>
      <c r="E172" s="267">
        <v>2800</v>
      </c>
      <c r="F172" s="293" t="s">
        <v>198</v>
      </c>
      <c r="G172" s="293" t="s">
        <v>7</v>
      </c>
      <c r="H172" s="544">
        <v>44459</v>
      </c>
      <c r="I172" s="293" t="s">
        <v>164</v>
      </c>
      <c r="J172" s="293" t="s">
        <v>209</v>
      </c>
      <c r="K172" s="293" t="str">
        <f>VLOOKUP(F172,NOMEC[],2,)</f>
        <v>DOCTORADO EN DERECHO</v>
      </c>
      <c r="L172" s="251">
        <v>332627</v>
      </c>
      <c r="M172" s="298" t="s">
        <v>1238</v>
      </c>
      <c r="N172" s="251">
        <v>140</v>
      </c>
      <c r="O172" s="352">
        <v>44461</v>
      </c>
      <c r="P172" s="297"/>
      <c r="Q172" s="293"/>
      <c r="R172" s="293"/>
      <c r="S172" s="293"/>
    </row>
    <row r="173" spans="2:19" ht="14.1" customHeight="1">
      <c r="B173" s="247">
        <v>3814</v>
      </c>
      <c r="C173" s="293" t="s">
        <v>446</v>
      </c>
      <c r="D173" s="300" t="str">
        <f>IFERROR(VLOOKUP(Dat_Pagos[[#This Row],[CURP]],BASE_A[[CURP]:[NOMBRE]],3,FALSE),"Por Identificar")</f>
        <v>CICLER ZAVALA ERIC UVENCE MARTIN</v>
      </c>
      <c r="E173" s="267">
        <v>2800</v>
      </c>
      <c r="F173" s="293" t="s">
        <v>198</v>
      </c>
      <c r="G173" s="293" t="s">
        <v>7</v>
      </c>
      <c r="H173" s="544">
        <v>44459</v>
      </c>
      <c r="I173" s="293" t="s">
        <v>164</v>
      </c>
      <c r="J173" s="293" t="s">
        <v>195</v>
      </c>
      <c r="K173" s="293" t="str">
        <f>VLOOKUP(F173,NOMEC[],2,)</f>
        <v>DOCTORADO EN DERECHO</v>
      </c>
      <c r="L173" s="251">
        <v>332627</v>
      </c>
      <c r="M173" s="298" t="s">
        <v>1238</v>
      </c>
      <c r="N173" s="251">
        <v>140</v>
      </c>
      <c r="O173" s="352">
        <v>44461</v>
      </c>
      <c r="P173" s="297"/>
      <c r="Q173" s="293"/>
      <c r="R173" s="293"/>
      <c r="S173" s="293"/>
    </row>
    <row r="174" spans="2:19" ht="14.1" customHeight="1">
      <c r="B174" s="247">
        <v>3815</v>
      </c>
      <c r="C174" s="293" t="s">
        <v>446</v>
      </c>
      <c r="D174" s="300" t="str">
        <f>IFERROR(VLOOKUP(Dat_Pagos[[#This Row],[CURP]],BASE_A[[CURP]:[NOMBRE]],3,FALSE),"Por Identificar")</f>
        <v>CICLER ZAVALA ERIC UVENCE MARTIN</v>
      </c>
      <c r="E174" s="267">
        <v>2500</v>
      </c>
      <c r="F174" s="293" t="s">
        <v>198</v>
      </c>
      <c r="G174" s="293" t="s">
        <v>7</v>
      </c>
      <c r="H174" s="544">
        <v>44459</v>
      </c>
      <c r="I174" s="293" t="s">
        <v>164</v>
      </c>
      <c r="J174" s="293" t="s">
        <v>337</v>
      </c>
      <c r="K174" s="293" t="str">
        <f>VLOOKUP(F174,NOMEC[],2,)</f>
        <v>DOCTORADO EN DERECHO</v>
      </c>
      <c r="L174" s="251">
        <v>332627</v>
      </c>
      <c r="M174" s="298" t="s">
        <v>1238</v>
      </c>
      <c r="N174" s="251">
        <v>140</v>
      </c>
      <c r="O174" s="352">
        <v>44461</v>
      </c>
      <c r="P174" s="297"/>
      <c r="Q174" s="293"/>
      <c r="R174" s="293"/>
      <c r="S174" s="293"/>
    </row>
    <row r="175" spans="2:19" ht="15.75" customHeight="1">
      <c r="B175" s="247">
        <v>3816</v>
      </c>
      <c r="C175" s="293" t="s">
        <v>427</v>
      </c>
      <c r="D175" s="300" t="str">
        <f>IFERROR(VLOOKUP(Dat_Pagos[[#This Row],[CURP]],BASE_A[[CURP]:[NOMBRE]],3,FALSE),"Por Identificar")</f>
        <v xml:space="preserve">SANTIAGO URGELL JUAN LORENZO </v>
      </c>
      <c r="E175" s="267">
        <v>1250</v>
      </c>
      <c r="F175" s="293" t="s">
        <v>166</v>
      </c>
      <c r="G175" s="293" t="s">
        <v>7</v>
      </c>
      <c r="H175" s="544">
        <v>44459</v>
      </c>
      <c r="I175" s="293" t="s">
        <v>164</v>
      </c>
      <c r="J175" s="293" t="s">
        <v>404</v>
      </c>
      <c r="K175" s="293" t="str">
        <f>VLOOKUP(F175,NOMEC[],2,)</f>
        <v>LICENCIATURA EN DERECHO</v>
      </c>
      <c r="L175" s="251">
        <v>359261</v>
      </c>
      <c r="M175" s="298" t="s">
        <v>1031</v>
      </c>
      <c r="N175" s="251">
        <v>41</v>
      </c>
      <c r="O175" s="352">
        <v>44461</v>
      </c>
      <c r="P175" s="297"/>
      <c r="Q175" s="293"/>
      <c r="R175" s="293"/>
      <c r="S175" s="293"/>
    </row>
    <row r="176" spans="2:19" ht="15.75" customHeight="1">
      <c r="B176" s="247">
        <v>3817</v>
      </c>
      <c r="C176" s="293" t="s">
        <v>427</v>
      </c>
      <c r="D176" s="300" t="str">
        <f>IFERROR(VLOOKUP(Dat_Pagos[[#This Row],[CURP]],BASE_A[[CURP]:[NOMBRE]],3,FALSE),"Por Identificar")</f>
        <v xml:space="preserve">SANTIAGO URGELL JUAN LORENZO </v>
      </c>
      <c r="E176" s="267">
        <v>1250</v>
      </c>
      <c r="F176" s="293" t="s">
        <v>166</v>
      </c>
      <c r="G176" s="293" t="s">
        <v>7</v>
      </c>
      <c r="H176" s="544">
        <v>44459</v>
      </c>
      <c r="I176" s="293" t="s">
        <v>164</v>
      </c>
      <c r="J176" s="293" t="s">
        <v>405</v>
      </c>
      <c r="K176" s="293" t="str">
        <f>VLOOKUP(F176,NOMEC[],2,)</f>
        <v>LICENCIATURA EN DERECHO</v>
      </c>
      <c r="L176" s="251">
        <v>359261</v>
      </c>
      <c r="M176" s="298" t="s">
        <v>1031</v>
      </c>
      <c r="N176" s="251">
        <v>41</v>
      </c>
      <c r="O176" s="352">
        <v>44461</v>
      </c>
      <c r="P176" s="297"/>
      <c r="Q176" s="293"/>
      <c r="R176" s="293"/>
      <c r="S176" s="293"/>
    </row>
    <row r="177" spans="2:19" ht="15.75" customHeight="1">
      <c r="B177" s="247">
        <v>3818</v>
      </c>
      <c r="C177" s="293" t="s">
        <v>427</v>
      </c>
      <c r="D177" s="300" t="str">
        <f>IFERROR(VLOOKUP(Dat_Pagos[[#This Row],[CURP]],BASE_A[[CURP]:[NOMBRE]],3,FALSE),"Por Identificar")</f>
        <v>Por Identificar</v>
      </c>
      <c r="E177" s="267">
        <v>3350</v>
      </c>
      <c r="F177" s="293" t="s">
        <v>255</v>
      </c>
      <c r="G177" s="293" t="s">
        <v>7</v>
      </c>
      <c r="H177" s="544">
        <v>44461</v>
      </c>
      <c r="I177" s="293" t="s">
        <v>164</v>
      </c>
      <c r="J177" s="293" t="s">
        <v>172</v>
      </c>
      <c r="K177" s="293" t="str">
        <f>VLOOKUP(F177,NOMEC[],2,)</f>
        <v>JT DOCTORADO EN DERECHO</v>
      </c>
      <c r="L177" s="251">
        <v>967481</v>
      </c>
      <c r="M177" s="298"/>
      <c r="N177" s="353"/>
      <c r="O177" s="352">
        <v>44461</v>
      </c>
      <c r="P177" s="297"/>
      <c r="Q177" s="293"/>
      <c r="R177" s="293"/>
      <c r="S177" s="293"/>
    </row>
    <row r="178" spans="2:19" ht="14.1" customHeight="1">
      <c r="B178" s="247">
        <v>3819</v>
      </c>
      <c r="C178" s="293" t="s">
        <v>313</v>
      </c>
      <c r="D178" s="300" t="str">
        <f>IFERROR(VLOOKUP(Dat_Pagos[[#This Row],[CURP]],BASE_A[[CURP]:[NOMBRE]],3,FALSE),"Por Identificar")</f>
        <v>Por Identificar</v>
      </c>
      <c r="E178" s="267">
        <v>6000</v>
      </c>
      <c r="F178" s="293" t="s">
        <v>295</v>
      </c>
      <c r="G178" s="293" t="s">
        <v>7</v>
      </c>
      <c r="H178" s="544">
        <v>44459</v>
      </c>
      <c r="I178" s="293" t="s">
        <v>1766</v>
      </c>
      <c r="J178" s="293" t="s">
        <v>386</v>
      </c>
      <c r="K178" s="293" t="str">
        <f>VLOOKUP(F178,NOMEC[],2,)</f>
        <v>JT MAESTRIA EN DERECHO</v>
      </c>
      <c r="L178" s="251">
        <v>359261</v>
      </c>
      <c r="M178" s="298"/>
      <c r="N178" s="353"/>
      <c r="O178" s="352">
        <v>44461</v>
      </c>
      <c r="P178" s="297"/>
      <c r="Q178" s="293"/>
      <c r="R178" s="293"/>
      <c r="S178" s="293"/>
    </row>
    <row r="179" spans="2:19" ht="14.1" customHeight="1">
      <c r="B179" s="247">
        <v>3820</v>
      </c>
      <c r="C179" s="293" t="s">
        <v>1884</v>
      </c>
      <c r="D179" s="300" t="str">
        <f>IFERROR(VLOOKUP(Dat_Pagos[[#This Row],[CURP]],BASE_A[[CURP]:[NOMBRE]],3,FALSE),"Por Identificar")</f>
        <v>OXTE CAUICH BELCY ASAREEL</v>
      </c>
      <c r="E179" s="267">
        <v>675</v>
      </c>
      <c r="F179" s="293" t="s">
        <v>166</v>
      </c>
      <c r="G179" s="293" t="s">
        <v>7</v>
      </c>
      <c r="H179" s="544">
        <v>44459</v>
      </c>
      <c r="I179" s="293" t="s">
        <v>164</v>
      </c>
      <c r="J179" s="293" t="s">
        <v>204</v>
      </c>
      <c r="K179" s="293" t="str">
        <f>VLOOKUP(F179,NOMEC[],2,)</f>
        <v>LICENCIATURA EN DERECHO</v>
      </c>
      <c r="L179" s="251">
        <v>539700</v>
      </c>
      <c r="M179" s="298" t="s">
        <v>964</v>
      </c>
      <c r="N179" s="251">
        <v>20</v>
      </c>
      <c r="O179" s="296"/>
      <c r="P179" s="297"/>
      <c r="Q179" s="293"/>
      <c r="R179" s="293"/>
      <c r="S179" s="293"/>
    </row>
    <row r="180" spans="2:19" ht="15.75" customHeight="1">
      <c r="B180" s="247">
        <v>3821</v>
      </c>
      <c r="C180" s="293" t="s">
        <v>446</v>
      </c>
      <c r="D180" s="300" t="str">
        <f>IFERROR(VLOOKUP(Dat_Pagos[[#This Row],[CURP]],BASE_A[[CURP]:[NOMBRE]],3,FALSE),"Por Identificar")</f>
        <v>RODRIGUEZ DOLORES JOSEFINA</v>
      </c>
      <c r="E180" s="266">
        <v>10000</v>
      </c>
      <c r="F180" s="293" t="s">
        <v>163</v>
      </c>
      <c r="G180" s="293" t="s">
        <v>38</v>
      </c>
      <c r="H180" s="544">
        <v>44466</v>
      </c>
      <c r="I180" s="293" t="s">
        <v>224</v>
      </c>
      <c r="J180" s="293" t="s">
        <v>223</v>
      </c>
      <c r="K180" s="293" t="str">
        <f>VLOOKUP(F180,NOMEC[],2,)</f>
        <v>MAESTRIA DE DERECHO</v>
      </c>
      <c r="L180" s="251" t="s">
        <v>38</v>
      </c>
      <c r="M180" s="298" t="s">
        <v>1132</v>
      </c>
      <c r="N180" s="251">
        <v>88</v>
      </c>
      <c r="O180" s="296"/>
      <c r="P180" s="297"/>
      <c r="Q180" s="293"/>
      <c r="R180" s="293"/>
      <c r="S180" s="293"/>
    </row>
    <row r="181" spans="2:19" ht="14.25" customHeight="1">
      <c r="B181" s="247">
        <v>3822</v>
      </c>
      <c r="C181" s="293" t="s">
        <v>446</v>
      </c>
      <c r="D181" s="300" t="str">
        <f>IFERROR(VLOOKUP(Dat_Pagos[[#This Row],[CURP]],BASE_A[[CURP]:[NOMBRE]],3,FALSE),"Por Identificar")</f>
        <v>RODRIGUEZ DOLORES JOSEFINA</v>
      </c>
      <c r="E181" s="267">
        <v>2000</v>
      </c>
      <c r="F181" s="293" t="s">
        <v>163</v>
      </c>
      <c r="G181" s="293" t="s">
        <v>38</v>
      </c>
      <c r="H181" s="544">
        <v>44466</v>
      </c>
      <c r="I181" s="293" t="s">
        <v>280</v>
      </c>
      <c r="J181" s="293" t="s">
        <v>337</v>
      </c>
      <c r="K181" s="293" t="str">
        <f>VLOOKUP(F181,NOMEC[],2,)</f>
        <v>MAESTRIA DE DERECHO</v>
      </c>
      <c r="L181" s="251" t="s">
        <v>38</v>
      </c>
      <c r="M181" s="298" t="s">
        <v>1132</v>
      </c>
      <c r="N181" s="251">
        <v>88</v>
      </c>
      <c r="O181" s="296"/>
      <c r="P181" s="297"/>
      <c r="Q181" s="293"/>
      <c r="R181" s="293"/>
      <c r="S181" s="293"/>
    </row>
    <row r="182" spans="2:19" ht="15.75" customHeight="1">
      <c r="B182" s="247">
        <v>3823</v>
      </c>
      <c r="C182" s="293" t="s">
        <v>446</v>
      </c>
      <c r="D182" s="300" t="str">
        <f>IFERROR(VLOOKUP(Dat_Pagos[[#This Row],[CURP]],BASE_A[[CURP]:[NOMBRE]],3,FALSE),"Por Identificar")</f>
        <v>CRUZ MENDEZ JOSE MARIA</v>
      </c>
      <c r="E182" s="266">
        <v>10000</v>
      </c>
      <c r="F182" s="293" t="s">
        <v>198</v>
      </c>
      <c r="G182" s="293" t="s">
        <v>38</v>
      </c>
      <c r="H182" s="544">
        <v>44466</v>
      </c>
      <c r="I182" s="293" t="s">
        <v>224</v>
      </c>
      <c r="J182" s="293" t="s">
        <v>223</v>
      </c>
      <c r="K182" s="293" t="str">
        <f>VLOOKUP(F182,NOMEC[],2,)</f>
        <v>DOCTORADO EN DERECHO</v>
      </c>
      <c r="L182" s="251" t="s">
        <v>38</v>
      </c>
      <c r="M182" s="298" t="s">
        <v>1240</v>
      </c>
      <c r="N182" s="251">
        <v>141</v>
      </c>
      <c r="O182" s="296"/>
      <c r="P182" s="297"/>
      <c r="Q182" s="293"/>
      <c r="R182" s="293"/>
      <c r="S182" s="293"/>
    </row>
    <row r="183" spans="2:19" ht="15.75" customHeight="1">
      <c r="B183" s="247">
        <v>3824</v>
      </c>
      <c r="C183" s="293" t="s">
        <v>427</v>
      </c>
      <c r="D183" s="300" t="str">
        <f>IFERROR(VLOOKUP(Dat_Pagos[[#This Row],[CURP]],BASE_A[[CURP]:[NOMBRE]],3,FALSE),"Por Identificar")</f>
        <v>HUESCA MARZUCA JUAN CARLOS</v>
      </c>
      <c r="E183" s="267">
        <v>3350</v>
      </c>
      <c r="F183" s="293" t="s">
        <v>198</v>
      </c>
      <c r="G183" s="293" t="s">
        <v>7</v>
      </c>
      <c r="H183" s="544">
        <v>44459</v>
      </c>
      <c r="I183" s="293" t="s">
        <v>164</v>
      </c>
      <c r="J183" s="293" t="s">
        <v>232</v>
      </c>
      <c r="K183" s="293" t="str">
        <f>VLOOKUP(F183,NOMEC[],2,)</f>
        <v>DOCTORADO EN DERECHO</v>
      </c>
      <c r="L183" s="251">
        <v>553866</v>
      </c>
      <c r="M183" s="298" t="s">
        <v>1311</v>
      </c>
      <c r="N183" s="251">
        <v>174</v>
      </c>
      <c r="O183" s="352">
        <v>44468</v>
      </c>
      <c r="P183" s="297"/>
      <c r="Q183" s="293"/>
      <c r="R183" s="293"/>
      <c r="S183" s="293"/>
    </row>
    <row r="184" spans="2:19" ht="15.75" customHeight="1">
      <c r="B184" s="247">
        <v>3825</v>
      </c>
      <c r="C184" s="293" t="s">
        <v>433</v>
      </c>
      <c r="D184" s="294" t="s">
        <v>406</v>
      </c>
      <c r="E184" s="267">
        <v>1000</v>
      </c>
      <c r="F184" s="293" t="s">
        <v>166</v>
      </c>
      <c r="G184" s="293" t="s">
        <v>7</v>
      </c>
      <c r="H184" s="544">
        <v>44459</v>
      </c>
      <c r="I184" s="293" t="s">
        <v>164</v>
      </c>
      <c r="J184" s="293" t="s">
        <v>407</v>
      </c>
      <c r="K184" s="293" t="str">
        <f>VLOOKUP(F184,NOMEC[],2,)</f>
        <v>LICENCIATURA EN DERECHO</v>
      </c>
      <c r="L184" s="251">
        <v>807439</v>
      </c>
      <c r="M184" s="298" t="s">
        <v>921</v>
      </c>
      <c r="N184" s="251">
        <v>4</v>
      </c>
      <c r="O184" s="352">
        <v>44468</v>
      </c>
      <c r="P184" s="297"/>
      <c r="Q184" s="293"/>
      <c r="R184" s="293"/>
      <c r="S184" s="293"/>
    </row>
    <row r="185" spans="2:19" ht="14.1" customHeight="1">
      <c r="B185" s="247">
        <v>3826</v>
      </c>
      <c r="C185" s="293" t="s">
        <v>433</v>
      </c>
      <c r="D185" s="294" t="s">
        <v>406</v>
      </c>
      <c r="E185" s="316">
        <v>500</v>
      </c>
      <c r="F185" s="293" t="s">
        <v>166</v>
      </c>
      <c r="G185" s="293" t="s">
        <v>7</v>
      </c>
      <c r="H185" s="544">
        <v>44459</v>
      </c>
      <c r="I185" s="293" t="s">
        <v>164</v>
      </c>
      <c r="J185" s="315" t="s">
        <v>408</v>
      </c>
      <c r="K185" s="293" t="str">
        <f>VLOOKUP(F185,NOMEC[],2,)</f>
        <v>LICENCIATURA EN DERECHO</v>
      </c>
      <c r="L185" s="251">
        <v>807439</v>
      </c>
      <c r="M185" s="298" t="s">
        <v>921</v>
      </c>
      <c r="N185" s="251">
        <v>4</v>
      </c>
      <c r="O185" s="352">
        <v>44468</v>
      </c>
      <c r="P185" s="297"/>
      <c r="Q185" s="293"/>
      <c r="R185" s="293"/>
      <c r="S185" s="293"/>
    </row>
    <row r="186" spans="2:19" ht="15.75" customHeight="1">
      <c r="B186" s="247">
        <v>3827</v>
      </c>
      <c r="C186" s="293" t="s">
        <v>427</v>
      </c>
      <c r="D186" s="300" t="str">
        <f>IFERROR(VLOOKUP(Dat_Pagos[[#This Row],[CURP]],BASE_A[[CURP]:[NOMBRE]],3,FALSE),"Por Identificar")</f>
        <v>Por Identificar</v>
      </c>
      <c r="E186" s="267">
        <v>3000</v>
      </c>
      <c r="F186" s="293" t="s">
        <v>303</v>
      </c>
      <c r="G186" s="293" t="s">
        <v>7</v>
      </c>
      <c r="H186" s="544">
        <v>44460</v>
      </c>
      <c r="I186" s="293" t="s">
        <v>164</v>
      </c>
      <c r="J186" s="293" t="s">
        <v>355</v>
      </c>
      <c r="K186" s="293" t="str">
        <f>VLOOKUP(F186,NOMEC[],2,)</f>
        <v>JT EN LICENCIATURA EN DERECHO</v>
      </c>
      <c r="L186" s="251">
        <v>758639</v>
      </c>
      <c r="M186" s="298" t="s">
        <v>712</v>
      </c>
      <c r="N186" s="353"/>
      <c r="O186" s="352">
        <v>44468</v>
      </c>
      <c r="P186" s="297"/>
      <c r="Q186" s="293"/>
      <c r="R186" s="293"/>
      <c r="S186" s="293"/>
    </row>
    <row r="187" spans="2:19" ht="14.1" customHeight="1">
      <c r="B187" s="247">
        <v>3828</v>
      </c>
      <c r="C187" s="293" t="s">
        <v>446</v>
      </c>
      <c r="D187" s="300" t="str">
        <f>IFERROR(VLOOKUP(Dat_Pagos[[#This Row],[CURP]],BASE_A[[CURP]:[NOMBRE]],3,FALSE),"Por Identificar")</f>
        <v xml:space="preserve">JUAREZ VERA IRVING RAYMUNDO </v>
      </c>
      <c r="E187" s="266">
        <v>6000</v>
      </c>
      <c r="F187" s="293" t="s">
        <v>198</v>
      </c>
      <c r="G187" s="293" t="s">
        <v>7</v>
      </c>
      <c r="H187" s="544">
        <v>44461</v>
      </c>
      <c r="I187" s="293" t="s">
        <v>224</v>
      </c>
      <c r="J187" s="293" t="s">
        <v>354</v>
      </c>
      <c r="K187" s="293" t="str">
        <f>VLOOKUP(F187,NOMEC[],2,)</f>
        <v>DOCTORADO EN DERECHO</v>
      </c>
      <c r="L187" s="251">
        <v>550738</v>
      </c>
      <c r="M187" s="298" t="s">
        <v>1248</v>
      </c>
      <c r="N187" s="251">
        <v>145</v>
      </c>
      <c r="O187" s="352">
        <v>44468</v>
      </c>
      <c r="P187" s="297"/>
      <c r="Q187" s="293"/>
      <c r="R187" s="293"/>
      <c r="S187" s="293"/>
    </row>
    <row r="188" spans="2:19" ht="14.25" customHeight="1">
      <c r="B188" s="247">
        <v>3829</v>
      </c>
      <c r="C188" s="293" t="s">
        <v>446</v>
      </c>
      <c r="D188" s="300" t="str">
        <f>IFERROR(VLOOKUP(Dat_Pagos[[#This Row],[CURP]],BASE_A[[CURP]:[NOMBRE]],3,FALSE),"Por Identificar")</f>
        <v xml:space="preserve">JUAREZ VERA IRVING RAYMUNDO </v>
      </c>
      <c r="E188" s="267">
        <v>1400</v>
      </c>
      <c r="F188" s="293" t="s">
        <v>198</v>
      </c>
      <c r="G188" s="293" t="s">
        <v>7</v>
      </c>
      <c r="H188" s="544">
        <v>44461</v>
      </c>
      <c r="I188" s="293" t="s">
        <v>362</v>
      </c>
      <c r="J188" s="293" t="s">
        <v>387</v>
      </c>
      <c r="K188" s="293" t="str">
        <f>VLOOKUP(F188,NOMEC[],2,)</f>
        <v>DOCTORADO EN DERECHO</v>
      </c>
      <c r="L188" s="251">
        <v>550738</v>
      </c>
      <c r="M188" s="298" t="s">
        <v>1248</v>
      </c>
      <c r="N188" s="251">
        <v>145</v>
      </c>
      <c r="O188" s="352">
        <v>44468</v>
      </c>
      <c r="P188" s="297"/>
      <c r="Q188" s="293"/>
      <c r="R188" s="293"/>
      <c r="S188" s="293"/>
    </row>
    <row r="189" spans="2:19" ht="15.75" customHeight="1">
      <c r="B189" s="247">
        <v>3830</v>
      </c>
      <c r="C189" s="293" t="s">
        <v>446</v>
      </c>
      <c r="D189" s="300" t="str">
        <f>IFERROR(VLOOKUP(Dat_Pagos[[#This Row],[CURP]],BASE_A[[CURP]:[NOMBRE]],3,FALSE),"Por Identificar")</f>
        <v>CAN REJON JOSE DOLORES</v>
      </c>
      <c r="E189" s="267">
        <v>2180</v>
      </c>
      <c r="F189" s="293" t="s">
        <v>163</v>
      </c>
      <c r="G189" s="293" t="s">
        <v>7</v>
      </c>
      <c r="H189" s="544">
        <v>44461</v>
      </c>
      <c r="I189" s="293" t="s">
        <v>164</v>
      </c>
      <c r="J189" s="293" t="s">
        <v>190</v>
      </c>
      <c r="K189" s="293" t="str">
        <f>VLOOKUP(F189,NOMEC[],2,)</f>
        <v>MAESTRIA DE DERECHO</v>
      </c>
      <c r="L189" s="251">
        <v>795527</v>
      </c>
      <c r="M189" s="298" t="s">
        <v>1094</v>
      </c>
      <c r="N189" s="251">
        <v>69</v>
      </c>
      <c r="O189" s="355">
        <v>44469</v>
      </c>
      <c r="P189" s="297"/>
      <c r="Q189" s="293"/>
      <c r="R189" s="293"/>
      <c r="S189" s="293"/>
    </row>
    <row r="190" spans="2:19" ht="15.75" customHeight="1">
      <c r="B190" s="247">
        <v>3831</v>
      </c>
      <c r="C190" s="293" t="s">
        <v>446</v>
      </c>
      <c r="D190" s="300" t="str">
        <f>IFERROR(VLOOKUP(Dat_Pagos[[#This Row],[CURP]],BASE_A[[CURP]:[NOMBRE]],3,FALSE),"Por Identificar")</f>
        <v>CAN REJON JOSE DOLORES</v>
      </c>
      <c r="E190" s="267">
        <v>2180</v>
      </c>
      <c r="F190" s="293" t="s">
        <v>163</v>
      </c>
      <c r="G190" s="293" t="s">
        <v>7</v>
      </c>
      <c r="H190" s="544">
        <v>44461</v>
      </c>
      <c r="I190" s="293" t="s">
        <v>164</v>
      </c>
      <c r="J190" s="293" t="s">
        <v>191</v>
      </c>
      <c r="K190" s="293" t="str">
        <f>VLOOKUP(F190,NOMEC[],2,)</f>
        <v>MAESTRIA DE DERECHO</v>
      </c>
      <c r="L190" s="251">
        <v>795527</v>
      </c>
      <c r="M190" s="298" t="s">
        <v>1094</v>
      </c>
      <c r="N190" s="251">
        <v>69</v>
      </c>
      <c r="O190" s="352">
        <v>44469</v>
      </c>
      <c r="P190" s="297"/>
      <c r="Q190" s="293"/>
      <c r="R190" s="293"/>
      <c r="S190" s="293"/>
    </row>
    <row r="191" spans="2:19" ht="14.1" customHeight="1">
      <c r="B191" s="247">
        <v>3832</v>
      </c>
      <c r="C191" s="293" t="s">
        <v>446</v>
      </c>
      <c r="D191" s="300" t="str">
        <f>IFERROR(VLOOKUP(Dat_Pagos[[#This Row],[CURP]],BASE_A[[CURP]:[NOMBRE]],3,FALSE),"Por Identificar")</f>
        <v>CAN REJON JOSE DOLORES</v>
      </c>
      <c r="E191" s="267">
        <v>2000</v>
      </c>
      <c r="F191" s="293" t="s">
        <v>163</v>
      </c>
      <c r="G191" s="293" t="s">
        <v>7</v>
      </c>
      <c r="H191" s="544">
        <v>44461</v>
      </c>
      <c r="I191" s="293" t="s">
        <v>280</v>
      </c>
      <c r="J191" s="293" t="s">
        <v>337</v>
      </c>
      <c r="K191" s="293" t="str">
        <f>VLOOKUP(F191,NOMEC[],2,)</f>
        <v>MAESTRIA DE DERECHO</v>
      </c>
      <c r="L191" s="251">
        <v>795527</v>
      </c>
      <c r="M191" s="298" t="s">
        <v>1094</v>
      </c>
      <c r="N191" s="251">
        <v>69</v>
      </c>
      <c r="O191" s="352">
        <v>44469</v>
      </c>
      <c r="P191" s="297"/>
      <c r="Q191" s="293"/>
      <c r="R191" s="293"/>
      <c r="S191" s="293"/>
    </row>
    <row r="192" spans="2:19" ht="14.1" customHeight="1">
      <c r="B192" s="247">
        <v>3833</v>
      </c>
      <c r="C192" s="293" t="s">
        <v>446</v>
      </c>
      <c r="D192" s="300" t="str">
        <f>IFERROR(VLOOKUP(Dat_Pagos[[#This Row],[CURP]],BASE_A[[CURP]:[NOMBRE]],3,FALSE),"Por Identificar")</f>
        <v>CAN REJON JOSE DOLORES</v>
      </c>
      <c r="E192" s="267">
        <v>40</v>
      </c>
      <c r="F192" s="293" t="s">
        <v>163</v>
      </c>
      <c r="G192" s="293" t="s">
        <v>7</v>
      </c>
      <c r="H192" s="544">
        <v>44461</v>
      </c>
      <c r="I192" s="293" t="s">
        <v>224</v>
      </c>
      <c r="J192" s="293" t="s">
        <v>285</v>
      </c>
      <c r="K192" s="293" t="str">
        <f>VLOOKUP(F192,NOMEC[],2,)</f>
        <v>MAESTRIA DE DERECHO</v>
      </c>
      <c r="L192" s="251">
        <v>795527</v>
      </c>
      <c r="M192" s="298" t="s">
        <v>1094</v>
      </c>
      <c r="N192" s="251">
        <v>69</v>
      </c>
      <c r="O192" s="352">
        <v>44469</v>
      </c>
      <c r="P192" s="297"/>
      <c r="Q192" s="293"/>
      <c r="R192" s="293"/>
      <c r="S192" s="293"/>
    </row>
    <row r="193" spans="2:19" ht="14.1" customHeight="1">
      <c r="B193" s="247">
        <v>3834</v>
      </c>
      <c r="C193" s="293" t="s">
        <v>446</v>
      </c>
      <c r="D193" s="300" t="str">
        <f>IFERROR(VLOOKUP(Dat_Pagos[[#This Row],[CURP]],BASE_A[[CURP]:[NOMBRE]],3,FALSE),"Por Identificar")</f>
        <v>CAN CRUZ SERGIO DOLORES</v>
      </c>
      <c r="E193" s="267">
        <v>2180</v>
      </c>
      <c r="F193" s="293" t="s">
        <v>163</v>
      </c>
      <c r="G193" s="293" t="s">
        <v>7</v>
      </c>
      <c r="H193" s="544">
        <v>44461</v>
      </c>
      <c r="I193" s="293" t="s">
        <v>164</v>
      </c>
      <c r="J193" s="293" t="s">
        <v>190</v>
      </c>
      <c r="K193" s="293" t="str">
        <f>VLOOKUP(F193,NOMEC[],2,)</f>
        <v>MAESTRIA DE DERECHO</v>
      </c>
      <c r="L193" s="251">
        <v>793757</v>
      </c>
      <c r="M193" s="298" t="s">
        <v>1092</v>
      </c>
      <c r="N193" s="251">
        <v>68</v>
      </c>
      <c r="O193" s="352">
        <v>44469</v>
      </c>
      <c r="P193" s="297"/>
      <c r="Q193" s="293"/>
      <c r="R193" s="293"/>
      <c r="S193" s="293"/>
    </row>
    <row r="194" spans="2:19" ht="14.1" customHeight="1">
      <c r="B194" s="247">
        <v>3835</v>
      </c>
      <c r="C194" s="293" t="s">
        <v>446</v>
      </c>
      <c r="D194" s="300" t="str">
        <f>IFERROR(VLOOKUP(Dat_Pagos[[#This Row],[CURP]],BASE_A[[CURP]:[NOMBRE]],3,FALSE),"Por Identificar")</f>
        <v>CAN CRUZ SERGIO DOLORES</v>
      </c>
      <c r="E194" s="267">
        <v>2180</v>
      </c>
      <c r="F194" s="293" t="s">
        <v>163</v>
      </c>
      <c r="G194" s="293" t="s">
        <v>7</v>
      </c>
      <c r="H194" s="544">
        <v>44461</v>
      </c>
      <c r="I194" s="293" t="s">
        <v>164</v>
      </c>
      <c r="J194" s="293" t="s">
        <v>191</v>
      </c>
      <c r="K194" s="293" t="str">
        <f>VLOOKUP(F194,NOMEC[],2,)</f>
        <v>MAESTRIA DE DERECHO</v>
      </c>
      <c r="L194" s="251">
        <v>793757</v>
      </c>
      <c r="M194" s="298" t="s">
        <v>1092</v>
      </c>
      <c r="N194" s="251">
        <v>68</v>
      </c>
      <c r="O194" s="352">
        <v>44469</v>
      </c>
      <c r="P194" s="297"/>
      <c r="Q194" s="293"/>
      <c r="R194" s="293"/>
      <c r="S194" s="293"/>
    </row>
    <row r="195" spans="2:19" ht="14.1" customHeight="1">
      <c r="B195" s="247">
        <v>3836</v>
      </c>
      <c r="C195" s="293" t="s">
        <v>446</v>
      </c>
      <c r="D195" s="300" t="str">
        <f>IFERROR(VLOOKUP(Dat_Pagos[[#This Row],[CURP]],BASE_A[[CURP]:[NOMBRE]],3,FALSE),"Por Identificar")</f>
        <v>CAN CRUZ SERGIO DOLORES</v>
      </c>
      <c r="E195" s="267">
        <v>2000</v>
      </c>
      <c r="F195" s="293" t="s">
        <v>163</v>
      </c>
      <c r="G195" s="293" t="s">
        <v>7</v>
      </c>
      <c r="H195" s="544">
        <v>44461</v>
      </c>
      <c r="I195" s="293" t="s">
        <v>280</v>
      </c>
      <c r="J195" s="293" t="s">
        <v>337</v>
      </c>
      <c r="K195" s="293" t="str">
        <f>VLOOKUP(F195,NOMEC[],2,)</f>
        <v>MAESTRIA DE DERECHO</v>
      </c>
      <c r="L195" s="251">
        <v>793757</v>
      </c>
      <c r="M195" s="298" t="s">
        <v>1092</v>
      </c>
      <c r="N195" s="251">
        <v>68</v>
      </c>
      <c r="O195" s="352">
        <v>44469</v>
      </c>
      <c r="P195" s="297"/>
      <c r="Q195" s="293"/>
      <c r="R195" s="293"/>
      <c r="S195" s="293"/>
    </row>
    <row r="196" spans="2:19" ht="15.75" customHeight="1">
      <c r="B196" s="247">
        <v>3837</v>
      </c>
      <c r="C196" s="293" t="s">
        <v>446</v>
      </c>
      <c r="D196" s="300" t="str">
        <f>IFERROR(VLOOKUP(Dat_Pagos[[#This Row],[CURP]],BASE_A[[CURP]:[NOMBRE]],3,FALSE),"Por Identificar")</f>
        <v>CAN CRUZ SERGIO DOLORES</v>
      </c>
      <c r="E196" s="267">
        <v>40</v>
      </c>
      <c r="F196" s="293" t="s">
        <v>163</v>
      </c>
      <c r="G196" s="293" t="s">
        <v>7</v>
      </c>
      <c r="H196" s="544">
        <v>44461</v>
      </c>
      <c r="I196" s="293" t="s">
        <v>224</v>
      </c>
      <c r="J196" s="293" t="s">
        <v>285</v>
      </c>
      <c r="K196" s="293" t="str">
        <f>VLOOKUP(F196,NOMEC[],2,)</f>
        <v>MAESTRIA DE DERECHO</v>
      </c>
      <c r="L196" s="251">
        <v>793757</v>
      </c>
      <c r="M196" s="298" t="s">
        <v>1092</v>
      </c>
      <c r="N196" s="251">
        <v>68</v>
      </c>
      <c r="O196" s="352">
        <v>44469</v>
      </c>
      <c r="P196" s="297"/>
      <c r="Q196" s="293"/>
      <c r="R196" s="293"/>
      <c r="S196" s="293"/>
    </row>
    <row r="197" spans="2:19" ht="15.75" customHeight="1">
      <c r="B197" s="247">
        <v>3838</v>
      </c>
      <c r="C197" s="293" t="s">
        <v>427</v>
      </c>
      <c r="D197" s="300" t="str">
        <f>IFERROR(VLOOKUP(Dat_Pagos[[#This Row],[CURP]],BASE_A[[CURP]:[NOMBRE]],3,FALSE),"Por Identificar")</f>
        <v>CORTES HERNANDEZ JOSE EDMUNDO</v>
      </c>
      <c r="E197" s="267">
        <v>2180</v>
      </c>
      <c r="F197" s="293" t="s">
        <v>163</v>
      </c>
      <c r="G197" s="293" t="s">
        <v>7</v>
      </c>
      <c r="H197" s="544">
        <v>44462</v>
      </c>
      <c r="I197" s="293" t="s">
        <v>164</v>
      </c>
      <c r="J197" s="293" t="s">
        <v>172</v>
      </c>
      <c r="K197" s="293" t="str">
        <f>VLOOKUP(F197,NOMEC[],2,)</f>
        <v>MAESTRIA DE DERECHO</v>
      </c>
      <c r="L197" s="251">
        <v>662762</v>
      </c>
      <c r="M197" s="298" t="s">
        <v>1743</v>
      </c>
      <c r="N197" s="251">
        <v>275</v>
      </c>
      <c r="O197" s="296"/>
      <c r="P197" s="297"/>
      <c r="Q197" s="293"/>
      <c r="R197" s="293"/>
      <c r="S197" s="293"/>
    </row>
    <row r="198" spans="2:19" ht="14.1" customHeight="1">
      <c r="B198" s="247">
        <v>3839</v>
      </c>
      <c r="C198" s="293" t="s">
        <v>427</v>
      </c>
      <c r="D198" s="300" t="str">
        <f>IFERROR(VLOOKUP(Dat_Pagos[[#This Row],[CURP]],BASE_A[[CURP]:[NOMBRE]],3,FALSE),"Por Identificar")</f>
        <v>Por Identificar</v>
      </c>
      <c r="E198" s="267">
        <v>2180</v>
      </c>
      <c r="F198" s="293" t="s">
        <v>163</v>
      </c>
      <c r="G198" s="293" t="s">
        <v>7</v>
      </c>
      <c r="H198" s="544">
        <v>44462</v>
      </c>
      <c r="I198" s="293" t="s">
        <v>164</v>
      </c>
      <c r="J198" s="293" t="s">
        <v>172</v>
      </c>
      <c r="K198" s="293" t="str">
        <f>VLOOKUP(F198,NOMEC[],2,)</f>
        <v>MAESTRIA DE DERECHO</v>
      </c>
      <c r="L198" s="251">
        <v>660921</v>
      </c>
      <c r="M198" s="298"/>
      <c r="N198" s="353"/>
      <c r="O198" s="296"/>
      <c r="P198" s="297"/>
      <c r="Q198" s="293"/>
      <c r="R198" s="293"/>
      <c r="S198" s="293"/>
    </row>
    <row r="199" spans="2:19" ht="14.1" customHeight="1">
      <c r="B199" s="247">
        <v>3840</v>
      </c>
      <c r="C199" s="293" t="s">
        <v>427</v>
      </c>
      <c r="D199" s="300" t="str">
        <f>IFERROR(VLOOKUP(Dat_Pagos[[#This Row],[CURP]],BASE_A[[CURP]:[NOMBRE]],3,FALSE),"Por Identificar")</f>
        <v>Por Identificar</v>
      </c>
      <c r="E199" s="267">
        <v>3350</v>
      </c>
      <c r="F199" s="293" t="s">
        <v>255</v>
      </c>
      <c r="G199" s="293" t="s">
        <v>7</v>
      </c>
      <c r="H199" s="544">
        <v>44462</v>
      </c>
      <c r="I199" s="293" t="s">
        <v>164</v>
      </c>
      <c r="J199" s="293" t="s">
        <v>172</v>
      </c>
      <c r="K199" s="293" t="str">
        <f>VLOOKUP(F199,NOMEC[],2,)</f>
        <v>JT DOCTORADO EN DERECHO</v>
      </c>
      <c r="L199" s="251">
        <v>613596</v>
      </c>
      <c r="M199" s="298"/>
      <c r="N199" s="353"/>
      <c r="O199" s="296"/>
      <c r="P199" s="348" t="s">
        <v>372</v>
      </c>
      <c r="Q199" s="293"/>
      <c r="R199" s="293"/>
      <c r="S199" s="293"/>
    </row>
    <row r="200" spans="2:19" ht="14.1" customHeight="1">
      <c r="B200" s="247">
        <v>3841</v>
      </c>
      <c r="C200" s="293" t="s">
        <v>427</v>
      </c>
      <c r="D200" s="310" t="s">
        <v>240</v>
      </c>
      <c r="E200" s="267">
        <v>2180</v>
      </c>
      <c r="F200" s="293" t="s">
        <v>163</v>
      </c>
      <c r="G200" s="293" t="s">
        <v>7</v>
      </c>
      <c r="H200" s="544">
        <v>44463</v>
      </c>
      <c r="I200" s="293" t="s">
        <v>164</v>
      </c>
      <c r="J200" s="293" t="s">
        <v>292</v>
      </c>
      <c r="K200" s="293" t="str">
        <f>VLOOKUP(F200,NOMEC[],2,)</f>
        <v>MAESTRIA DE DERECHO</v>
      </c>
      <c r="L200" s="251">
        <v>839520</v>
      </c>
      <c r="M200" s="298" t="s">
        <v>1066</v>
      </c>
      <c r="N200" s="251">
        <v>230</v>
      </c>
      <c r="O200" s="296"/>
      <c r="P200" s="297"/>
      <c r="Q200" s="293"/>
      <c r="R200" s="293"/>
      <c r="S200" s="293"/>
    </row>
    <row r="201" spans="2:19" ht="14.1" customHeight="1">
      <c r="B201" s="247">
        <v>3842</v>
      </c>
      <c r="C201" s="293" t="s">
        <v>446</v>
      </c>
      <c r="D201" s="300" t="str">
        <f>IFERROR(VLOOKUP(Dat_Pagos[[#This Row],[CURP]],BASE_A[[CURP]:[NOMBRE]],3,FALSE),"Por Identificar")</f>
        <v>RODRIGUEZ HEREDIA MIGUEL ANTONIO</v>
      </c>
      <c r="E201" s="267">
        <v>2800</v>
      </c>
      <c r="F201" s="293" t="s">
        <v>198</v>
      </c>
      <c r="G201" s="293" t="s">
        <v>7</v>
      </c>
      <c r="H201" s="544">
        <v>44463</v>
      </c>
      <c r="I201" s="293" t="s">
        <v>164</v>
      </c>
      <c r="J201" s="293" t="s">
        <v>203</v>
      </c>
      <c r="K201" s="293" t="str">
        <f>VLOOKUP(F201,NOMEC[],2,)</f>
        <v>DOCTORADO EN DERECHO</v>
      </c>
      <c r="L201" s="251">
        <v>49581</v>
      </c>
      <c r="M201" s="298" t="s">
        <v>1226</v>
      </c>
      <c r="N201" s="251">
        <v>101</v>
      </c>
      <c r="O201" s="296"/>
      <c r="P201" s="297"/>
      <c r="Q201" s="293"/>
      <c r="R201" s="293"/>
      <c r="S201" s="293"/>
    </row>
    <row r="202" spans="2:19" ht="15.75" customHeight="1">
      <c r="B202" s="247">
        <v>3843</v>
      </c>
      <c r="C202" s="293" t="s">
        <v>446</v>
      </c>
      <c r="D202" s="300" t="str">
        <f>IFERROR(VLOOKUP(Dat_Pagos[[#This Row],[CURP]],BASE_A[[CURP]:[NOMBRE]],3,FALSE),"Por Identificar")</f>
        <v>RODRIGUEZ HEREDIA MIGUEL ANTONIO</v>
      </c>
      <c r="E202" s="267">
        <v>2800</v>
      </c>
      <c r="F202" s="293" t="s">
        <v>198</v>
      </c>
      <c r="G202" s="293" t="s">
        <v>7</v>
      </c>
      <c r="H202" s="544">
        <v>44463</v>
      </c>
      <c r="I202" s="293" t="s">
        <v>164</v>
      </c>
      <c r="J202" s="293" t="s">
        <v>204</v>
      </c>
      <c r="K202" s="293" t="str">
        <f>VLOOKUP(F202,NOMEC[],2,)</f>
        <v>DOCTORADO EN DERECHO</v>
      </c>
      <c r="L202" s="251">
        <v>49581</v>
      </c>
      <c r="M202" s="298" t="s">
        <v>1226</v>
      </c>
      <c r="N202" s="251">
        <v>101</v>
      </c>
      <c r="O202" s="296"/>
      <c r="P202" s="297"/>
      <c r="Q202" s="293"/>
      <c r="R202" s="293"/>
      <c r="S202" s="293"/>
    </row>
    <row r="203" spans="2:19" ht="14.1" customHeight="1">
      <c r="B203" s="247">
        <v>3844</v>
      </c>
      <c r="C203" s="293" t="s">
        <v>446</v>
      </c>
      <c r="D203" s="300" t="str">
        <f>IFERROR(VLOOKUP(Dat_Pagos[[#This Row],[CURP]],BASE_A[[CURP]:[NOMBRE]],3,FALSE),"Por Identificar")</f>
        <v>RODRIGUEZ HEREDIA MIGUEL ANTONIO</v>
      </c>
      <c r="E203" s="267">
        <v>2800</v>
      </c>
      <c r="F203" s="293" t="s">
        <v>198</v>
      </c>
      <c r="G203" s="293" t="s">
        <v>7</v>
      </c>
      <c r="H203" s="544">
        <v>44463</v>
      </c>
      <c r="I203" s="293" t="s">
        <v>164</v>
      </c>
      <c r="J203" s="293" t="s">
        <v>209</v>
      </c>
      <c r="K203" s="293" t="str">
        <f>VLOOKUP(F203,NOMEC[],2,)</f>
        <v>DOCTORADO EN DERECHO</v>
      </c>
      <c r="L203" s="251">
        <v>49581</v>
      </c>
      <c r="M203" s="298" t="s">
        <v>1226</v>
      </c>
      <c r="N203" s="251">
        <v>101</v>
      </c>
      <c r="O203" s="296"/>
      <c r="P203" s="297"/>
      <c r="Q203" s="293"/>
      <c r="R203" s="293"/>
      <c r="S203" s="293"/>
    </row>
    <row r="204" spans="2:19" ht="15.75" customHeight="1">
      <c r="B204" s="247">
        <v>3845</v>
      </c>
      <c r="C204" s="293" t="s">
        <v>446</v>
      </c>
      <c r="D204" s="300" t="str">
        <f>IFERROR(VLOOKUP(Dat_Pagos[[#This Row],[CURP]],BASE_A[[CURP]:[NOMBRE]],3,FALSE),"Por Identificar")</f>
        <v>RODRIGUEZ HEREDIA MIGUEL ANTONIO</v>
      </c>
      <c r="E204" s="267">
        <v>2800</v>
      </c>
      <c r="F204" s="293" t="s">
        <v>198</v>
      </c>
      <c r="G204" s="293" t="s">
        <v>7</v>
      </c>
      <c r="H204" s="544">
        <v>44463</v>
      </c>
      <c r="I204" s="293" t="s">
        <v>164</v>
      </c>
      <c r="J204" s="293" t="s">
        <v>195</v>
      </c>
      <c r="K204" s="293" t="str">
        <f>VLOOKUP(F204,NOMEC[],2,)</f>
        <v>DOCTORADO EN DERECHO</v>
      </c>
      <c r="L204" s="251">
        <v>49581</v>
      </c>
      <c r="M204" s="298" t="s">
        <v>1226</v>
      </c>
      <c r="N204" s="251">
        <v>101</v>
      </c>
      <c r="O204" s="296"/>
      <c r="P204" s="297"/>
      <c r="Q204" s="293"/>
      <c r="R204" s="293"/>
      <c r="S204" s="293"/>
    </row>
    <row r="205" spans="2:19" ht="15.75" customHeight="1">
      <c r="B205" s="247">
        <v>3846</v>
      </c>
      <c r="C205" s="293" t="s">
        <v>446</v>
      </c>
      <c r="D205" s="300" t="str">
        <f>IFERROR(VLOOKUP(Dat_Pagos[[#This Row],[CURP]],BASE_A[[CURP]:[NOMBRE]],3,FALSE),"Por Identificar")</f>
        <v>RODRIGUEZ HEREDIA MIGUEL ANTONIO</v>
      </c>
      <c r="E205" s="267">
        <v>500</v>
      </c>
      <c r="F205" s="293" t="s">
        <v>198</v>
      </c>
      <c r="G205" s="293" t="s">
        <v>7</v>
      </c>
      <c r="H205" s="544">
        <v>44463</v>
      </c>
      <c r="I205" s="293" t="s">
        <v>280</v>
      </c>
      <c r="J205" s="293" t="s">
        <v>157</v>
      </c>
      <c r="K205" s="293" t="str">
        <f>VLOOKUP(F205,NOMEC[],2,)</f>
        <v>DOCTORADO EN DERECHO</v>
      </c>
      <c r="L205" s="251">
        <v>49581</v>
      </c>
      <c r="M205" s="298" t="s">
        <v>1226</v>
      </c>
      <c r="N205" s="251">
        <v>101</v>
      </c>
      <c r="O205" s="296"/>
      <c r="P205" s="297"/>
      <c r="Q205" s="293"/>
      <c r="R205" s="293"/>
      <c r="S205" s="293"/>
    </row>
    <row r="206" spans="2:19" ht="15.75" customHeight="1">
      <c r="B206" s="247">
        <v>3847</v>
      </c>
      <c r="C206" s="293" t="s">
        <v>446</v>
      </c>
      <c r="D206" s="300" t="str">
        <f>IFERROR(VLOOKUP(Dat_Pagos[[#This Row],[CURP]],BASE_A[[CURP]:[NOMBRE]],3,FALSE),"Por Identificar")</f>
        <v>RODRIGUEZ HEREDIA MIGUEL ANTONIO</v>
      </c>
      <c r="E206" s="266">
        <v>5500</v>
      </c>
      <c r="F206" s="293" t="s">
        <v>198</v>
      </c>
      <c r="G206" s="293" t="s">
        <v>7</v>
      </c>
      <c r="H206" s="544">
        <v>44463</v>
      </c>
      <c r="I206" s="293" t="s">
        <v>224</v>
      </c>
      <c r="J206" s="293" t="s">
        <v>223</v>
      </c>
      <c r="K206" s="293" t="str">
        <f>VLOOKUP(F206,NOMEC[],2,)</f>
        <v>DOCTORADO EN DERECHO</v>
      </c>
      <c r="L206" s="251">
        <v>69983</v>
      </c>
      <c r="M206" s="298" t="s">
        <v>1226</v>
      </c>
      <c r="N206" s="251">
        <v>101</v>
      </c>
      <c r="O206" s="296"/>
      <c r="P206" s="297"/>
      <c r="Q206" s="293"/>
      <c r="R206" s="293"/>
      <c r="S206" s="293"/>
    </row>
    <row r="207" spans="2:19" ht="15.75" customHeight="1">
      <c r="B207" s="247">
        <v>3848</v>
      </c>
      <c r="C207" s="262" t="s">
        <v>294</v>
      </c>
      <c r="D207" s="300" t="str">
        <f>IFERROR(VLOOKUP(Dat_Pagos[[#This Row],[CURP]],BASE_A[[CURP]:[NOMBRE]],3,FALSE),"Por Identificar")</f>
        <v xml:space="preserve">ARIZMENDI SANDOVAL MAGALY MARISOL </v>
      </c>
      <c r="E207" s="356">
        <v>2180</v>
      </c>
      <c r="F207" s="357" t="s">
        <v>163</v>
      </c>
      <c r="G207" s="357" t="s">
        <v>7</v>
      </c>
      <c r="H207" s="551">
        <v>44466</v>
      </c>
      <c r="I207" s="357" t="s">
        <v>164</v>
      </c>
      <c r="J207" s="357" t="s">
        <v>192</v>
      </c>
      <c r="K207" s="357" t="str">
        <f>VLOOKUP(F207,NOMEC[],2,)</f>
        <v>MAESTRIA DE DERECHO</v>
      </c>
      <c r="L207" s="359">
        <v>69982</v>
      </c>
      <c r="M207" s="358" t="s">
        <v>98</v>
      </c>
      <c r="N207" s="359">
        <v>301</v>
      </c>
      <c r="O207" s="360"/>
      <c r="P207" s="304" t="s">
        <v>372</v>
      </c>
      <c r="Q207" s="293"/>
      <c r="R207" s="293"/>
      <c r="S207" s="293"/>
    </row>
    <row r="208" spans="2:19" ht="14.1" customHeight="1">
      <c r="B208" s="247">
        <v>3849</v>
      </c>
      <c r="C208" s="262" t="s">
        <v>294</v>
      </c>
      <c r="D208" s="300" t="str">
        <f>IFERROR(VLOOKUP(Dat_Pagos[[#This Row],[CURP]],BASE_A[[CURP]:[NOMBRE]],3,FALSE),"Por Identificar")</f>
        <v xml:space="preserve">ARIZMENDI SANDOVAL MAGALY MARISOL </v>
      </c>
      <c r="E208" s="356">
        <v>2180</v>
      </c>
      <c r="F208" s="357" t="s">
        <v>163</v>
      </c>
      <c r="G208" s="357" t="s">
        <v>7</v>
      </c>
      <c r="H208" s="551">
        <v>44466</v>
      </c>
      <c r="I208" s="357" t="s">
        <v>164</v>
      </c>
      <c r="J208" s="357" t="s">
        <v>241</v>
      </c>
      <c r="K208" s="357" t="str">
        <f>VLOOKUP(F208,NOMEC[],2,)</f>
        <v>MAESTRIA DE DERECHO</v>
      </c>
      <c r="L208" s="359">
        <v>70147</v>
      </c>
      <c r="M208" s="358" t="s">
        <v>98</v>
      </c>
      <c r="N208" s="359">
        <v>301</v>
      </c>
      <c r="O208" s="360"/>
      <c r="P208" s="304" t="s">
        <v>372</v>
      </c>
      <c r="Q208" s="293"/>
      <c r="R208" s="293"/>
      <c r="S208" s="293"/>
    </row>
    <row r="209" spans="2:19" ht="15.75" customHeight="1">
      <c r="B209" s="247">
        <v>3850</v>
      </c>
      <c r="C209" s="262" t="s">
        <v>294</v>
      </c>
      <c r="D209" s="300" t="str">
        <f>IFERROR(VLOOKUP(Dat_Pagos[[#This Row],[CURP]],BASE_A[[CURP]:[NOMBRE]],3,FALSE),"Por Identificar")</f>
        <v xml:space="preserve">ARIZMENDI SANDOVAL MAGALY MARISOL </v>
      </c>
      <c r="E209" s="356">
        <v>2180</v>
      </c>
      <c r="F209" s="357" t="s">
        <v>163</v>
      </c>
      <c r="G209" s="357" t="s">
        <v>7</v>
      </c>
      <c r="H209" s="551">
        <v>44466</v>
      </c>
      <c r="I209" s="357" t="s">
        <v>164</v>
      </c>
      <c r="J209" s="357" t="s">
        <v>214</v>
      </c>
      <c r="K209" s="357" t="str">
        <f>VLOOKUP(F209,NOMEC[],2,)</f>
        <v>MAESTRIA DE DERECHO</v>
      </c>
      <c r="L209" s="359">
        <v>857053</v>
      </c>
      <c r="M209" s="358" t="s">
        <v>98</v>
      </c>
      <c r="N209" s="359">
        <v>301</v>
      </c>
      <c r="O209" s="360"/>
      <c r="P209" s="304" t="s">
        <v>372</v>
      </c>
      <c r="Q209" s="293"/>
      <c r="R209" s="293"/>
      <c r="S209" s="293"/>
    </row>
    <row r="210" spans="2:19" ht="15.75" customHeight="1">
      <c r="B210" s="247">
        <v>3851</v>
      </c>
      <c r="C210" s="293" t="s">
        <v>446</v>
      </c>
      <c r="D210" s="300" t="str">
        <f>IFERROR(VLOOKUP(Dat_Pagos[[#This Row],[CURP]],BASE_A[[CURP]:[NOMBRE]],3,FALSE),"Por Identificar")</f>
        <v>HERNANDEZ REYES ELIZABETH</v>
      </c>
      <c r="E210" s="266">
        <v>5000</v>
      </c>
      <c r="F210" s="293" t="s">
        <v>163</v>
      </c>
      <c r="G210" s="293" t="s">
        <v>7</v>
      </c>
      <c r="H210" s="544">
        <v>44466</v>
      </c>
      <c r="I210" s="293" t="s">
        <v>224</v>
      </c>
      <c r="J210" s="293" t="s">
        <v>223</v>
      </c>
      <c r="K210" s="293" t="str">
        <f>VLOOKUP(F210,NOMEC[],2,)</f>
        <v>MAESTRIA DE DERECHO</v>
      </c>
      <c r="L210" s="251">
        <v>527735</v>
      </c>
      <c r="M210" s="298" t="s">
        <v>2065</v>
      </c>
      <c r="N210" s="251">
        <v>192</v>
      </c>
      <c r="O210" s="296"/>
      <c r="P210" s="297"/>
      <c r="Q210" s="293"/>
      <c r="R210" s="293"/>
      <c r="S210" s="293"/>
    </row>
    <row r="211" spans="2:19" ht="15.75" customHeight="1">
      <c r="B211" s="247">
        <v>3852</v>
      </c>
      <c r="C211" s="293" t="s">
        <v>446</v>
      </c>
      <c r="D211" s="300" t="str">
        <f>IFERROR(VLOOKUP(Dat_Pagos[[#This Row],[CURP]],BASE_A[[CURP]:[NOMBRE]],3,FALSE),"Por Identificar")</f>
        <v>MORA CANTO SAMANTHA ANDREA</v>
      </c>
      <c r="E211" s="267">
        <v>2000</v>
      </c>
      <c r="F211" s="293" t="s">
        <v>163</v>
      </c>
      <c r="G211" s="293" t="s">
        <v>7</v>
      </c>
      <c r="H211" s="544">
        <v>44466</v>
      </c>
      <c r="I211" s="293" t="s">
        <v>280</v>
      </c>
      <c r="J211" s="293" t="s">
        <v>337</v>
      </c>
      <c r="K211" s="293" t="str">
        <f>VLOOKUP(F211,NOMEC[],2,)</f>
        <v>MAESTRIA DE DERECHO</v>
      </c>
      <c r="L211" s="251">
        <v>770546</v>
      </c>
      <c r="M211" s="298" t="s">
        <v>1126</v>
      </c>
      <c r="N211" s="251">
        <v>84</v>
      </c>
      <c r="O211" s="296"/>
      <c r="P211" s="297"/>
      <c r="Q211" s="293"/>
      <c r="R211" s="293"/>
      <c r="S211" s="293"/>
    </row>
    <row r="212" spans="2:19" ht="14.25" customHeight="1">
      <c r="B212" s="247">
        <v>3853</v>
      </c>
      <c r="C212" s="293" t="s">
        <v>446</v>
      </c>
      <c r="D212" s="300" t="str">
        <f>IFERROR(VLOOKUP(Dat_Pagos[[#This Row],[CURP]],BASE_A[[CURP]:[NOMBRE]],3,FALSE),"Por Identificar")</f>
        <v>MORA CANTO SAMANTHA ANDREA</v>
      </c>
      <c r="E212" s="267">
        <v>2180</v>
      </c>
      <c r="F212" s="293" t="s">
        <v>163</v>
      </c>
      <c r="G212" s="293" t="s">
        <v>7</v>
      </c>
      <c r="H212" s="544">
        <v>44466</v>
      </c>
      <c r="I212" s="293" t="s">
        <v>164</v>
      </c>
      <c r="J212" s="293" t="s">
        <v>191</v>
      </c>
      <c r="K212" s="293" t="str">
        <f>VLOOKUP(F212,NOMEC[],2,)</f>
        <v>MAESTRIA DE DERECHO</v>
      </c>
      <c r="L212" s="251">
        <v>767153</v>
      </c>
      <c r="M212" s="298" t="s">
        <v>1126</v>
      </c>
      <c r="N212" s="251">
        <v>84</v>
      </c>
      <c r="O212" s="296"/>
      <c r="P212" s="297"/>
      <c r="Q212" s="293"/>
      <c r="R212" s="293"/>
      <c r="S212" s="293"/>
    </row>
    <row r="213" spans="2:19" ht="14.1" customHeight="1">
      <c r="B213" s="247">
        <v>3854</v>
      </c>
      <c r="C213" s="293" t="s">
        <v>446</v>
      </c>
      <c r="D213" s="300" t="str">
        <f>IFERROR(VLOOKUP(Dat_Pagos[[#This Row],[CURP]],BASE_A[[CURP]:[NOMBRE]],3,FALSE),"Por Identificar")</f>
        <v>SAENZ ORTEGA BIANCA EUGENIA</v>
      </c>
      <c r="E213" s="266">
        <v>10500</v>
      </c>
      <c r="F213" s="293" t="s">
        <v>198</v>
      </c>
      <c r="G213" s="293" t="s">
        <v>7</v>
      </c>
      <c r="H213" s="544">
        <v>44466</v>
      </c>
      <c r="I213" s="293" t="s">
        <v>224</v>
      </c>
      <c r="J213" s="293" t="s">
        <v>333</v>
      </c>
      <c r="K213" s="293" t="str">
        <f>VLOOKUP(F213,NOMEC[],2,)</f>
        <v>DOCTORADO EN DERECHO</v>
      </c>
      <c r="L213" s="251">
        <v>721658</v>
      </c>
      <c r="M213" s="298" t="s">
        <v>1230</v>
      </c>
      <c r="N213" s="251">
        <v>136</v>
      </c>
      <c r="O213" s="296"/>
      <c r="P213" s="297"/>
      <c r="Q213" s="293"/>
      <c r="R213" s="293"/>
      <c r="S213" s="293"/>
    </row>
    <row r="214" spans="2:19" ht="15.75" customHeight="1">
      <c r="B214" s="247">
        <v>3855</v>
      </c>
      <c r="C214" s="293" t="s">
        <v>446</v>
      </c>
      <c r="D214" s="300" t="str">
        <f>IFERROR(VLOOKUP(Dat_Pagos[[#This Row],[CURP]],BASE_A[[CURP]:[NOMBRE]],3,FALSE),"Por Identificar")</f>
        <v>BOLON PEREZ JUAN ALBERTO</v>
      </c>
      <c r="E214" s="267">
        <v>2400</v>
      </c>
      <c r="F214" s="293" t="s">
        <v>198</v>
      </c>
      <c r="G214" s="293" t="s">
        <v>7</v>
      </c>
      <c r="H214" s="544">
        <v>44466</v>
      </c>
      <c r="I214" s="293" t="s">
        <v>164</v>
      </c>
      <c r="J214" s="293" t="s">
        <v>189</v>
      </c>
      <c r="K214" s="293" t="str">
        <f>VLOOKUP(F214,NOMEC[],2,)</f>
        <v>DOCTORADO EN DERECHO</v>
      </c>
      <c r="L214" s="251">
        <v>696307</v>
      </c>
      <c r="M214" s="298" t="s">
        <v>1236</v>
      </c>
      <c r="N214" s="251">
        <v>139</v>
      </c>
      <c r="O214" s="296"/>
      <c r="P214" s="297"/>
      <c r="Q214" s="293"/>
      <c r="R214" s="293"/>
      <c r="S214" s="293"/>
    </row>
    <row r="215" spans="2:19" ht="15.75" customHeight="1">
      <c r="B215" s="247">
        <v>3856</v>
      </c>
      <c r="C215" s="293" t="s">
        <v>446</v>
      </c>
      <c r="D215" s="300" t="str">
        <f>IFERROR(VLOOKUP(Dat_Pagos[[#This Row],[CURP]],BASE_A[[CURP]:[NOMBRE]],3,FALSE),"Por Identificar")</f>
        <v>BOLON PEREZ JUAN ALBERTO</v>
      </c>
      <c r="E215" s="267">
        <v>2800</v>
      </c>
      <c r="F215" s="293" t="s">
        <v>198</v>
      </c>
      <c r="G215" s="293" t="s">
        <v>7</v>
      </c>
      <c r="H215" s="544">
        <v>44466</v>
      </c>
      <c r="I215" s="293" t="s">
        <v>164</v>
      </c>
      <c r="J215" s="293" t="s">
        <v>190</v>
      </c>
      <c r="K215" s="293" t="str">
        <f>VLOOKUP(F215,NOMEC[],2,)</f>
        <v>DOCTORADO EN DERECHO</v>
      </c>
      <c r="L215" s="251">
        <v>696307</v>
      </c>
      <c r="M215" s="298" t="s">
        <v>1236</v>
      </c>
      <c r="N215" s="251">
        <v>139</v>
      </c>
      <c r="O215" s="296"/>
      <c r="P215" s="297"/>
      <c r="Q215" s="293"/>
      <c r="R215" s="293"/>
      <c r="S215" s="293"/>
    </row>
    <row r="216" spans="2:19" ht="15.75" customHeight="1">
      <c r="B216" s="247">
        <v>3857</v>
      </c>
      <c r="C216" s="293" t="s">
        <v>446</v>
      </c>
      <c r="D216" s="300" t="str">
        <f>IFERROR(VLOOKUP(Dat_Pagos[[#This Row],[CURP]],BASE_A[[CURP]:[NOMBRE]],3,FALSE),"Por Identificar")</f>
        <v>BOLON PEREZ JUAN ALBERTO</v>
      </c>
      <c r="E216" s="267">
        <v>2800</v>
      </c>
      <c r="F216" s="293" t="s">
        <v>198</v>
      </c>
      <c r="G216" s="293" t="s">
        <v>7</v>
      </c>
      <c r="H216" s="544">
        <v>44466</v>
      </c>
      <c r="I216" s="293" t="s">
        <v>164</v>
      </c>
      <c r="J216" s="293" t="s">
        <v>191</v>
      </c>
      <c r="K216" s="293" t="str">
        <f>VLOOKUP(F216,NOMEC[],2,)</f>
        <v>DOCTORADO EN DERECHO</v>
      </c>
      <c r="L216" s="251">
        <v>696307</v>
      </c>
      <c r="M216" s="298" t="s">
        <v>1236</v>
      </c>
      <c r="N216" s="251">
        <v>139</v>
      </c>
      <c r="O216" s="296"/>
      <c r="P216" s="297"/>
      <c r="Q216" s="293"/>
      <c r="R216" s="293"/>
      <c r="S216" s="293"/>
    </row>
    <row r="217" spans="2:19" ht="15.75" customHeight="1">
      <c r="B217" s="247">
        <v>3858</v>
      </c>
      <c r="C217" s="293" t="s">
        <v>446</v>
      </c>
      <c r="D217" s="300" t="str">
        <f>IFERROR(VLOOKUP(Dat_Pagos[[#This Row],[CURP]],BASE_A[[CURP]:[NOMBRE]],3,FALSE),"Por Identificar")</f>
        <v>BOLON PEREZ JUAN ALBERTO</v>
      </c>
      <c r="E217" s="267">
        <v>2500</v>
      </c>
      <c r="F217" s="293" t="s">
        <v>198</v>
      </c>
      <c r="G217" s="293" t="s">
        <v>7</v>
      </c>
      <c r="H217" s="544">
        <v>44466</v>
      </c>
      <c r="I217" s="293" t="s">
        <v>280</v>
      </c>
      <c r="J217" s="293" t="s">
        <v>337</v>
      </c>
      <c r="K217" s="293" t="str">
        <f>VLOOKUP(F217,NOMEC[],2,)</f>
        <v>DOCTORADO EN DERECHO</v>
      </c>
      <c r="L217" s="251">
        <v>696307</v>
      </c>
      <c r="M217" s="298" t="s">
        <v>1236</v>
      </c>
      <c r="N217" s="251">
        <v>139</v>
      </c>
      <c r="O217" s="296"/>
      <c r="P217" s="297"/>
      <c r="Q217" s="293"/>
      <c r="R217" s="293"/>
      <c r="S217" s="293"/>
    </row>
    <row r="218" spans="2:19" ht="15.75" customHeight="1">
      <c r="B218" s="247">
        <v>3859</v>
      </c>
      <c r="C218" s="293" t="s">
        <v>427</v>
      </c>
      <c r="D218" s="300" t="str">
        <f>IFERROR(VLOOKUP(Dat_Pagos[[#This Row],[CURP]],BASE_A[[CURP]:[NOMBRE]],3,FALSE),"Por Identificar")</f>
        <v>GONZALEZ LOPEZ MIGUEL JESUS</v>
      </c>
      <c r="E218" s="267">
        <v>3350</v>
      </c>
      <c r="F218" s="293" t="s">
        <v>198</v>
      </c>
      <c r="G218" s="293" t="s">
        <v>7</v>
      </c>
      <c r="H218" s="544">
        <v>44466</v>
      </c>
      <c r="I218" s="293" t="s">
        <v>164</v>
      </c>
      <c r="J218" s="293" t="s">
        <v>292</v>
      </c>
      <c r="K218" s="293" t="str">
        <f>VLOOKUP(F218,NOMEC[],2,)</f>
        <v>DOCTORADO EN DERECHO</v>
      </c>
      <c r="L218" s="251">
        <v>577387</v>
      </c>
      <c r="M218" s="298" t="s">
        <v>47</v>
      </c>
      <c r="N218" s="251">
        <v>196</v>
      </c>
      <c r="O218" s="296"/>
      <c r="P218" s="297"/>
      <c r="Q218" s="293"/>
      <c r="R218" s="293"/>
      <c r="S218" s="293"/>
    </row>
    <row r="219" spans="2:19" ht="15.75" customHeight="1">
      <c r="B219" s="247">
        <v>3860</v>
      </c>
      <c r="C219" s="293" t="s">
        <v>427</v>
      </c>
      <c r="D219" s="300" t="str">
        <f>IFERROR(VLOOKUP(Dat_Pagos[[#This Row],[CURP]],BASE_A[[CURP]:[NOMBRE]],3,FALSE),"Por Identificar")</f>
        <v>GUZMAN SANCHEZ ESMERALDA</v>
      </c>
      <c r="E219" s="266">
        <v>3000</v>
      </c>
      <c r="F219" s="293" t="s">
        <v>163</v>
      </c>
      <c r="G219" s="293" t="s">
        <v>7</v>
      </c>
      <c r="H219" s="544">
        <v>44466</v>
      </c>
      <c r="I219" s="293" t="s">
        <v>224</v>
      </c>
      <c r="J219" s="293" t="s">
        <v>385</v>
      </c>
      <c r="K219" s="293" t="str">
        <f>VLOOKUP(F219,NOMEC[],2,)</f>
        <v>MAESTRIA DE DERECHO</v>
      </c>
      <c r="L219" s="251">
        <v>522128</v>
      </c>
      <c r="M219" s="298" t="s">
        <v>1112</v>
      </c>
      <c r="N219" s="251">
        <v>77</v>
      </c>
      <c r="O219" s="296"/>
      <c r="P219" s="297"/>
      <c r="Q219" s="293"/>
      <c r="R219" s="293"/>
      <c r="S219" s="293"/>
    </row>
    <row r="220" spans="2:19" ht="15.75" customHeight="1">
      <c r="B220" s="247">
        <v>3861</v>
      </c>
      <c r="C220" s="293" t="s">
        <v>446</v>
      </c>
      <c r="D220" s="300" t="str">
        <f>IFERROR(VLOOKUP(Dat_Pagos[[#This Row],[CURP]],BASE_A[[CURP]:[NOMBRE]],3,FALSE),"Por Identificar")</f>
        <v>HERNANDEZ MAY MERCEDALIA</v>
      </c>
      <c r="E220" s="266">
        <v>5000</v>
      </c>
      <c r="F220" s="293" t="s">
        <v>163</v>
      </c>
      <c r="G220" s="293" t="s">
        <v>7</v>
      </c>
      <c r="H220" s="544">
        <v>44466</v>
      </c>
      <c r="I220" s="293" t="s">
        <v>224</v>
      </c>
      <c r="J220" s="293" t="s">
        <v>411</v>
      </c>
      <c r="K220" s="293" t="str">
        <f>VLOOKUP(F220,NOMEC[],2,)</f>
        <v>MAESTRIA DE DERECHO</v>
      </c>
      <c r="L220" s="251">
        <v>22995</v>
      </c>
      <c r="M220" s="298" t="s">
        <v>1117</v>
      </c>
      <c r="N220" s="251">
        <v>79</v>
      </c>
      <c r="O220" s="296"/>
      <c r="P220" s="297"/>
      <c r="Q220" s="293"/>
      <c r="R220" s="293"/>
      <c r="S220" s="293"/>
    </row>
    <row r="221" spans="2:19" ht="15.75" customHeight="1">
      <c r="B221" s="247">
        <v>3862</v>
      </c>
      <c r="C221" s="293" t="s">
        <v>427</v>
      </c>
      <c r="D221" s="294" t="s">
        <v>412</v>
      </c>
      <c r="E221" s="267">
        <v>5333</v>
      </c>
      <c r="F221" s="293" t="s">
        <v>255</v>
      </c>
      <c r="G221" s="293" t="s">
        <v>7</v>
      </c>
      <c r="H221" s="544">
        <v>44468</v>
      </c>
      <c r="I221" s="293" t="s">
        <v>164</v>
      </c>
      <c r="J221" s="293" t="s">
        <v>211</v>
      </c>
      <c r="K221" s="293" t="str">
        <f>VLOOKUP(F221,NOMEC[],2,)</f>
        <v>JT DOCTORADO EN DERECHO</v>
      </c>
      <c r="L221" s="251">
        <v>363909</v>
      </c>
      <c r="M221" s="298" t="s">
        <v>822</v>
      </c>
      <c r="N221" s="251">
        <v>278</v>
      </c>
      <c r="O221" s="296"/>
      <c r="P221" s="297"/>
      <c r="Q221" s="293"/>
      <c r="R221" s="293"/>
      <c r="S221" s="293"/>
    </row>
    <row r="222" spans="2:19" ht="15.75" customHeight="1">
      <c r="B222" s="247">
        <v>3863</v>
      </c>
      <c r="C222" s="293" t="s">
        <v>427</v>
      </c>
      <c r="D222" s="300" t="str">
        <f>IFERROR(VLOOKUP(Dat_Pagos[[#This Row],[CURP]],BASE_A[[CURP]:[NOMBRE]],3,FALSE),"Por Identificar")</f>
        <v>GONZALEZ DIAZ GLADYS MINERVA</v>
      </c>
      <c r="E222" s="267">
        <v>2180</v>
      </c>
      <c r="F222" s="293" t="s">
        <v>295</v>
      </c>
      <c r="G222" s="293" t="s">
        <v>7</v>
      </c>
      <c r="H222" s="544">
        <v>44468</v>
      </c>
      <c r="I222" s="293" t="s">
        <v>164</v>
      </c>
      <c r="J222" s="293" t="s">
        <v>176</v>
      </c>
      <c r="K222" s="293" t="str">
        <f>VLOOKUP(F222,NOMEC[],2,)</f>
        <v>JT MAESTRIA EN DERECHO</v>
      </c>
      <c r="L222" s="251">
        <v>440758</v>
      </c>
      <c r="M222" s="298" t="s">
        <v>1105</v>
      </c>
      <c r="N222" s="251">
        <v>75</v>
      </c>
      <c r="O222" s="296"/>
      <c r="P222" s="297"/>
      <c r="Q222" s="293"/>
      <c r="R222" s="293"/>
      <c r="S222" s="293"/>
    </row>
    <row r="223" spans="2:19" ht="15.75" customHeight="1">
      <c r="B223" s="247">
        <v>3864</v>
      </c>
      <c r="C223" s="293" t="s">
        <v>427</v>
      </c>
      <c r="D223" s="300" t="str">
        <f>IFERROR(VLOOKUP(Dat_Pagos[[#This Row],[CURP]],BASE_A[[CURP]:[NOMBRE]],3,FALSE),"Por Identificar")</f>
        <v>GIL TUN ANGEL ARMANDO</v>
      </c>
      <c r="E223" s="267">
        <v>8000</v>
      </c>
      <c r="F223" s="293" t="s">
        <v>255</v>
      </c>
      <c r="G223" s="293" t="s">
        <v>7</v>
      </c>
      <c r="H223" s="544">
        <v>44468</v>
      </c>
      <c r="I223" s="293" t="s">
        <v>224</v>
      </c>
      <c r="J223" s="293" t="s">
        <v>225</v>
      </c>
      <c r="K223" s="293" t="str">
        <f>VLOOKUP(F223,NOMEC[],2,)</f>
        <v>JT DOCTORADO EN DERECHO</v>
      </c>
      <c r="L223" s="251">
        <v>819909</v>
      </c>
      <c r="M223" s="298" t="s">
        <v>1416</v>
      </c>
      <c r="N223" s="251">
        <v>244</v>
      </c>
      <c r="O223" s="296"/>
      <c r="P223" s="297"/>
      <c r="Q223" s="293"/>
      <c r="R223" s="293"/>
      <c r="S223" s="293"/>
    </row>
    <row r="224" spans="2:19" ht="15.75" customHeight="1">
      <c r="B224" s="247">
        <v>3865</v>
      </c>
      <c r="C224" s="293" t="s">
        <v>427</v>
      </c>
      <c r="D224" s="300" t="str">
        <f>IFERROR(VLOOKUP(Dat_Pagos[[#This Row],[CURP]],BASE_A[[CURP]:[NOMBRE]],3,FALSE),"Por Identificar")</f>
        <v>GIL LOPEZ DORIS MARIA</v>
      </c>
      <c r="E224" s="267">
        <v>8000</v>
      </c>
      <c r="F224" s="293" t="s">
        <v>255</v>
      </c>
      <c r="G224" s="293" t="s">
        <v>7</v>
      </c>
      <c r="H224" s="544">
        <v>44468</v>
      </c>
      <c r="I224" s="293" t="s">
        <v>224</v>
      </c>
      <c r="J224" s="293" t="s">
        <v>225</v>
      </c>
      <c r="K224" s="293" t="str">
        <f>VLOOKUP(F224,NOMEC[],2,)</f>
        <v>JT DOCTORADO EN DERECHO</v>
      </c>
      <c r="L224" s="251">
        <v>819914</v>
      </c>
      <c r="M224" s="298" t="s">
        <v>1413</v>
      </c>
      <c r="N224" s="251">
        <v>243</v>
      </c>
      <c r="O224" s="296"/>
      <c r="P224" s="297"/>
      <c r="Q224" s="293"/>
      <c r="R224" s="293"/>
      <c r="S224" s="293"/>
    </row>
    <row r="225" spans="2:19" ht="15.75" customHeight="1">
      <c r="B225" s="247">
        <v>3866</v>
      </c>
      <c r="C225" s="293" t="s">
        <v>427</v>
      </c>
      <c r="D225" s="300" t="str">
        <f>IFERROR(VLOOKUP(Dat_Pagos[[#This Row],[CURP]],BASE_A[[CURP]:[NOMBRE]],3,FALSE),"Por Identificar")</f>
        <v>GIL LOPEZ CRISTINA GUADALUPE</v>
      </c>
      <c r="E225" s="267">
        <v>8000</v>
      </c>
      <c r="F225" s="293" t="s">
        <v>255</v>
      </c>
      <c r="G225" s="293" t="s">
        <v>7</v>
      </c>
      <c r="H225" s="544">
        <v>44468</v>
      </c>
      <c r="I225" s="293" t="s">
        <v>224</v>
      </c>
      <c r="J225" s="293" t="s">
        <v>225</v>
      </c>
      <c r="K225" s="293" t="str">
        <f>VLOOKUP(F225,NOMEC[],2,)</f>
        <v>JT DOCTORADO EN DERECHO</v>
      </c>
      <c r="L225" s="251">
        <v>819919</v>
      </c>
      <c r="M225" s="298" t="s">
        <v>1419</v>
      </c>
      <c r="N225" s="251">
        <v>245</v>
      </c>
      <c r="O225" s="296"/>
      <c r="P225" s="297"/>
      <c r="Q225" s="293"/>
      <c r="R225" s="293"/>
      <c r="S225" s="293"/>
    </row>
    <row r="226" spans="2:19" ht="14.1" customHeight="1">
      <c r="B226" s="247">
        <v>3867</v>
      </c>
      <c r="C226" s="293" t="s">
        <v>427</v>
      </c>
      <c r="D226" s="300" t="str">
        <f>IFERROR(VLOOKUP(Dat_Pagos[[#This Row],[CURP]],BASE_A[[CURP]:[NOMBRE]],3,FALSE),"Por Identificar")</f>
        <v>GIL TUN ANGEL ARMANDO</v>
      </c>
      <c r="E226" s="267">
        <v>700</v>
      </c>
      <c r="F226" s="293" t="s">
        <v>255</v>
      </c>
      <c r="G226" s="293" t="s">
        <v>7</v>
      </c>
      <c r="H226" s="544">
        <v>44468</v>
      </c>
      <c r="I226" s="293" t="s">
        <v>362</v>
      </c>
      <c r="J226" s="293" t="s">
        <v>387</v>
      </c>
      <c r="K226" s="293" t="str">
        <f>VLOOKUP(F226,NOMEC[],2,)</f>
        <v>JT DOCTORADO EN DERECHO</v>
      </c>
      <c r="L226" s="251">
        <v>819924</v>
      </c>
      <c r="M226" s="298" t="s">
        <v>1416</v>
      </c>
      <c r="N226" s="251">
        <v>244</v>
      </c>
      <c r="O226" s="296"/>
      <c r="P226" s="297"/>
      <c r="Q226" s="293"/>
      <c r="R226" s="293"/>
      <c r="S226" s="293"/>
    </row>
    <row r="227" spans="2:19" ht="15.75" customHeight="1">
      <c r="B227" s="247">
        <v>3868</v>
      </c>
      <c r="C227" s="293" t="s">
        <v>313</v>
      </c>
      <c r="D227" s="300" t="str">
        <f>IFERROR(VLOOKUP(Dat_Pagos[[#This Row],[CURP]],BASE_A[[CURP]:[NOMBRE]],3,FALSE),"Por Identificar")</f>
        <v>OSORIO LOPEZ DIANA</v>
      </c>
      <c r="E227" s="266">
        <v>5000</v>
      </c>
      <c r="F227" s="293" t="s">
        <v>295</v>
      </c>
      <c r="G227" s="293" t="s">
        <v>7</v>
      </c>
      <c r="H227" s="544">
        <v>44468</v>
      </c>
      <c r="I227" s="293" t="s">
        <v>224</v>
      </c>
      <c r="J227" s="293" t="s">
        <v>223</v>
      </c>
      <c r="K227" s="293" t="str">
        <f>VLOOKUP(F227,NOMEC[],2,)</f>
        <v>JT MAESTRIA EN DERECHO</v>
      </c>
      <c r="L227" s="251">
        <v>157668</v>
      </c>
      <c r="M227" s="298" t="s">
        <v>103</v>
      </c>
      <c r="N227" s="251">
        <v>240</v>
      </c>
      <c r="O227" s="296"/>
      <c r="P227" s="297"/>
      <c r="Q227" s="293"/>
      <c r="R227" s="293"/>
      <c r="S227" s="293"/>
    </row>
    <row r="228" spans="2:19" ht="15.75" customHeight="1">
      <c r="B228" s="247">
        <v>3869</v>
      </c>
      <c r="C228" s="293" t="s">
        <v>433</v>
      </c>
      <c r="D228" s="300" t="str">
        <f>IFERROR(VLOOKUP(Dat_Pagos[[#This Row],[CURP]],BASE_A[[CURP]:[NOMBRE]],3,FALSE),"Por Identificar")</f>
        <v>ANTELE HERNANDEZ JEHU</v>
      </c>
      <c r="E228" s="267">
        <v>1250</v>
      </c>
      <c r="F228" s="293" t="s">
        <v>166</v>
      </c>
      <c r="G228" s="293" t="s">
        <v>7</v>
      </c>
      <c r="H228" s="544">
        <v>44468</v>
      </c>
      <c r="I228" s="293" t="s">
        <v>164</v>
      </c>
      <c r="J228" s="293" t="s">
        <v>318</v>
      </c>
      <c r="K228" s="293" t="str">
        <f>VLOOKUP(F228,NOMEC[],2,)</f>
        <v>LICENCIATURA EN DERECHO</v>
      </c>
      <c r="L228" s="251">
        <v>342884</v>
      </c>
      <c r="M228" s="298" t="s">
        <v>915</v>
      </c>
      <c r="N228" s="251">
        <v>2</v>
      </c>
      <c r="O228" s="296"/>
      <c r="P228" s="297"/>
      <c r="Q228" s="293"/>
      <c r="R228" s="293"/>
      <c r="S228" s="293"/>
    </row>
    <row r="229" spans="2:19" ht="15.75" customHeight="1">
      <c r="B229" s="247">
        <v>3870</v>
      </c>
      <c r="C229" s="293" t="s">
        <v>427</v>
      </c>
      <c r="D229" s="300" t="str">
        <f>IFERROR(VLOOKUP(Dat_Pagos[[#This Row],[CURP]],BASE_A[[CURP]:[NOMBRE]],3,FALSE),"Por Identificar")</f>
        <v xml:space="preserve">TECOTL GUTIERREZ LORENA </v>
      </c>
      <c r="E229" s="267">
        <v>3350</v>
      </c>
      <c r="F229" s="293" t="s">
        <v>255</v>
      </c>
      <c r="G229" s="293" t="s">
        <v>7</v>
      </c>
      <c r="H229" s="544">
        <v>44469</v>
      </c>
      <c r="I229" s="293" t="s">
        <v>164</v>
      </c>
      <c r="J229" s="293" t="s">
        <v>175</v>
      </c>
      <c r="K229" s="293" t="str">
        <f>VLOOKUP(F229,NOMEC[],2,)</f>
        <v>JT DOCTORADO EN DERECHO</v>
      </c>
      <c r="L229" s="251">
        <v>981322</v>
      </c>
      <c r="M229" s="298" t="s">
        <v>1456</v>
      </c>
      <c r="N229" s="251">
        <v>83</v>
      </c>
      <c r="O229" s="296"/>
      <c r="P229" s="348" t="s">
        <v>372</v>
      </c>
      <c r="Q229" s="293"/>
      <c r="R229" s="293"/>
      <c r="S229" s="293"/>
    </row>
    <row r="230" spans="2:19" ht="15.75" customHeight="1">
      <c r="B230" s="247">
        <v>3871</v>
      </c>
      <c r="C230" s="293" t="s">
        <v>446</v>
      </c>
      <c r="D230" s="300" t="str">
        <f>IFERROR(VLOOKUP(Dat_Pagos[[#This Row],[CURP]],BASE_A[[CURP]:[NOMBRE]],3,FALSE),"Por Identificar")</f>
        <v>Por Identificar</v>
      </c>
      <c r="E230" s="266">
        <v>6000</v>
      </c>
      <c r="F230" s="293" t="s">
        <v>198</v>
      </c>
      <c r="G230" s="293" t="s">
        <v>7</v>
      </c>
      <c r="H230" s="544">
        <v>44469</v>
      </c>
      <c r="I230" s="293" t="s">
        <v>224</v>
      </c>
      <c r="J230" s="293" t="s">
        <v>354</v>
      </c>
      <c r="K230" s="293" t="str">
        <f>VLOOKUP(F230,NOMEC[],2,)</f>
        <v>DOCTORADO EN DERECHO</v>
      </c>
      <c r="L230" s="251">
        <v>38571</v>
      </c>
      <c r="M230" s="298" t="s">
        <v>712</v>
      </c>
      <c r="N230" s="353"/>
      <c r="O230" s="296"/>
      <c r="P230" s="297"/>
      <c r="Q230" s="293"/>
      <c r="R230" s="293"/>
      <c r="S230" s="293"/>
    </row>
    <row r="231" spans="2:19" ht="15.75" customHeight="1">
      <c r="B231" s="247">
        <v>3872</v>
      </c>
      <c r="C231" s="293" t="s">
        <v>446</v>
      </c>
      <c r="D231" s="300" t="str">
        <f>IFERROR(VLOOKUP(Dat_Pagos[[#This Row],[CURP]],BASE_A[[CURP]:[NOMBRE]],3,FALSE),"Por Identificar")</f>
        <v>Por Identificar</v>
      </c>
      <c r="E231" s="267">
        <v>1400</v>
      </c>
      <c r="F231" s="293" t="s">
        <v>198</v>
      </c>
      <c r="G231" s="293" t="s">
        <v>7</v>
      </c>
      <c r="H231" s="544">
        <v>44469</v>
      </c>
      <c r="I231" s="293" t="s">
        <v>362</v>
      </c>
      <c r="J231" s="293" t="s">
        <v>387</v>
      </c>
      <c r="K231" s="293" t="str">
        <f>VLOOKUP(F231,NOMEC[],2,)</f>
        <v>DOCTORADO EN DERECHO</v>
      </c>
      <c r="L231" s="251">
        <v>42872</v>
      </c>
      <c r="M231" s="298" t="s">
        <v>712</v>
      </c>
      <c r="N231" s="353"/>
      <c r="O231" s="296"/>
      <c r="P231" s="297"/>
      <c r="Q231" s="293"/>
      <c r="R231" s="293"/>
      <c r="S231" s="293"/>
    </row>
    <row r="232" spans="2:19" ht="15.75" customHeight="1">
      <c r="B232" s="247">
        <v>3873</v>
      </c>
      <c r="C232" s="293" t="s">
        <v>446</v>
      </c>
      <c r="D232" s="300" t="str">
        <f>IFERROR(VLOOKUP(Dat_Pagos[[#This Row],[CURP]],BASE_A[[CURP]:[NOMBRE]],3,FALSE),"Por Identificar")</f>
        <v>PETRES ZAVALA LEOPOLDO</v>
      </c>
      <c r="E232" s="267">
        <v>2500</v>
      </c>
      <c r="F232" s="293" t="s">
        <v>198</v>
      </c>
      <c r="G232" s="293" t="s">
        <v>7</v>
      </c>
      <c r="H232" s="544">
        <v>44469</v>
      </c>
      <c r="I232" s="293" t="s">
        <v>280</v>
      </c>
      <c r="J232" s="293" t="s">
        <v>337</v>
      </c>
      <c r="K232" s="293" t="str">
        <f>VLOOKUP(F232,NOMEC[],2,)</f>
        <v>DOCTORADO EN DERECHO</v>
      </c>
      <c r="L232" s="251">
        <v>465600</v>
      </c>
      <c r="M232" s="298" t="s">
        <v>1268</v>
      </c>
      <c r="N232" s="251">
        <v>121</v>
      </c>
      <c r="O232" s="296"/>
      <c r="P232" s="297"/>
      <c r="Q232" s="293"/>
      <c r="R232" s="293"/>
      <c r="S232" s="293"/>
    </row>
    <row r="233" spans="2:19" ht="15.75" customHeight="1">
      <c r="B233" s="247">
        <v>3874</v>
      </c>
      <c r="C233" s="293" t="s">
        <v>446</v>
      </c>
      <c r="D233" s="300" t="str">
        <f>IFERROR(VLOOKUP(Dat_Pagos[[#This Row],[CURP]],BASE_A[[CURP]:[NOMBRE]],3,FALSE),"Por Identificar")</f>
        <v>PETRES ZAVALA LEOPOLDO</v>
      </c>
      <c r="E233" s="266">
        <v>26500</v>
      </c>
      <c r="F233" s="293" t="s">
        <v>198</v>
      </c>
      <c r="G233" s="293" t="s">
        <v>7</v>
      </c>
      <c r="H233" s="544">
        <v>44469</v>
      </c>
      <c r="I233" s="293" t="s">
        <v>224</v>
      </c>
      <c r="J233" s="293" t="s">
        <v>417</v>
      </c>
      <c r="K233" s="293" t="str">
        <f>VLOOKUP(F233,NOMEC[],2,)</f>
        <v>DOCTORADO EN DERECHO</v>
      </c>
      <c r="L233" s="251">
        <v>465600</v>
      </c>
      <c r="M233" s="298" t="s">
        <v>1268</v>
      </c>
      <c r="N233" s="251">
        <v>121</v>
      </c>
      <c r="O233" s="296"/>
      <c r="P233" s="297"/>
      <c r="Q233" s="293"/>
      <c r="R233" s="293"/>
      <c r="S233" s="293"/>
    </row>
    <row r="234" spans="2:19" ht="15.75" customHeight="1">
      <c r="B234" s="247">
        <v>3875</v>
      </c>
      <c r="C234" s="293" t="s">
        <v>427</v>
      </c>
      <c r="D234" s="294" t="s">
        <v>726</v>
      </c>
      <c r="E234" s="267">
        <v>2180</v>
      </c>
      <c r="F234" s="293" t="s">
        <v>163</v>
      </c>
      <c r="G234" s="293" t="s">
        <v>7</v>
      </c>
      <c r="H234" s="544">
        <v>44469</v>
      </c>
      <c r="I234" s="293" t="s">
        <v>164</v>
      </c>
      <c r="J234" s="293" t="s">
        <v>418</v>
      </c>
      <c r="K234" s="293" t="str">
        <f>VLOOKUP(F234,NOMEC[],2,)</f>
        <v>MAESTRIA DE DERECHO</v>
      </c>
      <c r="L234" s="251">
        <v>575358</v>
      </c>
      <c r="M234" s="298" t="s">
        <v>11</v>
      </c>
      <c r="N234" s="251">
        <v>201</v>
      </c>
      <c r="O234" s="296"/>
      <c r="P234" s="297"/>
      <c r="Q234" s="293"/>
      <c r="R234" s="293"/>
      <c r="S234" s="293"/>
    </row>
    <row r="235" spans="2:19" ht="15.75" customHeight="1">
      <c r="B235" s="247">
        <v>3876</v>
      </c>
      <c r="C235" s="293" t="s">
        <v>427</v>
      </c>
      <c r="D235" s="300" t="str">
        <f>IFERROR(VLOOKUP(Dat_Pagos[[#This Row],[CURP]],BASE_A[[CURP]:[NOMBRE]],3,FALSE),"Por Identificar")</f>
        <v>Por Identificar</v>
      </c>
      <c r="E235" s="267">
        <v>550</v>
      </c>
      <c r="F235" s="293" t="s">
        <v>299</v>
      </c>
      <c r="G235" s="293" t="s">
        <v>7</v>
      </c>
      <c r="H235" s="544">
        <v>44461</v>
      </c>
      <c r="I235" s="293" t="s">
        <v>362</v>
      </c>
      <c r="J235" s="293" t="s">
        <v>419</v>
      </c>
      <c r="K235" s="293" t="e">
        <f>VLOOKUP(F235,NOMEC[],2,)</f>
        <v>#N/A</v>
      </c>
      <c r="L235" s="251">
        <v>36593</v>
      </c>
      <c r="M235" s="298" t="s">
        <v>712</v>
      </c>
      <c r="N235" s="353"/>
      <c r="O235" s="296"/>
      <c r="P235" s="297"/>
      <c r="Q235" s="293"/>
      <c r="R235" s="293"/>
      <c r="S235" s="293"/>
    </row>
    <row r="236" spans="2:19" ht="15.75" customHeight="1">
      <c r="B236" s="247">
        <v>3877</v>
      </c>
      <c r="C236" s="293" t="s">
        <v>427</v>
      </c>
      <c r="D236" s="300" t="str">
        <f>IFERROR(VLOOKUP(Dat_Pagos[[#This Row],[CURP]],BASE_A[[CURP]:[NOMBRE]],3,FALSE),"Por Identificar")</f>
        <v>SANCHEZ RODRIGUEZ JOSE RAFAEL</v>
      </c>
      <c r="E236" s="267">
        <v>2180</v>
      </c>
      <c r="F236" s="293" t="s">
        <v>295</v>
      </c>
      <c r="G236" s="293" t="s">
        <v>7</v>
      </c>
      <c r="H236" s="544">
        <v>44459</v>
      </c>
      <c r="I236" s="293" t="s">
        <v>164</v>
      </c>
      <c r="J236" s="293" t="s">
        <v>172</v>
      </c>
      <c r="K236" s="293" t="str">
        <f>VLOOKUP(F236,NOMEC[],2,)</f>
        <v>JT MAESTRIA EN DERECHO</v>
      </c>
      <c r="L236" s="251">
        <v>824073</v>
      </c>
      <c r="M236" s="298" t="s">
        <v>1457</v>
      </c>
      <c r="N236" s="251">
        <v>269</v>
      </c>
      <c r="O236" s="296"/>
      <c r="P236" s="297"/>
      <c r="Q236" s="293"/>
      <c r="R236" s="293"/>
      <c r="S236" s="293"/>
    </row>
    <row r="237" spans="2:19" ht="15.75" customHeight="1">
      <c r="B237" s="247">
        <v>3878</v>
      </c>
      <c r="C237" s="293" t="s">
        <v>427</v>
      </c>
      <c r="D237" s="300" t="str">
        <f>IFERROR(VLOOKUP(Dat_Pagos[[#This Row],[CURP]],BASE_A[[CURP]:[NOMBRE]],3,FALSE),"Por Identificar")</f>
        <v>HERNANDEZ JARQUIN ALBERTO GUADALUPE</v>
      </c>
      <c r="E237" s="267">
        <v>3350</v>
      </c>
      <c r="F237" s="293" t="s">
        <v>255</v>
      </c>
      <c r="G237" s="293" t="s">
        <v>7</v>
      </c>
      <c r="H237" s="544">
        <v>44463</v>
      </c>
      <c r="I237" s="293" t="s">
        <v>164</v>
      </c>
      <c r="J237" s="293" t="s">
        <v>211</v>
      </c>
      <c r="K237" s="293" t="str">
        <f>VLOOKUP(F237,NOMEC[],2,)</f>
        <v>JT DOCTORADO EN DERECHO</v>
      </c>
      <c r="L237" s="251">
        <v>718365</v>
      </c>
      <c r="M237" s="298" t="s">
        <v>824</v>
      </c>
      <c r="N237" s="251">
        <v>280</v>
      </c>
      <c r="O237" s="296"/>
      <c r="P237" s="297"/>
      <c r="Q237" s="293"/>
      <c r="R237" s="293"/>
      <c r="S237" s="293"/>
    </row>
    <row r="238" spans="2:19" ht="15.75" customHeight="1">
      <c r="B238" s="247">
        <v>3879</v>
      </c>
      <c r="C238" s="293" t="s">
        <v>427</v>
      </c>
      <c r="D238" s="300" t="str">
        <f>IFERROR(VLOOKUP(Dat_Pagos[[#This Row],[CURP]],BASE_A[[CURP]:[NOMBRE]],3,FALSE),"Por Identificar")</f>
        <v>ESQUIDE MACIAS ALFONSO</v>
      </c>
      <c r="E238" s="267">
        <v>2180</v>
      </c>
      <c r="F238" s="293" t="s">
        <v>163</v>
      </c>
      <c r="G238" s="293" t="s">
        <v>7</v>
      </c>
      <c r="H238" s="544">
        <v>44463</v>
      </c>
      <c r="I238" s="293" t="s">
        <v>164</v>
      </c>
      <c r="J238" s="293" t="s">
        <v>172</v>
      </c>
      <c r="K238" s="262" t="str">
        <f>VLOOKUP(F238,NOMEC[],2,)</f>
        <v>MAESTRIA DE DERECHO</v>
      </c>
      <c r="L238" s="251">
        <v>823303</v>
      </c>
      <c r="M238" s="298" t="s">
        <v>825</v>
      </c>
      <c r="N238" s="251">
        <v>220</v>
      </c>
      <c r="O238" s="296"/>
      <c r="P238" s="297"/>
      <c r="Q238" s="293"/>
      <c r="R238" s="293"/>
      <c r="S238" s="293"/>
    </row>
    <row r="239" spans="2:19" ht="15.75" customHeight="1">
      <c r="B239" s="247">
        <v>3880</v>
      </c>
      <c r="C239" s="293" t="s">
        <v>427</v>
      </c>
      <c r="D239" s="300" t="str">
        <f>IFERROR(VLOOKUP(Dat_Pagos[[#This Row],[CURP]],BASE_A[[CURP]:[NOMBRE]],3,FALSE),"Por Identificar")</f>
        <v>Por Identificar</v>
      </c>
      <c r="E239" s="267">
        <v>3350</v>
      </c>
      <c r="F239" s="293" t="s">
        <v>255</v>
      </c>
      <c r="G239" s="293" t="s">
        <v>423</v>
      </c>
      <c r="H239" s="544">
        <v>44462</v>
      </c>
      <c r="I239" s="293" t="s">
        <v>164</v>
      </c>
      <c r="J239" s="293" t="s">
        <v>172</v>
      </c>
      <c r="K239" s="293" t="str">
        <f>VLOOKUP(F239,NOMEC[],2,)</f>
        <v>JT DOCTORADO EN DERECHO</v>
      </c>
      <c r="L239" s="251">
        <v>826438</v>
      </c>
      <c r="M239" s="298" t="s">
        <v>712</v>
      </c>
      <c r="N239" s="353"/>
      <c r="O239" s="296"/>
      <c r="P239" s="297"/>
      <c r="Q239" s="293"/>
      <c r="R239" s="293"/>
      <c r="S239" s="293"/>
    </row>
    <row r="240" spans="2:19" ht="15.75" customHeight="1">
      <c r="B240" s="247">
        <v>3881</v>
      </c>
      <c r="C240" s="293" t="s">
        <v>427</v>
      </c>
      <c r="D240" s="300" t="str">
        <f>IFERROR(VLOOKUP(Dat_Pagos[[#This Row],[CURP]],BASE_A[[CURP]:[NOMBRE]],3,FALSE),"Por Identificar")</f>
        <v>LOPEZ REJON MILDRED</v>
      </c>
      <c r="E240" s="266">
        <v>10000</v>
      </c>
      <c r="F240" s="293" t="s">
        <v>163</v>
      </c>
      <c r="G240" s="293" t="s">
        <v>7</v>
      </c>
      <c r="H240" s="544">
        <v>44445</v>
      </c>
      <c r="I240" s="293" t="s">
        <v>224</v>
      </c>
      <c r="J240" s="293" t="s">
        <v>371</v>
      </c>
      <c r="K240" s="293" t="str">
        <f>VLOOKUP(F240,NOMEC[],2,)</f>
        <v>MAESTRIA DE DERECHO</v>
      </c>
      <c r="L240" s="251">
        <v>762979</v>
      </c>
      <c r="M240" s="298" t="s">
        <v>1122</v>
      </c>
      <c r="N240" s="251">
        <v>184</v>
      </c>
      <c r="O240" s="296"/>
      <c r="P240" s="297"/>
      <c r="Q240" s="293"/>
      <c r="R240" s="293"/>
      <c r="S240" s="293"/>
    </row>
    <row r="241" spans="2:19" ht="15.75" customHeight="1">
      <c r="B241" s="247">
        <v>3882</v>
      </c>
      <c r="C241" s="293" t="s">
        <v>427</v>
      </c>
      <c r="D241" s="300" t="str">
        <f>IFERROR(VLOOKUP(Dat_Pagos[[#This Row],[CURP]],BASE_A[[CURP]:[NOMBRE]],3,FALSE),"Por Identificar")</f>
        <v xml:space="preserve">MAY CHAN ILEANA VICTORIA </v>
      </c>
      <c r="E241" s="267">
        <v>2300</v>
      </c>
      <c r="F241" s="293" t="s">
        <v>198</v>
      </c>
      <c r="G241" s="293" t="s">
        <v>7</v>
      </c>
      <c r="H241" s="544">
        <v>44469</v>
      </c>
      <c r="I241" s="293" t="s">
        <v>164</v>
      </c>
      <c r="J241" s="293" t="s">
        <v>424</v>
      </c>
      <c r="K241" s="293" t="str">
        <f>VLOOKUP(F241,NOMEC[],2,)</f>
        <v>DOCTORADO EN DERECHO</v>
      </c>
      <c r="L241" s="251" t="s">
        <v>425</v>
      </c>
      <c r="M241" s="298" t="s">
        <v>1454</v>
      </c>
      <c r="N241" s="251">
        <v>267</v>
      </c>
      <c r="O241" s="296"/>
      <c r="P241" s="297"/>
      <c r="Q241" s="293"/>
      <c r="R241" s="293"/>
      <c r="S241" s="293"/>
    </row>
    <row r="242" spans="2:19" ht="15.75" customHeight="1">
      <c r="B242" s="247">
        <v>3883</v>
      </c>
      <c r="C242" s="315" t="s">
        <v>427</v>
      </c>
      <c r="D242" s="300" t="str">
        <f>IFERROR(VLOOKUP(Dat_Pagos[[#This Row],[CURP]],BASE_A[[CURP]:[NOMBRE]],3,FALSE),"Por Identificar")</f>
        <v>SOSA GARCIA LIZBETH REGINA</v>
      </c>
      <c r="E242" s="267">
        <v>2180</v>
      </c>
      <c r="F242" s="293" t="s">
        <v>303</v>
      </c>
      <c r="G242" s="293" t="s">
        <v>7</v>
      </c>
      <c r="H242" s="544">
        <v>44469</v>
      </c>
      <c r="I242" s="293" t="s">
        <v>164</v>
      </c>
      <c r="J242" s="293" t="s">
        <v>176</v>
      </c>
      <c r="K242" s="293" t="str">
        <f>VLOOKUP(F242,NOMEC[],2,)</f>
        <v>JT EN LICENCIATURA EN DERECHO</v>
      </c>
      <c r="L242" s="251">
        <v>13768</v>
      </c>
      <c r="M242" s="298" t="s">
        <v>150</v>
      </c>
      <c r="N242" s="251">
        <v>262</v>
      </c>
      <c r="O242" s="296"/>
      <c r="P242" s="297"/>
      <c r="Q242" s="293"/>
      <c r="R242" s="293"/>
      <c r="S242" s="293"/>
    </row>
    <row r="243" spans="2:19" ht="15.75" customHeight="1">
      <c r="B243" s="247">
        <v>3884</v>
      </c>
      <c r="C243" s="293" t="s">
        <v>427</v>
      </c>
      <c r="D243" s="300" t="str">
        <f>IFERROR(VLOOKUP(Dat_Pagos[[#This Row],[CURP]],BASE_A[[CURP]:[NOMBRE]],3,FALSE),"Por Identificar")</f>
        <v>POBLANO MANCILLA MARGARITA IVETTE</v>
      </c>
      <c r="E243" s="361">
        <v>2180</v>
      </c>
      <c r="F243" s="293" t="s">
        <v>163</v>
      </c>
      <c r="G243" s="293" t="s">
        <v>7</v>
      </c>
      <c r="H243" s="544">
        <v>44470</v>
      </c>
      <c r="I243" s="293" t="s">
        <v>164</v>
      </c>
      <c r="J243" s="293" t="s">
        <v>428</v>
      </c>
      <c r="K243" s="293" t="str">
        <f>VLOOKUP(F243,NOMEC[],2,)</f>
        <v>MAESTRIA DE DERECHO</v>
      </c>
      <c r="L243" s="251">
        <v>612988</v>
      </c>
      <c r="M243" s="298" t="s">
        <v>1147</v>
      </c>
      <c r="N243" s="251">
        <v>120</v>
      </c>
      <c r="O243" s="296"/>
      <c r="P243" s="297" t="s">
        <v>372</v>
      </c>
      <c r="Q243" s="293"/>
      <c r="R243" s="293"/>
      <c r="S243" s="293"/>
    </row>
    <row r="244" spans="2:19" ht="15.75" customHeight="1">
      <c r="B244" s="247">
        <v>3885</v>
      </c>
      <c r="C244" s="293" t="s">
        <v>427</v>
      </c>
      <c r="D244" s="300" t="str">
        <f>IFERROR(VLOOKUP(Dat_Pagos[[#This Row],[CURP]],BASE_A[[CURP]:[NOMBRE]],3,FALSE),"Por Identificar")</f>
        <v>POBLANO MANCILLA MARGARITA IVETTE</v>
      </c>
      <c r="E244" s="361">
        <v>2000</v>
      </c>
      <c r="F244" s="293" t="s">
        <v>163</v>
      </c>
      <c r="G244" s="293" t="s">
        <v>7</v>
      </c>
      <c r="H244" s="544">
        <v>44470</v>
      </c>
      <c r="I244" s="293" t="s">
        <v>280</v>
      </c>
      <c r="J244" s="293" t="s">
        <v>337</v>
      </c>
      <c r="K244" s="293" t="str">
        <f>VLOOKUP(F244,NOMEC[],2,)</f>
        <v>MAESTRIA DE DERECHO</v>
      </c>
      <c r="L244" s="251">
        <v>612988</v>
      </c>
      <c r="M244" s="298" t="s">
        <v>1147</v>
      </c>
      <c r="N244" s="251">
        <v>120</v>
      </c>
      <c r="O244" s="296"/>
      <c r="P244" s="297" t="s">
        <v>372</v>
      </c>
      <c r="Q244" s="293"/>
      <c r="R244" s="293"/>
      <c r="S244" s="293"/>
    </row>
    <row r="245" spans="2:19" ht="15.75" customHeight="1">
      <c r="B245" s="247">
        <v>3886</v>
      </c>
      <c r="C245" s="293" t="s">
        <v>427</v>
      </c>
      <c r="D245" s="300" t="str">
        <f>IFERROR(VLOOKUP(Dat_Pagos[[#This Row],[CURP]],BASE_A[[CURP]:[NOMBRE]],3,FALSE),"Por Identificar")</f>
        <v>POBLANO MANCILLA MARGARITA IVETTE</v>
      </c>
      <c r="E245" s="361">
        <v>2000</v>
      </c>
      <c r="F245" s="293" t="s">
        <v>163</v>
      </c>
      <c r="G245" s="293" t="s">
        <v>7</v>
      </c>
      <c r="H245" s="544">
        <v>44470</v>
      </c>
      <c r="I245" s="293" t="s">
        <v>280</v>
      </c>
      <c r="J245" s="293" t="s">
        <v>368</v>
      </c>
      <c r="K245" s="293" t="str">
        <f>VLOOKUP(F245,NOMEC[],2,)</f>
        <v>MAESTRIA DE DERECHO</v>
      </c>
      <c r="L245" s="251">
        <v>612988</v>
      </c>
      <c r="M245" s="298" t="s">
        <v>1147</v>
      </c>
      <c r="N245" s="251">
        <v>120</v>
      </c>
      <c r="O245" s="296"/>
      <c r="P245" s="297"/>
      <c r="Q245" s="293"/>
      <c r="R245" s="293"/>
      <c r="S245" s="293"/>
    </row>
    <row r="246" spans="2:19" ht="15.75" customHeight="1">
      <c r="B246" s="247">
        <v>3887</v>
      </c>
      <c r="C246" s="293" t="s">
        <v>427</v>
      </c>
      <c r="D246" s="300" t="str">
        <f>IFERROR(VLOOKUP(Dat_Pagos[[#This Row],[CURP]],BASE_A[[CURP]:[NOMBRE]],3,FALSE),"Por Identificar")</f>
        <v xml:space="preserve">MENA MORENO ERICK </v>
      </c>
      <c r="E246" s="267">
        <v>3350</v>
      </c>
      <c r="F246" s="293" t="s">
        <v>255</v>
      </c>
      <c r="G246" s="293" t="s">
        <v>7</v>
      </c>
      <c r="H246" s="544">
        <v>44470</v>
      </c>
      <c r="I246" s="293" t="s">
        <v>164</v>
      </c>
      <c r="J246" s="293" t="s">
        <v>430</v>
      </c>
      <c r="K246" s="293" t="str">
        <f>VLOOKUP(F246,NOMEC[],2,)</f>
        <v>JT DOCTORADO EN DERECHO</v>
      </c>
      <c r="L246" s="251">
        <v>781341</v>
      </c>
      <c r="M246" s="298" t="s">
        <v>1449</v>
      </c>
      <c r="N246" s="251">
        <v>164</v>
      </c>
      <c r="O246" s="296"/>
      <c r="P246" s="297" t="s">
        <v>372</v>
      </c>
      <c r="Q246" s="293"/>
      <c r="R246" s="293"/>
      <c r="S246" s="293"/>
    </row>
    <row r="247" spans="2:19" ht="14.1" customHeight="1">
      <c r="B247" s="247">
        <v>3888</v>
      </c>
      <c r="C247" s="293" t="s">
        <v>1884</v>
      </c>
      <c r="D247" s="321" t="s">
        <v>177</v>
      </c>
      <c r="E247" s="267">
        <v>1350</v>
      </c>
      <c r="F247" s="293" t="s">
        <v>166</v>
      </c>
      <c r="G247" s="293" t="s">
        <v>7</v>
      </c>
      <c r="H247" s="544">
        <v>44470</v>
      </c>
      <c r="I247" s="293" t="s">
        <v>164</v>
      </c>
      <c r="J247" s="293" t="s">
        <v>209</v>
      </c>
      <c r="K247" s="293" t="str">
        <f>VLOOKUP(F247,NOMEC[],2,)</f>
        <v>LICENCIATURA EN DERECHO</v>
      </c>
      <c r="L247" s="251">
        <v>703488</v>
      </c>
      <c r="M247" s="298" t="s">
        <v>949</v>
      </c>
      <c r="N247" s="323">
        <v>15</v>
      </c>
      <c r="O247" s="296"/>
      <c r="P247" s="297"/>
      <c r="Q247" s="293"/>
      <c r="R247" s="293"/>
      <c r="S247" s="293"/>
    </row>
    <row r="248" spans="2:19" ht="15.75" customHeight="1">
      <c r="B248" s="247">
        <v>3889</v>
      </c>
      <c r="C248" s="293" t="s">
        <v>427</v>
      </c>
      <c r="D248" s="300" t="str">
        <f>IFERROR(VLOOKUP(Dat_Pagos[[#This Row],[CURP]],BASE_A[[CURP]:[NOMBRE]],3,FALSE),"Por Identificar")</f>
        <v>DOMINGUEZ UC DARWIN DAVID</v>
      </c>
      <c r="E248" s="267">
        <v>2180</v>
      </c>
      <c r="F248" s="293" t="s">
        <v>163</v>
      </c>
      <c r="G248" s="293" t="s">
        <v>432</v>
      </c>
      <c r="H248" s="544">
        <v>44470</v>
      </c>
      <c r="I248" s="293" t="s">
        <v>164</v>
      </c>
      <c r="J248" s="293" t="s">
        <v>241</v>
      </c>
      <c r="K248" s="293" t="str">
        <f>VLOOKUP(F248,NOMEC[],2,)</f>
        <v>MAESTRIA DE DERECHO</v>
      </c>
      <c r="L248" s="251">
        <v>109430</v>
      </c>
      <c r="M248" s="298" t="s">
        <v>105</v>
      </c>
      <c r="N248" s="251">
        <v>241</v>
      </c>
      <c r="O248" s="296"/>
      <c r="P248" s="297"/>
      <c r="Q248" s="293"/>
      <c r="R248" s="293"/>
      <c r="S248" s="293"/>
    </row>
    <row r="249" spans="2:19" ht="14.1" customHeight="1">
      <c r="B249" s="247">
        <v>3890</v>
      </c>
      <c r="C249" s="293" t="s">
        <v>433</v>
      </c>
      <c r="D249" s="300" t="str">
        <f>IFERROR(VLOOKUP(Dat_Pagos[[#This Row],[CURP]],BASE_A[[CURP]:[NOMBRE]],3,FALSE),"Por Identificar")</f>
        <v>CETINA CARRILLO JULIO MANUEL</v>
      </c>
      <c r="E249" s="267">
        <v>1250</v>
      </c>
      <c r="F249" s="293" t="s">
        <v>166</v>
      </c>
      <c r="G249" s="293" t="s">
        <v>7</v>
      </c>
      <c r="H249" s="544">
        <v>44470</v>
      </c>
      <c r="I249" s="293" t="s">
        <v>164</v>
      </c>
      <c r="J249" s="293" t="s">
        <v>349</v>
      </c>
      <c r="K249" s="293" t="str">
        <f>VLOOKUP(F249,NOMEC[],2,)</f>
        <v>LICENCIATURA EN DERECHO</v>
      </c>
      <c r="L249" s="251">
        <v>219723</v>
      </c>
      <c r="M249" s="298" t="s">
        <v>923</v>
      </c>
      <c r="N249" s="251">
        <v>5</v>
      </c>
      <c r="O249" s="296"/>
      <c r="P249" s="297"/>
      <c r="Q249" s="293"/>
      <c r="R249" s="293"/>
      <c r="S249" s="293"/>
    </row>
    <row r="250" spans="2:19" ht="15.75" customHeight="1">
      <c r="B250" s="247">
        <v>3891</v>
      </c>
      <c r="C250" s="293" t="s">
        <v>427</v>
      </c>
      <c r="D250" s="300" t="str">
        <f>IFERROR(VLOOKUP(Dat_Pagos[[#This Row],[CURP]],BASE_A[[CURP]:[NOMBRE]],3,FALSE),"Por Identificar")</f>
        <v>TINOCO COSIO CLAUDIA GUADALUPE</v>
      </c>
      <c r="E250" s="267">
        <v>3350</v>
      </c>
      <c r="F250" s="293" t="s">
        <v>198</v>
      </c>
      <c r="G250" s="293" t="s">
        <v>7</v>
      </c>
      <c r="H250" s="544">
        <v>44470</v>
      </c>
      <c r="I250" s="293" t="s">
        <v>164</v>
      </c>
      <c r="J250" s="293" t="s">
        <v>185</v>
      </c>
      <c r="K250" s="293" t="str">
        <f>VLOOKUP(F250,NOMEC[],2,)</f>
        <v>DOCTORADO EN DERECHO</v>
      </c>
      <c r="L250" s="251">
        <v>66724</v>
      </c>
      <c r="M250" s="298" t="s">
        <v>1324</v>
      </c>
      <c r="N250" s="251">
        <v>179</v>
      </c>
      <c r="O250" s="296"/>
      <c r="P250" s="297"/>
      <c r="Q250" s="293"/>
      <c r="R250" s="293"/>
      <c r="S250" s="293"/>
    </row>
    <row r="251" spans="2:19" ht="15.75" customHeight="1">
      <c r="B251" s="247">
        <v>3892</v>
      </c>
      <c r="C251" s="293" t="s">
        <v>427</v>
      </c>
      <c r="D251" s="300" t="str">
        <f>IFERROR(VLOOKUP(Dat_Pagos[[#This Row],[CURP]],BASE_A[[CURP]:[NOMBRE]],3,FALSE),"Por Identificar")</f>
        <v>HOIL ESCAMILLA FERNANDO JAVIER</v>
      </c>
      <c r="E251" s="267">
        <v>2180</v>
      </c>
      <c r="F251" s="293" t="s">
        <v>303</v>
      </c>
      <c r="G251" s="293" t="s">
        <v>432</v>
      </c>
      <c r="H251" s="544">
        <v>44470</v>
      </c>
      <c r="I251" s="293" t="s">
        <v>164</v>
      </c>
      <c r="J251" s="293" t="s">
        <v>176</v>
      </c>
      <c r="K251" s="293" t="str">
        <f>VLOOKUP(F251,NOMEC[],2,)</f>
        <v>JT EN LICENCIATURA EN DERECHO</v>
      </c>
      <c r="L251" s="251">
        <v>104369</v>
      </c>
      <c r="M251" s="298" t="s">
        <v>143</v>
      </c>
      <c r="N251" s="251">
        <v>258</v>
      </c>
      <c r="O251" s="296"/>
      <c r="P251" s="297"/>
      <c r="Q251" s="293"/>
      <c r="R251" s="293"/>
      <c r="S251" s="293"/>
    </row>
    <row r="252" spans="2:19" ht="15.75" customHeight="1">
      <c r="B252" s="247">
        <v>3893</v>
      </c>
      <c r="C252" s="293" t="s">
        <v>294</v>
      </c>
      <c r="D252" s="362" t="s">
        <v>118</v>
      </c>
      <c r="E252" s="267">
        <v>3350</v>
      </c>
      <c r="F252" s="293" t="s">
        <v>198</v>
      </c>
      <c r="G252" s="293" t="s">
        <v>7</v>
      </c>
      <c r="H252" s="544">
        <v>44470</v>
      </c>
      <c r="I252" s="293" t="s">
        <v>164</v>
      </c>
      <c r="J252" s="293" t="s">
        <v>176</v>
      </c>
      <c r="K252" s="293" t="str">
        <f>VLOOKUP(F252,NOMEC[],2,)</f>
        <v>DOCTORADO EN DERECHO</v>
      </c>
      <c r="L252" s="251">
        <v>846287</v>
      </c>
      <c r="M252" s="298" t="s">
        <v>119</v>
      </c>
      <c r="N252" s="251">
        <v>250</v>
      </c>
      <c r="O252" s="296"/>
      <c r="P252" s="297"/>
      <c r="Q252" s="293"/>
      <c r="R252" s="293"/>
      <c r="S252" s="293"/>
    </row>
    <row r="253" spans="2:19" ht="15.75" customHeight="1">
      <c r="B253" s="247">
        <v>3894</v>
      </c>
      <c r="C253" s="293" t="s">
        <v>433</v>
      </c>
      <c r="D253" s="300" t="str">
        <f>IFERROR(VLOOKUP(Dat_Pagos[[#This Row],[CURP]],BASE_A[[CURP]:[NOMBRE]],3,FALSE),"Por Identificar")</f>
        <v>Por Identificar</v>
      </c>
      <c r="E253" s="267">
        <v>1250</v>
      </c>
      <c r="F253" s="293" t="s">
        <v>166</v>
      </c>
      <c r="G253" s="293" t="s">
        <v>7</v>
      </c>
      <c r="H253" s="544">
        <v>44470</v>
      </c>
      <c r="I253" s="293" t="s">
        <v>164</v>
      </c>
      <c r="J253" s="293" t="s">
        <v>318</v>
      </c>
      <c r="K253" s="293" t="str">
        <f>VLOOKUP(F253,NOMEC[],2,)</f>
        <v>LICENCIATURA EN DERECHO</v>
      </c>
      <c r="L253" s="251">
        <v>817524</v>
      </c>
      <c r="M253" s="298" t="s">
        <v>712</v>
      </c>
      <c r="N253" s="353"/>
      <c r="O253" s="296"/>
      <c r="P253" s="297"/>
      <c r="Q253" s="293"/>
      <c r="R253" s="293"/>
      <c r="S253" s="293"/>
    </row>
    <row r="254" spans="2:19" ht="15.75" customHeight="1">
      <c r="B254" s="247">
        <v>3895</v>
      </c>
      <c r="C254" s="293" t="s">
        <v>1884</v>
      </c>
      <c r="D254" s="300" t="str">
        <f>IFERROR(VLOOKUP(Dat_Pagos[[#This Row],[CURP]],BASE_A[[CURP]:[NOMBRE]],3,FALSE),"Por Identificar")</f>
        <v>OXTE CAUICH BELCY ASAREEL</v>
      </c>
      <c r="E254" s="267">
        <v>675</v>
      </c>
      <c r="F254" s="293" t="s">
        <v>166</v>
      </c>
      <c r="G254" s="293" t="s">
        <v>7</v>
      </c>
      <c r="H254" s="544">
        <v>44473</v>
      </c>
      <c r="I254" s="293" t="s">
        <v>164</v>
      </c>
      <c r="J254" s="293" t="s">
        <v>209</v>
      </c>
      <c r="K254" s="293" t="str">
        <f>VLOOKUP(F254,NOMEC[],2,)</f>
        <v>LICENCIATURA EN DERECHO</v>
      </c>
      <c r="L254" s="251">
        <v>5195</v>
      </c>
      <c r="M254" s="298" t="s">
        <v>964</v>
      </c>
      <c r="N254" s="251">
        <v>20</v>
      </c>
      <c r="O254" s="296"/>
      <c r="P254" s="297"/>
      <c r="Q254" s="293"/>
      <c r="R254" s="293"/>
      <c r="S254" s="293"/>
    </row>
    <row r="255" spans="2:19" ht="14.1" customHeight="1">
      <c r="B255" s="247">
        <v>3896</v>
      </c>
      <c r="C255" s="293" t="s">
        <v>433</v>
      </c>
      <c r="D255" s="300" t="str">
        <f>IFERROR(VLOOKUP(Dat_Pagos[[#This Row],[CURP]],BASE_A[[CURP]:[NOMBRE]],3,FALSE),"Por Identificar")</f>
        <v>SANDOVAL REYES SELENA ENCARNACION</v>
      </c>
      <c r="E255" s="267">
        <v>1250</v>
      </c>
      <c r="F255" s="293" t="s">
        <v>166</v>
      </c>
      <c r="G255" s="293" t="s">
        <v>7</v>
      </c>
      <c r="H255" s="544">
        <v>44473</v>
      </c>
      <c r="I255" s="293" t="s">
        <v>164</v>
      </c>
      <c r="J255" s="293" t="s">
        <v>349</v>
      </c>
      <c r="K255" s="293" t="str">
        <f>VLOOKUP(F255,NOMEC[],2,)</f>
        <v>LICENCIATURA EN DERECHO</v>
      </c>
      <c r="L255" s="251">
        <v>42627</v>
      </c>
      <c r="M255" s="298" t="s">
        <v>937</v>
      </c>
      <c r="N255" s="251">
        <v>11</v>
      </c>
      <c r="O255" s="296"/>
      <c r="P255" s="297"/>
      <c r="Q255" s="293"/>
      <c r="R255" s="293"/>
      <c r="S255" s="293"/>
    </row>
    <row r="256" spans="2:19" ht="14.1" customHeight="1">
      <c r="B256" s="247">
        <v>3897</v>
      </c>
      <c r="C256" s="293" t="s">
        <v>427</v>
      </c>
      <c r="D256" s="300" t="str">
        <f>IFERROR(VLOOKUP(Dat_Pagos[[#This Row],[CURP]],BASE_A[[CURP]:[NOMBRE]],3,FALSE),"Por Identificar")</f>
        <v xml:space="preserve">SANCHEZ DE LA CRUZ ALICIA </v>
      </c>
      <c r="E256" s="267">
        <v>3350</v>
      </c>
      <c r="F256" s="293" t="s">
        <v>198</v>
      </c>
      <c r="G256" s="293" t="s">
        <v>7</v>
      </c>
      <c r="H256" s="544">
        <v>44473</v>
      </c>
      <c r="I256" s="293" t="s">
        <v>164</v>
      </c>
      <c r="J256" s="293" t="s">
        <v>172</v>
      </c>
      <c r="K256" s="293" t="str">
        <f>VLOOKUP(F256,NOMEC[],2,)</f>
        <v>DOCTORADO EN DERECHO</v>
      </c>
      <c r="L256" s="251">
        <v>125066</v>
      </c>
      <c r="M256" s="298" t="s">
        <v>154</v>
      </c>
      <c r="N256" s="251">
        <v>92</v>
      </c>
      <c r="O256" s="296"/>
      <c r="P256" s="297"/>
      <c r="Q256" s="293"/>
      <c r="R256" s="293"/>
      <c r="S256" s="293"/>
    </row>
    <row r="257" spans="2:19" ht="15.75" customHeight="1">
      <c r="B257" s="247">
        <v>3898</v>
      </c>
      <c r="C257" s="293" t="s">
        <v>427</v>
      </c>
      <c r="D257" s="310" t="s">
        <v>306</v>
      </c>
      <c r="E257" s="267">
        <v>3350</v>
      </c>
      <c r="F257" s="293" t="s">
        <v>198</v>
      </c>
      <c r="G257" s="293" t="s">
        <v>7</v>
      </c>
      <c r="H257" s="544">
        <v>44473</v>
      </c>
      <c r="I257" s="293" t="s">
        <v>164</v>
      </c>
      <c r="J257" s="293" t="s">
        <v>189</v>
      </c>
      <c r="K257" s="293" t="str">
        <f>VLOOKUP(F257,NOMEC[],2,)</f>
        <v>DOCTORADO EN DERECHO</v>
      </c>
      <c r="L257" s="251">
        <v>149164</v>
      </c>
      <c r="M257" s="298" t="s">
        <v>1305</v>
      </c>
      <c r="N257" s="251">
        <v>198</v>
      </c>
      <c r="O257" s="296"/>
      <c r="P257" s="297"/>
      <c r="Q257" s="293"/>
      <c r="R257" s="293"/>
      <c r="S257" s="293"/>
    </row>
    <row r="258" spans="2:19" ht="15.75" customHeight="1">
      <c r="B258" s="247">
        <v>3899</v>
      </c>
      <c r="C258" s="293" t="s">
        <v>427</v>
      </c>
      <c r="D258" s="300" t="str">
        <f>IFERROR(VLOOKUP(Dat_Pagos[[#This Row],[CURP]],BASE_A[[CURP]:[NOMBRE]],3,FALSE),"Por Identificar")</f>
        <v>DZIB KU JESSICA GUADALUPE</v>
      </c>
      <c r="E258" s="266">
        <v>7500</v>
      </c>
      <c r="F258" s="293" t="s">
        <v>163</v>
      </c>
      <c r="G258" s="293" t="s">
        <v>7</v>
      </c>
      <c r="H258" s="544">
        <v>44473</v>
      </c>
      <c r="I258" s="293" t="s">
        <v>224</v>
      </c>
      <c r="J258" s="293" t="s">
        <v>354</v>
      </c>
      <c r="K258" s="293" t="str">
        <f>VLOOKUP(F258,NOMEC[],2,)</f>
        <v>MAESTRIA DE DERECHO</v>
      </c>
      <c r="L258" s="251">
        <v>230683</v>
      </c>
      <c r="M258" s="298" t="s">
        <v>1081</v>
      </c>
      <c r="N258" s="251">
        <v>63</v>
      </c>
      <c r="O258" s="296"/>
      <c r="P258" s="297"/>
      <c r="Q258" s="293"/>
      <c r="R258" s="293"/>
      <c r="S258" s="293"/>
    </row>
    <row r="259" spans="2:19" ht="15.75" customHeight="1">
      <c r="B259" s="247">
        <v>3900</v>
      </c>
      <c r="C259" s="293" t="s">
        <v>433</v>
      </c>
      <c r="D259" s="300" t="str">
        <f>IFERROR(VLOOKUP(Dat_Pagos[[#This Row],[CURP]],BASE_A[[CURP]:[NOMBRE]],3,FALSE),"Por Identificar")</f>
        <v>VELAZQUEZ DEL VALLE JAZMIN</v>
      </c>
      <c r="E259" s="267">
        <v>1250</v>
      </c>
      <c r="F259" s="293" t="s">
        <v>166</v>
      </c>
      <c r="G259" s="293" t="s">
        <v>7</v>
      </c>
      <c r="H259" s="544">
        <v>44473</v>
      </c>
      <c r="I259" s="293" t="s">
        <v>164</v>
      </c>
      <c r="J259" s="293" t="s">
        <v>349</v>
      </c>
      <c r="K259" s="293" t="str">
        <f>VLOOKUP(F259,NOMEC[],2,)</f>
        <v>LICENCIATURA EN DERECHO</v>
      </c>
      <c r="L259" s="251">
        <v>236779</v>
      </c>
      <c r="M259" s="298" t="s">
        <v>940</v>
      </c>
      <c r="N259" s="251">
        <v>12</v>
      </c>
      <c r="O259" s="296"/>
      <c r="P259" s="297"/>
      <c r="Q259" s="293"/>
      <c r="R259" s="293"/>
      <c r="S259" s="293"/>
    </row>
    <row r="260" spans="2:19" ht="15.75" customHeight="1">
      <c r="B260" s="247">
        <v>3901</v>
      </c>
      <c r="C260" s="293" t="s">
        <v>427</v>
      </c>
      <c r="D260" s="294" t="s">
        <v>35</v>
      </c>
      <c r="E260" s="267">
        <v>2800</v>
      </c>
      <c r="F260" s="293" t="s">
        <v>198</v>
      </c>
      <c r="G260" s="293" t="s">
        <v>2962</v>
      </c>
      <c r="H260" s="544">
        <v>44473</v>
      </c>
      <c r="I260" s="293" t="s">
        <v>164</v>
      </c>
      <c r="J260" s="293" t="s">
        <v>227</v>
      </c>
      <c r="K260" s="293" t="str">
        <f>VLOOKUP(F260,NOMEC[],2,)</f>
        <v>DOCTORADO EN DERECHO</v>
      </c>
      <c r="L260" s="251">
        <v>259235</v>
      </c>
      <c r="M260" s="298" t="s">
        <v>36</v>
      </c>
      <c r="N260" s="251">
        <v>194</v>
      </c>
      <c r="O260" s="296"/>
      <c r="P260" s="297"/>
      <c r="Q260" s="293"/>
      <c r="R260" s="293"/>
      <c r="S260" s="293"/>
    </row>
    <row r="261" spans="2:19" ht="15.75" customHeight="1">
      <c r="B261" s="247">
        <v>3902</v>
      </c>
      <c r="C261" s="293" t="s">
        <v>427</v>
      </c>
      <c r="D261" s="294" t="str">
        <f>IFERROR(VLOOKUP(Dat_Pagos[[#This Row],[CURP]],BASE_A[[CURP]:[NOMBRE]],3,FALSE),"Por Identificar")</f>
        <v xml:space="preserve">REYES TREJO LUIS ALONSO </v>
      </c>
      <c r="E261" s="267">
        <v>2180</v>
      </c>
      <c r="F261" s="293" t="s">
        <v>303</v>
      </c>
      <c r="G261" s="293" t="s">
        <v>7</v>
      </c>
      <c r="H261" s="544">
        <v>44473</v>
      </c>
      <c r="I261" s="293" t="s">
        <v>164</v>
      </c>
      <c r="J261" s="293" t="s">
        <v>176</v>
      </c>
      <c r="K261" s="293" t="str">
        <f>VLOOKUP(F261,NOMEC[],2,)</f>
        <v>JT EN LICENCIATURA EN DERECHO</v>
      </c>
      <c r="L261" s="251">
        <v>283559</v>
      </c>
      <c r="M261" s="298" t="s">
        <v>127</v>
      </c>
      <c r="N261" s="251">
        <v>80</v>
      </c>
      <c r="O261" s="296"/>
      <c r="P261" s="297"/>
      <c r="Q261" s="293"/>
      <c r="R261" s="293"/>
      <c r="S261" s="293"/>
    </row>
    <row r="262" spans="2:19" ht="15.75" customHeight="1">
      <c r="B262" s="247">
        <v>3903</v>
      </c>
      <c r="C262" s="293" t="s">
        <v>427</v>
      </c>
      <c r="D262" s="300" t="str">
        <f>IFERROR(VLOOKUP(Dat_Pagos[[#This Row],[CURP]],BASE_A[[CURP]:[NOMBRE]],3,FALSE),"Por Identificar")</f>
        <v>Por Identificar</v>
      </c>
      <c r="E262" s="267">
        <v>2800</v>
      </c>
      <c r="F262" s="293" t="s">
        <v>198</v>
      </c>
      <c r="G262" s="293" t="s">
        <v>7</v>
      </c>
      <c r="H262" s="544">
        <v>44473</v>
      </c>
      <c r="I262" s="293" t="s">
        <v>164</v>
      </c>
      <c r="J262" s="293" t="s">
        <v>192</v>
      </c>
      <c r="K262" s="293" t="str">
        <f>VLOOKUP(F262,NOMEC[],2,)</f>
        <v>DOCTORADO EN DERECHO</v>
      </c>
      <c r="L262" s="251">
        <v>345729</v>
      </c>
      <c r="M262" s="298" t="s">
        <v>712</v>
      </c>
      <c r="N262" s="353"/>
      <c r="O262" s="296"/>
      <c r="P262" s="297"/>
      <c r="Q262" s="293"/>
      <c r="R262" s="293"/>
      <c r="S262" s="293"/>
    </row>
    <row r="263" spans="2:19" ht="14.1" customHeight="1">
      <c r="B263" s="247">
        <v>3904</v>
      </c>
      <c r="C263" s="293" t="s">
        <v>427</v>
      </c>
      <c r="D263" s="300" t="str">
        <f>IFERROR(VLOOKUP(Dat_Pagos[[#This Row],[CURP]],BASE_A[[CURP]:[NOMBRE]],3,FALSE),"Por Identificar")</f>
        <v>Por Identificar</v>
      </c>
      <c r="E263" s="267">
        <v>2800</v>
      </c>
      <c r="F263" s="293" t="s">
        <v>198</v>
      </c>
      <c r="G263" s="293" t="s">
        <v>7</v>
      </c>
      <c r="H263" s="544">
        <v>44473</v>
      </c>
      <c r="I263" s="293" t="s">
        <v>164</v>
      </c>
      <c r="J263" s="293" t="s">
        <v>241</v>
      </c>
      <c r="K263" s="293" t="str">
        <f>VLOOKUP(F263,NOMEC[],2,)</f>
        <v>DOCTORADO EN DERECHO</v>
      </c>
      <c r="L263" s="251">
        <v>349010</v>
      </c>
      <c r="M263" s="298" t="s">
        <v>712</v>
      </c>
      <c r="N263" s="353"/>
      <c r="O263" s="296"/>
      <c r="P263" s="297"/>
      <c r="Q263" s="293"/>
      <c r="R263" s="293"/>
      <c r="S263" s="293"/>
    </row>
    <row r="264" spans="2:19" ht="15.75" customHeight="1">
      <c r="B264" s="247">
        <v>3905</v>
      </c>
      <c r="C264" s="293" t="s">
        <v>1884</v>
      </c>
      <c r="D264" s="310" t="s">
        <v>302</v>
      </c>
      <c r="E264" s="361">
        <v>1350</v>
      </c>
      <c r="F264" s="293" t="s">
        <v>166</v>
      </c>
      <c r="G264" s="293" t="s">
        <v>7</v>
      </c>
      <c r="H264" s="544">
        <v>44473</v>
      </c>
      <c r="I264" s="293" t="s">
        <v>164</v>
      </c>
      <c r="J264" s="293" t="s">
        <v>191</v>
      </c>
      <c r="K264" s="293" t="str">
        <f>VLOOKUP(F264,NOMEC[],2,)</f>
        <v>LICENCIATURA EN DERECHO</v>
      </c>
      <c r="L264" s="251">
        <v>355119</v>
      </c>
      <c r="M264" s="298" t="s">
        <v>955</v>
      </c>
      <c r="N264" s="303">
        <v>17</v>
      </c>
      <c r="O264" s="296"/>
      <c r="P264" s="297"/>
      <c r="Q264" s="293"/>
      <c r="R264" s="293"/>
      <c r="S264" s="293"/>
    </row>
    <row r="265" spans="2:19" ht="14.1" customHeight="1">
      <c r="B265" s="247">
        <v>3906</v>
      </c>
      <c r="C265" s="293" t="s">
        <v>1884</v>
      </c>
      <c r="D265" s="310" t="s">
        <v>302</v>
      </c>
      <c r="E265" s="361">
        <v>1350</v>
      </c>
      <c r="F265" s="293" t="s">
        <v>166</v>
      </c>
      <c r="G265" s="293" t="s">
        <v>7</v>
      </c>
      <c r="H265" s="544">
        <v>44473</v>
      </c>
      <c r="I265" s="293" t="s">
        <v>164</v>
      </c>
      <c r="J265" s="293" t="s">
        <v>203</v>
      </c>
      <c r="K265" s="293" t="str">
        <f>VLOOKUP(F265,NOMEC[],2,)</f>
        <v>LICENCIATURA EN DERECHO</v>
      </c>
      <c r="L265" s="251">
        <v>355119</v>
      </c>
      <c r="M265" s="298" t="s">
        <v>955</v>
      </c>
      <c r="N265" s="303">
        <v>17</v>
      </c>
      <c r="O265" s="296"/>
      <c r="P265" s="297"/>
      <c r="Q265" s="293"/>
      <c r="R265" s="293"/>
      <c r="S265" s="293"/>
    </row>
    <row r="266" spans="2:19" ht="15.75" customHeight="1">
      <c r="B266" s="247">
        <v>3907</v>
      </c>
      <c r="C266" s="293" t="s">
        <v>1884</v>
      </c>
      <c r="D266" s="310" t="s">
        <v>302</v>
      </c>
      <c r="E266" s="361">
        <v>1350</v>
      </c>
      <c r="F266" s="293" t="s">
        <v>166</v>
      </c>
      <c r="G266" s="293" t="s">
        <v>7</v>
      </c>
      <c r="H266" s="544">
        <v>44473</v>
      </c>
      <c r="I266" s="293" t="s">
        <v>164</v>
      </c>
      <c r="J266" s="293" t="s">
        <v>204</v>
      </c>
      <c r="K266" s="293" t="str">
        <f>VLOOKUP(F266,NOMEC[],2,)</f>
        <v>LICENCIATURA EN DERECHO</v>
      </c>
      <c r="L266" s="251">
        <v>355119</v>
      </c>
      <c r="M266" s="298" t="s">
        <v>955</v>
      </c>
      <c r="N266" s="303">
        <v>17</v>
      </c>
      <c r="O266" s="296"/>
      <c r="P266" s="297"/>
      <c r="Q266" s="293"/>
      <c r="R266" s="293"/>
      <c r="S266" s="293"/>
    </row>
    <row r="267" spans="2:19" ht="15.75" customHeight="1">
      <c r="B267" s="247">
        <v>3908</v>
      </c>
      <c r="C267" s="293" t="s">
        <v>427</v>
      </c>
      <c r="D267" s="300" t="str">
        <f>IFERROR(VLOOKUP(Dat_Pagos[[#This Row],[CURP]],BASE_A[[CURP]:[NOMBRE]],3,FALSE),"Por Identificar")</f>
        <v>CASTRO RIVADENEYRA HECTOR</v>
      </c>
      <c r="E267" s="267">
        <v>3350</v>
      </c>
      <c r="F267" s="293" t="s">
        <v>255</v>
      </c>
      <c r="G267" s="293" t="s">
        <v>7</v>
      </c>
      <c r="H267" s="544">
        <v>44473</v>
      </c>
      <c r="I267" s="293" t="s">
        <v>164</v>
      </c>
      <c r="J267" s="293" t="s">
        <v>175</v>
      </c>
      <c r="K267" s="293" t="str">
        <f>VLOOKUP(F267,NOMEC[],2,)</f>
        <v>JT DOCTORADO EN DERECHO</v>
      </c>
      <c r="L267" s="251">
        <v>510641</v>
      </c>
      <c r="M267" s="298" t="s">
        <v>821</v>
      </c>
      <c r="N267" s="251">
        <v>277</v>
      </c>
      <c r="O267" s="296"/>
      <c r="P267" s="348" t="s">
        <v>372</v>
      </c>
      <c r="Q267" s="293"/>
      <c r="R267" s="293"/>
      <c r="S267" s="293"/>
    </row>
    <row r="268" spans="2:19" ht="15.75" customHeight="1">
      <c r="B268" s="247">
        <v>3909</v>
      </c>
      <c r="C268" s="293" t="s">
        <v>427</v>
      </c>
      <c r="D268" s="300" t="str">
        <f>IFERROR(VLOOKUP(Dat_Pagos[[#This Row],[CURP]],BASE_A[[CURP]:[NOMBRE]],3,FALSE),"Por Identificar")</f>
        <v>RODRIGUEZ FIGUEROA HOMERO</v>
      </c>
      <c r="E268" s="267">
        <v>5333.33</v>
      </c>
      <c r="F268" s="293" t="s">
        <v>255</v>
      </c>
      <c r="G268" s="293" t="s">
        <v>7</v>
      </c>
      <c r="H268" s="544">
        <v>44473</v>
      </c>
      <c r="I268" s="293" t="s">
        <v>164</v>
      </c>
      <c r="J268" s="293" t="s">
        <v>172</v>
      </c>
      <c r="K268" s="293" t="str">
        <f>VLOOKUP(F268,NOMEC[],2,)</f>
        <v>JT DOCTORADO EN DERECHO</v>
      </c>
      <c r="L268" s="251">
        <v>606199</v>
      </c>
      <c r="M268" s="298" t="s">
        <v>827</v>
      </c>
      <c r="N268" s="251">
        <v>111</v>
      </c>
      <c r="O268" s="296"/>
      <c r="P268" s="297"/>
      <c r="Q268" s="293"/>
      <c r="R268" s="293"/>
      <c r="S268" s="293"/>
    </row>
    <row r="269" spans="2:19" ht="15.75" customHeight="1">
      <c r="B269" s="247">
        <v>3910</v>
      </c>
      <c r="C269" s="293" t="s">
        <v>294</v>
      </c>
      <c r="D269" s="300" t="str">
        <f>IFERROR(VLOOKUP(Dat_Pagos[[#This Row],[CURP]],BASE_A[[CURP]:[NOMBRE]],3,FALSE),"Por Identificar")</f>
        <v>OSORIO LOPEZ DIANA</v>
      </c>
      <c r="E269" s="267">
        <v>2180</v>
      </c>
      <c r="F269" s="293" t="s">
        <v>295</v>
      </c>
      <c r="G269" s="293" t="s">
        <v>7</v>
      </c>
      <c r="H269" s="544">
        <v>44473</v>
      </c>
      <c r="I269" s="293" t="s">
        <v>164</v>
      </c>
      <c r="J269" s="293" t="s">
        <v>214</v>
      </c>
      <c r="K269" s="293" t="str">
        <f>VLOOKUP(F269,NOMEC[],2,)</f>
        <v>JT MAESTRIA EN DERECHO</v>
      </c>
      <c r="L269" s="251">
        <v>607670</v>
      </c>
      <c r="M269" s="298" t="s">
        <v>103</v>
      </c>
      <c r="N269" s="251">
        <v>240</v>
      </c>
      <c r="O269" s="296"/>
      <c r="P269" s="297"/>
      <c r="Q269" s="293"/>
      <c r="R269" s="293"/>
      <c r="S269" s="293"/>
    </row>
    <row r="270" spans="2:19" ht="15.75" customHeight="1">
      <c r="B270" s="247">
        <v>3911</v>
      </c>
      <c r="C270" s="293" t="s">
        <v>433</v>
      </c>
      <c r="D270" s="300" t="str">
        <f>IFERROR(VLOOKUP(Dat_Pagos[[#This Row],[CURP]],BASE_A[[CURP]:[NOMBRE]],3,FALSE),"Por Identificar")</f>
        <v>OSORIO LEO HECTOR BALTAZAR</v>
      </c>
      <c r="E270" s="267">
        <v>1250</v>
      </c>
      <c r="F270" s="293" t="s">
        <v>166</v>
      </c>
      <c r="G270" s="293" t="s">
        <v>7</v>
      </c>
      <c r="H270" s="544">
        <v>44473</v>
      </c>
      <c r="I270" s="293" t="s">
        <v>164</v>
      </c>
      <c r="J270" s="293" t="s">
        <v>350</v>
      </c>
      <c r="K270" s="293" t="str">
        <f>VLOOKUP(F270,NOMEC[],2,)</f>
        <v>LICENCIATURA EN DERECHO</v>
      </c>
      <c r="L270" s="251">
        <v>806307</v>
      </c>
      <c r="M270" s="298" t="s">
        <v>931</v>
      </c>
      <c r="N270" s="251">
        <v>9</v>
      </c>
      <c r="O270" s="296"/>
      <c r="P270" s="297"/>
      <c r="Q270" s="293"/>
      <c r="R270" s="293"/>
      <c r="S270" s="293"/>
    </row>
    <row r="271" spans="2:19" ht="15.75" customHeight="1">
      <c r="B271" s="247">
        <v>3912</v>
      </c>
      <c r="C271" s="293" t="s">
        <v>440</v>
      </c>
      <c r="D271" s="300" t="str">
        <f>IFERROR(VLOOKUP(Dat_Pagos[[#This Row],[CURP]],BASE_A[[CURP]:[NOMBRE]],3,FALSE),"Por Identificar")</f>
        <v>SANCHEZ RODRIGUEZ JOSE RAFAEL</v>
      </c>
      <c r="E271" s="267">
        <v>2180</v>
      </c>
      <c r="F271" s="293" t="s">
        <v>295</v>
      </c>
      <c r="G271" s="293" t="s">
        <v>432</v>
      </c>
      <c r="H271" s="544">
        <v>44473</v>
      </c>
      <c r="I271" s="293" t="s">
        <v>164</v>
      </c>
      <c r="J271" s="293" t="s">
        <v>175</v>
      </c>
      <c r="K271" s="293" t="str">
        <f>VLOOKUP(F271,NOMEC[],2,)</f>
        <v>JT MAESTRIA EN DERECHO</v>
      </c>
      <c r="L271" s="251">
        <v>830186</v>
      </c>
      <c r="M271" s="298" t="s">
        <v>1457</v>
      </c>
      <c r="N271" s="251">
        <v>269</v>
      </c>
      <c r="O271" s="296"/>
      <c r="P271" s="297"/>
      <c r="Q271" s="293"/>
      <c r="R271" s="293"/>
      <c r="S271" s="293"/>
    </row>
    <row r="272" spans="2:19" ht="15.75" customHeight="1">
      <c r="B272" s="247">
        <v>3913</v>
      </c>
      <c r="C272" s="293" t="s">
        <v>427</v>
      </c>
      <c r="D272" s="300" t="str">
        <f>IFERROR(VLOOKUP(Dat_Pagos[[#This Row],[CURP]],BASE_A[[CURP]:[NOMBRE]],3,FALSE),"Por Identificar")</f>
        <v>GRAJEDA GONZALEZ LUIS CARLOS</v>
      </c>
      <c r="E272" s="267">
        <v>3350</v>
      </c>
      <c r="F272" s="293" t="s">
        <v>198</v>
      </c>
      <c r="G272" s="293" t="s">
        <v>7</v>
      </c>
      <c r="H272" s="544">
        <v>44473</v>
      </c>
      <c r="I272" s="293" t="s">
        <v>164</v>
      </c>
      <c r="J272" s="293" t="s">
        <v>189</v>
      </c>
      <c r="K272" s="293" t="str">
        <f>VLOOKUP(F272,NOMEC[],2,)</f>
        <v>DOCTORADO EN DERECHO</v>
      </c>
      <c r="L272" s="251">
        <v>852622</v>
      </c>
      <c r="M272" s="298" t="s">
        <v>1307</v>
      </c>
      <c r="N272" s="251">
        <v>173</v>
      </c>
      <c r="O272" s="296"/>
      <c r="P272" s="297"/>
      <c r="Q272" s="293"/>
      <c r="R272" s="293"/>
      <c r="S272" s="293"/>
    </row>
    <row r="273" spans="2:19" ht="15.75" customHeight="1">
      <c r="B273" s="247">
        <v>3914</v>
      </c>
      <c r="C273" s="293" t="s">
        <v>427</v>
      </c>
      <c r="D273" s="300" t="str">
        <f>IFERROR(VLOOKUP(Dat_Pagos[[#This Row],[CURP]],BASE_A[[CURP]:[NOMBRE]],3,FALSE),"Por Identificar")</f>
        <v>MONTES DE OCA MEDINA JUAN MANUEL</v>
      </c>
      <c r="E273" s="267">
        <v>5333</v>
      </c>
      <c r="F273" s="293" t="s">
        <v>255</v>
      </c>
      <c r="G273" s="293" t="s">
        <v>7</v>
      </c>
      <c r="H273" s="544">
        <v>44473</v>
      </c>
      <c r="I273" s="293" t="s">
        <v>164</v>
      </c>
      <c r="J273" s="293" t="s">
        <v>172</v>
      </c>
      <c r="K273" s="293" t="str">
        <f>VLOOKUP(F273,NOMEC[],2,)</f>
        <v>JT DOCTORADO EN DERECHO</v>
      </c>
      <c r="L273" s="251">
        <v>872195</v>
      </c>
      <c r="M273" s="298" t="s">
        <v>828</v>
      </c>
      <c r="N273" s="251">
        <v>284</v>
      </c>
      <c r="O273" s="296"/>
      <c r="P273" s="297"/>
      <c r="Q273" s="293"/>
      <c r="R273" s="293"/>
      <c r="S273" s="293"/>
    </row>
    <row r="274" spans="2:19" ht="15.75" customHeight="1">
      <c r="B274" s="247">
        <v>3915</v>
      </c>
      <c r="C274" s="293" t="s">
        <v>427</v>
      </c>
      <c r="D274" s="300" t="str">
        <f>IFERROR(VLOOKUP(Dat_Pagos[[#This Row],[CURP]],BASE_A[[CURP]:[NOMBRE]],3,FALSE),"Por Identificar")</f>
        <v>MONTALVO CORTES CRUZ LUCERO</v>
      </c>
      <c r="E274" s="267">
        <v>2180</v>
      </c>
      <c r="F274" s="293" t="s">
        <v>303</v>
      </c>
      <c r="G274" s="293" t="s">
        <v>7</v>
      </c>
      <c r="H274" s="544">
        <v>44473</v>
      </c>
      <c r="I274" s="293" t="s">
        <v>164</v>
      </c>
      <c r="J274" s="293" t="s">
        <v>241</v>
      </c>
      <c r="K274" s="293" t="str">
        <f>VLOOKUP(F274,NOMEC[],2,)</f>
        <v>JT EN LICENCIATURA EN DERECHO</v>
      </c>
      <c r="L274" s="251">
        <v>918789</v>
      </c>
      <c r="M274" s="298" t="s">
        <v>1400</v>
      </c>
      <c r="N274" s="251">
        <v>236</v>
      </c>
      <c r="O274" s="296"/>
      <c r="P274" s="297"/>
      <c r="Q274" s="293"/>
      <c r="R274" s="293"/>
      <c r="S274" s="293"/>
    </row>
    <row r="275" spans="2:19" ht="15.75" customHeight="1">
      <c r="B275" s="247">
        <v>3916</v>
      </c>
      <c r="C275" s="293" t="s">
        <v>294</v>
      </c>
      <c r="D275" s="300" t="str">
        <f>IFERROR(VLOOKUP(Dat_Pagos[[#This Row],[CURP]],BASE_A[[CURP]:[NOMBRE]],3,FALSE),"Por Identificar")</f>
        <v>BLANCO LIZAMA LANDY BEATRIZ</v>
      </c>
      <c r="E275" s="267">
        <v>3350</v>
      </c>
      <c r="F275" s="293" t="s">
        <v>198</v>
      </c>
      <c r="G275" s="293" t="s">
        <v>7</v>
      </c>
      <c r="H275" s="544">
        <v>44474</v>
      </c>
      <c r="I275" s="293" t="s">
        <v>164</v>
      </c>
      <c r="J275" s="293" t="s">
        <v>227</v>
      </c>
      <c r="K275" s="293" t="str">
        <f>VLOOKUP(F275,NOMEC[],2,)</f>
        <v>DOCTORADO EN DERECHO</v>
      </c>
      <c r="L275" s="251">
        <v>88082</v>
      </c>
      <c r="M275" s="298" t="s">
        <v>1354</v>
      </c>
      <c r="N275" s="251">
        <v>193</v>
      </c>
      <c r="O275" s="296"/>
      <c r="P275" s="297"/>
      <c r="Q275" s="293"/>
      <c r="R275" s="293"/>
      <c r="S275" s="293"/>
    </row>
    <row r="276" spans="2:19" ht="15.75" customHeight="1">
      <c r="B276" s="247">
        <v>3917</v>
      </c>
      <c r="C276" s="293" t="s">
        <v>427</v>
      </c>
      <c r="D276" s="310" t="s">
        <v>144</v>
      </c>
      <c r="E276" s="267">
        <v>2180</v>
      </c>
      <c r="F276" s="293" t="s">
        <v>303</v>
      </c>
      <c r="G276" s="293" t="s">
        <v>432</v>
      </c>
      <c r="H276" s="544">
        <v>44474</v>
      </c>
      <c r="I276" s="293" t="s">
        <v>164</v>
      </c>
      <c r="J276" s="293" t="s">
        <v>176</v>
      </c>
      <c r="K276" s="293" t="str">
        <f>VLOOKUP(F276,NOMEC[],2,)</f>
        <v>JT EN LICENCIATURA EN DERECHO</v>
      </c>
      <c r="L276" s="251">
        <v>170336</v>
      </c>
      <c r="M276" s="298" t="s">
        <v>145</v>
      </c>
      <c r="N276" s="251">
        <v>259</v>
      </c>
      <c r="O276" s="296"/>
      <c r="P276" s="297"/>
      <c r="Q276" s="293"/>
      <c r="R276" s="293"/>
      <c r="S276" s="293"/>
    </row>
    <row r="277" spans="2:19" ht="15.75" customHeight="1">
      <c r="B277" s="247">
        <v>3918</v>
      </c>
      <c r="C277" s="293" t="s">
        <v>427</v>
      </c>
      <c r="D277" s="294" t="str">
        <f>IFERROR(VLOOKUP(Dat_Pagos[[#This Row],[CURP]],BASE_A[[CURP]:[NOMBRE]],3,FALSE),"Por Identificar")</f>
        <v>SANDOVAL MARTINEZ MONICA JAZMIN</v>
      </c>
      <c r="E277" s="267">
        <v>2800</v>
      </c>
      <c r="F277" s="293" t="s">
        <v>198</v>
      </c>
      <c r="G277" s="293" t="s">
        <v>432</v>
      </c>
      <c r="H277" s="544">
        <v>44456</v>
      </c>
      <c r="I277" s="293" t="s">
        <v>164</v>
      </c>
      <c r="J277" s="293" t="s">
        <v>444</v>
      </c>
      <c r="K277" s="293" t="str">
        <f>VLOOKUP(F277,NOMEC[],2,)</f>
        <v>DOCTORADO EN DERECHO</v>
      </c>
      <c r="L277" s="251">
        <v>284600</v>
      </c>
      <c r="M277" s="298" t="s">
        <v>1320</v>
      </c>
      <c r="N277" s="251">
        <v>178</v>
      </c>
      <c r="O277" s="296"/>
      <c r="P277" s="297"/>
      <c r="Q277" s="293"/>
      <c r="R277" s="293"/>
      <c r="S277" s="293"/>
    </row>
    <row r="278" spans="2:19" ht="15.75" customHeight="1">
      <c r="B278" s="247">
        <v>3919</v>
      </c>
      <c r="C278" s="293" t="s">
        <v>427</v>
      </c>
      <c r="D278" s="294" t="str">
        <f>IFERROR(VLOOKUP(Dat_Pagos[[#This Row],[CURP]],BASE_A[[CURP]:[NOMBRE]],3,FALSE),"Por Identificar")</f>
        <v>SANDOVAL MARTINEZ MONICA JAZMIN</v>
      </c>
      <c r="E278" s="267">
        <v>2800</v>
      </c>
      <c r="F278" s="293" t="s">
        <v>198</v>
      </c>
      <c r="G278" s="293" t="s">
        <v>432</v>
      </c>
      <c r="H278" s="544">
        <v>44474</v>
      </c>
      <c r="I278" s="293" t="s">
        <v>164</v>
      </c>
      <c r="J278" s="293" t="s">
        <v>445</v>
      </c>
      <c r="K278" s="293" t="str">
        <f>VLOOKUP(F278,NOMEC[],2,)</f>
        <v>DOCTORADO EN DERECHO</v>
      </c>
      <c r="L278" s="251">
        <v>404893</v>
      </c>
      <c r="M278" s="298" t="s">
        <v>1320</v>
      </c>
      <c r="N278" s="251">
        <v>178</v>
      </c>
      <c r="O278" s="296"/>
      <c r="P278" s="297"/>
      <c r="Q278" s="293"/>
      <c r="R278" s="293"/>
      <c r="S278" s="293"/>
    </row>
    <row r="279" spans="2:19" ht="15.75" customHeight="1">
      <c r="B279" s="247">
        <v>3920</v>
      </c>
      <c r="C279" s="293" t="s">
        <v>446</v>
      </c>
      <c r="D279" s="300" t="str">
        <f>IFERROR(VLOOKUP(Dat_Pagos[[#This Row],[CURP]],BASE_A[[CURP]:[NOMBRE]],3,FALSE),"Por Identificar")</f>
        <v>GUZMAN SANCHEZ ESMERALDA</v>
      </c>
      <c r="E279" s="266">
        <v>2000</v>
      </c>
      <c r="F279" s="293" t="s">
        <v>163</v>
      </c>
      <c r="G279" s="293" t="s">
        <v>7</v>
      </c>
      <c r="H279" s="544">
        <v>44474</v>
      </c>
      <c r="I279" s="293" t="s">
        <v>224</v>
      </c>
      <c r="J279" s="293" t="s">
        <v>447</v>
      </c>
      <c r="K279" s="293" t="str">
        <f>VLOOKUP(F279,NOMEC[],2,)</f>
        <v>MAESTRIA DE DERECHO</v>
      </c>
      <c r="L279" s="251">
        <v>471369</v>
      </c>
      <c r="M279" s="298" t="s">
        <v>1112</v>
      </c>
      <c r="N279" s="251">
        <v>77</v>
      </c>
      <c r="O279" s="296"/>
      <c r="P279" s="297"/>
      <c r="Q279" s="293"/>
      <c r="R279" s="293"/>
      <c r="S279" s="293"/>
    </row>
    <row r="280" spans="2:19" ht="14.25" customHeight="1">
      <c r="B280" s="247">
        <v>3921</v>
      </c>
      <c r="C280" s="293" t="s">
        <v>427</v>
      </c>
      <c r="D280" s="300" t="str">
        <f>IFERROR(VLOOKUP(Dat_Pagos[[#This Row],[CURP]],BASE_A[[CURP]:[NOMBRE]],3,FALSE),"Por Identificar")</f>
        <v>MORALES VILLAGRAN LAURA ELISA</v>
      </c>
      <c r="E280" s="267">
        <v>3350</v>
      </c>
      <c r="F280" s="293" t="s">
        <v>255</v>
      </c>
      <c r="G280" s="293" t="s">
        <v>7</v>
      </c>
      <c r="H280" s="544">
        <v>44474</v>
      </c>
      <c r="I280" s="293" t="s">
        <v>164</v>
      </c>
      <c r="J280" s="293" t="s">
        <v>175</v>
      </c>
      <c r="K280" s="293" t="str">
        <f>VLOOKUP(F280,NOMEC[],2,)</f>
        <v>JT DOCTORADO EN DERECHO</v>
      </c>
      <c r="L280" s="251">
        <v>477203</v>
      </c>
      <c r="M280" s="298" t="s">
        <v>823</v>
      </c>
      <c r="N280" s="251">
        <v>163</v>
      </c>
      <c r="O280" s="296"/>
      <c r="P280" s="297"/>
      <c r="Q280" s="293"/>
      <c r="R280" s="293"/>
      <c r="S280" s="293"/>
    </row>
    <row r="281" spans="2:19" ht="15.75" customHeight="1">
      <c r="B281" s="247">
        <v>3922</v>
      </c>
      <c r="C281" s="293" t="s">
        <v>446</v>
      </c>
      <c r="D281" s="300" t="str">
        <f>IFERROR(VLOOKUP(Dat_Pagos[[#This Row],[CURP]],BASE_A[[CURP]:[NOMBRE]],3,FALSE),"Por Identificar")</f>
        <v>VASQUEZ MARTINEZ ANA KARINA</v>
      </c>
      <c r="E281" s="266">
        <v>5000</v>
      </c>
      <c r="F281" s="293" t="s">
        <v>163</v>
      </c>
      <c r="G281" s="293" t="s">
        <v>7</v>
      </c>
      <c r="H281" s="544">
        <v>44474</v>
      </c>
      <c r="I281" s="293" t="s">
        <v>224</v>
      </c>
      <c r="J281" s="293" t="s">
        <v>223</v>
      </c>
      <c r="K281" s="293" t="str">
        <f>VLOOKUP(F281,NOMEC[],2,)</f>
        <v>MAESTRIA DE DERECHO</v>
      </c>
      <c r="L281" s="251">
        <v>619212</v>
      </c>
      <c r="M281" s="298" t="s">
        <v>1138</v>
      </c>
      <c r="N281" s="251">
        <v>91</v>
      </c>
      <c r="O281" s="296"/>
      <c r="P281" s="297"/>
      <c r="Q281" s="293"/>
      <c r="R281" s="293"/>
      <c r="S281" s="293"/>
    </row>
    <row r="282" spans="2:19" ht="14.1" customHeight="1">
      <c r="B282" s="247">
        <v>3923</v>
      </c>
      <c r="C282" s="293" t="s">
        <v>427</v>
      </c>
      <c r="D282" s="300" t="str">
        <f>IFERROR(VLOOKUP(Dat_Pagos[[#This Row],[CURP]],BASE_A[[CURP]:[NOMBRE]],3,FALSE),"Por Identificar")</f>
        <v>ROSADO NOVELO JEANETTE DE LOS ANGELES</v>
      </c>
      <c r="E282" s="267">
        <v>3350</v>
      </c>
      <c r="F282" s="293" t="s">
        <v>198</v>
      </c>
      <c r="G282" s="293" t="s">
        <v>7</v>
      </c>
      <c r="H282" s="544">
        <v>44474</v>
      </c>
      <c r="I282" s="293" t="s">
        <v>164</v>
      </c>
      <c r="J282" s="293" t="s">
        <v>227</v>
      </c>
      <c r="K282" s="293" t="str">
        <f>VLOOKUP(F282,NOMEC[],2,)</f>
        <v>DOCTORADO EN DERECHO</v>
      </c>
      <c r="L282" s="251">
        <v>768265</v>
      </c>
      <c r="M282" s="298" t="s">
        <v>53</v>
      </c>
      <c r="N282" s="251">
        <v>96</v>
      </c>
      <c r="O282" s="296"/>
      <c r="P282" s="348" t="s">
        <v>372</v>
      </c>
      <c r="Q282" s="293"/>
      <c r="R282" s="293"/>
      <c r="S282" s="293"/>
    </row>
    <row r="283" spans="2:19" ht="14.1" customHeight="1">
      <c r="B283" s="247">
        <v>3924</v>
      </c>
      <c r="C283" s="293" t="s">
        <v>427</v>
      </c>
      <c r="D283" s="300" t="str">
        <f>IFERROR(VLOOKUP(Dat_Pagos[[#This Row],[CURP]],BASE_A[[CURP]:[NOMBRE]],3,FALSE),"Por Identificar")</f>
        <v>Por Identificar</v>
      </c>
      <c r="E283" s="361">
        <v>3350</v>
      </c>
      <c r="F283" s="293" t="s">
        <v>255</v>
      </c>
      <c r="G283" s="293" t="s">
        <v>423</v>
      </c>
      <c r="H283" s="544">
        <v>44474</v>
      </c>
      <c r="I283" s="293" t="s">
        <v>164</v>
      </c>
      <c r="J283" s="293" t="s">
        <v>175</v>
      </c>
      <c r="K283" s="293" t="str">
        <f>VLOOKUP(F283,NOMEC[],2,)</f>
        <v>JT DOCTORADO EN DERECHO</v>
      </c>
      <c r="L283" s="251">
        <v>830370</v>
      </c>
      <c r="M283" s="298" t="s">
        <v>712</v>
      </c>
      <c r="N283" s="353"/>
      <c r="O283" s="296"/>
      <c r="P283" s="297"/>
      <c r="Q283" s="293"/>
      <c r="R283" s="293"/>
      <c r="S283" s="293"/>
    </row>
    <row r="284" spans="2:19" ht="14.1" customHeight="1">
      <c r="B284" s="247">
        <v>3925</v>
      </c>
      <c r="C284" s="293" t="s">
        <v>427</v>
      </c>
      <c r="D284" s="300" t="str">
        <f>IFERROR(VLOOKUP(Dat_Pagos[[#This Row],[CURP]],BASE_A[[CURP]:[NOMBRE]],3,FALSE),"Por Identificar")</f>
        <v>Por Identificar</v>
      </c>
      <c r="E284" s="361">
        <v>3350</v>
      </c>
      <c r="F284" s="293" t="s">
        <v>255</v>
      </c>
      <c r="G284" s="293" t="s">
        <v>423</v>
      </c>
      <c r="H284" s="544">
        <v>44474</v>
      </c>
      <c r="I284" s="293" t="s">
        <v>164</v>
      </c>
      <c r="J284" s="293" t="s">
        <v>176</v>
      </c>
      <c r="K284" s="293" t="str">
        <f>VLOOKUP(F284,NOMEC[],2,)</f>
        <v>JT DOCTORADO EN DERECHO</v>
      </c>
      <c r="L284" s="251">
        <v>830370</v>
      </c>
      <c r="M284" s="298" t="s">
        <v>712</v>
      </c>
      <c r="N284" s="353"/>
      <c r="O284" s="296"/>
      <c r="P284" s="297"/>
      <c r="Q284" s="293"/>
      <c r="R284" s="293"/>
      <c r="S284" s="293"/>
    </row>
    <row r="285" spans="2:19" ht="15.75" customHeight="1">
      <c r="B285" s="247">
        <v>3926</v>
      </c>
      <c r="C285" s="293" t="s">
        <v>427</v>
      </c>
      <c r="D285" s="300" t="str">
        <f>IFERROR(VLOOKUP(Dat_Pagos[[#This Row],[CURP]],BASE_A[[CURP]:[NOMBRE]],3,FALSE),"Por Identificar")</f>
        <v>Por Identificar</v>
      </c>
      <c r="E285" s="361">
        <v>3350</v>
      </c>
      <c r="F285" s="293" t="s">
        <v>255</v>
      </c>
      <c r="G285" s="293" t="s">
        <v>423</v>
      </c>
      <c r="H285" s="544">
        <v>44474</v>
      </c>
      <c r="I285" s="293" t="s">
        <v>164</v>
      </c>
      <c r="J285" s="293" t="s">
        <v>192</v>
      </c>
      <c r="K285" s="293" t="str">
        <f>VLOOKUP(F285,NOMEC[],2,)</f>
        <v>JT DOCTORADO EN DERECHO</v>
      </c>
      <c r="L285" s="251">
        <v>830370</v>
      </c>
      <c r="M285" s="298" t="s">
        <v>712</v>
      </c>
      <c r="N285" s="353"/>
      <c r="O285" s="296"/>
      <c r="P285" s="297"/>
      <c r="Q285" s="293"/>
      <c r="R285" s="293"/>
      <c r="S285" s="293"/>
    </row>
    <row r="286" spans="2:19" ht="15.75" customHeight="1">
      <c r="B286" s="247">
        <v>3927</v>
      </c>
      <c r="C286" s="293" t="s">
        <v>427</v>
      </c>
      <c r="D286" s="300" t="str">
        <f>IFERROR(VLOOKUP(Dat_Pagos[[#This Row],[CURP]],BASE_A[[CURP]:[NOMBRE]],3,FALSE),"Por Identificar")</f>
        <v>BRAGA COB DECIDERIO</v>
      </c>
      <c r="E286" s="266">
        <v>2180</v>
      </c>
      <c r="F286" s="293" t="s">
        <v>303</v>
      </c>
      <c r="G286" s="293" t="s">
        <v>432</v>
      </c>
      <c r="H286" s="544">
        <v>44474</v>
      </c>
      <c r="I286" s="293" t="s">
        <v>164</v>
      </c>
      <c r="J286" s="293" t="s">
        <v>227</v>
      </c>
      <c r="K286" s="293" t="str">
        <f>VLOOKUP(F286,NOMEC[],2,)</f>
        <v>JT EN LICENCIATURA EN DERECHO</v>
      </c>
      <c r="L286" s="251">
        <v>830556</v>
      </c>
      <c r="M286" s="298" t="s">
        <v>1370</v>
      </c>
      <c r="N286" s="251">
        <v>202</v>
      </c>
      <c r="O286" s="296"/>
      <c r="P286" s="297"/>
      <c r="Q286" s="293"/>
      <c r="R286" s="293"/>
      <c r="S286" s="293"/>
    </row>
    <row r="287" spans="2:19" ht="15.75" customHeight="1">
      <c r="B287" s="247">
        <v>3928</v>
      </c>
      <c r="C287" s="293" t="s">
        <v>427</v>
      </c>
      <c r="D287" s="300" t="str">
        <f>IFERROR(VLOOKUP(Dat_Pagos[[#This Row],[CURP]],BASE_A[[CURP]:[NOMBRE]],3,FALSE),"Por Identificar")</f>
        <v>BRAGA COB DECIDERIO</v>
      </c>
      <c r="E287" s="266">
        <v>350</v>
      </c>
      <c r="F287" s="293" t="s">
        <v>303</v>
      </c>
      <c r="G287" s="293" t="s">
        <v>432</v>
      </c>
      <c r="H287" s="544">
        <v>44474</v>
      </c>
      <c r="I287" s="293" t="s">
        <v>362</v>
      </c>
      <c r="J287" s="293" t="s">
        <v>387</v>
      </c>
      <c r="K287" s="293" t="str">
        <f>VLOOKUP(F287,NOMEC[],2,)</f>
        <v>JT EN LICENCIATURA EN DERECHO</v>
      </c>
      <c r="L287" s="251">
        <v>830556</v>
      </c>
      <c r="M287" s="298" t="s">
        <v>1370</v>
      </c>
      <c r="N287" s="251">
        <v>202</v>
      </c>
      <c r="O287" s="296"/>
      <c r="P287" s="297"/>
      <c r="Q287" s="293"/>
      <c r="R287" s="293"/>
      <c r="S287" s="293"/>
    </row>
    <row r="288" spans="2:19" ht="15.75" customHeight="1">
      <c r="B288" s="247">
        <v>3929</v>
      </c>
      <c r="C288" s="293" t="s">
        <v>427</v>
      </c>
      <c r="D288" s="300" t="str">
        <f>IFERROR(VLOOKUP(Dat_Pagos[[#This Row],[CURP]],BASE_A[[CURP]:[NOMBRE]],3,FALSE),"Por Identificar")</f>
        <v>TERRES HERNANDEZ PABLO GUILLERMO</v>
      </c>
      <c r="E288" s="267">
        <v>700</v>
      </c>
      <c r="F288" s="293" t="s">
        <v>303</v>
      </c>
      <c r="G288" s="293" t="s">
        <v>432</v>
      </c>
      <c r="H288" s="544">
        <v>44475</v>
      </c>
      <c r="I288" s="293" t="s">
        <v>362</v>
      </c>
      <c r="J288" s="293" t="s">
        <v>387</v>
      </c>
      <c r="K288" s="293" t="str">
        <f>VLOOKUP(F288,NOMEC[],2,)</f>
        <v>JT EN LICENCIATURA EN DERECHO</v>
      </c>
      <c r="L288" s="251">
        <v>193635</v>
      </c>
      <c r="M288" s="298" t="s">
        <v>1396</v>
      </c>
      <c r="N288" s="251">
        <v>234</v>
      </c>
      <c r="O288" s="296"/>
      <c r="P288" s="297"/>
      <c r="Q288" s="293"/>
      <c r="R288" s="293"/>
      <c r="S288" s="293"/>
    </row>
    <row r="289" spans="2:19" ht="15.75" customHeight="1">
      <c r="B289" s="247">
        <v>3930</v>
      </c>
      <c r="C289" s="293" t="s">
        <v>427</v>
      </c>
      <c r="D289" s="300" t="str">
        <f>IFERROR(VLOOKUP(Dat_Pagos[[#This Row],[CURP]],BASE_A[[CURP]:[NOMBRE]],3,FALSE),"Por Identificar")</f>
        <v>TERRES HERNANDEZ PABLO GUILLERMO</v>
      </c>
      <c r="E289" s="267">
        <v>2180</v>
      </c>
      <c r="F289" s="293" t="s">
        <v>303</v>
      </c>
      <c r="G289" s="293" t="s">
        <v>432</v>
      </c>
      <c r="H289" s="544">
        <v>44475</v>
      </c>
      <c r="I289" s="293" t="s">
        <v>164</v>
      </c>
      <c r="J289" s="293" t="s">
        <v>241</v>
      </c>
      <c r="K289" s="293" t="str">
        <f>VLOOKUP(F289,NOMEC[],2,)</f>
        <v>JT EN LICENCIATURA EN DERECHO</v>
      </c>
      <c r="L289" s="251">
        <v>193650</v>
      </c>
      <c r="M289" s="298" t="s">
        <v>1396</v>
      </c>
      <c r="N289" s="251">
        <v>234</v>
      </c>
      <c r="O289" s="296"/>
      <c r="P289" s="297"/>
      <c r="Q289" s="293"/>
      <c r="R289" s="293"/>
      <c r="S289" s="293"/>
    </row>
    <row r="290" spans="2:19" ht="15.75" customHeight="1">
      <c r="B290" s="247">
        <v>3931</v>
      </c>
      <c r="C290" s="293" t="s">
        <v>427</v>
      </c>
      <c r="D290" s="294" t="str">
        <f>IFERROR(VLOOKUP(Dat_Pagos[[#This Row],[CURP]],BASE_A[[CURP]:[NOMBRE]],3,FALSE),"Por Identificar")</f>
        <v>LARA DELGADO JERRY VENTURA</v>
      </c>
      <c r="E290" s="267">
        <v>1600</v>
      </c>
      <c r="F290" s="293" t="s">
        <v>166</v>
      </c>
      <c r="G290" s="293" t="s">
        <v>7</v>
      </c>
      <c r="H290" s="544">
        <v>44475</v>
      </c>
      <c r="I290" s="293" t="s">
        <v>164</v>
      </c>
      <c r="J290" s="293" t="s">
        <v>227</v>
      </c>
      <c r="K290" s="293" t="str">
        <f>VLOOKUP(F290,NOMEC[],2,)</f>
        <v>LICENCIATURA EN DERECHO</v>
      </c>
      <c r="L290" s="251">
        <v>724154</v>
      </c>
      <c r="M290" s="298" t="s">
        <v>76</v>
      </c>
      <c r="N290" s="251">
        <v>212</v>
      </c>
      <c r="O290" s="296"/>
      <c r="P290" s="297"/>
      <c r="Q290" s="293"/>
      <c r="R290" s="293"/>
      <c r="S290" s="293"/>
    </row>
    <row r="291" spans="2:19" ht="15.75" customHeight="1">
      <c r="B291" s="247">
        <v>3932</v>
      </c>
      <c r="C291" s="293" t="s">
        <v>427</v>
      </c>
      <c r="D291" s="300" t="str">
        <f>IFERROR(VLOOKUP(Dat_Pagos[[#This Row],[CURP]],BASE_A[[CURP]:[NOMBRE]],3,FALSE),"Por Identificar")</f>
        <v>BRAGA COB DECIDERIO</v>
      </c>
      <c r="E291" s="267">
        <v>2180</v>
      </c>
      <c r="F291" s="293" t="s">
        <v>303</v>
      </c>
      <c r="G291" s="293" t="s">
        <v>432</v>
      </c>
      <c r="H291" s="544">
        <v>44474</v>
      </c>
      <c r="I291" s="293" t="s">
        <v>164</v>
      </c>
      <c r="J291" s="293" t="s">
        <v>214</v>
      </c>
      <c r="K291" s="293" t="str">
        <f>VLOOKUP(F291,NOMEC[],2,)</f>
        <v>JT EN LICENCIATURA EN DERECHO</v>
      </c>
      <c r="L291" s="251">
        <v>575770</v>
      </c>
      <c r="M291" s="298" t="s">
        <v>1370</v>
      </c>
      <c r="N291" s="251">
        <v>202</v>
      </c>
      <c r="O291" s="296"/>
      <c r="P291" s="297"/>
      <c r="Q291" s="293"/>
      <c r="R291" s="293"/>
      <c r="S291" s="293"/>
    </row>
    <row r="292" spans="2:19" ht="15.75" customHeight="1">
      <c r="B292" s="247">
        <v>3933</v>
      </c>
      <c r="C292" s="293" t="s">
        <v>294</v>
      </c>
      <c r="D292" s="300" t="str">
        <f>IFERROR(VLOOKUP(Dat_Pagos[[#This Row],[CURP]],BASE_A[[CURP]:[NOMBRE]],3,FALSE),"Por Identificar")</f>
        <v>Por Identificar</v>
      </c>
      <c r="E292" s="267">
        <v>2180</v>
      </c>
      <c r="F292" s="293" t="s">
        <v>295</v>
      </c>
      <c r="G292" s="293" t="s">
        <v>7</v>
      </c>
      <c r="H292" s="544">
        <v>44475</v>
      </c>
      <c r="I292" s="293" t="s">
        <v>164</v>
      </c>
      <c r="J292" s="293" t="s">
        <v>214</v>
      </c>
      <c r="K292" s="293" t="str">
        <f>VLOOKUP(F292,NOMEC[],2,)</f>
        <v>JT MAESTRIA EN DERECHO</v>
      </c>
      <c r="L292" s="251">
        <v>665376</v>
      </c>
      <c r="M292" s="298" t="s">
        <v>712</v>
      </c>
      <c r="N292" s="353"/>
      <c r="O292" s="296"/>
      <c r="P292" s="297"/>
      <c r="Q292" s="293"/>
      <c r="R292" s="293"/>
      <c r="S292" s="293"/>
    </row>
    <row r="293" spans="2:19" ht="15.75" customHeight="1">
      <c r="B293" s="247">
        <v>3934</v>
      </c>
      <c r="C293" s="293" t="s">
        <v>427</v>
      </c>
      <c r="D293" s="300" t="str">
        <f>IFERROR(VLOOKUP(Dat_Pagos[[#This Row],[CURP]],BASE_A[[CURP]:[NOMBRE]],3,FALSE),"Por Identificar")</f>
        <v>CUEN RODRIGUEZ ANIBAL GUILLERMO</v>
      </c>
      <c r="E293" s="267">
        <v>5333</v>
      </c>
      <c r="F293" s="293" t="s">
        <v>255</v>
      </c>
      <c r="G293" s="293" t="s">
        <v>7</v>
      </c>
      <c r="H293" s="544">
        <v>44475</v>
      </c>
      <c r="I293" s="293" t="s">
        <v>164</v>
      </c>
      <c r="J293" s="293" t="s">
        <v>172</v>
      </c>
      <c r="K293" s="293" t="str">
        <f>VLOOKUP(F293,NOMEC[],2,)</f>
        <v>JT DOCTORADO EN DERECHO</v>
      </c>
      <c r="L293" s="251">
        <v>621895</v>
      </c>
      <c r="M293" s="298" t="s">
        <v>1471</v>
      </c>
      <c r="N293" s="251">
        <v>274</v>
      </c>
      <c r="O293" s="296"/>
      <c r="P293" s="297"/>
      <c r="Q293" s="293"/>
      <c r="R293" s="293"/>
      <c r="S293" s="293"/>
    </row>
    <row r="294" spans="2:19" ht="14.4" customHeight="1">
      <c r="B294" s="247">
        <v>3935</v>
      </c>
      <c r="C294" s="293" t="s">
        <v>427</v>
      </c>
      <c r="D294" s="300" t="str">
        <f>IFERROR(VLOOKUP(Dat_Pagos[[#This Row],[CURP]],BASE_A[[CURP]:[NOMBRE]],3,FALSE),"Por Identificar")</f>
        <v>HERNANDEZ BROCA SARA</v>
      </c>
      <c r="E294" s="267">
        <v>2180</v>
      </c>
      <c r="F294" s="293" t="s">
        <v>303</v>
      </c>
      <c r="G294" s="293" t="s">
        <v>7</v>
      </c>
      <c r="H294" s="544">
        <v>44475</v>
      </c>
      <c r="I294" s="293" t="s">
        <v>164</v>
      </c>
      <c r="J294" s="293" t="s">
        <v>176</v>
      </c>
      <c r="K294" s="293" t="str">
        <f>VLOOKUP(F294,NOMEC[],2,)</f>
        <v>JT EN LICENCIATURA EN DERECHO</v>
      </c>
      <c r="L294" s="251">
        <v>607618</v>
      </c>
      <c r="M294" s="298" t="s">
        <v>138</v>
      </c>
      <c r="N294" s="251">
        <v>255</v>
      </c>
      <c r="O294" s="296"/>
      <c r="P294" s="297"/>
      <c r="Q294" s="293"/>
      <c r="R294" s="293"/>
      <c r="S294" s="293"/>
    </row>
    <row r="295" spans="2:19" ht="14.4" customHeight="1">
      <c r="B295" s="247">
        <v>3936</v>
      </c>
      <c r="C295" s="293" t="s">
        <v>450</v>
      </c>
      <c r="D295" s="300" t="str">
        <f>IFERROR(VLOOKUP(Dat_Pagos[[#This Row],[CURP]],BASE_A[[CURP]:[NOMBRE]],3,FALSE),"Por Identificar")</f>
        <v>VANEGAS ACEVES CAROLINA</v>
      </c>
      <c r="E295" s="266">
        <v>8000</v>
      </c>
      <c r="F295" s="293" t="s">
        <v>163</v>
      </c>
      <c r="G295" s="293" t="s">
        <v>7</v>
      </c>
      <c r="H295" s="544">
        <v>44475</v>
      </c>
      <c r="I295" s="293" t="s">
        <v>224</v>
      </c>
      <c r="J295" s="293" t="s">
        <v>225</v>
      </c>
      <c r="K295" s="293" t="str">
        <f>VLOOKUP(F295,NOMEC[],2,)</f>
        <v>MAESTRIA DE DERECHO</v>
      </c>
      <c r="L295" s="251">
        <v>557232</v>
      </c>
      <c r="M295" s="298" t="s">
        <v>1176</v>
      </c>
      <c r="N295" s="251">
        <v>110</v>
      </c>
      <c r="O295" s="296"/>
      <c r="P295" s="297"/>
      <c r="Q295" s="293"/>
      <c r="R295" s="293"/>
      <c r="S295" s="293"/>
    </row>
    <row r="296" spans="2:19" ht="15.75" customHeight="1">
      <c r="B296" s="247">
        <v>3937</v>
      </c>
      <c r="C296" s="293" t="s">
        <v>427</v>
      </c>
      <c r="D296" s="300" t="str">
        <f>IFERROR(VLOOKUP(Dat_Pagos[[#This Row],[CURP]],BASE_A[[CURP]:[NOMBRE]],3,FALSE),"Por Identificar")</f>
        <v xml:space="preserve">CRUZ MORENO CARLOS ALBERTO </v>
      </c>
      <c r="E296" s="267">
        <v>5333</v>
      </c>
      <c r="F296" s="293" t="s">
        <v>255</v>
      </c>
      <c r="G296" s="293" t="s">
        <v>7</v>
      </c>
      <c r="H296" s="544">
        <v>44475</v>
      </c>
      <c r="I296" s="293" t="s">
        <v>164</v>
      </c>
      <c r="J296" s="293" t="s">
        <v>172</v>
      </c>
      <c r="K296" s="293" t="str">
        <f>VLOOKUP(F296,NOMEC[],2,)</f>
        <v>JT DOCTORADO EN DERECHO</v>
      </c>
      <c r="L296" s="251">
        <v>472267</v>
      </c>
      <c r="M296" s="298" t="s">
        <v>1467</v>
      </c>
      <c r="N296" s="251">
        <v>239</v>
      </c>
      <c r="O296" s="296"/>
      <c r="P296" s="297"/>
      <c r="Q296" s="293"/>
      <c r="R296" s="293"/>
      <c r="S296" s="293"/>
    </row>
    <row r="297" spans="2:19" ht="14.1" customHeight="1">
      <c r="B297" s="247">
        <v>3938</v>
      </c>
      <c r="C297" s="293" t="s">
        <v>427</v>
      </c>
      <c r="D297" s="300" t="str">
        <f>IFERROR(VLOOKUP(Dat_Pagos[[#This Row],[CURP]],BASE_A[[CURP]:[NOMBRE]],3,FALSE),"Por Identificar")</f>
        <v>Por Identificar</v>
      </c>
      <c r="E297" s="267">
        <v>1193</v>
      </c>
      <c r="F297" s="293" t="s">
        <v>198</v>
      </c>
      <c r="G297" s="293" t="s">
        <v>7</v>
      </c>
      <c r="H297" s="544">
        <v>44475</v>
      </c>
      <c r="I297" s="293" t="s">
        <v>383</v>
      </c>
      <c r="J297" s="293" t="s">
        <v>384</v>
      </c>
      <c r="K297" s="293" t="str">
        <f>VLOOKUP(F297,NOMEC[],2,)</f>
        <v>DOCTORADO EN DERECHO</v>
      </c>
      <c r="L297" s="251">
        <v>45909</v>
      </c>
      <c r="M297" s="298" t="s">
        <v>712</v>
      </c>
      <c r="N297" s="353"/>
      <c r="O297" s="296"/>
      <c r="P297" s="297"/>
      <c r="Q297" s="293"/>
      <c r="R297" s="293"/>
      <c r="S297" s="293"/>
    </row>
    <row r="298" spans="2:19" ht="14.1" customHeight="1">
      <c r="B298" s="247">
        <v>3939</v>
      </c>
      <c r="C298" s="293" t="s">
        <v>427</v>
      </c>
      <c r="D298" s="294" t="str">
        <f>IFERROR(VLOOKUP(Dat_Pagos[[#This Row],[CURP]],BASE_A[[CURP]:[NOMBRE]],3,FALSE),"Por Identificar")</f>
        <v>ZELAYA IBARRA JOSE VIRGILIO</v>
      </c>
      <c r="E298" s="267">
        <v>1600</v>
      </c>
      <c r="F298" s="293" t="s">
        <v>166</v>
      </c>
      <c r="G298" s="293" t="s">
        <v>432</v>
      </c>
      <c r="H298" s="544">
        <v>44474</v>
      </c>
      <c r="I298" s="293" t="s">
        <v>164</v>
      </c>
      <c r="J298" s="293" t="s">
        <v>228</v>
      </c>
      <c r="K298" s="293" t="str">
        <f>VLOOKUP(F298,NOMEC[],2,)</f>
        <v>LICENCIATURA EN DERECHO</v>
      </c>
      <c r="L298" s="251">
        <v>190878</v>
      </c>
      <c r="M298" s="298" t="s">
        <v>91</v>
      </c>
      <c r="N298" s="251">
        <v>218</v>
      </c>
      <c r="O298" s="296"/>
      <c r="P298" s="297"/>
      <c r="Q298" s="293"/>
      <c r="R298" s="293"/>
      <c r="S298" s="293"/>
    </row>
    <row r="299" spans="2:19" ht="14.1" customHeight="1">
      <c r="B299" s="247">
        <v>3940</v>
      </c>
      <c r="C299" s="293" t="s">
        <v>427</v>
      </c>
      <c r="D299" s="300" t="str">
        <f>IFERROR(VLOOKUP(Dat_Pagos[[#This Row],[CURP]],BASE_A[[CURP]:[NOMBRE]],3,FALSE),"Por Identificar")</f>
        <v>RAMIREZ ARAGON MIGUEL ANGEL</v>
      </c>
      <c r="E299" s="267">
        <v>2800</v>
      </c>
      <c r="F299" s="293" t="s">
        <v>198</v>
      </c>
      <c r="G299" s="293" t="s">
        <v>7</v>
      </c>
      <c r="H299" s="544">
        <v>44475</v>
      </c>
      <c r="I299" s="293" t="s">
        <v>164</v>
      </c>
      <c r="J299" s="293" t="s">
        <v>189</v>
      </c>
      <c r="K299" s="293" t="str">
        <f>VLOOKUP(F299,NOMEC[],2,)</f>
        <v>DOCTORADO EN DERECHO</v>
      </c>
      <c r="L299" s="251">
        <v>32592</v>
      </c>
      <c r="M299" s="298" t="s">
        <v>1317</v>
      </c>
      <c r="N299" s="251">
        <v>114</v>
      </c>
      <c r="O299" s="296"/>
      <c r="P299" s="297"/>
      <c r="Q299" s="293"/>
      <c r="R299" s="293"/>
      <c r="S299" s="293"/>
    </row>
    <row r="300" spans="2:19" ht="14.1" customHeight="1">
      <c r="B300" s="247">
        <v>3941</v>
      </c>
      <c r="C300" s="293" t="s">
        <v>427</v>
      </c>
      <c r="D300" s="300" t="str">
        <f>IFERROR(VLOOKUP(Dat_Pagos[[#This Row],[CURP]],BASE_A[[CURP]:[NOMBRE]],3,FALSE),"Por Identificar")</f>
        <v>CAUICH FONSECA GEOVANNI ALEJANDRO</v>
      </c>
      <c r="E300" s="267">
        <v>2180</v>
      </c>
      <c r="F300" s="293" t="s">
        <v>163</v>
      </c>
      <c r="G300" s="293" t="s">
        <v>7</v>
      </c>
      <c r="H300" s="544">
        <v>44475</v>
      </c>
      <c r="I300" s="293" t="s">
        <v>164</v>
      </c>
      <c r="J300" s="293" t="s">
        <v>175</v>
      </c>
      <c r="K300" s="293" t="str">
        <f>VLOOKUP(F300,NOMEC[],2,)</f>
        <v>MAESTRIA DE DERECHO</v>
      </c>
      <c r="L300" s="251">
        <v>37070</v>
      </c>
      <c r="M300" s="298" t="s">
        <v>1452</v>
      </c>
      <c r="N300" s="251">
        <v>266</v>
      </c>
      <c r="O300" s="296"/>
      <c r="P300" s="297"/>
      <c r="Q300" s="293"/>
      <c r="R300" s="293"/>
      <c r="S300" s="293"/>
    </row>
    <row r="301" spans="2:19" ht="14.1" customHeight="1">
      <c r="B301" s="247">
        <v>3942</v>
      </c>
      <c r="C301" s="293" t="s">
        <v>427</v>
      </c>
      <c r="D301" s="300" t="str">
        <f>IFERROR(VLOOKUP(Dat_Pagos[[#This Row],[CURP]],BASE_A[[CURP]:[NOMBRE]],3,FALSE),"Por Identificar")</f>
        <v>AYALA MORENO RAUL</v>
      </c>
      <c r="E301" s="267">
        <v>5333</v>
      </c>
      <c r="F301" s="293" t="s">
        <v>255</v>
      </c>
      <c r="G301" s="293" t="s">
        <v>7</v>
      </c>
      <c r="H301" s="544">
        <v>44475</v>
      </c>
      <c r="I301" s="293" t="s">
        <v>164</v>
      </c>
      <c r="J301" s="293" t="s">
        <v>172</v>
      </c>
      <c r="K301" s="293" t="str">
        <f>VLOOKUP(F301,NOMEC[],2,)</f>
        <v>JT DOCTORADO EN DERECHO</v>
      </c>
      <c r="L301" s="251">
        <v>58882</v>
      </c>
      <c r="M301" s="298" t="s">
        <v>2735</v>
      </c>
      <c r="N301" s="251">
        <v>272</v>
      </c>
      <c r="O301" s="296"/>
      <c r="P301" s="297"/>
      <c r="Q301" s="293"/>
      <c r="R301" s="293"/>
      <c r="S301" s="293"/>
    </row>
    <row r="302" spans="2:19" ht="15.75" customHeight="1">
      <c r="B302" s="247">
        <v>3943</v>
      </c>
      <c r="C302" s="293" t="s">
        <v>427</v>
      </c>
      <c r="D302" s="300" t="str">
        <f>IFERROR(VLOOKUP(Dat_Pagos[[#This Row],[CURP]],BASE_A[[CURP]:[NOMBRE]],3,FALSE),"Por Identificar")</f>
        <v>PALACIOS RAMIREZ EUSEBIO</v>
      </c>
      <c r="E302" s="267">
        <v>5333</v>
      </c>
      <c r="F302" s="293" t="s">
        <v>255</v>
      </c>
      <c r="G302" s="293" t="s">
        <v>7</v>
      </c>
      <c r="H302" s="544">
        <v>44475</v>
      </c>
      <c r="I302" s="293" t="s">
        <v>164</v>
      </c>
      <c r="J302" s="293" t="s">
        <v>172</v>
      </c>
      <c r="K302" s="293" t="str">
        <f>VLOOKUP(F302,NOMEC[],2,)</f>
        <v>JT DOCTORADO EN DERECHO</v>
      </c>
      <c r="L302" s="251">
        <v>92083</v>
      </c>
      <c r="M302" s="298" t="s">
        <v>830</v>
      </c>
      <c r="N302" s="251">
        <v>286</v>
      </c>
      <c r="O302" s="296"/>
      <c r="P302" s="297"/>
      <c r="Q302" s="293"/>
      <c r="R302" s="293"/>
      <c r="S302" s="293"/>
    </row>
    <row r="303" spans="2:19" ht="14.1" customHeight="1">
      <c r="B303" s="247">
        <v>3944</v>
      </c>
      <c r="C303" s="293" t="s">
        <v>427</v>
      </c>
      <c r="D303" s="300" t="str">
        <f>IFERROR(VLOOKUP(Dat_Pagos[[#This Row],[CURP]],BASE_A[[CURP]:[NOMBRE]],3,FALSE),"Por Identificar")</f>
        <v xml:space="preserve">VILLALBA DURAN VIRGINIA </v>
      </c>
      <c r="E303" s="267">
        <v>2180</v>
      </c>
      <c r="F303" s="293" t="s">
        <v>303</v>
      </c>
      <c r="G303" s="293" t="s">
        <v>7</v>
      </c>
      <c r="H303" s="544">
        <v>44475</v>
      </c>
      <c r="I303" s="293" t="s">
        <v>164</v>
      </c>
      <c r="J303" s="293" t="s">
        <v>241</v>
      </c>
      <c r="K303" s="293" t="str">
        <f>VLOOKUP(F303,NOMEC[],2,)</f>
        <v>JT EN LICENCIATURA EN DERECHO</v>
      </c>
      <c r="L303" s="251">
        <v>634987</v>
      </c>
      <c r="M303" s="298" t="s">
        <v>123</v>
      </c>
      <c r="N303" s="251">
        <v>29</v>
      </c>
      <c r="O303" s="296"/>
      <c r="P303" s="297" t="s">
        <v>372</v>
      </c>
      <c r="Q303" s="293"/>
      <c r="R303" s="293"/>
      <c r="S303" s="293"/>
    </row>
    <row r="304" spans="2:19" ht="14.1" customHeight="1">
      <c r="B304" s="247">
        <v>3945</v>
      </c>
      <c r="C304" s="293" t="s">
        <v>427</v>
      </c>
      <c r="D304" s="300" t="str">
        <f>IFERROR(VLOOKUP(Dat_Pagos[[#This Row],[CURP]],BASE_A[[CURP]:[NOMBRE]],3,FALSE),"Por Identificar")</f>
        <v>TORRESCANO VELAZQUEZ SUGEY ALMA JEANET</v>
      </c>
      <c r="E304" s="267">
        <v>2180</v>
      </c>
      <c r="F304" s="293" t="s">
        <v>295</v>
      </c>
      <c r="G304" s="293" t="s">
        <v>7</v>
      </c>
      <c r="H304" s="544">
        <v>44475</v>
      </c>
      <c r="I304" s="293" t="s">
        <v>164</v>
      </c>
      <c r="J304" s="293" t="s">
        <v>214</v>
      </c>
      <c r="K304" s="293" t="str">
        <f>VLOOKUP(F304,NOMEC[],2,)</f>
        <v>JT MAESTRIA EN DERECHO</v>
      </c>
      <c r="L304" s="251">
        <v>810013</v>
      </c>
      <c r="M304" s="298" t="s">
        <v>100</v>
      </c>
      <c r="N304" s="251">
        <v>72</v>
      </c>
      <c r="O304" s="296"/>
      <c r="P304" s="297" t="s">
        <v>372</v>
      </c>
      <c r="Q304" s="293"/>
      <c r="R304" s="293"/>
      <c r="S304" s="293"/>
    </row>
    <row r="305" spans="2:19" ht="14.4" customHeight="1">
      <c r="B305" s="247">
        <v>3946</v>
      </c>
      <c r="C305" s="293" t="s">
        <v>427</v>
      </c>
      <c r="D305" s="300" t="s">
        <v>320</v>
      </c>
      <c r="E305" s="267">
        <v>3350</v>
      </c>
      <c r="F305" s="293" t="s">
        <v>198</v>
      </c>
      <c r="G305" s="293" t="s">
        <v>7</v>
      </c>
      <c r="H305" s="544">
        <v>44476</v>
      </c>
      <c r="I305" s="293" t="s">
        <v>164</v>
      </c>
      <c r="J305" s="293" t="s">
        <v>189</v>
      </c>
      <c r="K305" s="293" t="str">
        <f>VLOOKUP(F305,NOMEC[],2,)</f>
        <v>DOCTORADO EN DERECHO</v>
      </c>
      <c r="L305" s="251">
        <v>13096</v>
      </c>
      <c r="M305" s="298" t="s">
        <v>1293</v>
      </c>
      <c r="N305" s="251">
        <v>167</v>
      </c>
      <c r="O305" s="296"/>
      <c r="P305" s="297"/>
      <c r="Q305" s="293"/>
      <c r="R305" s="293"/>
      <c r="S305" s="293"/>
    </row>
    <row r="306" spans="2:19" ht="15.75" customHeight="1">
      <c r="B306" s="247">
        <v>3947</v>
      </c>
      <c r="C306" s="293" t="s">
        <v>427</v>
      </c>
      <c r="D306" s="300" t="s">
        <v>41</v>
      </c>
      <c r="E306" s="267">
        <v>2800.93</v>
      </c>
      <c r="F306" s="293" t="s">
        <v>198</v>
      </c>
      <c r="G306" s="293" t="s">
        <v>44</v>
      </c>
      <c r="H306" s="544">
        <v>44476</v>
      </c>
      <c r="I306" s="293" t="s">
        <v>164</v>
      </c>
      <c r="J306" s="293" t="s">
        <v>241</v>
      </c>
      <c r="K306" s="293" t="str">
        <f>VLOOKUP(F306,NOMEC[],2,)</f>
        <v>DOCTORADO EN DERECHO</v>
      </c>
      <c r="L306" s="251">
        <v>117948</v>
      </c>
      <c r="M306" s="298" t="s">
        <v>42</v>
      </c>
      <c r="N306" s="251">
        <v>195</v>
      </c>
      <c r="O306" s="296"/>
      <c r="P306" s="297" t="s">
        <v>372</v>
      </c>
      <c r="Q306" s="293"/>
      <c r="R306" s="293"/>
      <c r="S306" s="293"/>
    </row>
    <row r="307" spans="2:19" ht="14.1" customHeight="1">
      <c r="B307" s="247">
        <v>3948</v>
      </c>
      <c r="C307" s="293" t="s">
        <v>427</v>
      </c>
      <c r="D307" s="294" t="s">
        <v>106</v>
      </c>
      <c r="E307" s="267">
        <v>2180</v>
      </c>
      <c r="F307" s="293" t="s">
        <v>163</v>
      </c>
      <c r="G307" s="293" t="s">
        <v>432</v>
      </c>
      <c r="H307" s="544">
        <v>44475</v>
      </c>
      <c r="I307" s="293" t="s">
        <v>164</v>
      </c>
      <c r="J307" s="293" t="s">
        <v>214</v>
      </c>
      <c r="K307" s="293" t="str">
        <f>VLOOKUP(F307,NOMEC[],2,)</f>
        <v>MAESTRIA DE DERECHO</v>
      </c>
      <c r="L307" s="251">
        <v>207596</v>
      </c>
      <c r="M307" s="298" t="s">
        <v>107</v>
      </c>
      <c r="N307" s="251">
        <v>242</v>
      </c>
      <c r="O307" s="296"/>
      <c r="P307" s="297"/>
      <c r="Q307" s="293"/>
      <c r="R307" s="293"/>
      <c r="S307" s="293"/>
    </row>
    <row r="308" spans="2:19" ht="15.75" customHeight="1">
      <c r="B308" s="247">
        <v>3949</v>
      </c>
      <c r="C308" s="293" t="s">
        <v>427</v>
      </c>
      <c r="D308" s="294" t="s">
        <v>16</v>
      </c>
      <c r="E308" s="267">
        <v>2180</v>
      </c>
      <c r="F308" s="293" t="s">
        <v>163</v>
      </c>
      <c r="G308" s="293" t="s">
        <v>7</v>
      </c>
      <c r="H308" s="544">
        <v>44476</v>
      </c>
      <c r="I308" s="293" t="s">
        <v>164</v>
      </c>
      <c r="J308" s="293" t="s">
        <v>292</v>
      </c>
      <c r="K308" s="293" t="str">
        <f>VLOOKUP(F308,NOMEC[],2,)</f>
        <v>MAESTRIA DE DERECHO</v>
      </c>
      <c r="L308" s="251">
        <v>443777</v>
      </c>
      <c r="M308" s="298" t="s">
        <v>17</v>
      </c>
      <c r="N308" s="251">
        <v>116</v>
      </c>
      <c r="O308" s="296"/>
      <c r="P308" s="297"/>
      <c r="Q308" s="293"/>
      <c r="R308" s="293"/>
      <c r="S308" s="293"/>
    </row>
    <row r="309" spans="2:19" ht="15.75" customHeight="1">
      <c r="B309" s="247">
        <v>3950</v>
      </c>
      <c r="C309" s="293" t="s">
        <v>427</v>
      </c>
      <c r="D309" s="300" t="str">
        <f>IFERROR(VLOOKUP(Dat_Pagos[[#This Row],[CURP]],BASE_A[[CURP]:[NOMBRE]],3,FALSE),"Por Identificar")</f>
        <v>BUSTAMANTE SANCHEZ SINAI ALEJANDRA</v>
      </c>
      <c r="E309" s="267">
        <v>3350</v>
      </c>
      <c r="F309" s="293" t="s">
        <v>255</v>
      </c>
      <c r="G309" s="293" t="s">
        <v>7</v>
      </c>
      <c r="H309" s="544">
        <v>44476</v>
      </c>
      <c r="I309" s="293" t="s">
        <v>164</v>
      </c>
      <c r="J309" s="293" t="s">
        <v>172</v>
      </c>
      <c r="K309" s="293" t="str">
        <f>VLOOKUP(F309,NOMEC[],2,)</f>
        <v>JT DOCTORADO EN DERECHO</v>
      </c>
      <c r="L309" s="251">
        <v>818662</v>
      </c>
      <c r="M309" s="298" t="s">
        <v>829</v>
      </c>
      <c r="N309" s="251">
        <v>285</v>
      </c>
      <c r="O309" s="296"/>
      <c r="P309" s="297"/>
      <c r="Q309" s="293"/>
      <c r="R309" s="293"/>
      <c r="S309" s="293"/>
    </row>
    <row r="310" spans="2:19" ht="15.75" customHeight="1">
      <c r="B310" s="247">
        <v>3951</v>
      </c>
      <c r="C310" s="293" t="s">
        <v>427</v>
      </c>
      <c r="D310" s="362" t="str">
        <f>IFERROR(VLOOKUP(Dat_Pagos[[#This Row],[CURP]],BASE_A[[CURP]:[NOMBRE]],3,FALSE),"Por Identificar")</f>
        <v>GARCIA ORTEGA GRISELDA</v>
      </c>
      <c r="E310" s="267">
        <v>2180</v>
      </c>
      <c r="F310" s="293" t="s">
        <v>163</v>
      </c>
      <c r="G310" s="293" t="s">
        <v>7</v>
      </c>
      <c r="H310" s="544">
        <v>44481</v>
      </c>
      <c r="I310" s="293" t="s">
        <v>164</v>
      </c>
      <c r="J310" s="293" t="s">
        <v>227</v>
      </c>
      <c r="K310" s="293" t="str">
        <f>VLOOKUP(F310,NOMEC[],2,)</f>
        <v>MAESTRIA DE DERECHO</v>
      </c>
      <c r="L310" s="251">
        <v>74913</v>
      </c>
      <c r="M310" s="298" t="s">
        <v>94</v>
      </c>
      <c r="N310" s="251">
        <v>231</v>
      </c>
      <c r="O310" s="296"/>
      <c r="P310" s="297"/>
      <c r="Q310" s="293"/>
      <c r="R310" s="293"/>
      <c r="S310" s="293"/>
    </row>
    <row r="311" spans="2:19" ht="15.75" customHeight="1">
      <c r="B311" s="247">
        <v>3952</v>
      </c>
      <c r="C311" s="315" t="s">
        <v>427</v>
      </c>
      <c r="D311" s="300" t="str">
        <f>IFERROR(VLOOKUP(Dat_Pagos[[#This Row],[CURP]],BASE_A[[CURP]:[NOMBRE]],3,FALSE),"Por Identificar")</f>
        <v xml:space="preserve">CRUZ HERNANDEZ FAUSTINO </v>
      </c>
      <c r="E311" s="267">
        <v>3000</v>
      </c>
      <c r="F311" s="293" t="s">
        <v>198</v>
      </c>
      <c r="G311" s="293" t="s">
        <v>7</v>
      </c>
      <c r="H311" s="544">
        <v>44481</v>
      </c>
      <c r="I311" s="293" t="s">
        <v>164</v>
      </c>
      <c r="J311" s="293" t="s">
        <v>172</v>
      </c>
      <c r="K311" s="293" t="str">
        <f>VLOOKUP(F311,NOMEC[],2,)</f>
        <v>DOCTORADO EN DERECHO</v>
      </c>
      <c r="L311" s="251">
        <v>997955</v>
      </c>
      <c r="M311" s="298" t="s">
        <v>1385</v>
      </c>
      <c r="N311" s="251">
        <v>270</v>
      </c>
      <c r="O311" s="296"/>
      <c r="P311" s="297" t="s">
        <v>372</v>
      </c>
      <c r="Q311" s="293"/>
      <c r="R311" s="293"/>
      <c r="S311" s="293"/>
    </row>
    <row r="312" spans="2:19" ht="15.75" customHeight="1">
      <c r="B312" s="247">
        <v>3953</v>
      </c>
      <c r="C312" s="293" t="s">
        <v>427</v>
      </c>
      <c r="D312" s="300" t="str">
        <f>IFERROR(VLOOKUP(Dat_Pagos[[#This Row],[CURP]],BASE_A[[CURP]:[NOMBRE]],3,FALSE),"Por Identificar")</f>
        <v xml:space="preserve">CRUZ HERNANDEZ FAUSTINO </v>
      </c>
      <c r="E312" s="267">
        <v>2500</v>
      </c>
      <c r="F312" s="293" t="s">
        <v>198</v>
      </c>
      <c r="G312" s="293" t="s">
        <v>7</v>
      </c>
      <c r="H312" s="544">
        <v>44481</v>
      </c>
      <c r="I312" s="293" t="s">
        <v>4</v>
      </c>
      <c r="J312" s="293" t="s">
        <v>386</v>
      </c>
      <c r="K312" s="293" t="str">
        <f>VLOOKUP(F312,NOMEC[],2,)</f>
        <v>DOCTORADO EN DERECHO</v>
      </c>
      <c r="L312" s="251">
        <v>996324</v>
      </c>
      <c r="M312" s="298" t="s">
        <v>1385</v>
      </c>
      <c r="N312" s="251">
        <v>270</v>
      </c>
      <c r="O312" s="296"/>
      <c r="P312" s="297" t="s">
        <v>372</v>
      </c>
      <c r="Q312" s="293"/>
      <c r="R312" s="293"/>
      <c r="S312" s="293"/>
    </row>
    <row r="313" spans="2:19" ht="15.75" customHeight="1">
      <c r="B313" s="247">
        <v>3954</v>
      </c>
      <c r="C313" s="293" t="s">
        <v>427</v>
      </c>
      <c r="D313" s="300" t="str">
        <f>IFERROR(VLOOKUP(Dat_Pagos[[#This Row],[CURP]],BASE_A[[CURP]:[NOMBRE]],3,FALSE),"Por Identificar")</f>
        <v>ALANIS MORENO CAROLINA</v>
      </c>
      <c r="E313" s="267">
        <v>2180</v>
      </c>
      <c r="F313" s="293" t="s">
        <v>303</v>
      </c>
      <c r="G313" s="293" t="s">
        <v>432</v>
      </c>
      <c r="H313" s="544">
        <v>44480</v>
      </c>
      <c r="I313" s="293" t="s">
        <v>164</v>
      </c>
      <c r="J313" s="293" t="s">
        <v>172</v>
      </c>
      <c r="K313" s="293" t="str">
        <f>VLOOKUP(F313,NOMEC[],2,)</f>
        <v>JT EN LICENCIATURA EN DERECHO</v>
      </c>
      <c r="L313" s="251">
        <v>509485</v>
      </c>
      <c r="M313" s="298" t="s">
        <v>831</v>
      </c>
      <c r="N313" s="251">
        <v>287</v>
      </c>
      <c r="O313" s="296"/>
      <c r="P313" s="297"/>
      <c r="Q313" s="293"/>
      <c r="R313" s="293"/>
      <c r="S313" s="293"/>
    </row>
    <row r="314" spans="2:19" ht="15.75" customHeight="1">
      <c r="B314" s="247">
        <v>3955</v>
      </c>
      <c r="C314" s="293" t="s">
        <v>294</v>
      </c>
      <c r="D314" s="300" t="str">
        <f>IFERROR(VLOOKUP(Dat_Pagos[[#This Row],[CURP]],BASE_A[[CURP]:[NOMBRE]],3,FALSE),"Por Identificar")</f>
        <v>TORRESCANO VELAZQUEZ SUGEY ALMA JEANET</v>
      </c>
      <c r="E314" s="266">
        <v>6000</v>
      </c>
      <c r="F314" s="293" t="s">
        <v>295</v>
      </c>
      <c r="G314" s="293" t="s">
        <v>7</v>
      </c>
      <c r="H314" s="544">
        <v>44480</v>
      </c>
      <c r="I314" s="293" t="s">
        <v>224</v>
      </c>
      <c r="J314" s="293" t="s">
        <v>223</v>
      </c>
      <c r="K314" s="293" t="str">
        <f>VLOOKUP(F314,NOMEC[],2,)</f>
        <v>JT MAESTRIA EN DERECHO</v>
      </c>
      <c r="L314" s="251">
        <v>110578</v>
      </c>
      <c r="M314" s="298" t="s">
        <v>100</v>
      </c>
      <c r="N314" s="251">
        <v>72</v>
      </c>
      <c r="O314" s="296"/>
      <c r="P314" s="297" t="s">
        <v>372</v>
      </c>
      <c r="Q314" s="293"/>
      <c r="R314" s="293"/>
      <c r="S314" s="293"/>
    </row>
    <row r="315" spans="2:19" ht="15.75" customHeight="1">
      <c r="B315" s="247">
        <v>3956</v>
      </c>
      <c r="C315" s="293" t="s">
        <v>446</v>
      </c>
      <c r="D315" s="300" t="str">
        <f>IFERROR(VLOOKUP(Dat_Pagos[[#This Row],[CURP]],BASE_A[[CURP]:[NOMBRE]],3,FALSE),"Por Identificar")</f>
        <v>RODRIGUEZ HEREDIA MIGUEL ANTONIO</v>
      </c>
      <c r="E315" s="266">
        <v>6000</v>
      </c>
      <c r="F315" s="293" t="s">
        <v>198</v>
      </c>
      <c r="G315" s="293" t="s">
        <v>7</v>
      </c>
      <c r="H315" s="544">
        <v>44480</v>
      </c>
      <c r="I315" s="293" t="s">
        <v>224</v>
      </c>
      <c r="J315" s="293" t="s">
        <v>225</v>
      </c>
      <c r="K315" s="293" t="str">
        <f>VLOOKUP(F315,NOMEC[],2,)</f>
        <v>DOCTORADO EN DERECHO</v>
      </c>
      <c r="L315" s="251">
        <v>938807</v>
      </c>
      <c r="M315" s="298" t="s">
        <v>1226</v>
      </c>
      <c r="N315" s="251">
        <v>101</v>
      </c>
      <c r="O315" s="296"/>
      <c r="P315" s="297"/>
      <c r="Q315" s="293"/>
      <c r="R315" s="293"/>
      <c r="S315" s="293"/>
    </row>
    <row r="316" spans="2:19" ht="15.75" customHeight="1">
      <c r="B316" s="247">
        <v>3957</v>
      </c>
      <c r="C316" s="293" t="s">
        <v>446</v>
      </c>
      <c r="D316" s="300" t="str">
        <f>IFERROR(VLOOKUP(Dat_Pagos[[#This Row],[CURP]],BASE_A[[CURP]:[NOMBRE]],3,FALSE),"Por Identificar")</f>
        <v>RODRIGUEZ HEREDIA MIGUEL ANTONIO</v>
      </c>
      <c r="E316" s="266">
        <v>6000</v>
      </c>
      <c r="F316" s="293" t="s">
        <v>198</v>
      </c>
      <c r="G316" s="293" t="s">
        <v>7</v>
      </c>
      <c r="H316" s="544">
        <v>44480</v>
      </c>
      <c r="I316" s="293" t="s">
        <v>224</v>
      </c>
      <c r="J316" s="293" t="s">
        <v>354</v>
      </c>
      <c r="K316" s="293" t="str">
        <f>VLOOKUP(F316,NOMEC[],2,)</f>
        <v>DOCTORADO EN DERECHO</v>
      </c>
      <c r="L316" s="251">
        <v>936353</v>
      </c>
      <c r="M316" s="298" t="s">
        <v>1226</v>
      </c>
      <c r="N316" s="251">
        <v>101</v>
      </c>
      <c r="O316" s="296"/>
      <c r="P316" s="297"/>
      <c r="Q316" s="293"/>
      <c r="R316" s="293"/>
      <c r="S316" s="293"/>
    </row>
    <row r="317" spans="2:19" ht="15.75" customHeight="1">
      <c r="B317" s="247">
        <v>3958</v>
      </c>
      <c r="C317" s="293" t="s">
        <v>427</v>
      </c>
      <c r="D317" s="294" t="str">
        <f>IFERROR(VLOOKUP(Dat_Pagos[[#This Row],[CURP]],BASE_A[[CURP]:[NOMBRE]],3,FALSE),"Por Identificar")</f>
        <v>TEHUTLE RAYA ITZHEL</v>
      </c>
      <c r="E317" s="267">
        <v>1600</v>
      </c>
      <c r="F317" s="293" t="s">
        <v>166</v>
      </c>
      <c r="G317" s="293" t="s">
        <v>7</v>
      </c>
      <c r="H317" s="544">
        <v>44480</v>
      </c>
      <c r="I317" s="293" t="s">
        <v>164</v>
      </c>
      <c r="J317" s="293" t="s">
        <v>252</v>
      </c>
      <c r="K317" s="293" t="str">
        <f>VLOOKUP(F317,NOMEC[],2,)</f>
        <v>LICENCIATURA EN DERECHO</v>
      </c>
      <c r="L317" s="251">
        <v>435537</v>
      </c>
      <c r="M317" s="298" t="s">
        <v>88</v>
      </c>
      <c r="N317" s="251">
        <v>217</v>
      </c>
      <c r="O317" s="296"/>
      <c r="P317" s="297"/>
      <c r="Q317" s="293"/>
      <c r="R317" s="293"/>
      <c r="S317" s="293"/>
    </row>
    <row r="318" spans="2:19" ht="15.75" customHeight="1">
      <c r="B318" s="247">
        <v>3959</v>
      </c>
      <c r="C318" s="293" t="s">
        <v>427</v>
      </c>
      <c r="D318" s="294" t="s">
        <v>12</v>
      </c>
      <c r="E318" s="267">
        <v>2180</v>
      </c>
      <c r="F318" s="293" t="s">
        <v>163</v>
      </c>
      <c r="G318" s="293" t="s">
        <v>7</v>
      </c>
      <c r="H318" s="544">
        <v>44477</v>
      </c>
      <c r="I318" s="293" t="s">
        <v>164</v>
      </c>
      <c r="J318" s="293" t="s">
        <v>232</v>
      </c>
      <c r="K318" s="293" t="str">
        <f>VLOOKUP(F318,NOMEC[],2,)</f>
        <v>MAESTRIA DE DERECHO</v>
      </c>
      <c r="L318" s="251">
        <v>95180</v>
      </c>
      <c r="M318" s="298" t="s">
        <v>13</v>
      </c>
      <c r="N318" s="251">
        <v>177</v>
      </c>
      <c r="O318" s="296"/>
      <c r="P318" s="297" t="s">
        <v>372</v>
      </c>
      <c r="Q318" s="293"/>
      <c r="R318" s="293"/>
      <c r="S318" s="293"/>
    </row>
    <row r="319" spans="2:19" ht="14.4" customHeight="1">
      <c r="B319" s="247">
        <v>3960</v>
      </c>
      <c r="C319" s="293" t="s">
        <v>427</v>
      </c>
      <c r="D319" s="300" t="str">
        <f>IFERROR(VLOOKUP(Dat_Pagos[[#This Row],[CURP]],BASE_A[[CURP]:[NOMBRE]],3,FALSE),"Por Identificar")</f>
        <v>RAMOS MEZA MAYRA ALEJANDRA</v>
      </c>
      <c r="E319" s="267">
        <v>2180</v>
      </c>
      <c r="F319" s="293" t="s">
        <v>163</v>
      </c>
      <c r="G319" s="293" t="s">
        <v>7</v>
      </c>
      <c r="H319" s="544">
        <v>44477</v>
      </c>
      <c r="I319" s="293" t="s">
        <v>164</v>
      </c>
      <c r="J319" s="293" t="s">
        <v>231</v>
      </c>
      <c r="K319" s="293" t="str">
        <f>VLOOKUP(F319,NOMEC[],2,)</f>
        <v>MAESTRIA DE DERECHO</v>
      </c>
      <c r="L319" s="251">
        <v>239100</v>
      </c>
      <c r="M319" s="298" t="s">
        <v>1066</v>
      </c>
      <c r="N319" s="251">
        <v>230</v>
      </c>
      <c r="O319" s="296"/>
      <c r="P319" s="297"/>
      <c r="Q319" s="293"/>
      <c r="R319" s="293"/>
      <c r="S319" s="293"/>
    </row>
    <row r="320" spans="2:19" ht="15.75" customHeight="1">
      <c r="B320" s="247">
        <v>3961</v>
      </c>
      <c r="C320" s="293" t="s">
        <v>427</v>
      </c>
      <c r="D320" s="300" t="str">
        <f>IFERROR(VLOOKUP(Dat_Pagos[[#This Row],[CURP]],BASE_A[[CURP]:[NOMBRE]],3,FALSE),"Por Identificar")</f>
        <v>MARTINEZ JARA MIRNA KARINA</v>
      </c>
      <c r="E320" s="267">
        <v>2180</v>
      </c>
      <c r="F320" s="293" t="s">
        <v>303</v>
      </c>
      <c r="G320" s="293" t="s">
        <v>7</v>
      </c>
      <c r="H320" s="544">
        <v>44477</v>
      </c>
      <c r="I320" s="293" t="s">
        <v>164</v>
      </c>
      <c r="J320" s="293" t="s">
        <v>176</v>
      </c>
      <c r="K320" s="293" t="str">
        <f>VLOOKUP(F320,NOMEC[],2,)</f>
        <v>JT EN LICENCIATURA EN DERECHO</v>
      </c>
      <c r="L320" s="251">
        <v>410260</v>
      </c>
      <c r="M320" s="298" t="s">
        <v>136</v>
      </c>
      <c r="N320" s="251">
        <v>172</v>
      </c>
      <c r="O320" s="296"/>
      <c r="P320" s="297"/>
      <c r="Q320" s="293"/>
      <c r="R320" s="293"/>
      <c r="S320" s="293"/>
    </row>
    <row r="321" spans="2:19" ht="15.75" customHeight="1">
      <c r="B321" s="247">
        <v>3962</v>
      </c>
      <c r="C321" s="293" t="s">
        <v>1884</v>
      </c>
      <c r="D321" s="310" t="s">
        <v>226</v>
      </c>
      <c r="E321" s="267">
        <v>1350</v>
      </c>
      <c r="F321" s="293" t="s">
        <v>166</v>
      </c>
      <c r="G321" s="293" t="s">
        <v>7</v>
      </c>
      <c r="H321" s="544">
        <v>44477</v>
      </c>
      <c r="I321" s="293" t="s">
        <v>164</v>
      </c>
      <c r="J321" s="293" t="s">
        <v>209</v>
      </c>
      <c r="K321" s="293" t="str">
        <f>VLOOKUP(F321,NOMEC[],2,)</f>
        <v>LICENCIATURA EN DERECHO</v>
      </c>
      <c r="L321" s="251">
        <v>414446</v>
      </c>
      <c r="M321" s="298" t="s">
        <v>952</v>
      </c>
      <c r="N321" s="251">
        <v>16</v>
      </c>
      <c r="O321" s="296"/>
      <c r="P321" s="297"/>
      <c r="Q321" s="293"/>
      <c r="R321" s="293"/>
      <c r="S321" s="293"/>
    </row>
    <row r="322" spans="2:19" ht="15.75" customHeight="1">
      <c r="B322" s="247">
        <v>3963</v>
      </c>
      <c r="C322" s="293" t="s">
        <v>427</v>
      </c>
      <c r="D322" s="294" t="str">
        <f>IFERROR(VLOOKUP(Dat_Pagos[[#This Row],[CURP]],BASE_A[[CURP]:[NOMBRE]],3,FALSE),"Por Identificar")</f>
        <v xml:space="preserve">REYES TREJO LUIS ALONSO </v>
      </c>
      <c r="E322" s="267">
        <v>2180</v>
      </c>
      <c r="F322" s="293" t="s">
        <v>303</v>
      </c>
      <c r="G322" s="293" t="s">
        <v>7</v>
      </c>
      <c r="H322" s="544">
        <v>44477</v>
      </c>
      <c r="I322" s="293" t="s">
        <v>164</v>
      </c>
      <c r="J322" s="293" t="s">
        <v>192</v>
      </c>
      <c r="K322" s="293" t="str">
        <f>VLOOKUP(F322,NOMEC[],2,)</f>
        <v>JT EN LICENCIATURA EN DERECHO</v>
      </c>
      <c r="L322" s="251">
        <v>489298</v>
      </c>
      <c r="M322" s="298" t="s">
        <v>127</v>
      </c>
      <c r="N322" s="251">
        <v>80</v>
      </c>
      <c r="O322" s="296"/>
      <c r="P322" s="297"/>
      <c r="Q322" s="293"/>
      <c r="R322" s="293"/>
      <c r="S322" s="293"/>
    </row>
    <row r="323" spans="2:19" ht="15.75" customHeight="1">
      <c r="B323" s="247">
        <v>3964</v>
      </c>
      <c r="C323" s="293" t="s">
        <v>427</v>
      </c>
      <c r="D323" s="310" t="s">
        <v>725</v>
      </c>
      <c r="E323" s="363">
        <v>3350</v>
      </c>
      <c r="F323" s="293" t="s">
        <v>198</v>
      </c>
      <c r="G323" s="293" t="s">
        <v>7</v>
      </c>
      <c r="H323" s="552">
        <v>44482</v>
      </c>
      <c r="I323" s="293" t="s">
        <v>164</v>
      </c>
      <c r="J323" s="293" t="s">
        <v>190</v>
      </c>
      <c r="K323" s="293" t="str">
        <f>VLOOKUP(F323,NOMEC[],2,)</f>
        <v>DOCTORADO EN DERECHO</v>
      </c>
      <c r="L323" s="249">
        <v>209201</v>
      </c>
      <c r="M323" s="295" t="s">
        <v>842</v>
      </c>
      <c r="N323" s="251">
        <v>181</v>
      </c>
      <c r="O323" s="296"/>
      <c r="P323" s="297"/>
      <c r="Q323" s="293"/>
      <c r="R323" s="293"/>
      <c r="S323" s="293"/>
    </row>
    <row r="324" spans="2:19" ht="15.75" customHeight="1">
      <c r="B324" s="247">
        <v>3965</v>
      </c>
      <c r="C324" s="293" t="s">
        <v>427</v>
      </c>
      <c r="D324" s="310" t="s">
        <v>725</v>
      </c>
      <c r="E324" s="363">
        <v>3350</v>
      </c>
      <c r="F324" s="293" t="s">
        <v>198</v>
      </c>
      <c r="G324" s="293" t="s">
        <v>7</v>
      </c>
      <c r="H324" s="552">
        <v>44482</v>
      </c>
      <c r="I324" s="293" t="s">
        <v>164</v>
      </c>
      <c r="J324" s="293" t="s">
        <v>428</v>
      </c>
      <c r="K324" s="293" t="str">
        <f>VLOOKUP(F324,NOMEC[],2,)</f>
        <v>DOCTORADO EN DERECHO</v>
      </c>
      <c r="L324" s="249">
        <v>209269</v>
      </c>
      <c r="M324" s="295" t="s">
        <v>842</v>
      </c>
      <c r="N324" s="251">
        <v>181</v>
      </c>
      <c r="O324" s="296"/>
      <c r="P324" s="297"/>
      <c r="Q324" s="293"/>
      <c r="R324" s="293"/>
      <c r="S324" s="293"/>
    </row>
    <row r="325" spans="2:19" ht="15.75" customHeight="1">
      <c r="B325" s="247">
        <v>3966</v>
      </c>
      <c r="C325" s="293" t="s">
        <v>427</v>
      </c>
      <c r="D325" s="300" t="str">
        <f>IFERROR(VLOOKUP(Dat_Pagos[[#This Row],[CURP]],BASE_A[[CURP]:[NOMBRE]],3,FALSE),"Por Identificar")</f>
        <v>CHAVEZ AGUAYO MARCO ANTONIO</v>
      </c>
      <c r="E325" s="363">
        <v>3350</v>
      </c>
      <c r="F325" s="293" t="s">
        <v>198</v>
      </c>
      <c r="G325" s="293" t="s">
        <v>7</v>
      </c>
      <c r="H325" s="552">
        <v>44482</v>
      </c>
      <c r="I325" s="293" t="s">
        <v>164</v>
      </c>
      <c r="J325" s="293" t="s">
        <v>172</v>
      </c>
      <c r="K325" s="293" t="str">
        <f>VLOOKUP(F325,NOMEC[],2,)</f>
        <v>DOCTORADO EN DERECHO</v>
      </c>
      <c r="L325" s="249">
        <v>325999</v>
      </c>
      <c r="M325" s="295" t="s">
        <v>833</v>
      </c>
      <c r="N325" s="249">
        <v>265</v>
      </c>
      <c r="O325" s="296"/>
      <c r="P325" s="297"/>
      <c r="Q325" s="293"/>
      <c r="R325" s="293"/>
      <c r="S325" s="293"/>
    </row>
    <row r="326" spans="2:19" ht="15.75" customHeight="1">
      <c r="B326" s="247">
        <v>3967</v>
      </c>
      <c r="C326" s="293" t="s">
        <v>446</v>
      </c>
      <c r="D326" s="300" t="str">
        <f>IFERROR(VLOOKUP(Dat_Pagos[[#This Row],[CURP]],BASE_A[[CURP]:[NOMBRE]],3,FALSE),"Por Identificar")</f>
        <v>Por Identificar</v>
      </c>
      <c r="E326" s="364">
        <v>5000</v>
      </c>
      <c r="F326" s="293" t="s">
        <v>198</v>
      </c>
      <c r="G326" s="293" t="s">
        <v>432</v>
      </c>
      <c r="H326" s="552">
        <v>44482</v>
      </c>
      <c r="I326" s="293" t="s">
        <v>224</v>
      </c>
      <c r="J326" s="293" t="s">
        <v>225</v>
      </c>
      <c r="K326" s="293" t="str">
        <f>VLOOKUP(F326,NOMEC[],2,)</f>
        <v>DOCTORADO EN DERECHO</v>
      </c>
      <c r="L326" s="249">
        <v>329083</v>
      </c>
      <c r="M326" s="295" t="s">
        <v>712</v>
      </c>
      <c r="N326" s="260"/>
      <c r="O326" s="296"/>
      <c r="P326" s="297"/>
      <c r="Q326" s="293"/>
      <c r="R326" s="293"/>
      <c r="S326" s="293"/>
    </row>
    <row r="327" spans="2:19" ht="15.75" customHeight="1">
      <c r="B327" s="247">
        <v>3968</v>
      </c>
      <c r="C327" s="293" t="s">
        <v>427</v>
      </c>
      <c r="D327" s="310" t="s">
        <v>3857</v>
      </c>
      <c r="E327" s="363">
        <v>1193</v>
      </c>
      <c r="F327" s="293" t="s">
        <v>198</v>
      </c>
      <c r="G327" s="293" t="s">
        <v>7</v>
      </c>
      <c r="H327" s="552">
        <v>44482</v>
      </c>
      <c r="I327" s="293" t="s">
        <v>383</v>
      </c>
      <c r="J327" s="293" t="s">
        <v>384</v>
      </c>
      <c r="K327" s="293" t="str">
        <f>VLOOKUP(F327,NOMEC[],2,)</f>
        <v>DOCTORADO EN DERECHO</v>
      </c>
      <c r="L327" s="249">
        <v>350077</v>
      </c>
      <c r="M327" s="295" t="s">
        <v>1256</v>
      </c>
      <c r="N327" s="249">
        <v>149</v>
      </c>
      <c r="O327" s="296"/>
      <c r="P327" s="297"/>
      <c r="Q327" s="293"/>
      <c r="R327" s="293"/>
      <c r="S327" s="293"/>
    </row>
    <row r="328" spans="2:19" s="83" customFormat="1" ht="14.4" customHeight="1">
      <c r="B328" s="247">
        <v>3969</v>
      </c>
      <c r="C328" s="293" t="s">
        <v>427</v>
      </c>
      <c r="D328" s="300" t="str">
        <f>IFERROR(VLOOKUP(Dat_Pagos[[#This Row],[CURP]],BASE_A[[CURP]:[NOMBRE]],3,FALSE),"Por Identificar")</f>
        <v>Por Identificar</v>
      </c>
      <c r="E328" s="363">
        <v>3350</v>
      </c>
      <c r="F328" s="293" t="s">
        <v>198</v>
      </c>
      <c r="G328" s="293" t="s">
        <v>7</v>
      </c>
      <c r="H328" s="552">
        <v>44482</v>
      </c>
      <c r="I328" s="293" t="s">
        <v>164</v>
      </c>
      <c r="J328" s="293" t="s">
        <v>192</v>
      </c>
      <c r="K328" s="293" t="str">
        <f>VLOOKUP(F328,NOMEC[],2,)</f>
        <v>DOCTORADO EN DERECHO</v>
      </c>
      <c r="L328" s="249">
        <v>391756</v>
      </c>
      <c r="M328" s="295" t="s">
        <v>712</v>
      </c>
      <c r="N328" s="260"/>
      <c r="O328" s="296"/>
      <c r="P328" s="297" t="s">
        <v>372</v>
      </c>
      <c r="Q328" s="293"/>
      <c r="R328" s="293"/>
      <c r="S328" s="293"/>
    </row>
    <row r="329" spans="2:19" ht="14.4" customHeight="1">
      <c r="B329" s="247">
        <v>3970</v>
      </c>
      <c r="C329" s="293" t="s">
        <v>446</v>
      </c>
      <c r="D329" s="300" t="str">
        <f>IFERROR(VLOOKUP(Dat_Pagos[[#This Row],[CURP]],BASE_A[[CURP]:[NOMBRE]],3,FALSE),"Por Identificar")</f>
        <v>Por Identificar</v>
      </c>
      <c r="E329" s="364">
        <v>10000</v>
      </c>
      <c r="F329" s="293" t="s">
        <v>198</v>
      </c>
      <c r="G329" s="293" t="s">
        <v>432</v>
      </c>
      <c r="H329" s="552">
        <v>44482</v>
      </c>
      <c r="I329" s="293" t="s">
        <v>224</v>
      </c>
      <c r="J329" s="293" t="s">
        <v>354</v>
      </c>
      <c r="K329" s="293" t="str">
        <f>VLOOKUP(F329,NOMEC[],2,)</f>
        <v>DOCTORADO EN DERECHO</v>
      </c>
      <c r="L329" s="251">
        <v>270976</v>
      </c>
      <c r="M329" s="298" t="s">
        <v>712</v>
      </c>
      <c r="N329" s="353"/>
      <c r="O329" s="296"/>
      <c r="P329" s="297"/>
      <c r="Q329" s="293"/>
      <c r="R329" s="293"/>
      <c r="S329" s="293"/>
    </row>
    <row r="330" spans="2:19" ht="15.75" customHeight="1">
      <c r="B330" s="247">
        <v>3971</v>
      </c>
      <c r="C330" s="293" t="s">
        <v>427</v>
      </c>
      <c r="D330" s="300" t="str">
        <f>IFERROR(VLOOKUP(Dat_Pagos[[#This Row],[CURP]],BASE_A[[CURP]:[NOMBRE]],3,FALSE),"Por Identificar")</f>
        <v>NAVA HERNANDEZ LUIS HERNAN</v>
      </c>
      <c r="E330" s="266">
        <v>3000</v>
      </c>
      <c r="F330" s="293" t="s">
        <v>163</v>
      </c>
      <c r="G330" s="293" t="s">
        <v>38</v>
      </c>
      <c r="H330" s="544">
        <v>44485</v>
      </c>
      <c r="I330" s="293" t="s">
        <v>224</v>
      </c>
      <c r="J330" s="293" t="s">
        <v>223</v>
      </c>
      <c r="K330" s="293" t="str">
        <f>VLOOKUP(F330,NOMEC[],2,)</f>
        <v>MAESTRIA DE DERECHO</v>
      </c>
      <c r="L330" s="251" t="s">
        <v>38</v>
      </c>
      <c r="M330" s="298" t="s">
        <v>1169</v>
      </c>
      <c r="N330" s="251">
        <v>106</v>
      </c>
      <c r="O330" s="296"/>
      <c r="P330" s="297"/>
      <c r="Q330" s="293"/>
      <c r="R330" s="293"/>
      <c r="S330" s="293"/>
    </row>
    <row r="331" spans="2:19" ht="14.4" customHeight="1">
      <c r="B331" s="247">
        <v>3972</v>
      </c>
      <c r="C331" s="293" t="s">
        <v>427</v>
      </c>
      <c r="D331" s="300" t="str">
        <f>IFERROR(VLOOKUP(Dat_Pagos[[#This Row],[CURP]],BASE_A[[CURP]:[NOMBRE]],3,FALSE),"Por Identificar")</f>
        <v>GIL LOPEZ CRISTINA GUADALUPE</v>
      </c>
      <c r="E331" s="263">
        <v>2500</v>
      </c>
      <c r="F331" s="293" t="s">
        <v>255</v>
      </c>
      <c r="G331" s="293" t="s">
        <v>432</v>
      </c>
      <c r="H331" s="544">
        <v>44480</v>
      </c>
      <c r="I331" s="293" t="s">
        <v>224</v>
      </c>
      <c r="J331" s="293" t="s">
        <v>354</v>
      </c>
      <c r="K331" s="293" t="str">
        <f>VLOOKUP(F331,NOMEC[],2,)</f>
        <v>JT DOCTORADO EN DERECHO</v>
      </c>
      <c r="L331" s="251">
        <v>288949</v>
      </c>
      <c r="M331" s="298" t="s">
        <v>1419</v>
      </c>
      <c r="N331" s="251">
        <v>245</v>
      </c>
      <c r="O331" s="296"/>
      <c r="P331" s="297"/>
      <c r="Q331" s="293"/>
      <c r="R331" s="293"/>
      <c r="S331" s="293"/>
    </row>
    <row r="332" spans="2:19" ht="14.4" customHeight="1">
      <c r="B332" s="247">
        <v>3973</v>
      </c>
      <c r="C332" s="293" t="s">
        <v>427</v>
      </c>
      <c r="D332" s="300" t="str">
        <f>IFERROR(VLOOKUP(Dat_Pagos[[#This Row],[CURP]],BASE_A[[CURP]:[NOMBRE]],3,FALSE),"Por Identificar")</f>
        <v>GIL LOPEZ DORIS MARIA</v>
      </c>
      <c r="E332" s="263">
        <v>2500</v>
      </c>
      <c r="F332" s="293" t="s">
        <v>255</v>
      </c>
      <c r="G332" s="293" t="s">
        <v>432</v>
      </c>
      <c r="H332" s="544">
        <v>44480</v>
      </c>
      <c r="I332" s="293" t="s">
        <v>224</v>
      </c>
      <c r="J332" s="293" t="s">
        <v>354</v>
      </c>
      <c r="K332" s="293" t="str">
        <f>VLOOKUP(F332,NOMEC[],2,)</f>
        <v>JT DOCTORADO EN DERECHO</v>
      </c>
      <c r="L332" s="251">
        <v>288917</v>
      </c>
      <c r="M332" s="298" t="s">
        <v>1413</v>
      </c>
      <c r="N332" s="251">
        <v>243</v>
      </c>
      <c r="O332" s="296"/>
      <c r="P332" s="297"/>
      <c r="Q332" s="293"/>
      <c r="R332" s="293"/>
      <c r="S332" s="293"/>
    </row>
    <row r="333" spans="2:19" ht="15.75" customHeight="1">
      <c r="B333" s="247">
        <v>3974</v>
      </c>
      <c r="C333" s="293" t="s">
        <v>427</v>
      </c>
      <c r="D333" s="300" t="str">
        <f>IFERROR(VLOOKUP(Dat_Pagos[[#This Row],[CURP]],BASE_A[[CURP]:[NOMBRE]],3,FALSE),"Por Identificar")</f>
        <v>GIL TUN ANGEL ARMANDO</v>
      </c>
      <c r="E333" s="263">
        <v>2500</v>
      </c>
      <c r="F333" s="293" t="s">
        <v>255</v>
      </c>
      <c r="G333" s="293" t="s">
        <v>432</v>
      </c>
      <c r="H333" s="544">
        <v>44480</v>
      </c>
      <c r="I333" s="293" t="s">
        <v>224</v>
      </c>
      <c r="J333" s="293" t="s">
        <v>354</v>
      </c>
      <c r="K333" s="293" t="str">
        <f>VLOOKUP(F333,NOMEC[],2,)</f>
        <v>JT DOCTORADO EN DERECHO</v>
      </c>
      <c r="L333" s="251">
        <v>288906</v>
      </c>
      <c r="M333" s="298" t="s">
        <v>1416</v>
      </c>
      <c r="N333" s="251">
        <v>244</v>
      </c>
      <c r="O333" s="296"/>
      <c r="P333" s="297"/>
      <c r="Q333" s="357"/>
      <c r="R333" s="357"/>
      <c r="S333" s="357"/>
    </row>
    <row r="334" spans="2:19" ht="14.4" customHeight="1">
      <c r="B334" s="247">
        <v>3975</v>
      </c>
      <c r="C334" s="293" t="s">
        <v>433</v>
      </c>
      <c r="D334" s="300" t="str">
        <f>IFERROR(VLOOKUP(Dat_Pagos[[#This Row],[CURP]],BASE_A[[CURP]:[NOMBRE]],3,FALSE),"Por Identificar")</f>
        <v>VILLAMIL GOMEZ EDUARDO</v>
      </c>
      <c r="E334" s="363">
        <v>700</v>
      </c>
      <c r="F334" s="293" t="s">
        <v>166</v>
      </c>
      <c r="G334" s="293" t="s">
        <v>432</v>
      </c>
      <c r="H334" s="544">
        <v>44476</v>
      </c>
      <c r="I334" s="293" t="s">
        <v>164</v>
      </c>
      <c r="J334" s="293" t="s">
        <v>459</v>
      </c>
      <c r="K334" s="293" t="str">
        <f>VLOOKUP(F334,NOMEC[],2,)</f>
        <v>LICENCIATURA EN DERECHO</v>
      </c>
      <c r="L334" s="251">
        <v>232321</v>
      </c>
      <c r="M334" s="298" t="s">
        <v>943</v>
      </c>
      <c r="N334" s="251">
        <v>13</v>
      </c>
      <c r="O334" s="296"/>
      <c r="P334" s="297"/>
      <c r="Q334" s="293"/>
      <c r="R334" s="293"/>
      <c r="S334" s="293"/>
    </row>
    <row r="335" spans="2:19" ht="14.4" customHeight="1">
      <c r="B335" s="247">
        <v>3976</v>
      </c>
      <c r="C335" s="293" t="s">
        <v>450</v>
      </c>
      <c r="D335" s="300" t="str">
        <f>IFERROR(VLOOKUP(Dat_Pagos[[#This Row],[CURP]],BASE_A[[CURP]:[NOMBRE]],3,FALSE),"Por Identificar")</f>
        <v>VANEGAS ACEVES CAROLINA</v>
      </c>
      <c r="E335" s="266">
        <v>5000</v>
      </c>
      <c r="F335" s="293" t="s">
        <v>163</v>
      </c>
      <c r="G335" s="293" t="s">
        <v>432</v>
      </c>
      <c r="H335" s="544">
        <v>44482</v>
      </c>
      <c r="I335" s="293" t="s">
        <v>224</v>
      </c>
      <c r="J335" s="293" t="s">
        <v>460</v>
      </c>
      <c r="K335" s="293" t="str">
        <f>VLOOKUP(F335,NOMEC[],2,)</f>
        <v>MAESTRIA DE DERECHO</v>
      </c>
      <c r="L335" s="251">
        <v>329083</v>
      </c>
      <c r="M335" s="298" t="s">
        <v>1176</v>
      </c>
      <c r="N335" s="251">
        <v>110</v>
      </c>
      <c r="O335" s="296"/>
      <c r="P335" s="297"/>
      <c r="Q335" s="293"/>
      <c r="R335" s="293"/>
      <c r="S335" s="293"/>
    </row>
    <row r="336" spans="2:19" ht="15.75" customHeight="1">
      <c r="B336" s="247">
        <v>3977</v>
      </c>
      <c r="C336" s="365" t="s">
        <v>446</v>
      </c>
      <c r="D336" s="300" t="str">
        <f>IFERROR(VLOOKUP(Dat_Pagos[[#This Row],[CURP]],BASE_A[[CURP]:[NOMBRE]],3,FALSE),"Por Identificar")</f>
        <v>FIERRO LOPEZ JOSE ARMANDO</v>
      </c>
      <c r="E336" s="267">
        <v>5000</v>
      </c>
      <c r="F336" s="293" t="s">
        <v>163</v>
      </c>
      <c r="G336" s="293" t="s">
        <v>432</v>
      </c>
      <c r="H336" s="544">
        <v>44481</v>
      </c>
      <c r="I336" s="293" t="s">
        <v>224</v>
      </c>
      <c r="J336" s="293" t="s">
        <v>225</v>
      </c>
      <c r="K336" s="293" t="str">
        <f>VLOOKUP(F336,NOMEC[],2,)</f>
        <v>MAESTRIA DE DERECHO</v>
      </c>
      <c r="L336" s="251">
        <v>306897</v>
      </c>
      <c r="M336" s="298" t="s">
        <v>1103</v>
      </c>
      <c r="N336" s="251">
        <v>74</v>
      </c>
      <c r="O336" s="296"/>
      <c r="P336" s="297"/>
      <c r="Q336" s="293"/>
      <c r="R336" s="293"/>
      <c r="S336" s="293"/>
    </row>
    <row r="337" spans="2:19" ht="15.75" customHeight="1">
      <c r="B337" s="247">
        <v>3978</v>
      </c>
      <c r="C337" s="293" t="s">
        <v>446</v>
      </c>
      <c r="D337" s="300" t="str">
        <f>IFERROR(VLOOKUP(Dat_Pagos[[#This Row],[CURP]],BASE_A[[CURP]:[NOMBRE]],3,FALSE),"Por Identificar")</f>
        <v>LUNA CHI DAVID GIBRAN</v>
      </c>
      <c r="E337" s="267">
        <v>6000</v>
      </c>
      <c r="F337" s="183" t="s">
        <v>198</v>
      </c>
      <c r="G337" s="293" t="s">
        <v>7</v>
      </c>
      <c r="H337" s="544">
        <v>44483</v>
      </c>
      <c r="I337" s="293" t="s">
        <v>224</v>
      </c>
      <c r="J337" s="293" t="s">
        <v>461</v>
      </c>
      <c r="K337" s="293" t="str">
        <f>VLOOKUP(F337,NOMEC[],2,)</f>
        <v>DOCTORADO EN DERECHO</v>
      </c>
      <c r="L337" s="251">
        <v>75030</v>
      </c>
      <c r="M337" s="298" t="s">
        <v>1254</v>
      </c>
      <c r="N337" s="251">
        <v>148</v>
      </c>
      <c r="O337" s="296"/>
      <c r="P337" s="297"/>
      <c r="Q337" s="293"/>
      <c r="R337" s="293"/>
      <c r="S337" s="293"/>
    </row>
    <row r="338" spans="2:19" ht="15.75" customHeight="1">
      <c r="B338" s="247">
        <v>3979</v>
      </c>
      <c r="C338" s="293" t="s">
        <v>427</v>
      </c>
      <c r="D338" s="300" t="str">
        <f>IFERROR(VLOOKUP(Dat_Pagos[[#This Row],[CURP]],BASE_A[[CURP]:[NOMBRE]],3,FALSE),"Por Identificar")</f>
        <v>SANCHEZ BAEZA MANUEL ATOCHA</v>
      </c>
      <c r="E338" s="263">
        <v>2700</v>
      </c>
      <c r="F338" s="293" t="s">
        <v>198</v>
      </c>
      <c r="G338" s="293" t="s">
        <v>7</v>
      </c>
      <c r="H338" s="544">
        <v>44483</v>
      </c>
      <c r="I338" s="293" t="s">
        <v>164</v>
      </c>
      <c r="J338" s="293" t="s">
        <v>191</v>
      </c>
      <c r="K338" s="293" t="str">
        <f>VLOOKUP(F338,NOMEC[],2,)</f>
        <v>DOCTORADO EN DERECHO</v>
      </c>
      <c r="L338" s="251">
        <v>190772</v>
      </c>
      <c r="M338" s="298" t="s">
        <v>1201</v>
      </c>
      <c r="N338" s="251">
        <v>123</v>
      </c>
      <c r="O338" s="296"/>
      <c r="P338" s="297"/>
      <c r="Q338" s="293"/>
      <c r="R338" s="293"/>
      <c r="S338" s="293"/>
    </row>
    <row r="339" spans="2:19" ht="15.75" customHeight="1">
      <c r="B339" s="247">
        <v>3980</v>
      </c>
      <c r="C339" s="293" t="s">
        <v>427</v>
      </c>
      <c r="D339" s="300" t="str">
        <f>IFERROR(VLOOKUP(Dat_Pagos[[#This Row],[CURP]],BASE_A[[CURP]:[NOMBRE]],3,FALSE),"Por Identificar")</f>
        <v>SANCHEZ BAEZA MANUEL ATOCHA</v>
      </c>
      <c r="E339" s="263">
        <v>174.72</v>
      </c>
      <c r="F339" s="293" t="s">
        <v>198</v>
      </c>
      <c r="G339" s="293" t="s">
        <v>7</v>
      </c>
      <c r="H339" s="544">
        <v>44483</v>
      </c>
      <c r="I339" s="293" t="s">
        <v>280</v>
      </c>
      <c r="J339" s="293" t="s">
        <v>462</v>
      </c>
      <c r="K339" s="293" t="str">
        <f>VLOOKUP(F339,NOMEC[],2,)</f>
        <v>DOCTORADO EN DERECHO</v>
      </c>
      <c r="L339" s="251">
        <v>190772</v>
      </c>
      <c r="M339" s="298" t="s">
        <v>1201</v>
      </c>
      <c r="N339" s="251">
        <v>123</v>
      </c>
      <c r="O339" s="296"/>
      <c r="P339" s="297"/>
      <c r="Q339" s="293"/>
      <c r="R339" s="293"/>
      <c r="S339" s="293"/>
    </row>
    <row r="340" spans="2:19" ht="15.75" customHeight="1">
      <c r="B340" s="247">
        <v>3981</v>
      </c>
      <c r="C340" s="293" t="s">
        <v>294</v>
      </c>
      <c r="D340" s="310" t="s">
        <v>28</v>
      </c>
      <c r="E340" s="267">
        <v>3350</v>
      </c>
      <c r="F340" s="183" t="s">
        <v>198</v>
      </c>
      <c r="G340" s="293" t="s">
        <v>7</v>
      </c>
      <c r="H340" s="544">
        <v>44483</v>
      </c>
      <c r="I340" s="293" t="s">
        <v>164</v>
      </c>
      <c r="J340" s="293" t="s">
        <v>227</v>
      </c>
      <c r="K340" s="293" t="str">
        <f>VLOOKUP(F340,NOMEC[],2,)</f>
        <v>DOCTORADO EN DERECHO</v>
      </c>
      <c r="L340" s="251">
        <v>379971</v>
      </c>
      <c r="M340" s="298" t="s">
        <v>2213</v>
      </c>
      <c r="N340" s="251">
        <v>303</v>
      </c>
      <c r="O340" s="296"/>
      <c r="P340" s="297" t="s">
        <v>367</v>
      </c>
      <c r="Q340" s="293"/>
      <c r="R340" s="293"/>
      <c r="S340" s="293"/>
    </row>
    <row r="341" spans="2:19" ht="15.75" customHeight="1">
      <c r="B341" s="247">
        <v>3982</v>
      </c>
      <c r="C341" s="293" t="s">
        <v>1884</v>
      </c>
      <c r="D341" s="300" t="str">
        <f>IFERROR(VLOOKUP(Dat_Pagos[[#This Row],[CURP]],BASE_A[[CURP]:[NOMBRE]],3,FALSE),"Por Identificar")</f>
        <v>CAB CANCHE RUSSEL JOSUE</v>
      </c>
      <c r="E341" s="267">
        <v>1350</v>
      </c>
      <c r="F341" s="183" t="s">
        <v>166</v>
      </c>
      <c r="G341" s="293" t="s">
        <v>7</v>
      </c>
      <c r="H341" s="544">
        <v>44484</v>
      </c>
      <c r="I341" s="293" t="s">
        <v>164</v>
      </c>
      <c r="J341" s="293" t="s">
        <v>209</v>
      </c>
      <c r="K341" s="293" t="str">
        <f>VLOOKUP(F341,NOMEC[],2,)</f>
        <v>LICENCIATURA EN DERECHO</v>
      </c>
      <c r="L341" s="251">
        <v>994340</v>
      </c>
      <c r="M341" s="298" t="s">
        <v>946</v>
      </c>
      <c r="N341" s="251">
        <v>14</v>
      </c>
      <c r="O341" s="296"/>
      <c r="P341" s="297"/>
      <c r="Q341" s="293"/>
      <c r="R341" s="293"/>
      <c r="S341" s="293"/>
    </row>
    <row r="342" spans="2:19" ht="15.75" customHeight="1">
      <c r="B342" s="247">
        <v>3983</v>
      </c>
      <c r="C342" s="293" t="s">
        <v>427</v>
      </c>
      <c r="D342" s="300" t="str">
        <f>IFERROR(VLOOKUP(Dat_Pagos[[#This Row],[CURP]],BASE_A[[CURP]:[NOMBRE]],3,FALSE),"Por Identificar")</f>
        <v>Por Identificar</v>
      </c>
      <c r="E342" s="267">
        <v>2800</v>
      </c>
      <c r="F342" s="183" t="s">
        <v>198</v>
      </c>
      <c r="G342" s="293" t="s">
        <v>7</v>
      </c>
      <c r="H342" s="544">
        <v>44484</v>
      </c>
      <c r="I342" s="293" t="s">
        <v>164</v>
      </c>
      <c r="J342" s="293" t="s">
        <v>233</v>
      </c>
      <c r="K342" s="293" t="str">
        <f>VLOOKUP(F342,NOMEC[],2,)</f>
        <v>DOCTORADO EN DERECHO</v>
      </c>
      <c r="L342" s="251">
        <v>874773</v>
      </c>
      <c r="M342" s="298" t="s">
        <v>712</v>
      </c>
      <c r="N342" s="353"/>
      <c r="O342" s="296"/>
      <c r="P342" s="297"/>
      <c r="Q342" s="293"/>
      <c r="R342" s="293"/>
      <c r="S342" s="293"/>
    </row>
    <row r="343" spans="2:19" ht="15.75" customHeight="1">
      <c r="B343" s="247">
        <v>3984</v>
      </c>
      <c r="C343" s="293" t="s">
        <v>433</v>
      </c>
      <c r="D343" s="294" t="s">
        <v>406</v>
      </c>
      <c r="E343" s="316">
        <v>750</v>
      </c>
      <c r="F343" s="183" t="s">
        <v>166</v>
      </c>
      <c r="G343" s="293" t="s">
        <v>7</v>
      </c>
      <c r="H343" s="544">
        <v>44484</v>
      </c>
      <c r="I343" s="293" t="s">
        <v>164</v>
      </c>
      <c r="J343" s="315" t="s">
        <v>463</v>
      </c>
      <c r="K343" s="293" t="str">
        <f>VLOOKUP(F343,NOMEC[],2,)</f>
        <v>LICENCIATURA EN DERECHO</v>
      </c>
      <c r="L343" s="251">
        <v>782556</v>
      </c>
      <c r="M343" s="298" t="s">
        <v>921</v>
      </c>
      <c r="N343" s="251">
        <v>4</v>
      </c>
      <c r="O343" s="296"/>
      <c r="P343" s="297"/>
      <c r="Q343" s="293"/>
      <c r="R343" s="293"/>
      <c r="S343" s="293"/>
    </row>
    <row r="344" spans="2:19" ht="15.75" customHeight="1">
      <c r="B344" s="247">
        <v>3985</v>
      </c>
      <c r="C344" s="293" t="s">
        <v>433</v>
      </c>
      <c r="D344" s="294" t="s">
        <v>406</v>
      </c>
      <c r="E344" s="366">
        <v>670</v>
      </c>
      <c r="F344" s="183" t="s">
        <v>166</v>
      </c>
      <c r="G344" s="293" t="s">
        <v>7</v>
      </c>
      <c r="H344" s="544">
        <v>44484</v>
      </c>
      <c r="I344" s="293" t="s">
        <v>164</v>
      </c>
      <c r="J344" s="367" t="s">
        <v>464</v>
      </c>
      <c r="K344" s="293" t="str">
        <f>VLOOKUP(F344,NOMEC[],2,)</f>
        <v>LICENCIATURA EN DERECHO</v>
      </c>
      <c r="L344" s="251">
        <v>782556</v>
      </c>
      <c r="M344" s="298" t="s">
        <v>921</v>
      </c>
      <c r="N344" s="251">
        <v>4</v>
      </c>
      <c r="O344" s="296"/>
      <c r="P344" s="297"/>
      <c r="Q344" s="293"/>
      <c r="R344" s="293"/>
      <c r="S344" s="293"/>
    </row>
    <row r="345" spans="2:19" ht="14.4" customHeight="1">
      <c r="B345" s="247">
        <v>3986</v>
      </c>
      <c r="C345" s="293" t="s">
        <v>427</v>
      </c>
      <c r="D345" s="300" t="str">
        <f>IFERROR(VLOOKUP(Dat_Pagos[[#This Row],[CURP]],BASE_A[[CURP]:[NOMBRE]],3,FALSE),"Por Identificar")</f>
        <v xml:space="preserve">MAY CHAN ILEANA VICTORIA </v>
      </c>
      <c r="E345" s="267">
        <v>1500</v>
      </c>
      <c r="F345" s="183" t="s">
        <v>198</v>
      </c>
      <c r="G345" s="293" t="s">
        <v>7</v>
      </c>
      <c r="H345" s="544">
        <v>44484</v>
      </c>
      <c r="I345" s="293" t="s">
        <v>164</v>
      </c>
      <c r="J345" s="293" t="s">
        <v>308</v>
      </c>
      <c r="K345" s="293" t="str">
        <f>VLOOKUP(F345,NOMEC[],2,)</f>
        <v>DOCTORADO EN DERECHO</v>
      </c>
      <c r="L345" s="251">
        <v>768273</v>
      </c>
      <c r="M345" s="298" t="s">
        <v>1454</v>
      </c>
      <c r="N345" s="251">
        <v>267</v>
      </c>
      <c r="O345" s="296"/>
      <c r="P345" s="297"/>
      <c r="Q345" s="293"/>
      <c r="R345" s="293"/>
      <c r="S345" s="293"/>
    </row>
    <row r="346" spans="2:19" ht="14.4" customHeight="1">
      <c r="B346" s="247">
        <v>3987</v>
      </c>
      <c r="C346" s="293" t="s">
        <v>427</v>
      </c>
      <c r="D346" s="300" t="str">
        <f>IFERROR(VLOOKUP(Dat_Pagos[[#This Row],[CURP]],BASE_A[[CURP]:[NOMBRE]],3,FALSE),"Por Identificar")</f>
        <v>MARTINEZ ALCOCER MARTHA PATRICIA</v>
      </c>
      <c r="E346" s="267">
        <v>1455</v>
      </c>
      <c r="F346" s="183" t="s">
        <v>303</v>
      </c>
      <c r="G346" s="293" t="s">
        <v>7</v>
      </c>
      <c r="H346" s="544">
        <v>44484</v>
      </c>
      <c r="I346" s="293" t="s">
        <v>164</v>
      </c>
      <c r="J346" s="293" t="s">
        <v>466</v>
      </c>
      <c r="K346" s="293" t="str">
        <f>VLOOKUP(F346,NOMEC[],2,)</f>
        <v>JT EN LICENCIATURA EN DERECHO</v>
      </c>
      <c r="L346" s="251">
        <v>753473</v>
      </c>
      <c r="M346" s="298" t="s">
        <v>1013</v>
      </c>
      <c r="N346" s="251">
        <v>35</v>
      </c>
      <c r="O346" s="296"/>
      <c r="P346" s="297"/>
      <c r="Q346" s="293"/>
      <c r="R346" s="293"/>
      <c r="S346" s="293"/>
    </row>
    <row r="347" spans="2:19" ht="15.75" customHeight="1">
      <c r="B347" s="247">
        <v>3988</v>
      </c>
      <c r="C347" s="293" t="s">
        <v>427</v>
      </c>
      <c r="D347" s="294" t="str">
        <f>IFERROR(VLOOKUP(Dat_Pagos[[#This Row],[CURP]],BASE_A[[CURP]:[NOMBRE]],3,FALSE),"Por Identificar")</f>
        <v>LOPEZ ALCALA KEVIN</v>
      </c>
      <c r="E347" s="267">
        <v>1300</v>
      </c>
      <c r="F347" s="183" t="s">
        <v>166</v>
      </c>
      <c r="G347" s="293" t="s">
        <v>432</v>
      </c>
      <c r="H347" s="544">
        <v>44484</v>
      </c>
      <c r="I347" s="293" t="s">
        <v>164</v>
      </c>
      <c r="J347" s="293" t="s">
        <v>227</v>
      </c>
      <c r="K347" s="293" t="str">
        <f>VLOOKUP(F347,NOMEC[],2,)</f>
        <v>LICENCIATURA EN DERECHO</v>
      </c>
      <c r="L347" s="251">
        <v>369258</v>
      </c>
      <c r="M347" s="298" t="s">
        <v>81</v>
      </c>
      <c r="N347" s="251">
        <v>214</v>
      </c>
      <c r="O347" s="296"/>
      <c r="P347" s="297"/>
      <c r="Q347" s="293"/>
      <c r="R347" s="293"/>
      <c r="S347" s="293"/>
    </row>
    <row r="348" spans="2:19" ht="15" customHeight="1">
      <c r="B348" s="247">
        <v>3989</v>
      </c>
      <c r="C348" s="293" t="s">
        <v>427</v>
      </c>
      <c r="D348" s="300" t="str">
        <f>IFERROR(VLOOKUP(Dat_Pagos[[#This Row],[CURP]],BASE_A[[CURP]:[NOMBRE]],3,FALSE),"Por Identificar")</f>
        <v>CANO GOMEZ HECTOR DOMINGO</v>
      </c>
      <c r="E348" s="267">
        <v>3350</v>
      </c>
      <c r="F348" s="183" t="s">
        <v>255</v>
      </c>
      <c r="G348" s="293" t="s">
        <v>432</v>
      </c>
      <c r="H348" s="544">
        <v>44484</v>
      </c>
      <c r="I348" s="293" t="s">
        <v>164</v>
      </c>
      <c r="J348" s="293" t="s">
        <v>172</v>
      </c>
      <c r="K348" s="293" t="str">
        <f>VLOOKUP(F348,NOMEC[],2,)</f>
        <v>JT DOCTORADO EN DERECHO</v>
      </c>
      <c r="L348" s="251">
        <v>373267</v>
      </c>
      <c r="M348" s="298" t="s">
        <v>835</v>
      </c>
      <c r="N348" s="251">
        <v>291</v>
      </c>
      <c r="O348" s="296"/>
      <c r="P348" s="297"/>
      <c r="Q348" s="293"/>
      <c r="R348" s="293"/>
      <c r="S348" s="293"/>
    </row>
    <row r="349" spans="2:19" ht="14.4" customHeight="1">
      <c r="B349" s="247">
        <v>3990</v>
      </c>
      <c r="C349" s="293" t="s">
        <v>427</v>
      </c>
      <c r="D349" s="294" t="str">
        <f>IFERROR(VLOOKUP(Dat_Pagos[[#This Row],[CURP]],BASE_A[[CURP]:[NOMBRE]],3,FALSE),"Por Identificar")</f>
        <v xml:space="preserve">GONZALEZ GLENNIE MARIA FERNANDA </v>
      </c>
      <c r="E349" s="267">
        <v>2800</v>
      </c>
      <c r="F349" s="183" t="s">
        <v>166</v>
      </c>
      <c r="G349" s="293" t="s">
        <v>7</v>
      </c>
      <c r="H349" s="544">
        <v>44484</v>
      </c>
      <c r="I349" s="293" t="s">
        <v>164</v>
      </c>
      <c r="J349" s="293" t="s">
        <v>468</v>
      </c>
      <c r="K349" s="293" t="str">
        <f>VLOOKUP(F349,NOMEC[],2,)</f>
        <v>LICENCIATURA EN DERECHO</v>
      </c>
      <c r="L349" s="251">
        <v>131774</v>
      </c>
      <c r="M349" s="298" t="s">
        <v>92</v>
      </c>
      <c r="N349" s="251">
        <v>200</v>
      </c>
      <c r="O349" s="296"/>
      <c r="P349" s="297"/>
      <c r="Q349" s="293"/>
      <c r="R349" s="293"/>
      <c r="S349" s="293"/>
    </row>
    <row r="350" spans="2:19" ht="15.75" customHeight="1">
      <c r="B350" s="247">
        <v>3991</v>
      </c>
      <c r="C350" s="293" t="s">
        <v>427</v>
      </c>
      <c r="D350" s="294" t="str">
        <f>IFERROR(VLOOKUP(Dat_Pagos[[#This Row],[CURP]],BASE_A[[CURP]:[NOMBRE]],3,FALSE),"Por Identificar")</f>
        <v>CHAIN GONZALEZ MARIA</v>
      </c>
      <c r="E350" s="267">
        <v>2800</v>
      </c>
      <c r="F350" s="183" t="s">
        <v>166</v>
      </c>
      <c r="G350" s="293" t="s">
        <v>7</v>
      </c>
      <c r="H350" s="544">
        <v>44484</v>
      </c>
      <c r="I350" s="293" t="s">
        <v>164</v>
      </c>
      <c r="J350" s="293" t="s">
        <v>468</v>
      </c>
      <c r="K350" s="293" t="str">
        <f>VLOOKUP(F350,NOMEC[],2,)</f>
        <v>LICENCIATURA EN DERECHO</v>
      </c>
      <c r="L350" s="251">
        <v>132800</v>
      </c>
      <c r="M350" s="298" t="s">
        <v>73</v>
      </c>
      <c r="N350" s="251">
        <v>268</v>
      </c>
      <c r="O350" s="296"/>
      <c r="P350" s="297"/>
      <c r="Q350" s="293"/>
      <c r="R350" s="293"/>
      <c r="S350" s="293"/>
    </row>
    <row r="351" spans="2:19" ht="14.4" customHeight="1">
      <c r="B351" s="247">
        <v>3992</v>
      </c>
      <c r="C351" s="293" t="s">
        <v>446</v>
      </c>
      <c r="D351" s="300" t="str">
        <f>IFERROR(VLOOKUP(Dat_Pagos[[#This Row],[CURP]],BASE_A[[CURP]:[NOMBRE]],3,FALSE),"Por Identificar")</f>
        <v>PETRES ZAVALA LEOPOLDO</v>
      </c>
      <c r="E351" s="267">
        <v>2500</v>
      </c>
      <c r="F351" s="183" t="s">
        <v>198</v>
      </c>
      <c r="G351" s="293" t="s">
        <v>7</v>
      </c>
      <c r="H351" s="544">
        <v>44484</v>
      </c>
      <c r="I351" s="293" t="s">
        <v>224</v>
      </c>
      <c r="J351" s="293" t="s">
        <v>469</v>
      </c>
      <c r="K351" s="293" t="str">
        <f>VLOOKUP(F351,NOMEC[],2,)</f>
        <v>DOCTORADO EN DERECHO</v>
      </c>
      <c r="L351" s="251">
        <v>466112</v>
      </c>
      <c r="M351" s="298" t="s">
        <v>1268</v>
      </c>
      <c r="N351" s="251">
        <v>121</v>
      </c>
      <c r="O351" s="296"/>
      <c r="P351" s="297" t="s">
        <v>367</v>
      </c>
      <c r="Q351" s="293"/>
      <c r="R351" s="293"/>
      <c r="S351" s="293"/>
    </row>
    <row r="352" spans="2:19" ht="14.4" customHeight="1">
      <c r="B352" s="247">
        <v>3993</v>
      </c>
      <c r="C352" s="293" t="s">
        <v>427</v>
      </c>
      <c r="D352" s="300" t="str">
        <f>IFERROR(VLOOKUP(Dat_Pagos[[#This Row],[CURP]],BASE_A[[CURP]:[NOMBRE]],3,FALSE),"Por Identificar")</f>
        <v>AGUILLON RODRIGUEZ LEOBARDO SANTIAGO</v>
      </c>
      <c r="E352" s="267">
        <v>2180</v>
      </c>
      <c r="F352" s="183" t="s">
        <v>303</v>
      </c>
      <c r="G352" s="293" t="s">
        <v>432</v>
      </c>
      <c r="H352" s="544">
        <v>44484</v>
      </c>
      <c r="I352" s="293" t="s">
        <v>164</v>
      </c>
      <c r="J352" s="293" t="s">
        <v>228</v>
      </c>
      <c r="K352" s="293" t="str">
        <f>VLOOKUP(F352,NOMEC[],2,)</f>
        <v>JT EN LICENCIATURA EN DERECHO</v>
      </c>
      <c r="L352" s="251">
        <v>885296</v>
      </c>
      <c r="M352" s="298" t="s">
        <v>1367</v>
      </c>
      <c r="N352" s="251">
        <v>367</v>
      </c>
      <c r="O352" s="296"/>
      <c r="P352" s="297"/>
      <c r="Q352" s="293"/>
      <c r="R352" s="293"/>
      <c r="S352" s="293"/>
    </row>
    <row r="353" spans="2:19" ht="14.4" customHeight="1">
      <c r="B353" s="247">
        <v>3994</v>
      </c>
      <c r="C353" s="293" t="s">
        <v>427</v>
      </c>
      <c r="D353" s="300" t="str">
        <f>IFERROR(VLOOKUP(Dat_Pagos[[#This Row],[CURP]],BASE_A[[CURP]:[NOMBRE]],3,FALSE),"Por Identificar")</f>
        <v>HUESCA MARZUCA JUAN CARLOS</v>
      </c>
      <c r="E353" s="267">
        <v>3350</v>
      </c>
      <c r="F353" s="183" t="s">
        <v>198</v>
      </c>
      <c r="G353" s="293" t="s">
        <v>7</v>
      </c>
      <c r="H353" s="544">
        <v>44487</v>
      </c>
      <c r="I353" s="293" t="s">
        <v>164</v>
      </c>
      <c r="J353" s="293" t="s">
        <v>233</v>
      </c>
      <c r="K353" s="293" t="str">
        <f>VLOOKUP(F353,NOMEC[],2,)</f>
        <v>DOCTORADO EN DERECHO</v>
      </c>
      <c r="L353" s="251">
        <v>20795</v>
      </c>
      <c r="M353" s="298" t="s">
        <v>1311</v>
      </c>
      <c r="N353" s="251">
        <v>174</v>
      </c>
      <c r="O353" s="296"/>
      <c r="P353" s="297"/>
      <c r="Q353" s="293"/>
      <c r="R353" s="293"/>
      <c r="S353" s="293"/>
    </row>
    <row r="354" spans="2:19" ht="14.4" customHeight="1">
      <c r="B354" s="247">
        <v>3995</v>
      </c>
      <c r="C354" s="293" t="s">
        <v>433</v>
      </c>
      <c r="D354" s="300" t="str">
        <f>IFERROR(VLOOKUP(Dat_Pagos[[#This Row],[CURP]],BASE_A[[CURP]:[NOMBRE]],3,FALSE),"Por Identificar")</f>
        <v>VILLAMIL GOMEZ EDUARDO</v>
      </c>
      <c r="E354" s="267">
        <v>650</v>
      </c>
      <c r="F354" s="183" t="s">
        <v>166</v>
      </c>
      <c r="G354" s="293" t="s">
        <v>432</v>
      </c>
      <c r="H354" s="544">
        <v>44487</v>
      </c>
      <c r="I354" s="293" t="s">
        <v>164</v>
      </c>
      <c r="J354" s="293" t="s">
        <v>470</v>
      </c>
      <c r="K354" s="293" t="str">
        <f>VLOOKUP(F354,NOMEC[],2,)</f>
        <v>LICENCIATURA EN DERECHO</v>
      </c>
      <c r="L354" s="251">
        <v>397002</v>
      </c>
      <c r="M354" s="298" t="s">
        <v>943</v>
      </c>
      <c r="N354" s="251">
        <v>13</v>
      </c>
      <c r="O354" s="296"/>
      <c r="P354" s="297"/>
      <c r="Q354" s="293"/>
      <c r="R354" s="293"/>
      <c r="S354" s="293"/>
    </row>
    <row r="355" spans="2:19" ht="15.75" customHeight="1">
      <c r="B355" s="247">
        <v>3996</v>
      </c>
      <c r="C355" s="293" t="s">
        <v>1884</v>
      </c>
      <c r="D355" s="300" t="str">
        <f>IFERROR(VLOOKUP(Dat_Pagos[[#This Row],[CURP]],BASE_A[[CURP]:[NOMBRE]],3,FALSE),"Por Identificar")</f>
        <v>TZIU QUETZAL CARLOS FERNANDO</v>
      </c>
      <c r="E355" s="267">
        <v>1350</v>
      </c>
      <c r="F355" s="183" t="s">
        <v>166</v>
      </c>
      <c r="G355" s="293" t="s">
        <v>7</v>
      </c>
      <c r="H355" s="544">
        <v>44487</v>
      </c>
      <c r="I355" s="293" t="s">
        <v>164</v>
      </c>
      <c r="J355" s="293" t="s">
        <v>209</v>
      </c>
      <c r="K355" s="293" t="str">
        <f>VLOOKUP(F355,NOMEC[],2,)</f>
        <v>LICENCIATURA EN DERECHO</v>
      </c>
      <c r="L355" s="251">
        <v>506927</v>
      </c>
      <c r="M355" s="298" t="s">
        <v>970</v>
      </c>
      <c r="N355" s="251">
        <v>62</v>
      </c>
      <c r="O355" s="296"/>
      <c r="P355" s="297" t="s">
        <v>367</v>
      </c>
      <c r="Q355" s="293"/>
      <c r="R355" s="293"/>
      <c r="S355" s="293"/>
    </row>
    <row r="356" spans="2:19" ht="15.75" customHeight="1">
      <c r="B356" s="247">
        <v>3997</v>
      </c>
      <c r="C356" s="293" t="s">
        <v>294</v>
      </c>
      <c r="D356" s="300" t="str">
        <f>IFERROR(VLOOKUP(Dat_Pagos[[#This Row],[CURP]],BASE_A[[CURP]:[NOMBRE]],3,FALSE),"Por Identificar")</f>
        <v>BOLIO CERDAN ARTURO</v>
      </c>
      <c r="E356" s="267">
        <v>3350</v>
      </c>
      <c r="F356" s="183" t="s">
        <v>198</v>
      </c>
      <c r="G356" s="293" t="s">
        <v>7</v>
      </c>
      <c r="H356" s="544">
        <v>44487</v>
      </c>
      <c r="I356" s="293" t="s">
        <v>164</v>
      </c>
      <c r="J356" s="293" t="s">
        <v>227</v>
      </c>
      <c r="K356" s="293" t="str">
        <f>VLOOKUP(F356,NOMEC[],2,)</f>
        <v>DOCTORADO EN DERECHO</v>
      </c>
      <c r="L356" s="251">
        <v>25251</v>
      </c>
      <c r="M356" s="298" t="s">
        <v>33</v>
      </c>
      <c r="N356" s="251">
        <v>281</v>
      </c>
      <c r="O356" s="296"/>
      <c r="P356" s="297"/>
      <c r="Q356" s="293"/>
      <c r="R356" s="293"/>
      <c r="S356" s="293"/>
    </row>
    <row r="357" spans="2:19" ht="14.4" customHeight="1">
      <c r="B357" s="247">
        <v>3998</v>
      </c>
      <c r="C357" s="293" t="s">
        <v>427</v>
      </c>
      <c r="D357" s="300" t="str">
        <f>IFERROR(VLOOKUP(Dat_Pagos[[#This Row],[CURP]],BASE_A[[CURP]:[NOMBRE]],3,FALSE),"Por Identificar")</f>
        <v xml:space="preserve">VIDAL GUAL MANUELA DE ATOCHA </v>
      </c>
      <c r="E357" s="267">
        <v>1350</v>
      </c>
      <c r="F357" s="183" t="s">
        <v>166</v>
      </c>
      <c r="G357" s="293" t="s">
        <v>7</v>
      </c>
      <c r="H357" s="544">
        <v>44487</v>
      </c>
      <c r="I357" s="293" t="s">
        <v>164</v>
      </c>
      <c r="J357" s="293" t="s">
        <v>209</v>
      </c>
      <c r="K357" s="293" t="str">
        <f>VLOOKUP(F357,NOMEC[],2,)</f>
        <v>LICENCIATURA EN DERECHO</v>
      </c>
      <c r="L357" s="251">
        <v>467632</v>
      </c>
      <c r="M357" s="298" t="s">
        <v>1028</v>
      </c>
      <c r="N357" s="251">
        <v>40</v>
      </c>
      <c r="O357" s="296"/>
      <c r="P357" s="297"/>
      <c r="Q357" s="293"/>
      <c r="R357" s="293"/>
      <c r="S357" s="293"/>
    </row>
    <row r="358" spans="2:19" ht="15.75" customHeight="1">
      <c r="B358" s="247">
        <v>3999</v>
      </c>
      <c r="C358" s="293" t="s">
        <v>427</v>
      </c>
      <c r="D358" s="300" t="str">
        <f>IFERROR(VLOOKUP(Dat_Pagos[[#This Row],[CURP]],BASE_A[[CURP]:[NOMBRE]],3,FALSE),"Por Identificar")</f>
        <v xml:space="preserve">MENDOZA RUBIO ARMANDO </v>
      </c>
      <c r="E358" s="267">
        <v>2000</v>
      </c>
      <c r="F358" s="183" t="s">
        <v>163</v>
      </c>
      <c r="G358" s="293" t="s">
        <v>7</v>
      </c>
      <c r="H358" s="544">
        <v>44487</v>
      </c>
      <c r="I358" s="293" t="s">
        <v>164</v>
      </c>
      <c r="J358" s="293" t="s">
        <v>191</v>
      </c>
      <c r="K358" s="293" t="str">
        <f>VLOOKUP(F358,NOMEC[],2,)</f>
        <v>MAESTRIA DE DERECHO</v>
      </c>
      <c r="L358" s="251">
        <v>458966</v>
      </c>
      <c r="M358" s="298" t="s">
        <v>1144</v>
      </c>
      <c r="N358" s="251">
        <v>94</v>
      </c>
      <c r="O358" s="296"/>
      <c r="P358" s="297"/>
      <c r="Q358" s="293"/>
      <c r="R358" s="293"/>
      <c r="S358" s="293"/>
    </row>
    <row r="359" spans="2:19" ht="14.4" customHeight="1">
      <c r="B359" s="247">
        <v>4000</v>
      </c>
      <c r="C359" s="293" t="s">
        <v>427</v>
      </c>
      <c r="D359" s="294" t="str">
        <f>IFERROR(VLOOKUP(Dat_Pagos[[#This Row],[CURP]],BASE_A[[CURP]:[NOMBRE]],3,FALSE),"Por Identificar")</f>
        <v>LIRA SOLIS ARMANDO</v>
      </c>
      <c r="E359" s="267">
        <v>1600</v>
      </c>
      <c r="F359" s="183" t="s">
        <v>166</v>
      </c>
      <c r="G359" s="293" t="s">
        <v>432</v>
      </c>
      <c r="H359" s="544">
        <v>44487</v>
      </c>
      <c r="I359" s="293" t="s">
        <v>164</v>
      </c>
      <c r="J359" s="293" t="s">
        <v>228</v>
      </c>
      <c r="K359" s="293" t="str">
        <f>VLOOKUP(F359,NOMEC[],2,)</f>
        <v>LICENCIATURA EN DERECHO</v>
      </c>
      <c r="L359" s="251">
        <v>408437</v>
      </c>
      <c r="M359" s="298" t="s">
        <v>79</v>
      </c>
      <c r="N359" s="251">
        <v>213</v>
      </c>
      <c r="O359" s="296"/>
      <c r="P359" s="297"/>
      <c r="Q359" s="293"/>
      <c r="R359" s="293"/>
      <c r="S359" s="293"/>
    </row>
    <row r="360" spans="2:19" ht="14.4" customHeight="1">
      <c r="B360" s="360">
        <v>4001</v>
      </c>
      <c r="C360" s="357" t="s">
        <v>446</v>
      </c>
      <c r="D360" s="300" t="str">
        <f>IFERROR(VLOOKUP(Dat_Pagos[[#This Row],[CURP]],BASE_A[[CURP]:[NOMBRE]],3,FALSE),"Por Identificar")</f>
        <v xml:space="preserve">ZAVALA MORALES GABRIELA </v>
      </c>
      <c r="E360" s="263">
        <v>5000</v>
      </c>
      <c r="F360" s="262" t="s">
        <v>163</v>
      </c>
      <c r="G360" s="357" t="s">
        <v>7</v>
      </c>
      <c r="H360" s="551">
        <v>44487</v>
      </c>
      <c r="I360" s="293" t="s">
        <v>224</v>
      </c>
      <c r="J360" s="357" t="s">
        <v>471</v>
      </c>
      <c r="K360" s="357" t="str">
        <f>VLOOKUP(F360,NOMEC[],2,)</f>
        <v>MAESTRIA DE DERECHO</v>
      </c>
      <c r="L360" s="359">
        <v>652685</v>
      </c>
      <c r="M360" s="358" t="s">
        <v>1140</v>
      </c>
      <c r="N360" s="359">
        <v>22</v>
      </c>
      <c r="O360" s="360"/>
      <c r="P360" s="304" t="s">
        <v>367</v>
      </c>
      <c r="Q360" s="293"/>
      <c r="R360" s="293"/>
      <c r="S360" s="293"/>
    </row>
    <row r="361" spans="2:19" ht="15" customHeight="1">
      <c r="B361" s="247">
        <v>4002</v>
      </c>
      <c r="C361" s="293" t="s">
        <v>427</v>
      </c>
      <c r="D361" s="300" t="str">
        <f>IFERROR(VLOOKUP(Dat_Pagos[[#This Row],[CURP]],BASE_A[[CURP]:[NOMBRE]],3,FALSE),"Por Identificar")</f>
        <v>RAMOS ESPOSITOS MARIA SAGRARIO DE JESUS</v>
      </c>
      <c r="E361" s="267">
        <v>6000</v>
      </c>
      <c r="F361" s="183" t="s">
        <v>198</v>
      </c>
      <c r="G361" s="293" t="s">
        <v>432</v>
      </c>
      <c r="H361" s="544">
        <v>44487</v>
      </c>
      <c r="I361" s="293" t="s">
        <v>224</v>
      </c>
      <c r="J361" s="293" t="s">
        <v>471</v>
      </c>
      <c r="K361" s="293" t="str">
        <f>VLOOKUP(F361,NOMEC[],2,)</f>
        <v>DOCTORADO EN DERECHO</v>
      </c>
      <c r="L361" s="251">
        <v>560708</v>
      </c>
      <c r="M361" s="298" t="s">
        <v>1222</v>
      </c>
      <c r="N361" s="251">
        <v>133</v>
      </c>
      <c r="O361" s="296"/>
      <c r="P361" s="297"/>
      <c r="Q361" s="293"/>
      <c r="R361" s="293"/>
      <c r="S361" s="293"/>
    </row>
    <row r="362" spans="2:19" ht="15.75" customHeight="1">
      <c r="B362" s="247">
        <v>4003</v>
      </c>
      <c r="C362" s="293" t="s">
        <v>427</v>
      </c>
      <c r="D362" s="300" t="str">
        <f>IFERROR(VLOOKUP(Dat_Pagos[[#This Row],[CURP]],BASE_A[[CURP]:[NOMBRE]],3,FALSE),"Por Identificar")</f>
        <v>CONTRERAS GUZMAN ORALIA</v>
      </c>
      <c r="E362" s="267">
        <v>2800</v>
      </c>
      <c r="F362" s="293" t="s">
        <v>198</v>
      </c>
      <c r="G362" s="293" t="s">
        <v>432</v>
      </c>
      <c r="H362" s="544">
        <v>44487</v>
      </c>
      <c r="I362" s="293" t="s">
        <v>164</v>
      </c>
      <c r="J362" s="293" t="s">
        <v>185</v>
      </c>
      <c r="K362" s="293" t="str">
        <f>VLOOKUP(F362,NOMEC[],2,)</f>
        <v>DOCTORADO EN DERECHO</v>
      </c>
      <c r="L362" s="251">
        <v>876208</v>
      </c>
      <c r="M362" s="298" t="s">
        <v>2189</v>
      </c>
      <c r="N362" s="251">
        <v>170</v>
      </c>
      <c r="O362" s="296"/>
      <c r="P362" s="297"/>
      <c r="Q362" s="293"/>
      <c r="R362" s="293"/>
      <c r="S362" s="293"/>
    </row>
    <row r="363" spans="2:19" ht="15.75" customHeight="1">
      <c r="B363" s="247">
        <v>4004</v>
      </c>
      <c r="C363" s="293" t="s">
        <v>446</v>
      </c>
      <c r="D363" s="300" t="str">
        <f>IFERROR(VLOOKUP(Dat_Pagos[[#This Row],[CURP]],BASE_A[[CURP]:[NOMBRE]],3,FALSE),"Por Identificar")</f>
        <v>HERNANDEZ REYES ELIZABETH</v>
      </c>
      <c r="E363" s="267">
        <v>5000</v>
      </c>
      <c r="F363" s="183" t="s">
        <v>163</v>
      </c>
      <c r="G363" s="293" t="s">
        <v>7</v>
      </c>
      <c r="H363" s="544">
        <v>44488</v>
      </c>
      <c r="I363" s="293" t="s">
        <v>224</v>
      </c>
      <c r="J363" s="293" t="s">
        <v>225</v>
      </c>
      <c r="K363" s="293" t="str">
        <f>VLOOKUP(F363,NOMEC[],2,)</f>
        <v>MAESTRIA DE DERECHO</v>
      </c>
      <c r="L363" s="251">
        <v>36</v>
      </c>
      <c r="M363" s="298" t="s">
        <v>2065</v>
      </c>
      <c r="N363" s="251">
        <v>192</v>
      </c>
      <c r="O363" s="296"/>
      <c r="P363" s="297"/>
      <c r="Q363" s="293"/>
      <c r="R363" s="293"/>
      <c r="S363" s="293"/>
    </row>
    <row r="364" spans="2:19" ht="15.75" customHeight="1">
      <c r="B364" s="247">
        <v>4005</v>
      </c>
      <c r="C364" s="293" t="s">
        <v>446</v>
      </c>
      <c r="D364" s="300" t="str">
        <f>IFERROR(VLOOKUP(Dat_Pagos[[#This Row],[CURP]],BASE_A[[CURP]:[NOMBRE]],3,FALSE),"Por Identificar")</f>
        <v xml:space="preserve">JUAREZ VERA IRVING RAYMUNDO </v>
      </c>
      <c r="E364" s="267">
        <v>6000</v>
      </c>
      <c r="F364" s="183" t="s">
        <v>198</v>
      </c>
      <c r="G364" s="293" t="s">
        <v>432</v>
      </c>
      <c r="H364" s="544">
        <v>44488</v>
      </c>
      <c r="I364" s="293" t="s">
        <v>224</v>
      </c>
      <c r="J364" s="293" t="s">
        <v>471</v>
      </c>
      <c r="K364" s="293" t="str">
        <f>VLOOKUP(F364,NOMEC[],2,)</f>
        <v>DOCTORADO EN DERECHO</v>
      </c>
      <c r="L364" s="251">
        <v>443566</v>
      </c>
      <c r="M364" s="298" t="s">
        <v>1248</v>
      </c>
      <c r="N364" s="251">
        <v>145</v>
      </c>
      <c r="O364" s="296"/>
      <c r="P364" s="297"/>
      <c r="Q364" s="293"/>
      <c r="R364" s="293"/>
      <c r="S364" s="293"/>
    </row>
    <row r="365" spans="2:19" ht="15.75" customHeight="1">
      <c r="B365" s="247">
        <v>4006</v>
      </c>
      <c r="C365" s="293" t="s">
        <v>446</v>
      </c>
      <c r="D365" s="362" t="str">
        <f>IFERROR(VLOOKUP(Dat_Pagos[[#This Row],[CURP]],BASE_A[[CURP]:[NOMBRE]],3,FALSE),"Por Identificar")</f>
        <v>SANTIAGO RAMIREZ REYNA MARIA</v>
      </c>
      <c r="E365" s="267">
        <v>2180</v>
      </c>
      <c r="F365" s="183" t="s">
        <v>163</v>
      </c>
      <c r="G365" s="293" t="s">
        <v>7</v>
      </c>
      <c r="H365" s="544">
        <v>44488</v>
      </c>
      <c r="I365" s="293" t="s">
        <v>164</v>
      </c>
      <c r="J365" s="293" t="s">
        <v>472</v>
      </c>
      <c r="K365" s="293" t="str">
        <f>VLOOKUP(F365,NOMEC[],2,)</f>
        <v>MAESTRIA DE DERECHO</v>
      </c>
      <c r="L365" s="251">
        <v>939559</v>
      </c>
      <c r="M365" s="298" t="s">
        <v>1136</v>
      </c>
      <c r="N365" s="251">
        <v>90</v>
      </c>
      <c r="O365" s="296"/>
      <c r="P365" s="297"/>
      <c r="Q365" s="293"/>
      <c r="R365" s="293"/>
      <c r="S365" s="293"/>
    </row>
    <row r="366" spans="2:19" ht="14.4" customHeight="1">
      <c r="B366" s="247">
        <v>4007</v>
      </c>
      <c r="C366" s="293"/>
      <c r="D366" s="300" t="str">
        <f>IFERROR(VLOOKUP(Dat_Pagos[[#This Row],[CURP]],BASE_A[[CURP]:[NOMBRE]],3,FALSE),"Por Identificar")</f>
        <v>Por Identificar</v>
      </c>
      <c r="E366" s="267">
        <v>31900</v>
      </c>
      <c r="F366" s="183" t="s">
        <v>39</v>
      </c>
      <c r="G366" s="293" t="s">
        <v>7</v>
      </c>
      <c r="H366" s="544">
        <v>44488</v>
      </c>
      <c r="I366" s="293" t="s">
        <v>402</v>
      </c>
      <c r="J366" s="293" t="s">
        <v>387</v>
      </c>
      <c r="K366" s="293" t="e">
        <f>VLOOKUP(F366,NOMEC[],2,)</f>
        <v>#N/A</v>
      </c>
      <c r="L366" s="251">
        <v>944899</v>
      </c>
      <c r="M366" s="298" t="s">
        <v>712</v>
      </c>
      <c r="N366" s="353"/>
      <c r="O366" s="296"/>
      <c r="P366" s="297"/>
      <c r="Q366" s="293"/>
      <c r="R366" s="293"/>
      <c r="S366" s="293"/>
    </row>
    <row r="367" spans="2:19" ht="14.4" customHeight="1">
      <c r="B367" s="247">
        <v>4008</v>
      </c>
      <c r="C367" s="293" t="s">
        <v>427</v>
      </c>
      <c r="D367" s="300" t="str">
        <f>IFERROR(VLOOKUP(Dat_Pagos[[#This Row],[CURP]],BASE_A[[CURP]:[NOMBRE]],3,FALSE),"Por Identificar")</f>
        <v xml:space="preserve">MENDOZA RUBIO ARMANDO </v>
      </c>
      <c r="E367" s="267">
        <v>5000</v>
      </c>
      <c r="F367" s="183" t="s">
        <v>163</v>
      </c>
      <c r="G367" s="293" t="s">
        <v>7</v>
      </c>
      <c r="H367" s="544">
        <v>44489</v>
      </c>
      <c r="I367" s="293" t="s">
        <v>224</v>
      </c>
      <c r="J367" s="293" t="s">
        <v>223</v>
      </c>
      <c r="K367" s="293" t="s">
        <v>1768</v>
      </c>
      <c r="L367" s="251">
        <v>706976</v>
      </c>
      <c r="M367" s="298" t="s">
        <v>1144</v>
      </c>
      <c r="N367" s="251">
        <v>94</v>
      </c>
      <c r="O367" s="296"/>
      <c r="P367" s="297"/>
      <c r="Q367" s="293"/>
      <c r="R367" s="293"/>
      <c r="S367" s="293"/>
    </row>
    <row r="368" spans="2:19" ht="14.4" customHeight="1">
      <c r="B368" s="247">
        <v>4009</v>
      </c>
      <c r="C368" s="293" t="s">
        <v>427</v>
      </c>
      <c r="D368" s="294" t="str">
        <f>IFERROR(VLOOKUP(Dat_Pagos[[#This Row],[CURP]],BASE_A[[CURP]:[NOMBRE]],3,FALSE),"Por Identificar")</f>
        <v>LOPEZ ALCALA KEVIN</v>
      </c>
      <c r="E368" s="267">
        <v>1300</v>
      </c>
      <c r="F368" s="183" t="s">
        <v>166</v>
      </c>
      <c r="G368" s="293" t="s">
        <v>432</v>
      </c>
      <c r="H368" s="544">
        <v>44484</v>
      </c>
      <c r="I368" s="293" t="s">
        <v>164</v>
      </c>
      <c r="J368" s="293" t="s">
        <v>228</v>
      </c>
      <c r="K368" s="293" t="s">
        <v>903</v>
      </c>
      <c r="L368" s="251">
        <v>369258</v>
      </c>
      <c r="M368" s="298" t="s">
        <v>81</v>
      </c>
      <c r="N368" s="251">
        <v>214</v>
      </c>
      <c r="O368" s="296"/>
      <c r="P368" s="297"/>
      <c r="Q368" s="293"/>
      <c r="R368" s="293"/>
      <c r="S368" s="293"/>
    </row>
    <row r="369" spans="2:19" ht="15.75" customHeight="1">
      <c r="B369" s="247">
        <v>4010</v>
      </c>
      <c r="C369" s="293" t="s">
        <v>1884</v>
      </c>
      <c r="D369" s="300" t="str">
        <f>IFERROR(VLOOKUP(Dat_Pagos[[#This Row],[CURP]],BASE_A[[CURP]:[NOMBRE]],3,FALSE),"Por Identificar")</f>
        <v>ORTIZ GARCIA JOSE JUAN</v>
      </c>
      <c r="E369" s="267">
        <v>1350</v>
      </c>
      <c r="F369" s="293" t="s">
        <v>166</v>
      </c>
      <c r="G369" s="293" t="s">
        <v>184</v>
      </c>
      <c r="H369" s="544">
        <v>44471</v>
      </c>
      <c r="I369" s="293" t="s">
        <v>164</v>
      </c>
      <c r="J369" s="293" t="s">
        <v>209</v>
      </c>
      <c r="K369" s="293" t="s">
        <v>903</v>
      </c>
      <c r="L369" s="251">
        <v>640212</v>
      </c>
      <c r="M369" s="298" t="s">
        <v>961</v>
      </c>
      <c r="N369" s="251">
        <v>19</v>
      </c>
      <c r="O369" s="296"/>
      <c r="P369" s="297"/>
      <c r="Q369" s="293"/>
      <c r="R369" s="293"/>
      <c r="S369" s="293"/>
    </row>
    <row r="370" spans="2:19" ht="15.75" customHeight="1">
      <c r="B370" s="247">
        <v>4011</v>
      </c>
      <c r="C370" s="293" t="s">
        <v>1884</v>
      </c>
      <c r="D370" s="300" t="str">
        <f>IFERROR(VLOOKUP(Dat_Pagos[[#This Row],[CURP]],BASE_A[[CURP]:[NOMBRE]],3,FALSE),"Por Identificar")</f>
        <v>MAY DZIB LANDY MARIA</v>
      </c>
      <c r="E370" s="267">
        <v>1350</v>
      </c>
      <c r="F370" s="293" t="s">
        <v>166</v>
      </c>
      <c r="G370" s="293" t="s">
        <v>184</v>
      </c>
      <c r="H370" s="544">
        <v>44473</v>
      </c>
      <c r="I370" s="293" t="s">
        <v>164</v>
      </c>
      <c r="J370" s="293" t="s">
        <v>203</v>
      </c>
      <c r="K370" s="293" t="s">
        <v>903</v>
      </c>
      <c r="L370" s="251">
        <v>840525</v>
      </c>
      <c r="M370" s="298" t="s">
        <v>958</v>
      </c>
      <c r="N370" s="251">
        <v>18</v>
      </c>
      <c r="O370" s="368">
        <v>44473</v>
      </c>
      <c r="P370" s="297"/>
      <c r="Q370" s="293"/>
      <c r="R370" s="293"/>
      <c r="S370" s="293"/>
    </row>
    <row r="371" spans="2:19" ht="15.75" customHeight="1">
      <c r="B371" s="247">
        <v>4012</v>
      </c>
      <c r="C371" s="293" t="s">
        <v>1884</v>
      </c>
      <c r="D371" s="294" t="s">
        <v>183</v>
      </c>
      <c r="E371" s="267">
        <v>1350</v>
      </c>
      <c r="F371" s="293" t="s">
        <v>166</v>
      </c>
      <c r="G371" s="293" t="s">
        <v>473</v>
      </c>
      <c r="H371" s="544">
        <v>44470</v>
      </c>
      <c r="I371" s="293" t="s">
        <v>164</v>
      </c>
      <c r="J371" s="293" t="s">
        <v>209</v>
      </c>
      <c r="K371" s="293" t="s">
        <v>903</v>
      </c>
      <c r="L371" s="251">
        <v>640024</v>
      </c>
      <c r="M371" s="298" t="s">
        <v>1003</v>
      </c>
      <c r="N371" s="303">
        <v>32</v>
      </c>
      <c r="O371" s="296"/>
      <c r="P371" s="297"/>
      <c r="Q371" s="293"/>
      <c r="R371" s="293"/>
      <c r="S371" s="293"/>
    </row>
    <row r="372" spans="2:19" ht="15.75" customHeight="1">
      <c r="B372" s="247">
        <v>4013</v>
      </c>
      <c r="C372" s="369" t="s">
        <v>427</v>
      </c>
      <c r="D372" s="294" t="str">
        <f>IFERROR(VLOOKUP(Dat_Pagos[[#This Row],[CURP]],BASE_A[[CURP]:[NOMBRE]],3,FALSE),"Por Identificar")</f>
        <v xml:space="preserve">REYES TREJO LUIS ALONSO </v>
      </c>
      <c r="E372" s="370">
        <v>2180</v>
      </c>
      <c r="F372" s="293" t="s">
        <v>303</v>
      </c>
      <c r="G372" s="293" t="s">
        <v>7</v>
      </c>
      <c r="H372" s="544">
        <v>44477</v>
      </c>
      <c r="I372" s="293" t="s">
        <v>164</v>
      </c>
      <c r="J372" s="293" t="s">
        <v>241</v>
      </c>
      <c r="K372" s="293" t="s">
        <v>1775</v>
      </c>
      <c r="L372" s="251">
        <v>169167</v>
      </c>
      <c r="M372" s="298" t="s">
        <v>127</v>
      </c>
      <c r="N372" s="251">
        <v>80</v>
      </c>
      <c r="O372" s="296"/>
      <c r="P372" s="297"/>
      <c r="Q372" s="293"/>
      <c r="R372" s="293"/>
      <c r="S372" s="293"/>
    </row>
    <row r="373" spans="2:19" ht="15.75" customHeight="1">
      <c r="B373" s="247">
        <v>4014</v>
      </c>
      <c r="C373" s="183" t="s">
        <v>294</v>
      </c>
      <c r="D373" s="310" t="s">
        <v>3346</v>
      </c>
      <c r="E373" s="267">
        <v>3350</v>
      </c>
      <c r="F373" s="293" t="s">
        <v>198</v>
      </c>
      <c r="G373" s="293" t="s">
        <v>7</v>
      </c>
      <c r="H373" s="544">
        <v>44494</v>
      </c>
      <c r="I373" s="293" t="s">
        <v>164</v>
      </c>
      <c r="J373" s="293" t="s">
        <v>274</v>
      </c>
      <c r="K373" s="293" t="s">
        <v>1749</v>
      </c>
      <c r="L373" s="249">
        <v>1662801</v>
      </c>
      <c r="M373" s="295" t="s">
        <v>1393</v>
      </c>
      <c r="N373" s="249">
        <v>165</v>
      </c>
      <c r="O373" s="296"/>
      <c r="P373" s="297" t="s">
        <v>372</v>
      </c>
      <c r="Q373" s="293"/>
      <c r="R373" s="293"/>
      <c r="S373" s="293"/>
    </row>
    <row r="374" spans="2:19" ht="15.75" customHeight="1">
      <c r="B374" s="247">
        <v>4015</v>
      </c>
      <c r="C374" s="183" t="s">
        <v>427</v>
      </c>
      <c r="D374" s="300" t="str">
        <f>IFERROR(VLOOKUP(Dat_Pagos[[#This Row],[CURP]],BASE_A[[CURP]:[NOMBRE]],3,FALSE),"Por Identificar")</f>
        <v>DOMINGUEZ VALDEZ MIGUEL ANGEL</v>
      </c>
      <c r="E374" s="267">
        <v>2180</v>
      </c>
      <c r="F374" s="293" t="s">
        <v>303</v>
      </c>
      <c r="G374" s="293" t="s">
        <v>7</v>
      </c>
      <c r="H374" s="544">
        <v>44494</v>
      </c>
      <c r="I374" s="293" t="s">
        <v>164</v>
      </c>
      <c r="J374" s="293" t="s">
        <v>176</v>
      </c>
      <c r="K374" s="293" t="str">
        <f>VLOOKUP(F374,NOMEC[],2,)</f>
        <v>JT EN LICENCIATURA EN DERECHO</v>
      </c>
      <c r="L374" s="249">
        <v>4473</v>
      </c>
      <c r="M374" s="295" t="s">
        <v>134</v>
      </c>
      <c r="N374" s="249">
        <v>253</v>
      </c>
      <c r="O374" s="296"/>
      <c r="P374" s="297"/>
      <c r="Q374" s="293"/>
      <c r="R374" s="293"/>
      <c r="S374" s="293"/>
    </row>
    <row r="375" spans="2:19" ht="15.75" customHeight="1">
      <c r="B375" s="247">
        <v>4016</v>
      </c>
      <c r="C375" s="293" t="s">
        <v>427</v>
      </c>
      <c r="D375" s="300" t="str">
        <f>IFERROR(VLOOKUP(Dat_Pagos[[#This Row],[CURP]],BASE_A[[CURP]:[NOMBRE]],3,FALSE),"Por Identificar")</f>
        <v xml:space="preserve">MORENO GARCIA ANGELICA JANETT </v>
      </c>
      <c r="E375" s="266">
        <v>2180</v>
      </c>
      <c r="F375" s="293" t="s">
        <v>303</v>
      </c>
      <c r="G375" s="293" t="s">
        <v>7</v>
      </c>
      <c r="H375" s="544">
        <v>44494</v>
      </c>
      <c r="I375" s="293" t="s">
        <v>164</v>
      </c>
      <c r="J375" s="293" t="s">
        <v>227</v>
      </c>
      <c r="K375" s="293" t="s">
        <v>1775</v>
      </c>
      <c r="L375" s="249">
        <v>449430</v>
      </c>
      <c r="M375" s="295" t="s">
        <v>1016</v>
      </c>
      <c r="N375" s="249">
        <v>36</v>
      </c>
      <c r="O375" s="296"/>
      <c r="P375" s="297" t="s">
        <v>372</v>
      </c>
      <c r="Q375" s="293"/>
      <c r="R375" s="293"/>
      <c r="S375" s="293"/>
    </row>
    <row r="376" spans="2:19" ht="15.75" customHeight="1">
      <c r="B376" s="247">
        <v>4017</v>
      </c>
      <c r="C376" s="293" t="s">
        <v>427</v>
      </c>
      <c r="D376" s="300" t="str">
        <f>IFERROR(VLOOKUP(Dat_Pagos[[#This Row],[CURP]],BASE_A[[CURP]:[NOMBRE]],3,FALSE),"Por Identificar")</f>
        <v xml:space="preserve">MORENO GARCIA ANGELICA JANETT </v>
      </c>
      <c r="E376" s="266">
        <v>2180</v>
      </c>
      <c r="F376" s="293" t="s">
        <v>303</v>
      </c>
      <c r="G376" s="293" t="s">
        <v>7</v>
      </c>
      <c r="H376" s="544">
        <v>44494</v>
      </c>
      <c r="I376" s="293" t="s">
        <v>164</v>
      </c>
      <c r="J376" s="293" t="s">
        <v>228</v>
      </c>
      <c r="K376" s="293" t="s">
        <v>1775</v>
      </c>
      <c r="L376" s="249">
        <v>449430</v>
      </c>
      <c r="M376" s="295" t="s">
        <v>1016</v>
      </c>
      <c r="N376" s="249">
        <v>36</v>
      </c>
      <c r="O376" s="296"/>
      <c r="P376" s="297" t="s">
        <v>372</v>
      </c>
      <c r="Q376" s="293"/>
      <c r="R376" s="293"/>
      <c r="S376" s="293"/>
    </row>
    <row r="377" spans="2:19" ht="14.4" customHeight="1">
      <c r="B377" s="247">
        <v>4018</v>
      </c>
      <c r="C377" s="293" t="s">
        <v>427</v>
      </c>
      <c r="D377" s="300" t="str">
        <f>IFERROR(VLOOKUP(Dat_Pagos[[#This Row],[CURP]],BASE_A[[CURP]:[NOMBRE]],3,FALSE),"Por Identificar")</f>
        <v xml:space="preserve">MORENO GARCIA ANGELICA JANETT </v>
      </c>
      <c r="E377" s="266">
        <v>3140</v>
      </c>
      <c r="F377" s="293" t="s">
        <v>303</v>
      </c>
      <c r="G377" s="293" t="s">
        <v>7</v>
      </c>
      <c r="H377" s="544">
        <v>44494</v>
      </c>
      <c r="I377" s="293" t="s">
        <v>1766</v>
      </c>
      <c r="J377" s="293" t="s">
        <v>462</v>
      </c>
      <c r="K377" s="293" t="s">
        <v>1775</v>
      </c>
      <c r="L377" s="249">
        <v>449430</v>
      </c>
      <c r="M377" s="295" t="s">
        <v>1016</v>
      </c>
      <c r="N377" s="249">
        <v>36</v>
      </c>
      <c r="O377" s="296"/>
      <c r="P377" s="297" t="s">
        <v>372</v>
      </c>
      <c r="Q377" s="293"/>
      <c r="R377" s="293"/>
      <c r="S377" s="293"/>
    </row>
    <row r="378" spans="2:19" ht="15.75" customHeight="1">
      <c r="B378" s="247">
        <v>4019</v>
      </c>
      <c r="C378" s="183" t="s">
        <v>427</v>
      </c>
      <c r="D378" s="300" t="str">
        <f>IFERROR(VLOOKUP(Dat_Pagos[[#This Row],[CURP]],BASE_A[[CURP]:[NOMBRE]],3,FALSE),"Por Identificar")</f>
        <v>CRUZ BARREIRO BLANCA ESTHER</v>
      </c>
      <c r="E378" s="267">
        <v>5000</v>
      </c>
      <c r="F378" s="293" t="s">
        <v>163</v>
      </c>
      <c r="G378" s="293" t="s">
        <v>7</v>
      </c>
      <c r="H378" s="544">
        <v>44494</v>
      </c>
      <c r="I378" s="293" t="s">
        <v>224</v>
      </c>
      <c r="J378" s="293" t="s">
        <v>223</v>
      </c>
      <c r="K378" s="293" t="s">
        <v>1768</v>
      </c>
      <c r="L378" s="249">
        <v>299689</v>
      </c>
      <c r="M378" s="295" t="s">
        <v>1338</v>
      </c>
      <c r="N378" s="249">
        <v>183</v>
      </c>
      <c r="O378" s="296"/>
      <c r="P378" s="297"/>
      <c r="Q378" s="293"/>
      <c r="R378" s="293"/>
      <c r="S378" s="293"/>
    </row>
    <row r="379" spans="2:19" ht="15.75" customHeight="1">
      <c r="B379" s="247">
        <v>4020</v>
      </c>
      <c r="C379" s="183" t="s">
        <v>450</v>
      </c>
      <c r="D379" s="371" t="s">
        <v>734</v>
      </c>
      <c r="E379" s="266">
        <v>2800</v>
      </c>
      <c r="F379" s="293" t="s">
        <v>198</v>
      </c>
      <c r="G379" s="183" t="s">
        <v>432</v>
      </c>
      <c r="H379" s="544">
        <v>44494</v>
      </c>
      <c r="I379" s="293" t="s">
        <v>164</v>
      </c>
      <c r="J379" s="293" t="s">
        <v>191</v>
      </c>
      <c r="K379" s="293" t="s">
        <v>1749</v>
      </c>
      <c r="L379" s="249">
        <v>883707</v>
      </c>
      <c r="M379" s="295" t="s">
        <v>1280</v>
      </c>
      <c r="N379" s="249">
        <v>279</v>
      </c>
      <c r="O379" s="296"/>
      <c r="P379" s="297" t="s">
        <v>372</v>
      </c>
      <c r="Q379" s="293"/>
      <c r="R379" s="293"/>
      <c r="S379" s="293"/>
    </row>
    <row r="380" spans="2:19" ht="14.1" customHeight="1">
      <c r="B380" s="247">
        <v>4021</v>
      </c>
      <c r="C380" s="183" t="s">
        <v>450</v>
      </c>
      <c r="D380" s="371" t="s">
        <v>734</v>
      </c>
      <c r="E380" s="266">
        <v>2500</v>
      </c>
      <c r="F380" s="293" t="s">
        <v>198</v>
      </c>
      <c r="G380" s="183" t="s">
        <v>432</v>
      </c>
      <c r="H380" s="544">
        <v>44494</v>
      </c>
      <c r="I380" s="293" t="s">
        <v>280</v>
      </c>
      <c r="J380" s="293" t="s">
        <v>337</v>
      </c>
      <c r="K380" s="293" t="s">
        <v>1749</v>
      </c>
      <c r="L380" s="249">
        <v>883707</v>
      </c>
      <c r="M380" s="295" t="s">
        <v>1280</v>
      </c>
      <c r="N380" s="249">
        <v>279</v>
      </c>
      <c r="O380" s="296"/>
      <c r="P380" s="297" t="s">
        <v>372</v>
      </c>
      <c r="Q380" s="293"/>
      <c r="R380" s="293"/>
      <c r="S380" s="293"/>
    </row>
    <row r="381" spans="2:19" ht="15.75" customHeight="1">
      <c r="B381" s="247">
        <v>4022</v>
      </c>
      <c r="C381" s="183" t="s">
        <v>450</v>
      </c>
      <c r="D381" s="371" t="s">
        <v>734</v>
      </c>
      <c r="E381" s="266">
        <v>4700</v>
      </c>
      <c r="F381" s="293" t="s">
        <v>198</v>
      </c>
      <c r="G381" s="183" t="s">
        <v>432</v>
      </c>
      <c r="H381" s="544">
        <v>44494</v>
      </c>
      <c r="I381" s="293" t="s">
        <v>224</v>
      </c>
      <c r="J381" s="293" t="s">
        <v>462</v>
      </c>
      <c r="K381" s="293" t="s">
        <v>1749</v>
      </c>
      <c r="L381" s="249">
        <v>883707</v>
      </c>
      <c r="M381" s="295" t="s">
        <v>1280</v>
      </c>
      <c r="N381" s="249">
        <v>279</v>
      </c>
      <c r="O381" s="296"/>
      <c r="P381" s="297" t="s">
        <v>372</v>
      </c>
      <c r="Q381" s="293"/>
      <c r="R381" s="293"/>
      <c r="S381" s="293"/>
    </row>
    <row r="382" spans="2:19" ht="14.1" customHeight="1">
      <c r="B382" s="247">
        <v>4023</v>
      </c>
      <c r="C382" s="183" t="s">
        <v>427</v>
      </c>
      <c r="D382" s="300" t="str">
        <f>IFERROR(VLOOKUP(Dat_Pagos[[#This Row],[CURP]],BASE_A[[CURP]:[NOMBRE]],3,FALSE),"Por Identificar")</f>
        <v>ALAMILLA AMOROS DIANA ALCIRA</v>
      </c>
      <c r="E382" s="267">
        <v>1500</v>
      </c>
      <c r="F382" s="293" t="s">
        <v>163</v>
      </c>
      <c r="G382" s="293" t="s">
        <v>7</v>
      </c>
      <c r="H382" s="544">
        <v>44494</v>
      </c>
      <c r="I382" s="293" t="s">
        <v>164</v>
      </c>
      <c r="J382" s="293" t="s">
        <v>476</v>
      </c>
      <c r="K382" s="293" t="s">
        <v>1768</v>
      </c>
      <c r="L382" s="249">
        <v>202084</v>
      </c>
      <c r="M382" s="295" t="s">
        <v>1334</v>
      </c>
      <c r="N382" s="249">
        <v>182</v>
      </c>
      <c r="O382" s="296"/>
      <c r="P382" s="297"/>
      <c r="Q382" s="293"/>
      <c r="R382" s="293"/>
      <c r="S382" s="293"/>
    </row>
    <row r="383" spans="2:19" ht="15.75" customHeight="1">
      <c r="B383" s="247">
        <v>4024</v>
      </c>
      <c r="C383" s="183" t="s">
        <v>427</v>
      </c>
      <c r="D383" s="310" t="s">
        <v>319</v>
      </c>
      <c r="E383" s="267">
        <v>13000</v>
      </c>
      <c r="F383" s="293" t="s">
        <v>295</v>
      </c>
      <c r="G383" s="293" t="s">
        <v>7</v>
      </c>
      <c r="H383" s="544">
        <v>44494</v>
      </c>
      <c r="I383" s="293" t="s">
        <v>224</v>
      </c>
      <c r="J383" s="293" t="s">
        <v>223</v>
      </c>
      <c r="K383" s="293" t="str">
        <f>VLOOKUP(F383,NOMEC[],2,)</f>
        <v>JT MAESTRIA EN DERECHO</v>
      </c>
      <c r="L383" s="249">
        <v>200509</v>
      </c>
      <c r="M383" s="295" t="s">
        <v>1385</v>
      </c>
      <c r="N383" s="249">
        <v>246</v>
      </c>
      <c r="O383" s="296"/>
      <c r="P383" s="297" t="s">
        <v>372</v>
      </c>
      <c r="Q383" s="293"/>
      <c r="R383" s="293"/>
      <c r="S383" s="293"/>
    </row>
    <row r="384" spans="2:19" ht="15.75" customHeight="1">
      <c r="B384" s="247">
        <v>4025</v>
      </c>
      <c r="C384" s="183" t="s">
        <v>294</v>
      </c>
      <c r="D384" s="300" t="str">
        <f>IFERROR(VLOOKUP(Dat_Pagos[[#This Row],[CURP]],BASE_A[[CURP]:[NOMBRE]],3,FALSE),"Por Identificar")</f>
        <v>JARDON SANCHEZ FRANCIA MARGARITA</v>
      </c>
      <c r="E384" s="267">
        <v>6000</v>
      </c>
      <c r="F384" s="293" t="s">
        <v>295</v>
      </c>
      <c r="G384" s="293" t="s">
        <v>7</v>
      </c>
      <c r="H384" s="544">
        <v>44494</v>
      </c>
      <c r="I384" s="293" t="s">
        <v>1766</v>
      </c>
      <c r="J384" s="293" t="s">
        <v>386</v>
      </c>
      <c r="K384" s="293" t="str">
        <f>VLOOKUP(F384,NOMEC[],2,)</f>
        <v>JT MAESTRIA EN DERECHO</v>
      </c>
      <c r="L384" s="249">
        <v>131561</v>
      </c>
      <c r="M384" s="295" t="s">
        <v>96</v>
      </c>
      <c r="N384" s="249">
        <v>235</v>
      </c>
      <c r="O384" s="296"/>
      <c r="P384" s="297"/>
      <c r="Q384" s="293"/>
      <c r="R384" s="293"/>
      <c r="S384" s="293"/>
    </row>
    <row r="385" spans="2:19" ht="15.75" customHeight="1">
      <c r="B385" s="247">
        <v>4026</v>
      </c>
      <c r="C385" s="183" t="s">
        <v>450</v>
      </c>
      <c r="D385" s="300" t="str">
        <f>IFERROR(VLOOKUP(Dat_Pagos[[#This Row],[CURP]],BASE_A[[CURP]:[NOMBRE]],3,FALSE),"Por Identificar")</f>
        <v>AVILES DEMENEGHI DEYLIANA</v>
      </c>
      <c r="E385" s="267">
        <v>2500</v>
      </c>
      <c r="F385" s="293" t="s">
        <v>198</v>
      </c>
      <c r="G385" s="183" t="s">
        <v>432</v>
      </c>
      <c r="H385" s="544">
        <v>44494</v>
      </c>
      <c r="I385" s="293" t="s">
        <v>280</v>
      </c>
      <c r="J385" s="293" t="s">
        <v>337</v>
      </c>
      <c r="K385" s="293" t="s">
        <v>1749</v>
      </c>
      <c r="L385" s="249">
        <v>708652</v>
      </c>
      <c r="M385" s="295" t="s">
        <v>1275</v>
      </c>
      <c r="N385" s="249">
        <v>159</v>
      </c>
      <c r="O385" s="296"/>
      <c r="P385" s="297"/>
      <c r="Q385" s="293"/>
      <c r="R385" s="293"/>
      <c r="S385" s="293"/>
    </row>
    <row r="386" spans="2:19" ht="15.75" customHeight="1">
      <c r="B386" s="247">
        <v>4027</v>
      </c>
      <c r="C386" s="183" t="s">
        <v>450</v>
      </c>
      <c r="D386" s="300" t="str">
        <f>IFERROR(VLOOKUP(Dat_Pagos[[#This Row],[CURP]],BASE_A[[CURP]:[NOMBRE]],3,FALSE),"Por Identificar")</f>
        <v>AVILES DEMENEGHI DEYLIANA</v>
      </c>
      <c r="E386" s="267">
        <v>24000</v>
      </c>
      <c r="F386" s="293" t="s">
        <v>198</v>
      </c>
      <c r="G386" s="183" t="s">
        <v>432</v>
      </c>
      <c r="H386" s="544">
        <v>44494</v>
      </c>
      <c r="I386" s="293" t="s">
        <v>224</v>
      </c>
      <c r="J386" s="293" t="s">
        <v>386</v>
      </c>
      <c r="K386" s="293" t="s">
        <v>1749</v>
      </c>
      <c r="L386" s="249">
        <v>708647</v>
      </c>
      <c r="M386" s="295" t="s">
        <v>1275</v>
      </c>
      <c r="N386" s="249">
        <v>159</v>
      </c>
      <c r="O386" s="296"/>
      <c r="P386" s="297"/>
      <c r="Q386" s="293"/>
      <c r="R386" s="293"/>
      <c r="S386" s="293"/>
    </row>
    <row r="387" spans="2:19" ht="15.75" customHeight="1">
      <c r="B387" s="247">
        <v>4028</v>
      </c>
      <c r="C387" s="183" t="s">
        <v>427</v>
      </c>
      <c r="D387" s="300" t="str">
        <f>IFERROR(VLOOKUP(Dat_Pagos[[#This Row],[CURP]],BASE_A[[CURP]:[NOMBRE]],3,FALSE),"Por Identificar")</f>
        <v>DIAZ HERNANDEZ JOSE MARTIN</v>
      </c>
      <c r="E387" s="267">
        <v>2200</v>
      </c>
      <c r="F387" s="293" t="s">
        <v>163</v>
      </c>
      <c r="G387" s="183" t="s">
        <v>432</v>
      </c>
      <c r="H387" s="544">
        <v>44494</v>
      </c>
      <c r="I387" s="293" t="s">
        <v>164</v>
      </c>
      <c r="J387" s="293" t="s">
        <v>206</v>
      </c>
      <c r="K387" s="293" t="s">
        <v>1768</v>
      </c>
      <c r="L387" s="249">
        <v>934899</v>
      </c>
      <c r="M387" s="295" t="s">
        <v>1151</v>
      </c>
      <c r="N387" s="249">
        <v>97</v>
      </c>
      <c r="O387" s="296"/>
      <c r="P387" s="297"/>
      <c r="Q387" s="293"/>
      <c r="R387" s="293"/>
      <c r="S387" s="293"/>
    </row>
    <row r="388" spans="2:19" ht="15.75" customHeight="1">
      <c r="B388" s="247">
        <v>4029</v>
      </c>
      <c r="C388" s="183" t="s">
        <v>427</v>
      </c>
      <c r="D388" s="300" t="str">
        <f>IFERROR(VLOOKUP(Dat_Pagos[[#This Row],[CURP]],BASE_A[[CURP]:[NOMBRE]],3,FALSE),"Por Identificar")</f>
        <v>DE LA ROSA MATA ISSA GUADALUPE</v>
      </c>
      <c r="E388" s="267">
        <v>2180</v>
      </c>
      <c r="F388" s="293" t="s">
        <v>303</v>
      </c>
      <c r="G388" s="293" t="s">
        <v>7</v>
      </c>
      <c r="H388" s="544">
        <v>44491</v>
      </c>
      <c r="I388" s="293" t="s">
        <v>164</v>
      </c>
      <c r="J388" s="183" t="s">
        <v>2515</v>
      </c>
      <c r="K388" s="293" t="s">
        <v>1775</v>
      </c>
      <c r="L388" s="249">
        <v>859172</v>
      </c>
      <c r="M388" s="295" t="s">
        <v>837</v>
      </c>
      <c r="N388" s="249">
        <v>293</v>
      </c>
      <c r="O388" s="296"/>
      <c r="P388" s="297"/>
      <c r="Q388" s="293"/>
      <c r="R388" s="293"/>
      <c r="S388" s="293"/>
    </row>
    <row r="389" spans="2:19" ht="14.1" customHeight="1">
      <c r="B389" s="247">
        <v>4030</v>
      </c>
      <c r="C389" s="183" t="s">
        <v>427</v>
      </c>
      <c r="D389" s="300" t="str">
        <f>IFERROR(VLOOKUP(Dat_Pagos[[#This Row],[CURP]],BASE_A[[CURP]:[NOMBRE]],3,FALSE),"Por Identificar")</f>
        <v>SANCHEZ BAEZA MANUEL ATOCHA</v>
      </c>
      <c r="E389" s="267">
        <v>1193</v>
      </c>
      <c r="F389" s="183" t="s">
        <v>198</v>
      </c>
      <c r="G389" s="293" t="s">
        <v>7</v>
      </c>
      <c r="H389" s="544">
        <v>44490</v>
      </c>
      <c r="I389" s="293" t="s">
        <v>280</v>
      </c>
      <c r="J389" s="293" t="s">
        <v>462</v>
      </c>
      <c r="K389" s="293" t="s">
        <v>1749</v>
      </c>
      <c r="L389" s="249">
        <v>359688</v>
      </c>
      <c r="M389" s="295" t="s">
        <v>1201</v>
      </c>
      <c r="N389" s="249">
        <v>123</v>
      </c>
      <c r="O389" s="296"/>
      <c r="P389" s="297"/>
      <c r="Q389" s="293"/>
      <c r="R389" s="293"/>
      <c r="S389" s="293"/>
    </row>
    <row r="390" spans="2:19" ht="15.75" customHeight="1">
      <c r="B390" s="247">
        <v>4031</v>
      </c>
      <c r="C390" s="183" t="s">
        <v>427</v>
      </c>
      <c r="D390" s="300" t="str">
        <f>IFERROR(VLOOKUP(Dat_Pagos[[#This Row],[CURP]],BASE_A[[CURP]:[NOMBRE]],3,FALSE),"Por Identificar")</f>
        <v>DOMINGUEZ ROGEL ROMUALDO CARLOS</v>
      </c>
      <c r="E390" s="267">
        <v>2285</v>
      </c>
      <c r="F390" s="183" t="s">
        <v>255</v>
      </c>
      <c r="G390" s="293" t="s">
        <v>7</v>
      </c>
      <c r="H390" s="544">
        <v>44490</v>
      </c>
      <c r="I390" s="293" t="s">
        <v>164</v>
      </c>
      <c r="J390" s="372" t="s">
        <v>480</v>
      </c>
      <c r="K390" s="293" t="str">
        <f>VLOOKUP(F390,NOMEC[],2,)</f>
        <v>JT DOCTORADO EN DERECHO</v>
      </c>
      <c r="L390" s="249">
        <v>683300</v>
      </c>
      <c r="M390" s="295" t="s">
        <v>832</v>
      </c>
      <c r="N390" s="249">
        <v>232</v>
      </c>
      <c r="O390" s="296"/>
      <c r="P390" s="297"/>
      <c r="Q390" s="293"/>
      <c r="R390" s="293"/>
      <c r="S390" s="293"/>
    </row>
    <row r="391" spans="2:19" ht="15.75" customHeight="1">
      <c r="B391" s="247">
        <v>4032</v>
      </c>
      <c r="C391" s="183" t="s">
        <v>427</v>
      </c>
      <c r="D391" s="300" t="s">
        <v>315</v>
      </c>
      <c r="E391" s="267">
        <v>25000</v>
      </c>
      <c r="F391" s="293" t="s">
        <v>163</v>
      </c>
      <c r="G391" s="293" t="s">
        <v>7</v>
      </c>
      <c r="H391" s="544">
        <v>44490</v>
      </c>
      <c r="I391" s="293" t="s">
        <v>224</v>
      </c>
      <c r="J391" s="293" t="s">
        <v>386</v>
      </c>
      <c r="K391" s="293" t="s">
        <v>1768</v>
      </c>
      <c r="L391" s="249">
        <v>368929</v>
      </c>
      <c r="M391" s="295" t="s">
        <v>1151</v>
      </c>
      <c r="N391" s="249">
        <v>97</v>
      </c>
      <c r="O391" s="296"/>
      <c r="P391" s="297"/>
      <c r="Q391" s="293"/>
      <c r="R391" s="293"/>
      <c r="S391" s="293"/>
    </row>
    <row r="392" spans="2:19" ht="15.75" customHeight="1">
      <c r="B392" s="247">
        <v>4033</v>
      </c>
      <c r="C392" s="183" t="s">
        <v>446</v>
      </c>
      <c r="D392" s="310" t="s">
        <v>2963</v>
      </c>
      <c r="E392" s="267">
        <v>5000</v>
      </c>
      <c r="F392" s="293" t="s">
        <v>163</v>
      </c>
      <c r="G392" s="293" t="s">
        <v>7</v>
      </c>
      <c r="H392" s="552">
        <v>44497</v>
      </c>
      <c r="I392" s="293" t="s">
        <v>224</v>
      </c>
      <c r="J392" s="293" t="s">
        <v>471</v>
      </c>
      <c r="K392" s="293" t="s">
        <v>1768</v>
      </c>
      <c r="L392" s="249">
        <v>459274</v>
      </c>
      <c r="M392" s="295" t="s">
        <v>1117</v>
      </c>
      <c r="N392" s="249">
        <v>79</v>
      </c>
      <c r="O392" s="296"/>
      <c r="P392" s="297"/>
      <c r="Q392" s="293"/>
      <c r="R392" s="293"/>
      <c r="S392" s="293"/>
    </row>
    <row r="393" spans="2:19" ht="15.75" customHeight="1">
      <c r="B393" s="247">
        <v>4034</v>
      </c>
      <c r="C393" s="183" t="s">
        <v>294</v>
      </c>
      <c r="D393" s="300" t="str">
        <f>IFERROR(VLOOKUP(Dat_Pagos[[#This Row],[CURP]],BASE_A[[CURP]:[NOMBRE]],3,FALSE),"Por Identificar")</f>
        <v>OSORIO LOPEZ DIANA</v>
      </c>
      <c r="E393" s="267">
        <v>5000</v>
      </c>
      <c r="F393" s="293" t="s">
        <v>295</v>
      </c>
      <c r="G393" s="293" t="s">
        <v>7</v>
      </c>
      <c r="H393" s="552">
        <v>44497</v>
      </c>
      <c r="I393" s="293" t="s">
        <v>224</v>
      </c>
      <c r="J393" s="293" t="s">
        <v>225</v>
      </c>
      <c r="K393" s="293" t="s">
        <v>1769</v>
      </c>
      <c r="L393" s="249">
        <v>86347</v>
      </c>
      <c r="M393" s="295" t="s">
        <v>103</v>
      </c>
      <c r="N393" s="249">
        <v>240</v>
      </c>
      <c r="O393" s="296"/>
      <c r="P393" s="297"/>
      <c r="Q393" s="293"/>
      <c r="R393" s="293"/>
      <c r="S393" s="293"/>
    </row>
    <row r="394" spans="2:19" ht="15.75" customHeight="1">
      <c r="B394" s="247">
        <v>4035</v>
      </c>
      <c r="C394" s="183" t="s">
        <v>446</v>
      </c>
      <c r="D394" s="300" t="s">
        <v>2964</v>
      </c>
      <c r="E394" s="263">
        <v>2180</v>
      </c>
      <c r="F394" s="293" t="s">
        <v>295</v>
      </c>
      <c r="G394" s="293" t="s">
        <v>7</v>
      </c>
      <c r="H394" s="552">
        <v>44496</v>
      </c>
      <c r="I394" s="293" t="s">
        <v>164</v>
      </c>
      <c r="J394" s="293" t="s">
        <v>192</v>
      </c>
      <c r="K394" s="293" t="s">
        <v>1769</v>
      </c>
      <c r="L394" s="249">
        <v>251800</v>
      </c>
      <c r="M394" s="295" t="s">
        <v>1105</v>
      </c>
      <c r="N394" s="249">
        <v>75</v>
      </c>
      <c r="O394" s="296"/>
      <c r="P394" s="297"/>
      <c r="Q394" s="293"/>
      <c r="R394" s="293"/>
      <c r="S394" s="293"/>
    </row>
    <row r="395" spans="2:19" ht="15.75" customHeight="1">
      <c r="B395" s="247">
        <v>4036</v>
      </c>
      <c r="C395" s="183" t="s">
        <v>446</v>
      </c>
      <c r="D395" s="300" t="s">
        <v>2964</v>
      </c>
      <c r="E395" s="263">
        <v>2180</v>
      </c>
      <c r="F395" s="293" t="s">
        <v>295</v>
      </c>
      <c r="G395" s="293" t="s">
        <v>7</v>
      </c>
      <c r="H395" s="552">
        <v>44496</v>
      </c>
      <c r="I395" s="293" t="s">
        <v>164</v>
      </c>
      <c r="J395" s="293" t="s">
        <v>241</v>
      </c>
      <c r="K395" s="293" t="s">
        <v>1769</v>
      </c>
      <c r="L395" s="249">
        <v>251800</v>
      </c>
      <c r="M395" s="295" t="s">
        <v>1105</v>
      </c>
      <c r="N395" s="249">
        <v>75</v>
      </c>
      <c r="O395" s="296"/>
      <c r="P395" s="297"/>
      <c r="Q395" s="293"/>
      <c r="R395" s="293"/>
      <c r="S395" s="293"/>
    </row>
    <row r="396" spans="2:19" ht="15.75" customHeight="1">
      <c r="B396" s="247">
        <v>4037</v>
      </c>
      <c r="C396" s="183" t="s">
        <v>446</v>
      </c>
      <c r="D396" s="300" t="s">
        <v>2964</v>
      </c>
      <c r="E396" s="263">
        <v>640</v>
      </c>
      <c r="F396" s="293" t="s">
        <v>295</v>
      </c>
      <c r="G396" s="293" t="s">
        <v>7</v>
      </c>
      <c r="H396" s="552">
        <v>44496</v>
      </c>
      <c r="I396" s="293" t="s">
        <v>164</v>
      </c>
      <c r="J396" s="293" t="s">
        <v>481</v>
      </c>
      <c r="K396" s="293" t="s">
        <v>1769</v>
      </c>
      <c r="L396" s="249">
        <v>251800</v>
      </c>
      <c r="M396" s="295" t="s">
        <v>1105</v>
      </c>
      <c r="N396" s="249">
        <v>75</v>
      </c>
      <c r="O396" s="296"/>
      <c r="P396" s="297"/>
      <c r="Q396" s="293"/>
      <c r="R396" s="293"/>
      <c r="S396" s="293"/>
    </row>
    <row r="397" spans="2:19" ht="15.75" customHeight="1">
      <c r="B397" s="247">
        <v>4038</v>
      </c>
      <c r="C397" s="183" t="s">
        <v>427</v>
      </c>
      <c r="D397" s="310" t="s">
        <v>212</v>
      </c>
      <c r="E397" s="267">
        <v>2180</v>
      </c>
      <c r="F397" s="293" t="s">
        <v>303</v>
      </c>
      <c r="G397" s="183" t="s">
        <v>432</v>
      </c>
      <c r="H397" s="552">
        <v>44496</v>
      </c>
      <c r="I397" s="293" t="s">
        <v>164</v>
      </c>
      <c r="J397" s="293" t="s">
        <v>228</v>
      </c>
      <c r="K397" s="293" t="s">
        <v>1775</v>
      </c>
      <c r="L397" s="249">
        <v>552221</v>
      </c>
      <c r="M397" s="295" t="s">
        <v>1370</v>
      </c>
      <c r="N397" s="249">
        <v>202</v>
      </c>
      <c r="O397" s="296"/>
      <c r="P397" s="297"/>
      <c r="Q397" s="293"/>
      <c r="R397" s="293"/>
      <c r="S397" s="293"/>
    </row>
    <row r="398" spans="2:19" ht="15.75" customHeight="1">
      <c r="B398" s="247">
        <v>4039</v>
      </c>
      <c r="C398" s="183" t="s">
        <v>427</v>
      </c>
      <c r="D398" s="300" t="str">
        <f>IFERROR(VLOOKUP(Dat_Pagos[[#This Row],[CURP]],BASE_A[[CURP]:[NOMBRE]],3,FALSE),"Por Identificar")</f>
        <v>OZUNA LEYVA YULMA</v>
      </c>
      <c r="E398" s="267">
        <v>2000</v>
      </c>
      <c r="F398" s="293" t="s">
        <v>163</v>
      </c>
      <c r="G398" s="183" t="s">
        <v>432</v>
      </c>
      <c r="H398" s="552">
        <v>44496</v>
      </c>
      <c r="I398" s="293" t="s">
        <v>280</v>
      </c>
      <c r="J398" s="293" t="s">
        <v>337</v>
      </c>
      <c r="K398" s="293" t="s">
        <v>1768</v>
      </c>
      <c r="L398" s="309">
        <v>942171</v>
      </c>
      <c r="M398" s="308" t="s">
        <v>1347</v>
      </c>
      <c r="N398" s="309">
        <v>188</v>
      </c>
      <c r="O398" s="296"/>
      <c r="P398" s="297"/>
      <c r="Q398" s="293"/>
      <c r="R398" s="293"/>
      <c r="S398" s="293"/>
    </row>
    <row r="399" spans="2:19" ht="15.75" customHeight="1">
      <c r="B399" s="247">
        <v>4040</v>
      </c>
      <c r="C399" s="183" t="s">
        <v>446</v>
      </c>
      <c r="D399" s="300" t="str">
        <f>IFERROR(VLOOKUP(Dat_Pagos[[#This Row],[CURP]],BASE_A[[CURP]:[NOMBRE]],3,FALSE),"Por Identificar")</f>
        <v>REYES MAXIMILIANO</v>
      </c>
      <c r="E399" s="267">
        <v>1000</v>
      </c>
      <c r="F399" s="293" t="s">
        <v>198</v>
      </c>
      <c r="G399" s="293" t="s">
        <v>7</v>
      </c>
      <c r="H399" s="552">
        <v>44495</v>
      </c>
      <c r="I399" s="293" t="s">
        <v>402</v>
      </c>
      <c r="J399" s="293" t="s">
        <v>484</v>
      </c>
      <c r="K399" s="293" t="s">
        <v>1749</v>
      </c>
      <c r="L399" s="249">
        <v>126307</v>
      </c>
      <c r="M399" s="295" t="s">
        <v>1224</v>
      </c>
      <c r="N399" s="249">
        <v>134</v>
      </c>
      <c r="O399" s="296"/>
      <c r="P399" s="297"/>
      <c r="Q399" s="293"/>
      <c r="R399" s="293"/>
      <c r="S399" s="293"/>
    </row>
    <row r="400" spans="2:19" ht="14.1" customHeight="1">
      <c r="B400" s="247">
        <v>4041</v>
      </c>
      <c r="C400" s="183" t="s">
        <v>446</v>
      </c>
      <c r="D400" s="300" t="str">
        <f>IFERROR(VLOOKUP(Dat_Pagos[[#This Row],[CURP]],BASE_A[[CURP]:[NOMBRE]],3,FALSE),"Por Identificar")</f>
        <v>LUNA GUZMAN MERCY OSSANA</v>
      </c>
      <c r="E400" s="267">
        <v>5000</v>
      </c>
      <c r="F400" s="293" t="s">
        <v>163</v>
      </c>
      <c r="G400" s="293" t="s">
        <v>7</v>
      </c>
      <c r="H400" s="552">
        <v>44495</v>
      </c>
      <c r="I400" s="293" t="s">
        <v>224</v>
      </c>
      <c r="J400" s="293" t="s">
        <v>354</v>
      </c>
      <c r="K400" s="293" t="s">
        <v>1768</v>
      </c>
      <c r="L400" s="249">
        <v>171685</v>
      </c>
      <c r="M400" s="295" t="s">
        <v>1124</v>
      </c>
      <c r="N400" s="249">
        <v>180</v>
      </c>
      <c r="O400" s="296"/>
      <c r="P400" s="297"/>
      <c r="Q400" s="293"/>
      <c r="R400" s="293"/>
      <c r="S400" s="293"/>
    </row>
    <row r="401" spans="2:19" ht="15.75" customHeight="1">
      <c r="B401" s="247">
        <v>4042</v>
      </c>
      <c r="C401" s="183" t="s">
        <v>427</v>
      </c>
      <c r="D401" s="300" t="str">
        <f>IFERROR(VLOOKUP(Dat_Pagos[[#This Row],[CURP]],BASE_A[[CURP]:[NOMBRE]],3,FALSE),"Por Identificar")</f>
        <v>GONZALEZ LOPEZ MIGUEL JESUS</v>
      </c>
      <c r="E401" s="267">
        <v>3350</v>
      </c>
      <c r="F401" s="293" t="s">
        <v>198</v>
      </c>
      <c r="G401" s="293" t="s">
        <v>7</v>
      </c>
      <c r="H401" s="552">
        <v>44495</v>
      </c>
      <c r="I401" s="293" t="s">
        <v>164</v>
      </c>
      <c r="J401" s="293" t="s">
        <v>231</v>
      </c>
      <c r="K401" s="293" t="s">
        <v>1749</v>
      </c>
      <c r="L401" s="249">
        <v>462853</v>
      </c>
      <c r="M401" s="295" t="s">
        <v>47</v>
      </c>
      <c r="N401" s="249">
        <v>196</v>
      </c>
      <c r="O401" s="296"/>
      <c r="P401" s="297"/>
      <c r="Q401" s="293"/>
      <c r="R401" s="293"/>
      <c r="S401" s="293"/>
    </row>
    <row r="402" spans="2:19" ht="14.1" customHeight="1">
      <c r="B402" s="247">
        <v>4043</v>
      </c>
      <c r="C402" s="293" t="s">
        <v>450</v>
      </c>
      <c r="D402" s="300" t="str">
        <f>IFERROR(VLOOKUP(Dat_Pagos[[#This Row],[CURP]],BASE_A[[CURP]:[NOMBRE]],3,FALSE),"Por Identificar")</f>
        <v>OLIVA GARRIDO GUILLERMO MANUEL</v>
      </c>
      <c r="E402" s="373">
        <v>2180</v>
      </c>
      <c r="F402" s="293" t="s">
        <v>163</v>
      </c>
      <c r="G402" s="183" t="s">
        <v>432</v>
      </c>
      <c r="H402" s="545">
        <v>44497</v>
      </c>
      <c r="I402" s="293" t="s">
        <v>164</v>
      </c>
      <c r="J402" s="293" t="s">
        <v>252</v>
      </c>
      <c r="K402" s="293" t="s">
        <v>1768</v>
      </c>
      <c r="L402" s="249">
        <v>576459</v>
      </c>
      <c r="M402" s="295" t="s">
        <v>1345</v>
      </c>
      <c r="N402" s="249">
        <v>143</v>
      </c>
      <c r="O402" s="296"/>
      <c r="P402" s="297"/>
      <c r="Q402" s="293"/>
      <c r="R402" s="293"/>
      <c r="S402" s="293"/>
    </row>
    <row r="403" spans="2:19" ht="14.1" customHeight="1">
      <c r="B403" s="247">
        <v>4044</v>
      </c>
      <c r="C403" s="293" t="s">
        <v>450</v>
      </c>
      <c r="D403" s="300" t="str">
        <f>IFERROR(VLOOKUP(Dat_Pagos[[#This Row],[CURP]],BASE_A[[CURP]:[NOMBRE]],3,FALSE),"Por Identificar")</f>
        <v>OLIVA GARRIDO GUILLERMO MANUEL</v>
      </c>
      <c r="E403" s="373">
        <v>2180</v>
      </c>
      <c r="F403" s="293" t="s">
        <v>163</v>
      </c>
      <c r="G403" s="183" t="s">
        <v>432</v>
      </c>
      <c r="H403" s="545">
        <v>44497</v>
      </c>
      <c r="I403" s="293" t="s">
        <v>164</v>
      </c>
      <c r="J403" s="293" t="s">
        <v>185</v>
      </c>
      <c r="K403" s="293" t="s">
        <v>1768</v>
      </c>
      <c r="L403" s="249">
        <v>576459</v>
      </c>
      <c r="M403" s="374" t="s">
        <v>1345</v>
      </c>
      <c r="N403" s="249">
        <v>143</v>
      </c>
      <c r="O403" s="296"/>
      <c r="P403" s="297"/>
      <c r="Q403" s="293"/>
      <c r="R403" s="293"/>
      <c r="S403" s="293"/>
    </row>
    <row r="404" spans="2:19" ht="15.75" customHeight="1">
      <c r="B404" s="247">
        <v>4045</v>
      </c>
      <c r="C404" s="293" t="s">
        <v>450</v>
      </c>
      <c r="D404" s="300" t="str">
        <f>IFERROR(VLOOKUP(Dat_Pagos[[#This Row],[CURP]],BASE_A[[CURP]:[NOMBRE]],3,FALSE),"Por Identificar")</f>
        <v>OLIVA GARRIDO GUILLERMO MANUEL</v>
      </c>
      <c r="E404" s="373">
        <v>2180</v>
      </c>
      <c r="F404" s="293" t="s">
        <v>163</v>
      </c>
      <c r="G404" s="183" t="s">
        <v>432</v>
      </c>
      <c r="H404" s="545">
        <v>44497</v>
      </c>
      <c r="I404" s="293" t="s">
        <v>164</v>
      </c>
      <c r="J404" s="293" t="s">
        <v>186</v>
      </c>
      <c r="K404" s="293" t="s">
        <v>1768</v>
      </c>
      <c r="L404" s="249">
        <v>576459</v>
      </c>
      <c r="M404" s="295" t="s">
        <v>1345</v>
      </c>
      <c r="N404" s="249">
        <v>143</v>
      </c>
      <c r="O404" s="296"/>
      <c r="P404" s="297"/>
      <c r="Q404" s="293"/>
      <c r="R404" s="293"/>
      <c r="S404" s="293"/>
    </row>
    <row r="405" spans="2:19" ht="15.75" customHeight="1">
      <c r="B405" s="247">
        <v>4046</v>
      </c>
      <c r="C405" s="293" t="s">
        <v>450</v>
      </c>
      <c r="D405" s="300" t="str">
        <f>IFERROR(VLOOKUP(Dat_Pagos[[#This Row],[CURP]],BASE_A[[CURP]:[NOMBRE]],3,FALSE),"Por Identificar")</f>
        <v>OLIVA GARRIDO GUILLERMO MANUEL</v>
      </c>
      <c r="E405" s="373">
        <v>2180</v>
      </c>
      <c r="F405" s="293" t="s">
        <v>163</v>
      </c>
      <c r="G405" s="183" t="s">
        <v>432</v>
      </c>
      <c r="H405" s="545">
        <v>44497</v>
      </c>
      <c r="I405" s="293" t="s">
        <v>164</v>
      </c>
      <c r="J405" s="293" t="s">
        <v>188</v>
      </c>
      <c r="K405" s="293" t="s">
        <v>1768</v>
      </c>
      <c r="L405" s="249">
        <v>576459</v>
      </c>
      <c r="M405" s="295" t="s">
        <v>1345</v>
      </c>
      <c r="N405" s="249">
        <v>143</v>
      </c>
      <c r="O405" s="296"/>
      <c r="P405" s="297"/>
      <c r="Q405" s="293"/>
      <c r="R405" s="293"/>
      <c r="S405" s="293"/>
    </row>
    <row r="406" spans="2:19" ht="15.75" customHeight="1">
      <c r="B406" s="247">
        <v>4047</v>
      </c>
      <c r="C406" s="293" t="s">
        <v>450</v>
      </c>
      <c r="D406" s="300" t="str">
        <f>IFERROR(VLOOKUP(Dat_Pagos[[#This Row],[CURP]],BASE_A[[CURP]:[NOMBRE]],3,FALSE),"Por Identificar")</f>
        <v>OLIVA GARRIDO GUILLERMO MANUEL</v>
      </c>
      <c r="E406" s="373">
        <v>2180</v>
      </c>
      <c r="F406" s="293" t="s">
        <v>163</v>
      </c>
      <c r="G406" s="183" t="s">
        <v>432</v>
      </c>
      <c r="H406" s="545">
        <v>44497</v>
      </c>
      <c r="I406" s="293" t="s">
        <v>164</v>
      </c>
      <c r="J406" s="293" t="s">
        <v>189</v>
      </c>
      <c r="K406" s="293" t="s">
        <v>1768</v>
      </c>
      <c r="L406" s="249" t="s">
        <v>486</v>
      </c>
      <c r="M406" s="259" t="s">
        <v>1345</v>
      </c>
      <c r="N406" s="249">
        <v>143</v>
      </c>
      <c r="O406" s="296"/>
      <c r="P406" s="297"/>
      <c r="Q406" s="293"/>
      <c r="R406" s="293"/>
      <c r="S406" s="293"/>
    </row>
    <row r="407" spans="2:19" ht="14.25" customHeight="1">
      <c r="B407" s="247">
        <v>4048</v>
      </c>
      <c r="C407" s="293" t="s">
        <v>450</v>
      </c>
      <c r="D407" s="300" t="str">
        <f>IFERROR(VLOOKUP(Dat_Pagos[[#This Row],[CURP]],BASE_A[[CURP]:[NOMBRE]],3,FALSE),"Por Identificar")</f>
        <v>OLIVA GARRIDO GUILLERMO MANUEL</v>
      </c>
      <c r="E407" s="373">
        <v>2180</v>
      </c>
      <c r="F407" s="293" t="s">
        <v>163</v>
      </c>
      <c r="G407" s="183" t="s">
        <v>432</v>
      </c>
      <c r="H407" s="545">
        <v>44497</v>
      </c>
      <c r="I407" s="293" t="s">
        <v>164</v>
      </c>
      <c r="J407" s="293" t="s">
        <v>190</v>
      </c>
      <c r="K407" s="293" t="s">
        <v>1768</v>
      </c>
      <c r="L407" s="249">
        <v>576510</v>
      </c>
      <c r="M407" s="295" t="s">
        <v>1345</v>
      </c>
      <c r="N407" s="249">
        <v>143</v>
      </c>
      <c r="O407" s="296"/>
      <c r="P407" s="297"/>
      <c r="Q407" s="293"/>
      <c r="R407" s="293"/>
      <c r="S407" s="293"/>
    </row>
    <row r="408" spans="2:19" ht="15.75" customHeight="1">
      <c r="B408" s="247">
        <v>4049</v>
      </c>
      <c r="C408" s="293" t="s">
        <v>450</v>
      </c>
      <c r="D408" s="300" t="str">
        <f>IFERROR(VLOOKUP(Dat_Pagos[[#This Row],[CURP]],BASE_A[[CURP]:[NOMBRE]],3,FALSE),"Por Identificar")</f>
        <v>OLIVA GARRIDO GUILLERMO MANUEL</v>
      </c>
      <c r="E408" s="373">
        <v>2180</v>
      </c>
      <c r="F408" s="293" t="s">
        <v>163</v>
      </c>
      <c r="G408" s="183" t="s">
        <v>432</v>
      </c>
      <c r="H408" s="545">
        <v>44497</v>
      </c>
      <c r="I408" s="293" t="s">
        <v>164</v>
      </c>
      <c r="J408" s="293" t="s">
        <v>191</v>
      </c>
      <c r="K408" s="293" t="s">
        <v>1768</v>
      </c>
      <c r="L408" s="249">
        <v>576510</v>
      </c>
      <c r="M408" s="295" t="s">
        <v>1345</v>
      </c>
      <c r="N408" s="249">
        <v>143</v>
      </c>
      <c r="O408" s="296"/>
      <c r="P408" s="297"/>
      <c r="Q408" s="293"/>
      <c r="R408" s="293"/>
      <c r="S408" s="293"/>
    </row>
    <row r="409" spans="2:19" ht="15.75" customHeight="1">
      <c r="B409" s="247">
        <v>4050</v>
      </c>
      <c r="C409" s="293" t="s">
        <v>450</v>
      </c>
      <c r="D409" s="300" t="str">
        <f>IFERROR(VLOOKUP(Dat_Pagos[[#This Row],[CURP]],BASE_A[[CURP]:[NOMBRE]],3,FALSE),"Por Identificar")</f>
        <v>OLIVA GARRIDO GUILLERMO MANUEL</v>
      </c>
      <c r="E409" s="373">
        <v>2000</v>
      </c>
      <c r="F409" s="293" t="s">
        <v>163</v>
      </c>
      <c r="G409" s="183" t="s">
        <v>432</v>
      </c>
      <c r="H409" s="545">
        <v>44497</v>
      </c>
      <c r="I409" s="293" t="s">
        <v>280</v>
      </c>
      <c r="J409" s="293" t="s">
        <v>337</v>
      </c>
      <c r="K409" s="293" t="s">
        <v>1768</v>
      </c>
      <c r="L409" s="249">
        <v>576510</v>
      </c>
      <c r="M409" s="295" t="s">
        <v>1345</v>
      </c>
      <c r="N409" s="249">
        <v>143</v>
      </c>
      <c r="O409" s="296"/>
      <c r="P409" s="297"/>
      <c r="Q409" s="293"/>
      <c r="R409" s="293"/>
      <c r="S409" s="293"/>
    </row>
    <row r="410" spans="2:19" ht="14.25" customHeight="1">
      <c r="B410" s="247">
        <v>4051</v>
      </c>
      <c r="C410" s="293" t="s">
        <v>427</v>
      </c>
      <c r="D410" s="300" t="str">
        <f>IFERROR(VLOOKUP(Dat_Pagos[[#This Row],[CURP]],BASE_A[[CURP]:[NOMBRE]],3,FALSE),"Por Identificar")</f>
        <v>BALDERAS FLORES ALEJANDRA</v>
      </c>
      <c r="E410" s="267">
        <v>3900</v>
      </c>
      <c r="F410" s="293" t="s">
        <v>865</v>
      </c>
      <c r="G410" s="293" t="s">
        <v>7</v>
      </c>
      <c r="H410" s="544">
        <v>44497</v>
      </c>
      <c r="I410" s="293" t="s">
        <v>164</v>
      </c>
      <c r="J410" s="293" t="s">
        <v>172</v>
      </c>
      <c r="K410" s="293" t="s">
        <v>1770</v>
      </c>
      <c r="L410" s="251">
        <v>753318</v>
      </c>
      <c r="M410" s="298" t="s">
        <v>838</v>
      </c>
      <c r="N410" s="251">
        <v>283</v>
      </c>
      <c r="O410" s="296"/>
      <c r="P410" s="297" t="s">
        <v>686</v>
      </c>
      <c r="Q410" s="293"/>
      <c r="R410" s="293"/>
      <c r="S410" s="293"/>
    </row>
    <row r="411" spans="2:19" ht="14.25" customHeight="1">
      <c r="B411" s="247">
        <v>4052</v>
      </c>
      <c r="C411" s="293" t="s">
        <v>427</v>
      </c>
      <c r="D411" s="300" t="str">
        <f>IFERROR(VLOOKUP(Dat_Pagos[[#This Row],[CURP]],BASE_A[[CURP]:[NOMBRE]],3,FALSE),"Por Identificar")</f>
        <v>VEGA MARTINEZ CARLOS</v>
      </c>
      <c r="E411" s="267">
        <v>3350</v>
      </c>
      <c r="F411" s="293" t="s">
        <v>198</v>
      </c>
      <c r="G411" s="293" t="s">
        <v>7</v>
      </c>
      <c r="H411" s="544">
        <v>44487</v>
      </c>
      <c r="I411" s="293" t="s">
        <v>164</v>
      </c>
      <c r="J411" s="293" t="s">
        <v>188</v>
      </c>
      <c r="K411" s="293" t="s">
        <v>1749</v>
      </c>
      <c r="L411" s="251">
        <v>55976</v>
      </c>
      <c r="M411" s="298" t="s">
        <v>1328</v>
      </c>
      <c r="N411" s="251">
        <v>43</v>
      </c>
      <c r="O411" s="296"/>
      <c r="P411" s="297"/>
      <c r="Q411" s="293"/>
      <c r="R411" s="293"/>
      <c r="S411" s="293"/>
    </row>
    <row r="412" spans="2:19" ht="15.75" customHeight="1">
      <c r="B412" s="247">
        <v>4053</v>
      </c>
      <c r="C412" s="375" t="s">
        <v>446</v>
      </c>
      <c r="D412" s="376" t="s">
        <v>270</v>
      </c>
      <c r="E412" s="377">
        <v>2500</v>
      </c>
      <c r="F412" s="375" t="s">
        <v>163</v>
      </c>
      <c r="G412" s="375" t="s">
        <v>7</v>
      </c>
      <c r="H412" s="553">
        <v>44498</v>
      </c>
      <c r="I412" s="293" t="s">
        <v>224</v>
      </c>
      <c r="J412" s="375" t="s">
        <v>223</v>
      </c>
      <c r="K412" s="375" t="s">
        <v>1768</v>
      </c>
      <c r="L412" s="379">
        <v>1259614</v>
      </c>
      <c r="M412" s="378" t="s">
        <v>1096</v>
      </c>
      <c r="N412" s="379">
        <v>70</v>
      </c>
      <c r="O412" s="296"/>
      <c r="P412" s="297"/>
      <c r="Q412" s="293"/>
      <c r="R412" s="293"/>
      <c r="S412" s="293"/>
    </row>
    <row r="413" spans="2:19" ht="15.75" customHeight="1">
      <c r="B413" s="247">
        <v>4054</v>
      </c>
      <c r="C413" s="293" t="s">
        <v>433</v>
      </c>
      <c r="D413" s="300" t="str">
        <f>IFERROR(VLOOKUP(Dat_Pagos[[#This Row],[CURP]],BASE_A[[CURP]:[NOMBRE]],3,FALSE),"Por Identificar")</f>
        <v>ANTELE HERNANDEZ JEHU</v>
      </c>
      <c r="E413" s="267">
        <v>1250</v>
      </c>
      <c r="F413" s="293" t="s">
        <v>166</v>
      </c>
      <c r="G413" s="293" t="s">
        <v>7</v>
      </c>
      <c r="H413" s="544">
        <v>44501</v>
      </c>
      <c r="I413" s="293" t="s">
        <v>164</v>
      </c>
      <c r="J413" s="293" t="s">
        <v>349</v>
      </c>
      <c r="K413" s="293" t="s">
        <v>903</v>
      </c>
      <c r="L413" s="251">
        <v>81793</v>
      </c>
      <c r="M413" s="298" t="s">
        <v>915</v>
      </c>
      <c r="N413" s="251">
        <v>2</v>
      </c>
      <c r="O413" s="296"/>
      <c r="P413" s="297"/>
      <c r="Q413" s="293"/>
      <c r="R413" s="293"/>
      <c r="S413" s="293"/>
    </row>
    <row r="414" spans="2:19" ht="15.75" customHeight="1">
      <c r="B414" s="247">
        <v>4055</v>
      </c>
      <c r="C414" s="293" t="s">
        <v>427</v>
      </c>
      <c r="D414" s="294" t="str">
        <f>IFERROR(VLOOKUP(Dat_Pagos[[#This Row],[CURP]],BASE_A[[CURP]:[NOMBRE]],3,FALSE),"Por Identificar")</f>
        <v xml:space="preserve">GONZALEZ GLENNIE MARIA FERNANDA </v>
      </c>
      <c r="E414" s="267">
        <v>800</v>
      </c>
      <c r="F414" s="293" t="s">
        <v>166</v>
      </c>
      <c r="G414" s="293" t="s">
        <v>7</v>
      </c>
      <c r="H414" s="544">
        <v>44501</v>
      </c>
      <c r="I414" s="293" t="s">
        <v>402</v>
      </c>
      <c r="J414" s="293" t="s">
        <v>487</v>
      </c>
      <c r="K414" s="293" t="s">
        <v>903</v>
      </c>
      <c r="L414" s="251">
        <v>169992</v>
      </c>
      <c r="M414" s="298" t="s">
        <v>92</v>
      </c>
      <c r="N414" s="251">
        <v>200</v>
      </c>
      <c r="O414" s="296"/>
      <c r="P414" s="297"/>
      <c r="Q414" s="293"/>
      <c r="R414" s="293"/>
      <c r="S414" s="293"/>
    </row>
    <row r="415" spans="2:19" ht="15.75" customHeight="1">
      <c r="B415" s="247">
        <v>4056</v>
      </c>
      <c r="C415" s="293" t="s">
        <v>427</v>
      </c>
      <c r="D415" s="300" t="str">
        <f>IFERROR(VLOOKUP(Dat_Pagos[[#This Row],[CURP]],BASE_A[[CURP]:[NOMBRE]],3,FALSE),"Por Identificar")</f>
        <v xml:space="preserve">MAY CHAN ILEANA VICTORIA </v>
      </c>
      <c r="E415" s="267">
        <v>1300</v>
      </c>
      <c r="F415" s="293" t="s">
        <v>198</v>
      </c>
      <c r="G415" s="293" t="s">
        <v>7</v>
      </c>
      <c r="H415" s="544">
        <v>44501</v>
      </c>
      <c r="I415" s="293" t="s">
        <v>164</v>
      </c>
      <c r="J415" s="293" t="s">
        <v>488</v>
      </c>
      <c r="K415" s="293" t="s">
        <v>1749</v>
      </c>
      <c r="L415" s="251">
        <v>238287</v>
      </c>
      <c r="M415" s="298" t="s">
        <v>1454</v>
      </c>
      <c r="N415" s="251">
        <v>267</v>
      </c>
      <c r="O415" s="296"/>
      <c r="P415" s="297"/>
      <c r="Q415" s="293"/>
      <c r="R415" s="293"/>
      <c r="S415" s="293"/>
    </row>
    <row r="416" spans="2:19" ht="14.4" customHeight="1">
      <c r="B416" s="247">
        <v>4057</v>
      </c>
      <c r="C416" s="293" t="s">
        <v>1884</v>
      </c>
      <c r="D416" s="300" t="s">
        <v>302</v>
      </c>
      <c r="E416" s="267">
        <v>1350</v>
      </c>
      <c r="F416" s="293" t="s">
        <v>166</v>
      </c>
      <c r="G416" s="293" t="s">
        <v>7</v>
      </c>
      <c r="H416" s="544">
        <v>44501</v>
      </c>
      <c r="I416" s="293" t="s">
        <v>164</v>
      </c>
      <c r="J416" s="293" t="s">
        <v>209</v>
      </c>
      <c r="K416" s="293" t="s">
        <v>903</v>
      </c>
      <c r="L416" s="251">
        <v>511711</v>
      </c>
      <c r="M416" s="298" t="s">
        <v>955</v>
      </c>
      <c r="N416" s="251">
        <v>17</v>
      </c>
      <c r="O416" s="296"/>
      <c r="P416" s="297"/>
      <c r="Q416" s="293"/>
      <c r="R416" s="293"/>
      <c r="S416" s="293"/>
    </row>
    <row r="417" spans="2:19" ht="15.75" customHeight="1">
      <c r="B417" s="247">
        <v>4058</v>
      </c>
      <c r="C417" s="293" t="s">
        <v>440</v>
      </c>
      <c r="D417" s="300" t="str">
        <f>IFERROR(VLOOKUP(Dat_Pagos[[#This Row],[CURP]],BASE_A[[CURP]:[NOMBRE]],3,FALSE),"Por Identificar")</f>
        <v>DE LA ROSA MATA ISSA GUADALUPE</v>
      </c>
      <c r="E417" s="267">
        <v>2180</v>
      </c>
      <c r="F417" s="293" t="s">
        <v>303</v>
      </c>
      <c r="G417" s="293" t="s">
        <v>7</v>
      </c>
      <c r="H417" s="544">
        <v>44501</v>
      </c>
      <c r="I417" s="293" t="s">
        <v>164</v>
      </c>
      <c r="J417" s="293" t="s">
        <v>175</v>
      </c>
      <c r="K417" s="293" t="s">
        <v>1775</v>
      </c>
      <c r="L417" s="251">
        <v>973285</v>
      </c>
      <c r="M417" s="298" t="s">
        <v>837</v>
      </c>
      <c r="N417" s="251">
        <v>293</v>
      </c>
      <c r="O417" s="296"/>
      <c r="P417" s="297"/>
      <c r="Q417" s="293"/>
      <c r="R417" s="293"/>
      <c r="S417" s="293"/>
    </row>
    <row r="418" spans="2:19" ht="15.75" customHeight="1">
      <c r="B418" s="247">
        <v>4059</v>
      </c>
      <c r="C418" s="293" t="s">
        <v>433</v>
      </c>
      <c r="D418" s="300" t="str">
        <f>IFERROR(VLOOKUP(Dat_Pagos[[#This Row],[CURP]],BASE_A[[CURP]:[NOMBRE]],3,FALSE),"Por Identificar")</f>
        <v>CETINA CARRILLO JULIO MANUEL</v>
      </c>
      <c r="E418" s="267">
        <v>1250</v>
      </c>
      <c r="F418" s="293" t="s">
        <v>166</v>
      </c>
      <c r="G418" s="293" t="s">
        <v>7</v>
      </c>
      <c r="H418" s="544">
        <v>44501</v>
      </c>
      <c r="I418" s="293" t="s">
        <v>164</v>
      </c>
      <c r="J418" s="293" t="s">
        <v>350</v>
      </c>
      <c r="K418" s="293" t="s">
        <v>903</v>
      </c>
      <c r="L418" s="251">
        <v>1247094</v>
      </c>
      <c r="M418" s="298" t="s">
        <v>923</v>
      </c>
      <c r="N418" s="251">
        <v>5</v>
      </c>
      <c r="O418" s="296"/>
      <c r="P418" s="297"/>
      <c r="Q418" s="293"/>
      <c r="R418" s="293"/>
      <c r="S418" s="293"/>
    </row>
    <row r="419" spans="2:19" ht="15.75" customHeight="1">
      <c r="B419" s="247">
        <v>4060</v>
      </c>
      <c r="C419" s="293" t="s">
        <v>440</v>
      </c>
      <c r="D419" s="300" t="str">
        <f>IFERROR(VLOOKUP(Dat_Pagos[[#This Row],[CURP]],BASE_A[[CURP]:[NOMBRE]],3,FALSE),"Por Identificar")</f>
        <v>Por Identificar</v>
      </c>
      <c r="E419" s="267">
        <v>3350</v>
      </c>
      <c r="F419" s="293" t="s">
        <v>198</v>
      </c>
      <c r="G419" s="293" t="s">
        <v>7</v>
      </c>
      <c r="H419" s="544">
        <v>44501</v>
      </c>
      <c r="I419" s="293" t="s">
        <v>164</v>
      </c>
      <c r="J419" s="293" t="s">
        <v>175</v>
      </c>
      <c r="K419" s="293" t="str">
        <f>VLOOKUP(F419,NOMEC[],2,)</f>
        <v>DOCTORADO EN DERECHO</v>
      </c>
      <c r="L419" s="251">
        <v>1397234</v>
      </c>
      <c r="M419" s="298" t="s">
        <v>712</v>
      </c>
      <c r="N419" s="353"/>
      <c r="O419" s="380"/>
      <c r="P419" s="348" t="s">
        <v>372</v>
      </c>
      <c r="Q419" s="293"/>
      <c r="R419" s="293"/>
      <c r="S419" s="293"/>
    </row>
    <row r="420" spans="2:19" ht="14.4" customHeight="1">
      <c r="B420" s="247">
        <v>4061</v>
      </c>
      <c r="C420" s="293" t="s">
        <v>433</v>
      </c>
      <c r="D420" s="300" t="str">
        <f>IFERROR(VLOOKUP(Dat_Pagos[[#This Row],[CURP]],BASE_A[[CURP]:[NOMBRE]],3,FALSE),"Por Identificar")</f>
        <v>VELAZQUEZ DEL VALLE JAZMIN</v>
      </c>
      <c r="E420" s="267">
        <v>1250</v>
      </c>
      <c r="F420" s="293" t="s">
        <v>166</v>
      </c>
      <c r="G420" s="293" t="s">
        <v>7</v>
      </c>
      <c r="H420" s="544">
        <v>44501</v>
      </c>
      <c r="I420" s="293" t="s">
        <v>164</v>
      </c>
      <c r="J420" s="293" t="s">
        <v>350</v>
      </c>
      <c r="K420" s="293" t="s">
        <v>903</v>
      </c>
      <c r="L420" s="251">
        <v>1405630</v>
      </c>
      <c r="M420" s="298" t="s">
        <v>940</v>
      </c>
      <c r="N420" s="251">
        <v>12</v>
      </c>
      <c r="O420" s="296"/>
      <c r="P420" s="297"/>
      <c r="Q420" s="293"/>
      <c r="R420" s="293"/>
      <c r="S420" s="293"/>
    </row>
    <row r="421" spans="2:19" ht="14.4" customHeight="1">
      <c r="B421" s="247">
        <v>4062</v>
      </c>
      <c r="C421" s="293" t="s">
        <v>440</v>
      </c>
      <c r="D421" s="300" t="str">
        <f>IFERROR(VLOOKUP(Dat_Pagos[[#This Row],[CURP]],BASE_A[[CURP]:[NOMBRE]],3,FALSE),"Por Identificar")</f>
        <v>GUEVARA GUERRERO SERGIO</v>
      </c>
      <c r="E421" s="267">
        <v>13000</v>
      </c>
      <c r="F421" s="293" t="s">
        <v>255</v>
      </c>
      <c r="G421" s="293" t="s">
        <v>7</v>
      </c>
      <c r="H421" s="544">
        <v>44501</v>
      </c>
      <c r="I421" s="293" t="s">
        <v>224</v>
      </c>
      <c r="J421" s="293" t="s">
        <v>225</v>
      </c>
      <c r="K421" s="293" t="s">
        <v>1774</v>
      </c>
      <c r="L421" s="251">
        <v>1480291</v>
      </c>
      <c r="M421" s="298" t="s">
        <v>1422</v>
      </c>
      <c r="N421" s="251">
        <v>197</v>
      </c>
      <c r="O421" s="380"/>
      <c r="P421" s="348" t="s">
        <v>372</v>
      </c>
      <c r="Q421" s="293"/>
      <c r="R421" s="293"/>
      <c r="S421" s="293"/>
    </row>
    <row r="422" spans="2:19" ht="15.75" customHeight="1">
      <c r="B422" s="247">
        <v>4063</v>
      </c>
      <c r="C422" s="293" t="s">
        <v>427</v>
      </c>
      <c r="D422" s="300" t="str">
        <f>IFERROR(VLOOKUP(Dat_Pagos[[#This Row],[CURP]],BASE_A[[CURP]:[NOMBRE]],3,FALSE),"Por Identificar")</f>
        <v>TINOCO COSIO CLAUDIA GUADALUPE</v>
      </c>
      <c r="E422" s="267">
        <v>3350</v>
      </c>
      <c r="F422" s="293" t="s">
        <v>198</v>
      </c>
      <c r="G422" s="293" t="s">
        <v>7</v>
      </c>
      <c r="H422" s="544">
        <v>44501</v>
      </c>
      <c r="I422" s="293" t="s">
        <v>164</v>
      </c>
      <c r="J422" s="293" t="s">
        <v>186</v>
      </c>
      <c r="K422" s="293" t="s">
        <v>1749</v>
      </c>
      <c r="L422" s="251">
        <v>1575518</v>
      </c>
      <c r="M422" s="298" t="s">
        <v>1324</v>
      </c>
      <c r="N422" s="251">
        <v>179</v>
      </c>
      <c r="O422" s="296"/>
      <c r="P422" s="297"/>
      <c r="Q422" s="293"/>
      <c r="R422" s="293"/>
      <c r="S422" s="293"/>
    </row>
    <row r="423" spans="2:19" ht="15.75" customHeight="1">
      <c r="B423" s="247">
        <v>4064</v>
      </c>
      <c r="C423" s="293" t="s">
        <v>440</v>
      </c>
      <c r="D423" s="300" t="str">
        <f>IFERROR(VLOOKUP(Dat_Pagos[[#This Row],[CURP]],BASE_A[[CURP]:[NOMBRE]],3,FALSE),"Por Identificar")</f>
        <v>Por Identificar</v>
      </c>
      <c r="E423" s="267">
        <v>3350</v>
      </c>
      <c r="F423" s="293" t="s">
        <v>198</v>
      </c>
      <c r="G423" s="293" t="s">
        <v>7</v>
      </c>
      <c r="H423" s="544">
        <v>44501</v>
      </c>
      <c r="I423" s="293" t="s">
        <v>164</v>
      </c>
      <c r="J423" s="293" t="s">
        <v>176</v>
      </c>
      <c r="K423" s="293" t="str">
        <f>VLOOKUP(F423,NOMEC[],2,)</f>
        <v>DOCTORADO EN DERECHO</v>
      </c>
      <c r="L423" s="251">
        <v>1737771</v>
      </c>
      <c r="M423" s="298" t="s">
        <v>712</v>
      </c>
      <c r="N423" s="353"/>
      <c r="O423" s="380"/>
      <c r="P423" s="348" t="s">
        <v>372</v>
      </c>
      <c r="Q423" s="293"/>
      <c r="R423" s="293"/>
      <c r="S423" s="293"/>
    </row>
    <row r="424" spans="2:19" ht="14.4" customHeight="1">
      <c r="B424" s="247">
        <v>4065</v>
      </c>
      <c r="C424" s="293" t="s">
        <v>433</v>
      </c>
      <c r="D424" s="294" t="s">
        <v>406</v>
      </c>
      <c r="E424" s="366">
        <v>580</v>
      </c>
      <c r="F424" s="293" t="s">
        <v>166</v>
      </c>
      <c r="G424" s="293" t="s">
        <v>7</v>
      </c>
      <c r="H424" s="544">
        <v>44501</v>
      </c>
      <c r="I424" s="293" t="s">
        <v>164</v>
      </c>
      <c r="J424" s="367" t="s">
        <v>489</v>
      </c>
      <c r="K424" s="293" t="s">
        <v>903</v>
      </c>
      <c r="L424" s="251">
        <v>2065847</v>
      </c>
      <c r="M424" s="298" t="s">
        <v>921</v>
      </c>
      <c r="N424" s="251">
        <v>4</v>
      </c>
      <c r="O424" s="296"/>
      <c r="P424" s="297"/>
      <c r="Q424" s="293"/>
      <c r="R424" s="293"/>
      <c r="S424" s="293"/>
    </row>
    <row r="425" spans="2:19" ht="14.4" customHeight="1">
      <c r="B425" s="247">
        <v>4066</v>
      </c>
      <c r="C425" s="293" t="s">
        <v>433</v>
      </c>
      <c r="D425" s="294" t="s">
        <v>406</v>
      </c>
      <c r="E425" s="381">
        <v>840</v>
      </c>
      <c r="F425" s="293" t="s">
        <v>166</v>
      </c>
      <c r="G425" s="293" t="s">
        <v>7</v>
      </c>
      <c r="H425" s="544">
        <v>44501</v>
      </c>
      <c r="I425" s="293" t="s">
        <v>164</v>
      </c>
      <c r="J425" s="293" t="s">
        <v>490</v>
      </c>
      <c r="K425" s="293" t="s">
        <v>903</v>
      </c>
      <c r="L425" s="251">
        <v>2065847</v>
      </c>
      <c r="M425" s="298" t="s">
        <v>921</v>
      </c>
      <c r="N425" s="251">
        <v>4</v>
      </c>
      <c r="O425" s="296"/>
      <c r="P425" s="297"/>
      <c r="Q425" s="293"/>
      <c r="R425" s="293"/>
      <c r="S425" s="293"/>
    </row>
    <row r="426" spans="2:19" ht="15.75" customHeight="1">
      <c r="B426" s="247">
        <v>4067</v>
      </c>
      <c r="C426" s="293" t="s">
        <v>427</v>
      </c>
      <c r="D426" s="294" t="str">
        <f>IFERROR(VLOOKUP(Dat_Pagos[[#This Row],[CURP]],BASE_A[[CURP]:[NOMBRE]],3,FALSE),"Por Identificar")</f>
        <v>TEHUTLE RAYA ITZHEL</v>
      </c>
      <c r="E426" s="267">
        <v>1600</v>
      </c>
      <c r="F426" s="293" t="s">
        <v>166</v>
      </c>
      <c r="G426" s="293" t="s">
        <v>7</v>
      </c>
      <c r="H426" s="544">
        <v>44501</v>
      </c>
      <c r="I426" s="293" t="s">
        <v>164</v>
      </c>
      <c r="J426" s="293" t="s">
        <v>185</v>
      </c>
      <c r="K426" s="293" t="s">
        <v>903</v>
      </c>
      <c r="L426" s="251">
        <v>2084754</v>
      </c>
      <c r="M426" s="298" t="s">
        <v>88</v>
      </c>
      <c r="N426" s="251">
        <v>217</v>
      </c>
      <c r="O426" s="296"/>
      <c r="P426" s="297"/>
      <c r="Q426" s="293"/>
      <c r="R426" s="293"/>
      <c r="S426" s="293"/>
    </row>
    <row r="427" spans="2:19" ht="15.75" customHeight="1">
      <c r="B427" s="247">
        <v>4068</v>
      </c>
      <c r="C427" s="293" t="s">
        <v>427</v>
      </c>
      <c r="D427" s="300" t="str">
        <f>IFERROR(VLOOKUP(Dat_Pagos[[#This Row],[CURP]],BASE_A[[CURP]:[NOMBRE]],3,FALSE),"Por Identificar")</f>
        <v>CONTRERAS GUZMAN ORALIA</v>
      </c>
      <c r="E427" s="267">
        <v>2800</v>
      </c>
      <c r="F427" s="293" t="s">
        <v>198</v>
      </c>
      <c r="G427" s="293" t="s">
        <v>432</v>
      </c>
      <c r="H427" s="544">
        <v>44503</v>
      </c>
      <c r="I427" s="293" t="s">
        <v>164</v>
      </c>
      <c r="J427" s="293" t="s">
        <v>181</v>
      </c>
      <c r="K427" s="293" t="s">
        <v>1749</v>
      </c>
      <c r="L427" s="251">
        <v>24161</v>
      </c>
      <c r="M427" s="298" t="s">
        <v>2189</v>
      </c>
      <c r="N427" s="251">
        <v>170</v>
      </c>
      <c r="O427" s="296"/>
      <c r="P427" s="297"/>
      <c r="Q427" s="293"/>
      <c r="R427" s="293"/>
      <c r="S427" s="293"/>
    </row>
    <row r="428" spans="2:19" ht="14.4" customHeight="1">
      <c r="B428" s="247">
        <v>4069</v>
      </c>
      <c r="C428" s="293" t="s">
        <v>427</v>
      </c>
      <c r="D428" s="294" t="s">
        <v>35</v>
      </c>
      <c r="E428" s="267">
        <v>2800</v>
      </c>
      <c r="F428" s="293" t="s">
        <v>198</v>
      </c>
      <c r="G428" s="293" t="s">
        <v>432</v>
      </c>
      <c r="H428" s="544">
        <v>44503</v>
      </c>
      <c r="I428" s="293" t="s">
        <v>164</v>
      </c>
      <c r="J428" s="293" t="s">
        <v>228</v>
      </c>
      <c r="K428" s="293" t="s">
        <v>1749</v>
      </c>
      <c r="L428" s="251">
        <v>31781</v>
      </c>
      <c r="M428" s="298" t="s">
        <v>36</v>
      </c>
      <c r="N428" s="251">
        <v>194</v>
      </c>
      <c r="O428" s="296"/>
      <c r="P428" s="297"/>
      <c r="Q428" s="293"/>
      <c r="R428" s="293"/>
      <c r="S428" s="293"/>
    </row>
    <row r="429" spans="2:19" ht="15.75" customHeight="1">
      <c r="B429" s="247">
        <v>4070</v>
      </c>
      <c r="C429" s="293" t="s">
        <v>1884</v>
      </c>
      <c r="D429" s="321" t="s">
        <v>177</v>
      </c>
      <c r="E429" s="267">
        <v>1350</v>
      </c>
      <c r="F429" s="293" t="s">
        <v>166</v>
      </c>
      <c r="G429" s="293" t="s">
        <v>7</v>
      </c>
      <c r="H429" s="544">
        <v>44503</v>
      </c>
      <c r="I429" s="293" t="s">
        <v>164</v>
      </c>
      <c r="J429" s="293" t="s">
        <v>491</v>
      </c>
      <c r="K429" s="293" t="s">
        <v>903</v>
      </c>
      <c r="L429" s="251">
        <v>53054</v>
      </c>
      <c r="M429" s="298" t="s">
        <v>949</v>
      </c>
      <c r="N429" s="323">
        <v>15</v>
      </c>
      <c r="O429" s="296"/>
      <c r="P429" s="297"/>
      <c r="Q429" s="293"/>
      <c r="R429" s="293"/>
      <c r="S429" s="293"/>
    </row>
    <row r="430" spans="2:19" ht="14.4" customHeight="1">
      <c r="B430" s="247">
        <v>4071</v>
      </c>
      <c r="C430" s="293" t="s">
        <v>427</v>
      </c>
      <c r="D430" s="300" t="str">
        <f>IFERROR(VLOOKUP(Dat_Pagos[[#This Row],[CURP]],BASE_A[[CURP]:[NOMBRE]],3,FALSE),"Por Identificar")</f>
        <v xml:space="preserve">SANCHEZ DE LA CRUZ ALICIA </v>
      </c>
      <c r="E430" s="267">
        <v>3350</v>
      </c>
      <c r="F430" s="293" t="s">
        <v>198</v>
      </c>
      <c r="G430" s="293" t="s">
        <v>7</v>
      </c>
      <c r="H430" s="544">
        <v>44503</v>
      </c>
      <c r="I430" s="293" t="s">
        <v>164</v>
      </c>
      <c r="J430" s="293" t="s">
        <v>430</v>
      </c>
      <c r="K430" s="293" t="s">
        <v>1749</v>
      </c>
      <c r="L430" s="251">
        <v>97908</v>
      </c>
      <c r="M430" s="298" t="s">
        <v>154</v>
      </c>
      <c r="N430" s="251">
        <v>92</v>
      </c>
      <c r="O430" s="296"/>
      <c r="P430" s="348" t="s">
        <v>372</v>
      </c>
      <c r="Q430" s="293"/>
      <c r="R430" s="293"/>
      <c r="S430" s="293"/>
    </row>
    <row r="431" spans="2:19" ht="15.75" customHeight="1">
      <c r="B431" s="247">
        <v>4072</v>
      </c>
      <c r="C431" s="293" t="s">
        <v>427</v>
      </c>
      <c r="D431" s="300" t="s">
        <v>319</v>
      </c>
      <c r="E431" s="267">
        <v>3000</v>
      </c>
      <c r="F431" s="293" t="s">
        <v>198</v>
      </c>
      <c r="G431" s="293" t="s">
        <v>7</v>
      </c>
      <c r="H431" s="544">
        <v>44503</v>
      </c>
      <c r="I431" s="293" t="s">
        <v>164</v>
      </c>
      <c r="J431" s="293" t="s">
        <v>430</v>
      </c>
      <c r="K431" s="293" t="s">
        <v>1749</v>
      </c>
      <c r="L431" s="251">
        <v>173060</v>
      </c>
      <c r="M431" s="298" t="s">
        <v>1385</v>
      </c>
      <c r="N431" s="251">
        <v>270</v>
      </c>
      <c r="O431" s="296"/>
      <c r="P431" s="348" t="s">
        <v>372</v>
      </c>
      <c r="Q431" s="293"/>
      <c r="R431" s="293"/>
      <c r="S431" s="293"/>
    </row>
    <row r="432" spans="2:19" ht="14.4" customHeight="1">
      <c r="B432" s="247">
        <v>4073</v>
      </c>
      <c r="C432" s="293" t="s">
        <v>427</v>
      </c>
      <c r="D432" s="300" t="str">
        <f>IFERROR(VLOOKUP(Dat_Pagos[[#This Row],[CURP]],BASE_A[[CURP]:[NOMBRE]],3,FALSE),"Por Identificar")</f>
        <v xml:space="preserve">MENDOZA RUBIO ARMANDO </v>
      </c>
      <c r="E432" s="267">
        <v>10000</v>
      </c>
      <c r="F432" s="293" t="s">
        <v>163</v>
      </c>
      <c r="G432" s="293" t="s">
        <v>7</v>
      </c>
      <c r="H432" s="544">
        <v>44503</v>
      </c>
      <c r="I432" s="293" t="s">
        <v>224</v>
      </c>
      <c r="J432" s="293" t="s">
        <v>225</v>
      </c>
      <c r="K432" s="293" t="s">
        <v>1768</v>
      </c>
      <c r="L432" s="251">
        <v>230686</v>
      </c>
      <c r="M432" s="298" t="s">
        <v>1144</v>
      </c>
      <c r="N432" s="251">
        <v>94</v>
      </c>
      <c r="O432" s="296"/>
      <c r="P432" s="297"/>
      <c r="Q432" s="293"/>
      <c r="R432" s="293"/>
      <c r="S432" s="293"/>
    </row>
    <row r="433" spans="2:19" ht="15.75" customHeight="1">
      <c r="B433" s="247">
        <v>4074</v>
      </c>
      <c r="C433" s="293" t="s">
        <v>1884</v>
      </c>
      <c r="D433" s="300" t="str">
        <f>IFERROR(VLOOKUP(Dat_Pagos[[#This Row],[CURP]],BASE_A[[CURP]:[NOMBRE]],3,FALSE),"Por Identificar")</f>
        <v>MAY DZIB LANDY MARIA</v>
      </c>
      <c r="E433" s="267">
        <v>1350</v>
      </c>
      <c r="F433" s="293" t="s">
        <v>166</v>
      </c>
      <c r="G433" s="293" t="s">
        <v>7</v>
      </c>
      <c r="H433" s="544">
        <v>44503</v>
      </c>
      <c r="I433" s="293" t="s">
        <v>164</v>
      </c>
      <c r="J433" s="293" t="s">
        <v>492</v>
      </c>
      <c r="K433" s="293" t="s">
        <v>903</v>
      </c>
      <c r="L433" s="251">
        <v>417512</v>
      </c>
      <c r="M433" s="298" t="s">
        <v>958</v>
      </c>
      <c r="N433" s="251">
        <v>18</v>
      </c>
      <c r="O433" s="296"/>
      <c r="P433" s="297"/>
      <c r="Q433" s="293"/>
      <c r="R433" s="293"/>
      <c r="S433" s="293"/>
    </row>
    <row r="434" spans="2:19" ht="15.75" customHeight="1">
      <c r="B434" s="247">
        <v>4075</v>
      </c>
      <c r="C434" s="293" t="s">
        <v>427</v>
      </c>
      <c r="D434" s="300" t="str">
        <f>IFERROR(VLOOKUP(Dat_Pagos[[#This Row],[CURP]],BASE_A[[CURP]:[NOMBRE]],3,FALSE),"Por Identificar")</f>
        <v>Por Identificar</v>
      </c>
      <c r="E434" s="267">
        <v>3450</v>
      </c>
      <c r="F434" s="293" t="s">
        <v>163</v>
      </c>
      <c r="G434" s="293" t="s">
        <v>432</v>
      </c>
      <c r="H434" s="544">
        <v>44503</v>
      </c>
      <c r="I434" s="293" t="s">
        <v>383</v>
      </c>
      <c r="J434" s="293" t="s">
        <v>493</v>
      </c>
      <c r="K434" s="293" t="str">
        <f>VLOOKUP(F434,NOMEC[],2,)</f>
        <v>MAESTRIA DE DERECHO</v>
      </c>
      <c r="L434" s="251">
        <v>677733</v>
      </c>
      <c r="M434" s="298" t="s">
        <v>712</v>
      </c>
      <c r="N434" s="353"/>
      <c r="O434" s="296"/>
      <c r="P434" s="297"/>
      <c r="Q434" s="293"/>
      <c r="R434" s="293"/>
      <c r="S434" s="293"/>
    </row>
    <row r="435" spans="2:19" ht="15.75" customHeight="1">
      <c r="B435" s="247">
        <v>4076</v>
      </c>
      <c r="C435" s="293" t="s">
        <v>446</v>
      </c>
      <c r="D435" s="310" t="e" cm="1">
        <f t="array" ref="D435">_xlfn.XLOOKUP("NOMBRE","M432", BASE_AC2:C403 )</f>
        <v>#NAME?</v>
      </c>
      <c r="E435" s="267">
        <v>5000</v>
      </c>
      <c r="F435" s="293" t="s">
        <v>163</v>
      </c>
      <c r="G435" s="293" t="s">
        <v>432</v>
      </c>
      <c r="H435" s="544">
        <v>44503</v>
      </c>
      <c r="I435" s="293" t="s">
        <v>224</v>
      </c>
      <c r="J435" s="293" t="s">
        <v>354</v>
      </c>
      <c r="K435" s="293" t="s">
        <v>1768</v>
      </c>
      <c r="L435" s="251">
        <v>686890</v>
      </c>
      <c r="M435" s="298" t="s">
        <v>1103</v>
      </c>
      <c r="N435" s="251">
        <v>74</v>
      </c>
      <c r="O435" s="296"/>
      <c r="P435" s="297"/>
      <c r="Q435" s="293"/>
      <c r="R435" s="293"/>
      <c r="S435" s="293"/>
    </row>
    <row r="436" spans="2:19" ht="14.4" customHeight="1">
      <c r="B436" s="247">
        <v>4077</v>
      </c>
      <c r="C436" s="293" t="s">
        <v>427</v>
      </c>
      <c r="D436" s="310" t="e" cm="1">
        <f t="array" ref="D436">_xlfn.XLOOKUP("NOMBRE","M432", BASE_AC2:C404 )</f>
        <v>#NAME?</v>
      </c>
      <c r="E436" s="267">
        <v>1600</v>
      </c>
      <c r="F436" s="293" t="s">
        <v>166</v>
      </c>
      <c r="G436" s="293" t="s">
        <v>432</v>
      </c>
      <c r="H436" s="544">
        <v>44503</v>
      </c>
      <c r="I436" s="293" t="s">
        <v>164</v>
      </c>
      <c r="J436" s="293" t="s">
        <v>494</v>
      </c>
      <c r="K436" s="293" t="s">
        <v>903</v>
      </c>
      <c r="L436" s="251">
        <v>688932</v>
      </c>
      <c r="M436" s="298" t="s">
        <v>91</v>
      </c>
      <c r="N436" s="251">
        <v>218</v>
      </c>
      <c r="O436" s="296"/>
      <c r="P436" s="297"/>
      <c r="Q436" s="293"/>
      <c r="R436" s="293"/>
      <c r="S436" s="293"/>
    </row>
    <row r="437" spans="2:19" ht="15.75" customHeight="1">
      <c r="B437" s="247">
        <v>4078</v>
      </c>
      <c r="C437" s="293" t="s">
        <v>427</v>
      </c>
      <c r="D437" s="300" t="str">
        <f>IFERROR(VLOOKUP(Dat_Pagos[[#This Row],[CURP]],BASE_A[[CURP]:[NOMBRE]],3,FALSE),"Por Identificar")</f>
        <v>RUBLEE INSIGNARES CHARLES ALBERT</v>
      </c>
      <c r="E437" s="382">
        <v>3350</v>
      </c>
      <c r="F437" s="293" t="s">
        <v>198</v>
      </c>
      <c r="G437" s="293" t="s">
        <v>432</v>
      </c>
      <c r="H437" s="544">
        <v>44503</v>
      </c>
      <c r="I437" s="293" t="s">
        <v>164</v>
      </c>
      <c r="J437" s="293" t="s">
        <v>211</v>
      </c>
      <c r="K437" s="293" t="s">
        <v>1749</v>
      </c>
      <c r="L437" s="251">
        <v>691446</v>
      </c>
      <c r="M437" s="298" t="s">
        <v>1445</v>
      </c>
      <c r="N437" s="251">
        <v>264</v>
      </c>
      <c r="O437" s="296"/>
      <c r="P437" s="297"/>
      <c r="Q437" s="293"/>
      <c r="R437" s="293"/>
      <c r="S437" s="293"/>
    </row>
    <row r="438" spans="2:19" ht="15.75" customHeight="1">
      <c r="B438" s="247">
        <v>4079</v>
      </c>
      <c r="C438" s="293" t="s">
        <v>427</v>
      </c>
      <c r="D438" s="300" t="str">
        <f>IFERROR(VLOOKUP(Dat_Pagos[[#This Row],[CURP]],BASE_A[[CURP]:[NOMBRE]],3,FALSE),"Por Identificar")</f>
        <v>RUBLEE INSIGNARES CHARLES ALBERT</v>
      </c>
      <c r="E438" s="382">
        <v>3350</v>
      </c>
      <c r="F438" s="293" t="s">
        <v>198</v>
      </c>
      <c r="G438" s="293" t="s">
        <v>432</v>
      </c>
      <c r="H438" s="544">
        <v>44503</v>
      </c>
      <c r="I438" s="293" t="s">
        <v>164</v>
      </c>
      <c r="J438" s="293" t="s">
        <v>430</v>
      </c>
      <c r="K438" s="293" t="s">
        <v>1749</v>
      </c>
      <c r="L438" s="251">
        <v>691446</v>
      </c>
      <c r="M438" s="298" t="s">
        <v>1445</v>
      </c>
      <c r="N438" s="251">
        <v>264</v>
      </c>
      <c r="O438" s="296"/>
      <c r="P438" s="297"/>
      <c r="Q438" s="293"/>
      <c r="R438" s="293"/>
      <c r="S438" s="293"/>
    </row>
    <row r="439" spans="2:19" ht="15.75" customHeight="1">
      <c r="B439" s="247">
        <v>4080</v>
      </c>
      <c r="C439" s="293" t="s">
        <v>427</v>
      </c>
      <c r="D439" s="300" t="str">
        <f>IFERROR(VLOOKUP(Dat_Pagos[[#This Row],[CURP]],BASE_A[[CURP]:[NOMBRE]],3,FALSE),"Por Identificar")</f>
        <v>Por Identificar</v>
      </c>
      <c r="E439" s="267">
        <v>14400</v>
      </c>
      <c r="F439" s="293" t="s">
        <v>198</v>
      </c>
      <c r="G439" s="293" t="s">
        <v>7</v>
      </c>
      <c r="H439" s="544">
        <v>44503</v>
      </c>
      <c r="I439" s="293" t="s">
        <v>383</v>
      </c>
      <c r="J439" s="293" t="s">
        <v>495</v>
      </c>
      <c r="K439" s="293" t="str">
        <f>VLOOKUP(F439,NOMEC[],2,)</f>
        <v>DOCTORADO EN DERECHO</v>
      </c>
      <c r="L439" s="251">
        <v>703365</v>
      </c>
      <c r="M439" s="298" t="s">
        <v>712</v>
      </c>
      <c r="N439" s="353"/>
      <c r="O439" s="380"/>
      <c r="P439" s="348" t="s">
        <v>372</v>
      </c>
      <c r="Q439" s="293"/>
      <c r="R439" s="293"/>
      <c r="S439" s="293"/>
    </row>
    <row r="440" spans="2:19" ht="15.75" customHeight="1">
      <c r="B440" s="247">
        <v>4081</v>
      </c>
      <c r="C440" s="293" t="s">
        <v>427</v>
      </c>
      <c r="D440" s="300" t="str">
        <f>IFERROR(VLOOKUP(Dat_Pagos[[#This Row],[CURP]],BASE_A[[CURP]:[NOMBRE]],3,FALSE),"Por Identificar")</f>
        <v xml:space="preserve">TECOTL GUTIERREZ LORENA </v>
      </c>
      <c r="E440" s="267">
        <v>3350</v>
      </c>
      <c r="F440" s="293" t="s">
        <v>255</v>
      </c>
      <c r="G440" s="293" t="s">
        <v>7</v>
      </c>
      <c r="H440" s="544">
        <v>44503</v>
      </c>
      <c r="I440" s="293" t="s">
        <v>164</v>
      </c>
      <c r="J440" s="293" t="s">
        <v>496</v>
      </c>
      <c r="K440" s="293" t="s">
        <v>1774</v>
      </c>
      <c r="L440" s="251">
        <v>858204</v>
      </c>
      <c r="M440" s="298" t="s">
        <v>1456</v>
      </c>
      <c r="N440" s="251">
        <v>83</v>
      </c>
      <c r="O440" s="296"/>
      <c r="P440" s="348" t="s">
        <v>372</v>
      </c>
      <c r="Q440" s="293"/>
      <c r="R440" s="293"/>
      <c r="S440" s="293"/>
    </row>
    <row r="441" spans="2:19" ht="15.75" customHeight="1">
      <c r="B441" s="247">
        <v>4082</v>
      </c>
      <c r="C441" s="293" t="s">
        <v>427</v>
      </c>
      <c r="D441" s="300" t="str">
        <f>IFERROR(VLOOKUP(Dat_Pagos[[#This Row],[CURP]],BASE_A[[CURP]:[NOMBRE]],3,FALSE),"Por Identificar")</f>
        <v>RODRIGUEZ FIGUEROA HOMERO</v>
      </c>
      <c r="E441" s="267">
        <v>5333</v>
      </c>
      <c r="F441" s="293" t="s">
        <v>255</v>
      </c>
      <c r="G441" s="293" t="s">
        <v>7</v>
      </c>
      <c r="H441" s="544">
        <v>44503</v>
      </c>
      <c r="I441" s="293" t="s">
        <v>164</v>
      </c>
      <c r="J441" s="293" t="s">
        <v>430</v>
      </c>
      <c r="K441" s="293" t="s">
        <v>1774</v>
      </c>
      <c r="L441" s="251">
        <v>903748</v>
      </c>
      <c r="M441" s="298" t="s">
        <v>827</v>
      </c>
      <c r="N441" s="251">
        <v>111</v>
      </c>
      <c r="O441" s="296"/>
      <c r="P441" s="348" t="s">
        <v>372</v>
      </c>
      <c r="Q441" s="293"/>
      <c r="R441" s="293"/>
      <c r="S441" s="293"/>
    </row>
    <row r="442" spans="2:19" ht="15.75" customHeight="1">
      <c r="B442" s="247">
        <v>4083</v>
      </c>
      <c r="C442" s="293" t="s">
        <v>427</v>
      </c>
      <c r="D442" s="300" t="str">
        <f>IFERROR(VLOOKUP(Dat_Pagos[[#This Row],[CURP]],BASE_A[[CURP]:[NOMBRE]],3,FALSE),"Por Identificar")</f>
        <v xml:space="preserve">MORENO GARCIA ANGELICA JANETT </v>
      </c>
      <c r="E442" s="373">
        <v>1860</v>
      </c>
      <c r="F442" s="293" t="s">
        <v>303</v>
      </c>
      <c r="G442" s="293" t="s">
        <v>7</v>
      </c>
      <c r="H442" s="544">
        <v>44503</v>
      </c>
      <c r="I442" s="293" t="s">
        <v>1766</v>
      </c>
      <c r="J442" s="293" t="s">
        <v>157</v>
      </c>
      <c r="K442" s="293" t="s">
        <v>1775</v>
      </c>
      <c r="L442" s="251">
        <v>1215865</v>
      </c>
      <c r="M442" s="298" t="s">
        <v>1016</v>
      </c>
      <c r="N442" s="251">
        <v>36</v>
      </c>
      <c r="O442" s="296"/>
      <c r="P442" s="297" t="s">
        <v>372</v>
      </c>
      <c r="Q442" s="293"/>
      <c r="R442" s="293"/>
      <c r="S442" s="293"/>
    </row>
    <row r="443" spans="2:19" ht="15.75" customHeight="1">
      <c r="B443" s="247">
        <v>4084</v>
      </c>
      <c r="C443" s="293" t="s">
        <v>427</v>
      </c>
      <c r="D443" s="300" t="str">
        <f>IFERROR(VLOOKUP(Dat_Pagos[[#This Row],[CURP]],BASE_A[[CURP]:[NOMBRE]],3,FALSE),"Por Identificar")</f>
        <v xml:space="preserve">MORENO GARCIA ANGELICA JANETT </v>
      </c>
      <c r="E443" s="373">
        <v>8140</v>
      </c>
      <c r="F443" s="293" t="s">
        <v>303</v>
      </c>
      <c r="G443" s="293" t="s">
        <v>7</v>
      </c>
      <c r="H443" s="544">
        <v>44503</v>
      </c>
      <c r="I443" s="293" t="s">
        <v>224</v>
      </c>
      <c r="J443" s="293" t="s">
        <v>223</v>
      </c>
      <c r="K443" s="293" t="s">
        <v>1775</v>
      </c>
      <c r="L443" s="251">
        <v>1215865</v>
      </c>
      <c r="M443" s="298" t="s">
        <v>1016</v>
      </c>
      <c r="N443" s="251">
        <v>36</v>
      </c>
      <c r="O443" s="296"/>
      <c r="P443" s="297" t="s">
        <v>372</v>
      </c>
      <c r="Q443" s="293"/>
      <c r="R443" s="293"/>
      <c r="S443" s="293"/>
    </row>
    <row r="444" spans="2:19" ht="15.75" customHeight="1">
      <c r="B444" s="247">
        <v>4085</v>
      </c>
      <c r="C444" s="293" t="s">
        <v>427</v>
      </c>
      <c r="D444" s="300" t="str">
        <f>IFERROR(VLOOKUP(Dat_Pagos[[#This Row],[CURP]],BASE_A[[CURP]:[NOMBRE]],3,FALSE),"Por Identificar")</f>
        <v>PALACIOS RAMIREZ EUSEBIO</v>
      </c>
      <c r="E444" s="267">
        <v>5333</v>
      </c>
      <c r="F444" s="293" t="s">
        <v>255</v>
      </c>
      <c r="G444" s="293" t="s">
        <v>7</v>
      </c>
      <c r="H444" s="544">
        <v>44503</v>
      </c>
      <c r="I444" s="293" t="s">
        <v>164</v>
      </c>
      <c r="J444" s="293" t="s">
        <v>430</v>
      </c>
      <c r="K444" s="293" t="s">
        <v>1774</v>
      </c>
      <c r="L444" s="251" t="s">
        <v>497</v>
      </c>
      <c r="M444" s="298" t="s">
        <v>830</v>
      </c>
      <c r="N444" s="251">
        <v>286</v>
      </c>
      <c r="O444" s="296"/>
      <c r="P444" s="297"/>
      <c r="Q444" s="293"/>
      <c r="R444" s="293"/>
      <c r="S444" s="293"/>
    </row>
    <row r="445" spans="2:19" ht="15.75" customHeight="1">
      <c r="B445" s="247">
        <v>4086</v>
      </c>
      <c r="C445" s="315" t="s">
        <v>427</v>
      </c>
      <c r="D445" s="300" t="str">
        <f>IFERROR(VLOOKUP(Dat_Pagos[[#This Row],[CURP]],BASE_A[[CURP]:[NOMBRE]],3,FALSE),"Por Identificar")</f>
        <v>GRAJEDA GONZALEZ LUIS CARLOS</v>
      </c>
      <c r="E445" s="267">
        <v>3350</v>
      </c>
      <c r="F445" s="293" t="s">
        <v>198</v>
      </c>
      <c r="G445" s="293" t="s">
        <v>7</v>
      </c>
      <c r="H445" s="544">
        <v>44504</v>
      </c>
      <c r="I445" s="293" t="s">
        <v>164</v>
      </c>
      <c r="J445" s="293" t="s">
        <v>498</v>
      </c>
      <c r="K445" s="293" t="s">
        <v>1749</v>
      </c>
      <c r="L445" s="249">
        <v>74038</v>
      </c>
      <c r="M445" s="295" t="s">
        <v>1307</v>
      </c>
      <c r="N445" s="249">
        <v>173</v>
      </c>
      <c r="O445" s="296"/>
      <c r="P445" s="297"/>
      <c r="Q445" s="293"/>
      <c r="R445" s="293"/>
      <c r="S445" s="293"/>
    </row>
    <row r="446" spans="2:19" ht="14.4" customHeight="1">
      <c r="B446" s="247">
        <v>4087</v>
      </c>
      <c r="C446" s="293" t="s">
        <v>427</v>
      </c>
      <c r="D446" s="300" t="str">
        <f>IFERROR(VLOOKUP(Dat_Pagos[[#This Row],[CURP]],BASE_A[[CURP]:[NOMBRE]],3,FALSE),"Por Identificar")</f>
        <v>TORREZ CALATAYUD JUAN</v>
      </c>
      <c r="E446" s="267">
        <v>3350</v>
      </c>
      <c r="F446" s="293" t="s">
        <v>198</v>
      </c>
      <c r="G446" s="293" t="s">
        <v>432</v>
      </c>
      <c r="H446" s="544">
        <v>44504</v>
      </c>
      <c r="I446" s="293" t="s">
        <v>164</v>
      </c>
      <c r="J446" s="293" t="s">
        <v>274</v>
      </c>
      <c r="K446" s="293" t="s">
        <v>1749</v>
      </c>
      <c r="L446" s="249">
        <v>80141</v>
      </c>
      <c r="M446" s="295" t="s">
        <v>1363</v>
      </c>
      <c r="N446" s="249">
        <v>82</v>
      </c>
      <c r="O446" s="296"/>
      <c r="P446" s="297"/>
      <c r="Q446" s="293"/>
      <c r="R446" s="293"/>
      <c r="S446" s="293"/>
    </row>
    <row r="447" spans="2:19" ht="15.75" customHeight="1">
      <c r="B447" s="247">
        <v>4088</v>
      </c>
      <c r="C447" s="293" t="s">
        <v>427</v>
      </c>
      <c r="D447" s="300" t="str">
        <f>IFERROR(VLOOKUP(Dat_Pagos[[#This Row],[CURP]],BASE_A[[CURP]:[NOMBRE]],3,FALSE),"Por Identificar")</f>
        <v>DOMINGUEZ UC DARWIN DAVID</v>
      </c>
      <c r="E447" s="267">
        <v>2180</v>
      </c>
      <c r="F447" s="293" t="s">
        <v>163</v>
      </c>
      <c r="G447" s="293" t="s">
        <v>432</v>
      </c>
      <c r="H447" s="544">
        <v>44504</v>
      </c>
      <c r="I447" s="293" t="s">
        <v>164</v>
      </c>
      <c r="J447" s="293" t="s">
        <v>499</v>
      </c>
      <c r="K447" s="293" t="s">
        <v>1768</v>
      </c>
      <c r="L447" s="249">
        <v>97665</v>
      </c>
      <c r="M447" s="295" t="s">
        <v>105</v>
      </c>
      <c r="N447" s="249">
        <v>241</v>
      </c>
      <c r="O447" s="296"/>
      <c r="P447" s="297"/>
      <c r="Q447" s="293"/>
      <c r="R447" s="293"/>
      <c r="S447" s="293"/>
    </row>
    <row r="448" spans="2:19" ht="15.75" customHeight="1">
      <c r="B448" s="247">
        <v>4089</v>
      </c>
      <c r="C448" s="293" t="s">
        <v>427</v>
      </c>
      <c r="D448" s="300" t="str">
        <f>IFERROR(VLOOKUP(Dat_Pagos[[#This Row],[CURP]],BASE_A[[CURP]:[NOMBRE]],3,FALSE),"Por Identificar")</f>
        <v xml:space="preserve">NAVARRETE SANCHEZ JOSE ARTEMIO </v>
      </c>
      <c r="E448" s="267">
        <v>2400</v>
      </c>
      <c r="F448" s="293" t="s">
        <v>198</v>
      </c>
      <c r="G448" s="293" t="s">
        <v>7</v>
      </c>
      <c r="H448" s="544">
        <v>44504</v>
      </c>
      <c r="I448" s="293" t="s">
        <v>383</v>
      </c>
      <c r="J448" s="293" t="s">
        <v>500</v>
      </c>
      <c r="K448" s="293" t="s">
        <v>1749</v>
      </c>
      <c r="L448" s="249">
        <v>132100</v>
      </c>
      <c r="M448" s="295" t="s">
        <v>1256</v>
      </c>
      <c r="N448" s="249">
        <v>149</v>
      </c>
      <c r="O448" s="296"/>
      <c r="P448" s="297"/>
      <c r="Q448" s="293"/>
      <c r="R448" s="293"/>
      <c r="S448" s="293"/>
    </row>
    <row r="449" spans="2:19" ht="15.75" customHeight="1">
      <c r="B449" s="247">
        <v>4090</v>
      </c>
      <c r="C449" s="293" t="s">
        <v>427</v>
      </c>
      <c r="D449" s="300" t="str">
        <f>IFERROR(VLOOKUP(Dat_Pagos[[#This Row],[CURP]],BASE_A[[CURP]:[NOMBRE]],3,FALSE),"Por Identificar")</f>
        <v>CASTRO RIVADENEYRA HECTOR</v>
      </c>
      <c r="E449" s="370">
        <v>3350</v>
      </c>
      <c r="F449" s="293" t="s">
        <v>255</v>
      </c>
      <c r="G449" s="293" t="s">
        <v>7</v>
      </c>
      <c r="H449" s="544">
        <v>44504</v>
      </c>
      <c r="I449" s="293" t="s">
        <v>164</v>
      </c>
      <c r="J449" s="293" t="s">
        <v>496</v>
      </c>
      <c r="K449" s="293" t="s">
        <v>1774</v>
      </c>
      <c r="L449" s="249">
        <v>165019</v>
      </c>
      <c r="M449" s="295" t="s">
        <v>821</v>
      </c>
      <c r="N449" s="249">
        <v>277</v>
      </c>
      <c r="O449" s="296"/>
      <c r="P449" s="348" t="s">
        <v>372</v>
      </c>
      <c r="Q449" s="293"/>
      <c r="R449" s="293"/>
      <c r="S449" s="293"/>
    </row>
    <row r="450" spans="2:19" ht="15.75" customHeight="1">
      <c r="B450" s="247">
        <v>4091</v>
      </c>
      <c r="C450" s="293" t="s">
        <v>427</v>
      </c>
      <c r="D450" s="300" t="str">
        <f>IFERROR(VLOOKUP(Dat_Pagos[[#This Row],[CURP]],BASE_A[[CURP]:[NOMBRE]],3,FALSE),"Por Identificar")</f>
        <v>Por Identificar</v>
      </c>
      <c r="E450" s="370">
        <v>2180</v>
      </c>
      <c r="F450" s="293" t="s">
        <v>303</v>
      </c>
      <c r="G450" s="293" t="s">
        <v>7</v>
      </c>
      <c r="H450" s="544">
        <v>44504</v>
      </c>
      <c r="I450" s="293" t="s">
        <v>164</v>
      </c>
      <c r="J450" s="293" t="s">
        <v>499</v>
      </c>
      <c r="K450" s="293" t="str">
        <f>VLOOKUP(F450,NOMEC[],2,)</f>
        <v>JT EN LICENCIATURA EN DERECHO</v>
      </c>
      <c r="L450" s="249">
        <v>193097</v>
      </c>
      <c r="M450" s="295" t="s">
        <v>712</v>
      </c>
      <c r="N450" s="260"/>
      <c r="O450" s="296"/>
      <c r="P450" s="297"/>
      <c r="Q450" s="293"/>
      <c r="R450" s="293"/>
      <c r="S450" s="293"/>
    </row>
    <row r="451" spans="2:19" ht="15.75" customHeight="1">
      <c r="B451" s="247">
        <v>4092</v>
      </c>
      <c r="C451" s="293" t="s">
        <v>427</v>
      </c>
      <c r="D451" s="294" t="str">
        <f>IFERROR(VLOOKUP(Dat_Pagos[[#This Row],[CURP]],BASE_A[[CURP]:[NOMBRE]],3,FALSE),"Por Identificar")</f>
        <v>LARA DELGADO JERRY VENTURA</v>
      </c>
      <c r="E451" s="370">
        <v>1600</v>
      </c>
      <c r="F451" s="293" t="s">
        <v>166</v>
      </c>
      <c r="G451" s="293" t="s">
        <v>7</v>
      </c>
      <c r="H451" s="544">
        <v>44504</v>
      </c>
      <c r="I451" s="293" t="s">
        <v>164</v>
      </c>
      <c r="J451" s="293" t="s">
        <v>274</v>
      </c>
      <c r="K451" s="293" t="s">
        <v>903</v>
      </c>
      <c r="L451" s="249">
        <v>318710</v>
      </c>
      <c r="M451" s="295" t="s">
        <v>76</v>
      </c>
      <c r="N451" s="249">
        <v>212</v>
      </c>
      <c r="O451" s="296"/>
      <c r="P451" s="297"/>
      <c r="Q451" s="293"/>
      <c r="R451" s="293"/>
      <c r="S451" s="293"/>
    </row>
    <row r="452" spans="2:19" ht="15.75" customHeight="1">
      <c r="B452" s="247">
        <v>4093</v>
      </c>
      <c r="C452" s="293" t="s">
        <v>427</v>
      </c>
      <c r="D452" s="300" t="s">
        <v>41</v>
      </c>
      <c r="E452" s="370">
        <v>1130</v>
      </c>
      <c r="F452" s="293" t="s">
        <v>163</v>
      </c>
      <c r="G452" s="293" t="s">
        <v>7</v>
      </c>
      <c r="H452" s="544">
        <v>44504</v>
      </c>
      <c r="I452" s="293" t="s">
        <v>383</v>
      </c>
      <c r="J452" s="293" t="s">
        <v>384</v>
      </c>
      <c r="K452" s="293" t="s">
        <v>1768</v>
      </c>
      <c r="L452" s="249">
        <v>331519</v>
      </c>
      <c r="M452" s="295" t="s">
        <v>42</v>
      </c>
      <c r="N452" s="249">
        <v>223</v>
      </c>
      <c r="O452" s="296"/>
      <c r="P452" s="348" t="s">
        <v>372</v>
      </c>
      <c r="Q452" s="293"/>
      <c r="R452" s="293"/>
      <c r="S452" s="293"/>
    </row>
    <row r="453" spans="2:19" ht="15.75" customHeight="1">
      <c r="B453" s="247">
        <v>4094</v>
      </c>
      <c r="C453" s="293" t="s">
        <v>427</v>
      </c>
      <c r="D453" s="300" t="s">
        <v>41</v>
      </c>
      <c r="E453" s="370">
        <v>2300</v>
      </c>
      <c r="F453" s="293" t="s">
        <v>163</v>
      </c>
      <c r="G453" s="293" t="s">
        <v>7</v>
      </c>
      <c r="H453" s="544">
        <v>44504</v>
      </c>
      <c r="I453" s="293" t="s">
        <v>383</v>
      </c>
      <c r="J453" s="293" t="s">
        <v>500</v>
      </c>
      <c r="K453" s="293" t="s">
        <v>1768</v>
      </c>
      <c r="L453" s="249">
        <v>331519</v>
      </c>
      <c r="M453" s="295" t="s">
        <v>42</v>
      </c>
      <c r="N453" s="249">
        <v>223</v>
      </c>
      <c r="O453" s="296"/>
      <c r="P453" s="348" t="s">
        <v>372</v>
      </c>
      <c r="Q453" s="293"/>
      <c r="R453" s="293"/>
      <c r="S453" s="293"/>
    </row>
    <row r="454" spans="2:19" ht="15.75" customHeight="1">
      <c r="B454" s="247">
        <v>4095</v>
      </c>
      <c r="C454" s="293" t="s">
        <v>427</v>
      </c>
      <c r="D454" s="300" t="str">
        <f>IFERROR(VLOOKUP(Dat_Pagos[[#This Row],[CURP]],BASE_A[[CURP]:[NOMBRE]],3,FALSE),"Por Identificar")</f>
        <v>DOMINGUEZ ROGEL ROMUALDO CARLOS</v>
      </c>
      <c r="E454" s="267">
        <v>2285</v>
      </c>
      <c r="F454" s="293" t="s">
        <v>255</v>
      </c>
      <c r="G454" s="293" t="s">
        <v>7</v>
      </c>
      <c r="H454" s="544">
        <v>44504</v>
      </c>
      <c r="I454" s="293" t="s">
        <v>164</v>
      </c>
      <c r="J454" s="372" t="s">
        <v>501</v>
      </c>
      <c r="K454" s="293" t="s">
        <v>1774</v>
      </c>
      <c r="L454" s="249">
        <v>335034</v>
      </c>
      <c r="M454" s="295" t="s">
        <v>832</v>
      </c>
      <c r="N454" s="249">
        <v>232</v>
      </c>
      <c r="O454" s="380"/>
      <c r="P454" s="348" t="s">
        <v>372</v>
      </c>
      <c r="Q454" s="293"/>
      <c r="R454" s="293"/>
      <c r="S454" s="293"/>
    </row>
    <row r="455" spans="2:19" ht="15.75" customHeight="1">
      <c r="B455" s="247">
        <v>4096</v>
      </c>
      <c r="C455" s="293" t="s">
        <v>427</v>
      </c>
      <c r="D455" s="300" t="str">
        <f>IFERROR(VLOOKUP(Dat_Pagos[[#This Row],[CURP]],BASE_A[[CURP]:[NOMBRE]],3,FALSE),"Por Identificar")</f>
        <v>Por Identificar</v>
      </c>
      <c r="E455" s="370">
        <v>5333</v>
      </c>
      <c r="F455" s="293" t="s">
        <v>255</v>
      </c>
      <c r="G455" s="293" t="s">
        <v>7</v>
      </c>
      <c r="H455" s="544">
        <v>44504</v>
      </c>
      <c r="I455" s="293" t="s">
        <v>164</v>
      </c>
      <c r="J455" s="293" t="s">
        <v>430</v>
      </c>
      <c r="K455" s="293" t="str">
        <f>VLOOKUP(F455,NOMEC[],2,)</f>
        <v>JT DOCTORADO EN DERECHO</v>
      </c>
      <c r="L455" s="249">
        <v>384738</v>
      </c>
      <c r="M455" s="295" t="s">
        <v>1463</v>
      </c>
      <c r="N455" s="249">
        <v>272</v>
      </c>
      <c r="O455" s="296"/>
      <c r="P455" s="297"/>
      <c r="Q455" s="293"/>
      <c r="R455" s="293"/>
      <c r="S455" s="293"/>
    </row>
    <row r="456" spans="2:19" ht="15.75" customHeight="1">
      <c r="B456" s="247">
        <v>4097</v>
      </c>
      <c r="C456" s="293" t="s">
        <v>427</v>
      </c>
      <c r="D456" s="300" t="str">
        <f>IFERROR(VLOOKUP(Dat_Pagos[[#This Row],[CURP]],BASE_A[[CURP]:[NOMBRE]],3,FALSE),"Por Identificar")</f>
        <v>GIL ACOSTA LUZ ELVA</v>
      </c>
      <c r="E456" s="370">
        <v>6000</v>
      </c>
      <c r="F456" s="293" t="s">
        <v>198</v>
      </c>
      <c r="G456" s="293" t="s">
        <v>7</v>
      </c>
      <c r="H456" s="544">
        <v>44504</v>
      </c>
      <c r="I456" s="293" t="s">
        <v>402</v>
      </c>
      <c r="J456" s="293" t="s">
        <v>502</v>
      </c>
      <c r="K456" s="293" t="s">
        <v>1749</v>
      </c>
      <c r="L456" s="249">
        <v>429170</v>
      </c>
      <c r="M456" s="295" t="s">
        <v>1196</v>
      </c>
      <c r="N456" s="249">
        <v>206</v>
      </c>
      <c r="O456" s="296"/>
      <c r="P456" s="297"/>
      <c r="Q456" s="293"/>
      <c r="R456" s="293"/>
      <c r="S456" s="293"/>
    </row>
    <row r="457" spans="2:19" ht="15.75" customHeight="1">
      <c r="B457" s="247">
        <v>4098</v>
      </c>
      <c r="C457" s="183" t="s">
        <v>446</v>
      </c>
      <c r="D457" s="294" t="s">
        <v>244</v>
      </c>
      <c r="E457" s="370">
        <v>5000</v>
      </c>
      <c r="F457" s="293" t="s">
        <v>163</v>
      </c>
      <c r="G457" s="293" t="s">
        <v>7</v>
      </c>
      <c r="H457" s="544">
        <v>44504</v>
      </c>
      <c r="I457" s="293" t="s">
        <v>224</v>
      </c>
      <c r="J457" s="293" t="s">
        <v>223</v>
      </c>
      <c r="K457" s="293" t="s">
        <v>1768</v>
      </c>
      <c r="L457" s="249">
        <v>446488</v>
      </c>
      <c r="M457" s="295" t="s">
        <v>1098</v>
      </c>
      <c r="N457" s="249">
        <v>71</v>
      </c>
      <c r="O457" s="296"/>
      <c r="P457" s="297"/>
      <c r="Q457" s="293"/>
      <c r="R457" s="293"/>
      <c r="S457" s="293"/>
    </row>
    <row r="458" spans="2:19" ht="15.75" customHeight="1">
      <c r="B458" s="247">
        <v>4099</v>
      </c>
      <c r="C458" s="293" t="s">
        <v>440</v>
      </c>
      <c r="D458" s="294" t="s">
        <v>726</v>
      </c>
      <c r="E458" s="370">
        <v>2180</v>
      </c>
      <c r="F458" s="293" t="s">
        <v>163</v>
      </c>
      <c r="G458" s="293" t="s">
        <v>7</v>
      </c>
      <c r="H458" s="544">
        <v>44504</v>
      </c>
      <c r="I458" s="293" t="s">
        <v>164</v>
      </c>
      <c r="J458" s="293" t="s">
        <v>233</v>
      </c>
      <c r="K458" s="293" t="s">
        <v>1768</v>
      </c>
      <c r="L458" s="249">
        <v>519893</v>
      </c>
      <c r="M458" s="295" t="s">
        <v>11</v>
      </c>
      <c r="N458" s="249">
        <v>201</v>
      </c>
      <c r="O458" s="296"/>
      <c r="P458" s="297"/>
      <c r="Q458" s="293"/>
      <c r="R458" s="293"/>
      <c r="S458" s="293"/>
    </row>
    <row r="459" spans="2:19" ht="15.75" customHeight="1">
      <c r="B459" s="247">
        <v>4100</v>
      </c>
      <c r="C459" s="293" t="s">
        <v>440</v>
      </c>
      <c r="D459" s="300" t="str">
        <f>IFERROR(VLOOKUP(Dat_Pagos[[#This Row],[CURP]],BASE_A[[CURP]:[NOMBRE]],3,FALSE),"Por Identificar")</f>
        <v xml:space="preserve">SANCHEZ DE LA CRUZ ALICIA </v>
      </c>
      <c r="E459" s="370">
        <v>3350</v>
      </c>
      <c r="F459" s="293" t="s">
        <v>198</v>
      </c>
      <c r="G459" s="293" t="s">
        <v>7</v>
      </c>
      <c r="H459" s="544">
        <v>44504</v>
      </c>
      <c r="I459" s="293" t="s">
        <v>164</v>
      </c>
      <c r="J459" s="293" t="s">
        <v>496</v>
      </c>
      <c r="K459" s="293" t="s">
        <v>1749</v>
      </c>
      <c r="L459" s="249">
        <v>590257</v>
      </c>
      <c r="M459" s="295" t="s">
        <v>154</v>
      </c>
      <c r="N459" s="249">
        <v>92</v>
      </c>
      <c r="O459" s="296"/>
      <c r="P459" s="348" t="s">
        <v>372</v>
      </c>
      <c r="Q459" s="293"/>
      <c r="R459" s="293"/>
      <c r="S459" s="293"/>
    </row>
    <row r="460" spans="2:19" ht="15.75" customHeight="1">
      <c r="B460" s="247">
        <v>4101</v>
      </c>
      <c r="C460" s="183" t="s">
        <v>450</v>
      </c>
      <c r="D460" s="300" t="str">
        <f>IFERROR(VLOOKUP(Dat_Pagos[[#This Row],[CURP]],BASE_A[[CURP]:[NOMBRE]],3,FALSE),"Por Identificar")</f>
        <v>RAYGOZA ALCOCER MARIA CANDELARIA</v>
      </c>
      <c r="E460" s="370">
        <v>5000</v>
      </c>
      <c r="F460" s="293" t="s">
        <v>198</v>
      </c>
      <c r="G460" s="293" t="s">
        <v>7</v>
      </c>
      <c r="H460" s="544">
        <v>44504</v>
      </c>
      <c r="I460" s="293" t="s">
        <v>224</v>
      </c>
      <c r="J460" s="293" t="s">
        <v>223</v>
      </c>
      <c r="K460" s="293" t="s">
        <v>1749</v>
      </c>
      <c r="L460" s="249">
        <v>593076</v>
      </c>
      <c r="M460" s="295" t="s">
        <v>1289</v>
      </c>
      <c r="N460" s="249">
        <v>113</v>
      </c>
      <c r="O460" s="296"/>
      <c r="P460" s="297"/>
      <c r="Q460" s="293"/>
      <c r="R460" s="293"/>
      <c r="S460" s="293"/>
    </row>
    <row r="461" spans="2:19" ht="15.75" customHeight="1">
      <c r="B461" s="247">
        <v>4102</v>
      </c>
      <c r="C461" s="293" t="s">
        <v>440</v>
      </c>
      <c r="D461" s="300" t="str">
        <f>IFERROR(VLOOKUP(Dat_Pagos[[#This Row],[CURP]],BASE_A[[CURP]:[NOMBRE]],3,FALSE),"Por Identificar")</f>
        <v>RIVERA BONILLA MARIA DE LOURDES</v>
      </c>
      <c r="E461" s="370">
        <v>2200</v>
      </c>
      <c r="F461" s="293" t="s">
        <v>303</v>
      </c>
      <c r="G461" s="293" t="s">
        <v>7</v>
      </c>
      <c r="H461" s="544">
        <v>44504</v>
      </c>
      <c r="I461" s="293" t="s">
        <v>164</v>
      </c>
      <c r="J461" s="293" t="s">
        <v>192</v>
      </c>
      <c r="K461" s="293" t="s">
        <v>1775</v>
      </c>
      <c r="L461" s="249">
        <v>696358</v>
      </c>
      <c r="M461" s="295" t="s">
        <v>145</v>
      </c>
      <c r="N461" s="249">
        <v>259</v>
      </c>
      <c r="O461" s="296"/>
      <c r="P461" s="297"/>
      <c r="Q461" s="293"/>
      <c r="R461" s="293"/>
      <c r="S461" s="293"/>
    </row>
    <row r="462" spans="2:19" ht="15.75" customHeight="1">
      <c r="B462" s="247">
        <v>4103</v>
      </c>
      <c r="C462" s="293" t="s">
        <v>440</v>
      </c>
      <c r="D462" s="300" t="str">
        <f>IFERROR(VLOOKUP(Dat_Pagos[[#This Row],[CURP]],BASE_A[[CURP]:[NOMBRE]],3,FALSE),"Por Identificar")</f>
        <v>RIVERA BONILLA MARIA DE LOURDES</v>
      </c>
      <c r="E462" s="370">
        <v>2500</v>
      </c>
      <c r="F462" s="293" t="s">
        <v>303</v>
      </c>
      <c r="G462" s="293" t="s">
        <v>7</v>
      </c>
      <c r="H462" s="544">
        <v>44504</v>
      </c>
      <c r="I462" s="383" t="s">
        <v>1766</v>
      </c>
      <c r="J462" s="293" t="s">
        <v>462</v>
      </c>
      <c r="K462" s="293" t="s">
        <v>1775</v>
      </c>
      <c r="L462" s="249">
        <v>696427</v>
      </c>
      <c r="M462" s="295" t="s">
        <v>145</v>
      </c>
      <c r="N462" s="249">
        <v>259</v>
      </c>
      <c r="O462" s="296"/>
      <c r="P462" s="297"/>
      <c r="Q462" s="293"/>
      <c r="R462" s="293"/>
      <c r="S462" s="293"/>
    </row>
    <row r="463" spans="2:19" ht="14.1" customHeight="1">
      <c r="B463" s="247">
        <v>4104</v>
      </c>
      <c r="C463" s="293" t="s">
        <v>440</v>
      </c>
      <c r="D463" s="294" t="s">
        <v>412</v>
      </c>
      <c r="E463" s="370">
        <v>5333</v>
      </c>
      <c r="F463" s="293" t="s">
        <v>255</v>
      </c>
      <c r="G463" s="293" t="s">
        <v>7</v>
      </c>
      <c r="H463" s="544">
        <v>44504</v>
      </c>
      <c r="I463" s="293" t="s">
        <v>164</v>
      </c>
      <c r="J463" s="293" t="s">
        <v>430</v>
      </c>
      <c r="K463" s="293" t="s">
        <v>1774</v>
      </c>
      <c r="L463" s="249">
        <v>722785</v>
      </c>
      <c r="M463" s="295" t="s">
        <v>822</v>
      </c>
      <c r="N463" s="249">
        <v>278</v>
      </c>
      <c r="O463" s="296"/>
      <c r="P463" s="297"/>
      <c r="Q463" s="293"/>
      <c r="R463" s="293"/>
      <c r="S463" s="293"/>
    </row>
    <row r="464" spans="2:19" ht="14.1" customHeight="1">
      <c r="B464" s="247">
        <v>4105</v>
      </c>
      <c r="C464" s="183" t="s">
        <v>446</v>
      </c>
      <c r="D464" s="300" t="str">
        <f>IFERROR(VLOOKUP(Dat_Pagos[[#This Row],[CURP]],BASE_A[[CURP]:[NOMBRE]],3,FALSE),"Por Identificar")</f>
        <v>Por Identificar</v>
      </c>
      <c r="E464" s="370">
        <v>10000</v>
      </c>
      <c r="F464" s="293" t="s">
        <v>163</v>
      </c>
      <c r="G464" s="293" t="s">
        <v>7</v>
      </c>
      <c r="H464" s="544">
        <v>44504</v>
      </c>
      <c r="I464" s="293" t="s">
        <v>224</v>
      </c>
      <c r="J464" s="293" t="s">
        <v>471</v>
      </c>
      <c r="K464" s="293" t="s">
        <v>1768</v>
      </c>
      <c r="L464" s="249">
        <v>814246</v>
      </c>
      <c r="M464" s="295" t="s">
        <v>712</v>
      </c>
      <c r="N464" s="260"/>
      <c r="O464" s="296"/>
      <c r="P464" s="297"/>
      <c r="Q464" s="293"/>
      <c r="R464" s="293"/>
      <c r="S464" s="293"/>
    </row>
    <row r="465" spans="2:19" ht="15.75" customHeight="1">
      <c r="B465" s="247">
        <v>4106</v>
      </c>
      <c r="C465" s="293" t="s">
        <v>440</v>
      </c>
      <c r="D465" s="300" t="str">
        <f>IFERROR(VLOOKUP(Dat_Pagos[[#This Row],[CURP]],BASE_A[[CURP]:[NOMBRE]],3,FALSE),"Por Identificar")</f>
        <v>SANCHEZ RODRIGUEZ JOSE RAFAEL</v>
      </c>
      <c r="E465" s="370">
        <v>2180</v>
      </c>
      <c r="F465" s="293" t="s">
        <v>295</v>
      </c>
      <c r="G465" s="293" t="s">
        <v>432</v>
      </c>
      <c r="H465" s="544">
        <v>44504</v>
      </c>
      <c r="I465" s="293" t="s">
        <v>164</v>
      </c>
      <c r="J465" s="293" t="s">
        <v>496</v>
      </c>
      <c r="K465" s="293" t="s">
        <v>1769</v>
      </c>
      <c r="L465" s="249">
        <v>842310</v>
      </c>
      <c r="M465" s="295" t="s">
        <v>1457</v>
      </c>
      <c r="N465" s="249">
        <v>269</v>
      </c>
      <c r="O465" s="296"/>
      <c r="P465" s="297"/>
      <c r="Q465" s="293"/>
      <c r="R465" s="293"/>
      <c r="S465" s="293"/>
    </row>
    <row r="466" spans="2:19" ht="14.1" customHeight="1">
      <c r="B466" s="247">
        <v>4107</v>
      </c>
      <c r="C466" s="183" t="s">
        <v>1884</v>
      </c>
      <c r="D466" s="300" t="str">
        <f>IFERROR(VLOOKUP(Dat_Pagos[[#This Row],[CURP]],BASE_A[[CURP]:[NOMBRE]],3,FALSE),"Por Identificar")</f>
        <v>CAB CANCHE RUSSEL JOSUE</v>
      </c>
      <c r="E466" s="370">
        <v>1350</v>
      </c>
      <c r="F466" s="293" t="s">
        <v>166</v>
      </c>
      <c r="G466" s="293" t="s">
        <v>7</v>
      </c>
      <c r="H466" s="544">
        <v>44504</v>
      </c>
      <c r="I466" s="293" t="s">
        <v>164</v>
      </c>
      <c r="J466" s="293" t="s">
        <v>491</v>
      </c>
      <c r="K466" s="293" t="s">
        <v>903</v>
      </c>
      <c r="L466" s="249">
        <v>877466</v>
      </c>
      <c r="M466" s="295" t="s">
        <v>946</v>
      </c>
      <c r="N466" s="249">
        <v>14</v>
      </c>
      <c r="O466" s="296"/>
      <c r="P466" s="297"/>
      <c r="Q466" s="293"/>
      <c r="R466" s="293"/>
      <c r="S466" s="293"/>
    </row>
    <row r="467" spans="2:19" ht="15.75" customHeight="1">
      <c r="B467" s="247">
        <v>4108</v>
      </c>
      <c r="C467" s="293" t="s">
        <v>440</v>
      </c>
      <c r="D467" s="300" t="str">
        <f>IFERROR(VLOOKUP(Dat_Pagos[[#This Row],[CURP]],BASE_A[[CURP]:[NOMBRE]],3,FALSE),"Por Identificar")</f>
        <v>Por Identificar</v>
      </c>
      <c r="E467" s="370">
        <v>2800</v>
      </c>
      <c r="F467" s="293" t="s">
        <v>303</v>
      </c>
      <c r="G467" s="293" t="s">
        <v>7</v>
      </c>
      <c r="H467" s="544">
        <v>44504</v>
      </c>
      <c r="I467" s="293" t="s">
        <v>164</v>
      </c>
      <c r="J467" s="293" t="s">
        <v>504</v>
      </c>
      <c r="K467" s="293" t="s">
        <v>1775</v>
      </c>
      <c r="L467" s="249">
        <v>882599</v>
      </c>
      <c r="M467" s="295" t="s">
        <v>712</v>
      </c>
      <c r="N467" s="260"/>
      <c r="O467" s="296"/>
      <c r="P467" s="297"/>
      <c r="Q467" s="293"/>
      <c r="R467" s="293"/>
      <c r="S467" s="293"/>
    </row>
    <row r="468" spans="2:19" ht="15.75" customHeight="1">
      <c r="B468" s="247">
        <v>4109</v>
      </c>
      <c r="C468" s="183" t="s">
        <v>294</v>
      </c>
      <c r="D468" s="300" t="str">
        <f>IFERROR(VLOOKUP(Dat_Pagos[[#This Row],[CURP]],BASE_A[[CURP]:[NOMBRE]],3,FALSE),"Por Identificar")</f>
        <v>Por Identificar</v>
      </c>
      <c r="E468" s="370">
        <v>900</v>
      </c>
      <c r="F468" s="293" t="s">
        <v>295</v>
      </c>
      <c r="G468" s="293" t="s">
        <v>7</v>
      </c>
      <c r="H468" s="544">
        <v>44504</v>
      </c>
      <c r="I468" s="293" t="s">
        <v>402</v>
      </c>
      <c r="J468" s="293" t="s">
        <v>484</v>
      </c>
      <c r="K468" s="293" t="s">
        <v>1769</v>
      </c>
      <c r="L468" s="249">
        <v>907310</v>
      </c>
      <c r="M468" s="295" t="s">
        <v>712</v>
      </c>
      <c r="N468" s="260"/>
      <c r="O468" s="296"/>
      <c r="P468" s="297"/>
      <c r="Q468" s="293"/>
      <c r="R468" s="293"/>
      <c r="S468" s="293"/>
    </row>
    <row r="469" spans="2:19" ht="15.75" customHeight="1">
      <c r="B469" s="247">
        <v>4110</v>
      </c>
      <c r="C469" s="384" t="s">
        <v>427</v>
      </c>
      <c r="D469" s="294" t="str">
        <f>IFERROR(VLOOKUP(Dat_Pagos[[#This Row],[CURP]],BASE_A[[CURP]:[NOMBRE]],3,FALSE),"Por Identificar")</f>
        <v>SANDOVAL MARTINEZ MONICA JAZMIN</v>
      </c>
      <c r="E469" s="267">
        <v>2800</v>
      </c>
      <c r="F469" s="384" t="s">
        <v>198</v>
      </c>
      <c r="G469" s="183" t="s">
        <v>432</v>
      </c>
      <c r="H469" s="552">
        <v>44505</v>
      </c>
      <c r="I469" s="293" t="s">
        <v>164</v>
      </c>
      <c r="J469" s="293" t="s">
        <v>505</v>
      </c>
      <c r="K469" s="293" t="s">
        <v>1749</v>
      </c>
      <c r="L469" s="249">
        <v>301376</v>
      </c>
      <c r="M469" s="295" t="s">
        <v>1320</v>
      </c>
      <c r="N469" s="249">
        <v>178</v>
      </c>
      <c r="O469" s="296"/>
      <c r="P469" s="297"/>
      <c r="Q469" s="293"/>
      <c r="R469" s="293"/>
      <c r="S469" s="293"/>
    </row>
    <row r="470" spans="2:19" ht="15.75" customHeight="1">
      <c r="B470" s="247">
        <v>4111</v>
      </c>
      <c r="C470" s="384" t="s">
        <v>427</v>
      </c>
      <c r="D470" s="300" t="str">
        <f>IFERROR(VLOOKUP(Dat_Pagos[[#This Row],[CURP]],BASE_A[[CURP]:[NOMBRE]],3,FALSE),"Por Identificar")</f>
        <v>CRUZ GONZALEZ HECTOR ALEJANDRO</v>
      </c>
      <c r="E470" s="267">
        <v>1000</v>
      </c>
      <c r="F470" s="293" t="s">
        <v>255</v>
      </c>
      <c r="G470" s="183" t="s">
        <v>432</v>
      </c>
      <c r="H470" s="552">
        <v>44505</v>
      </c>
      <c r="I470" s="293" t="s">
        <v>164</v>
      </c>
      <c r="J470" s="293" t="s">
        <v>507</v>
      </c>
      <c r="K470" s="293" t="s">
        <v>1774</v>
      </c>
      <c r="L470" s="249">
        <v>730279</v>
      </c>
      <c r="M470" s="295" t="s">
        <v>839</v>
      </c>
      <c r="N470" s="249">
        <v>295</v>
      </c>
      <c r="O470" s="296"/>
      <c r="P470" s="297"/>
      <c r="Q470" s="293"/>
      <c r="R470" s="293"/>
      <c r="S470" s="293"/>
    </row>
    <row r="471" spans="2:19" ht="15.75" customHeight="1">
      <c r="B471" s="247">
        <v>4112</v>
      </c>
      <c r="C471" s="384" t="s">
        <v>427</v>
      </c>
      <c r="D471" s="300" t="str">
        <f>IFERROR(VLOOKUP(Dat_Pagos[[#This Row],[CURP]],BASE_A[[CURP]:[NOMBRE]],3,FALSE),"Por Identificar")</f>
        <v>MONTES DE OCA MEDINA JUAN MANUEL</v>
      </c>
      <c r="E471" s="267">
        <v>5333</v>
      </c>
      <c r="F471" s="384" t="s">
        <v>255</v>
      </c>
      <c r="G471" s="293" t="s">
        <v>7</v>
      </c>
      <c r="H471" s="552">
        <v>44505</v>
      </c>
      <c r="I471" s="293" t="s">
        <v>164</v>
      </c>
      <c r="J471" s="293" t="s">
        <v>430</v>
      </c>
      <c r="K471" s="293" t="s">
        <v>1774</v>
      </c>
      <c r="L471" s="249">
        <v>691297</v>
      </c>
      <c r="M471" s="295" t="s">
        <v>828</v>
      </c>
      <c r="N471" s="249">
        <v>284</v>
      </c>
      <c r="O471" s="296"/>
      <c r="P471" s="297"/>
      <c r="Q471" s="293"/>
      <c r="R471" s="293"/>
      <c r="S471" s="293"/>
    </row>
    <row r="472" spans="2:19" ht="15.75" customHeight="1">
      <c r="B472" s="247">
        <v>4113</v>
      </c>
      <c r="C472" s="384" t="s">
        <v>427</v>
      </c>
      <c r="D472" s="300" t="str">
        <f>IFERROR(VLOOKUP(Dat_Pagos[[#This Row],[CURP]],BASE_A[[CURP]:[NOMBRE]],3,FALSE),"Por Identificar")</f>
        <v>CAUICH FONSECA GEOVANNI ALEJANDRO</v>
      </c>
      <c r="E472" s="267">
        <v>2180</v>
      </c>
      <c r="F472" s="183" t="s">
        <v>163</v>
      </c>
      <c r="G472" s="293" t="s">
        <v>7</v>
      </c>
      <c r="H472" s="552">
        <v>44505</v>
      </c>
      <c r="I472" s="293" t="s">
        <v>164</v>
      </c>
      <c r="J472" s="293" t="s">
        <v>176</v>
      </c>
      <c r="K472" s="293" t="s">
        <v>1768</v>
      </c>
      <c r="L472" s="249">
        <v>685849</v>
      </c>
      <c r="M472" s="295" t="s">
        <v>1452</v>
      </c>
      <c r="N472" s="249">
        <v>266</v>
      </c>
      <c r="O472" s="296"/>
      <c r="P472" s="297"/>
      <c r="Q472" s="293"/>
      <c r="R472" s="293"/>
      <c r="S472" s="293"/>
    </row>
    <row r="473" spans="2:19" ht="14.1" customHeight="1">
      <c r="B473" s="247">
        <v>4114</v>
      </c>
      <c r="C473" s="384" t="s">
        <v>427</v>
      </c>
      <c r="D473" s="300" t="str">
        <f>IFERROR(VLOOKUP(Dat_Pagos[[#This Row],[CURP]],BASE_A[[CURP]:[NOMBRE]],3,FALSE),"Por Identificar")</f>
        <v xml:space="preserve">MENA MORENO ERICK </v>
      </c>
      <c r="E473" s="267">
        <v>3350</v>
      </c>
      <c r="F473" s="384" t="s">
        <v>255</v>
      </c>
      <c r="G473" s="293" t="s">
        <v>7</v>
      </c>
      <c r="H473" s="552">
        <v>44505</v>
      </c>
      <c r="I473" s="293" t="s">
        <v>164</v>
      </c>
      <c r="J473" s="293" t="s">
        <v>176</v>
      </c>
      <c r="K473" s="293" t="s">
        <v>1774</v>
      </c>
      <c r="L473" s="249">
        <v>596056</v>
      </c>
      <c r="M473" s="295" t="s">
        <v>1449</v>
      </c>
      <c r="N473" s="249">
        <v>164</v>
      </c>
      <c r="O473" s="296"/>
      <c r="P473" s="348" t="s">
        <v>372</v>
      </c>
      <c r="Q473" s="293"/>
      <c r="R473" s="293"/>
      <c r="S473" s="293"/>
    </row>
    <row r="474" spans="2:19" ht="15.75" customHeight="1">
      <c r="B474" s="247">
        <v>4115</v>
      </c>
      <c r="C474" s="183" t="s">
        <v>294</v>
      </c>
      <c r="D474" s="300" t="str">
        <f>IFERROR(VLOOKUP(Dat_Pagos[[#This Row],[CURP]],BASE_A[[CURP]:[NOMBRE]],3,FALSE),"Por Identificar")</f>
        <v xml:space="preserve">MARTINEZ MARROQUIN MARIA DEL CARMEN </v>
      </c>
      <c r="E474" s="267">
        <v>3350</v>
      </c>
      <c r="F474" s="186" t="s">
        <v>198</v>
      </c>
      <c r="G474" s="293" t="s">
        <v>7</v>
      </c>
      <c r="H474" s="552">
        <v>44505</v>
      </c>
      <c r="I474" s="293" t="s">
        <v>164</v>
      </c>
      <c r="J474" s="293" t="s">
        <v>494</v>
      </c>
      <c r="K474" s="293" t="s">
        <v>1749</v>
      </c>
      <c r="L474" s="249">
        <v>552019</v>
      </c>
      <c r="M474" s="295" t="s">
        <v>1393</v>
      </c>
      <c r="N474" s="249">
        <v>165</v>
      </c>
      <c r="O474" s="380"/>
      <c r="P474" s="348" t="s">
        <v>372</v>
      </c>
      <c r="Q474" s="293"/>
      <c r="R474" s="293"/>
      <c r="S474" s="293"/>
    </row>
    <row r="475" spans="2:19" ht="14.1" customHeight="1">
      <c r="B475" s="247">
        <v>4116</v>
      </c>
      <c r="C475" s="384" t="s">
        <v>427</v>
      </c>
      <c r="D475" s="300" t="str">
        <f>IFERROR(VLOOKUP(Dat_Pagos[[#This Row],[CURP]],BASE_A[[CURP]:[NOMBRE]],3,FALSE),"Por Identificar")</f>
        <v>GARCES GARCIA RODRIGO</v>
      </c>
      <c r="E475" s="267">
        <v>5333</v>
      </c>
      <c r="F475" s="293" t="s">
        <v>255</v>
      </c>
      <c r="G475" s="293" t="s">
        <v>7</v>
      </c>
      <c r="H475" s="552">
        <v>44505</v>
      </c>
      <c r="I475" s="293" t="s">
        <v>164</v>
      </c>
      <c r="J475" s="293" t="s">
        <v>508</v>
      </c>
      <c r="K475" s="293" t="s">
        <v>1774</v>
      </c>
      <c r="L475" s="249">
        <v>532546</v>
      </c>
      <c r="M475" s="295" t="s">
        <v>834</v>
      </c>
      <c r="N475" s="249">
        <v>290</v>
      </c>
      <c r="O475" s="296"/>
      <c r="P475" s="297"/>
      <c r="Q475" s="293"/>
      <c r="R475" s="293"/>
      <c r="S475" s="293"/>
    </row>
    <row r="476" spans="2:19" ht="14.1" customHeight="1">
      <c r="B476" s="247">
        <v>4117</v>
      </c>
      <c r="C476" s="384" t="s">
        <v>427</v>
      </c>
      <c r="D476" s="300" t="str">
        <f>IFERROR(VLOOKUP(Dat_Pagos[[#This Row],[CURP]],BASE_A[[CURP]:[NOMBRE]],3,FALSE),"Por Identificar")</f>
        <v>MARTINEZ JARA MIRNA KARINA</v>
      </c>
      <c r="E476" s="267">
        <v>2180</v>
      </c>
      <c r="F476" s="183" t="s">
        <v>303</v>
      </c>
      <c r="G476" s="293" t="s">
        <v>7</v>
      </c>
      <c r="H476" s="552">
        <v>44505</v>
      </c>
      <c r="I476" s="293" t="s">
        <v>164</v>
      </c>
      <c r="J476" s="293" t="s">
        <v>509</v>
      </c>
      <c r="K476" s="293" t="s">
        <v>1775</v>
      </c>
      <c r="L476" s="249">
        <v>419598</v>
      </c>
      <c r="M476" s="295" t="s">
        <v>136</v>
      </c>
      <c r="N476" s="249">
        <v>172</v>
      </c>
      <c r="O476" s="296"/>
      <c r="P476" s="348" t="s">
        <v>372</v>
      </c>
      <c r="Q476" s="293"/>
      <c r="R476" s="293"/>
      <c r="S476" s="293"/>
    </row>
    <row r="477" spans="2:19" ht="15.75" customHeight="1">
      <c r="B477" s="247">
        <v>4118</v>
      </c>
      <c r="C477" s="384" t="s">
        <v>427</v>
      </c>
      <c r="D477" s="300" t="str">
        <f>IFERROR(VLOOKUP(Dat_Pagos[[#This Row],[CURP]],BASE_A[[CURP]:[NOMBRE]],3,FALSE),"Por Identificar")</f>
        <v>ROSADO NOVELO JEANETTE DE LOS ANGELES</v>
      </c>
      <c r="E477" s="267">
        <v>3350</v>
      </c>
      <c r="F477" s="384" t="s">
        <v>198</v>
      </c>
      <c r="G477" s="293" t="s">
        <v>7</v>
      </c>
      <c r="H477" s="552">
        <v>44505</v>
      </c>
      <c r="I477" s="293" t="s">
        <v>164</v>
      </c>
      <c r="J477" s="293" t="s">
        <v>274</v>
      </c>
      <c r="K477" s="293" t="s">
        <v>1749</v>
      </c>
      <c r="L477" s="249">
        <v>202122</v>
      </c>
      <c r="M477" s="295" t="s">
        <v>53</v>
      </c>
      <c r="N477" s="249">
        <v>96</v>
      </c>
      <c r="O477" s="296"/>
      <c r="P477" s="348" t="s">
        <v>372</v>
      </c>
      <c r="Q477" s="293"/>
      <c r="R477" s="293"/>
      <c r="S477" s="293"/>
    </row>
    <row r="478" spans="2:19" ht="15.75" customHeight="1">
      <c r="B478" s="247">
        <v>4119</v>
      </c>
      <c r="C478" s="384" t="s">
        <v>427</v>
      </c>
      <c r="D478" s="300" t="str">
        <f>IFERROR(VLOOKUP(Dat_Pagos[[#This Row],[CURP]],BASE_A[[CURP]:[NOMBRE]],3,FALSE),"Por Identificar")</f>
        <v>CAB Y CHUC ADELINA</v>
      </c>
      <c r="E478" s="267">
        <v>5000</v>
      </c>
      <c r="F478" s="384" t="s">
        <v>163</v>
      </c>
      <c r="G478" s="183" t="s">
        <v>432</v>
      </c>
      <c r="H478" s="552">
        <v>44505</v>
      </c>
      <c r="I478" s="293" t="s">
        <v>224</v>
      </c>
      <c r="J478" s="293" t="s">
        <v>225</v>
      </c>
      <c r="K478" s="293" t="s">
        <v>1768</v>
      </c>
      <c r="L478" s="249">
        <v>269728</v>
      </c>
      <c r="M478" s="295" t="s">
        <v>1166</v>
      </c>
      <c r="N478" s="249">
        <v>104</v>
      </c>
      <c r="O478" s="296"/>
      <c r="P478" s="297"/>
      <c r="Q478" s="293"/>
      <c r="R478" s="293"/>
      <c r="S478" s="293"/>
    </row>
    <row r="479" spans="2:19" ht="15.75" customHeight="1">
      <c r="B479" s="247">
        <v>4120</v>
      </c>
      <c r="C479" s="384" t="s">
        <v>433</v>
      </c>
      <c r="D479" s="300" t="str">
        <f>IFERROR(VLOOKUP(Dat_Pagos[[#This Row],[CURP]],BASE_A[[CURP]:[NOMBRE]],3,FALSE),"Por Identificar")</f>
        <v>Por Identificar</v>
      </c>
      <c r="E479" s="373">
        <v>1250</v>
      </c>
      <c r="F479" s="384" t="s">
        <v>166</v>
      </c>
      <c r="G479" s="293" t="s">
        <v>7</v>
      </c>
      <c r="H479" s="552">
        <v>44505</v>
      </c>
      <c r="I479" s="293" t="s">
        <v>164</v>
      </c>
      <c r="J479" s="293" t="s">
        <v>349</v>
      </c>
      <c r="K479" s="293" t="s">
        <v>903</v>
      </c>
      <c r="L479" s="249">
        <v>177422</v>
      </c>
      <c r="M479" s="295" t="s">
        <v>712</v>
      </c>
      <c r="N479" s="260"/>
      <c r="O479" s="296"/>
      <c r="P479" s="297"/>
      <c r="Q479" s="293"/>
      <c r="R479" s="293"/>
      <c r="S479" s="293"/>
    </row>
    <row r="480" spans="2:19" ht="15.75" customHeight="1">
      <c r="B480" s="247">
        <v>4121</v>
      </c>
      <c r="C480" s="384" t="s">
        <v>433</v>
      </c>
      <c r="D480" s="300" t="str">
        <f>IFERROR(VLOOKUP(Dat_Pagos[[#This Row],[CURP]],BASE_A[[CURP]:[NOMBRE]],3,FALSE),"Por Identificar")</f>
        <v>Por Identificar</v>
      </c>
      <c r="E480" s="373">
        <v>1250</v>
      </c>
      <c r="F480" s="384" t="s">
        <v>166</v>
      </c>
      <c r="G480" s="293" t="s">
        <v>7</v>
      </c>
      <c r="H480" s="552">
        <v>44506</v>
      </c>
      <c r="I480" s="293" t="s">
        <v>164</v>
      </c>
      <c r="J480" s="293" t="s">
        <v>350</v>
      </c>
      <c r="K480" s="293" t="s">
        <v>903</v>
      </c>
      <c r="L480" s="249">
        <v>177422</v>
      </c>
      <c r="M480" s="295" t="s">
        <v>712</v>
      </c>
      <c r="N480" s="260"/>
      <c r="O480" s="296"/>
      <c r="P480" s="297"/>
      <c r="Q480" s="293"/>
      <c r="R480" s="293"/>
      <c r="S480" s="293"/>
    </row>
    <row r="481" spans="2:19" ht="14.1" customHeight="1">
      <c r="B481" s="247">
        <v>4122</v>
      </c>
      <c r="C481" s="384" t="s">
        <v>1884</v>
      </c>
      <c r="D481" s="300" t="str">
        <f>IFERROR(VLOOKUP(Dat_Pagos[[#This Row],[CURP]],BASE_A[[CURP]:[NOMBRE]],3,FALSE),"Por Identificar")</f>
        <v>TZIU QUETZAL CARLOS FERNANDO</v>
      </c>
      <c r="E481" s="267">
        <v>1350</v>
      </c>
      <c r="F481" s="384" t="s">
        <v>166</v>
      </c>
      <c r="G481" s="293" t="s">
        <v>7</v>
      </c>
      <c r="H481" s="552">
        <v>44505</v>
      </c>
      <c r="I481" s="293" t="s">
        <v>164</v>
      </c>
      <c r="J481" s="293" t="s">
        <v>491</v>
      </c>
      <c r="K481" s="293" t="s">
        <v>903</v>
      </c>
      <c r="L481" s="249">
        <v>165643</v>
      </c>
      <c r="M481" s="295" t="s">
        <v>970</v>
      </c>
      <c r="N481" s="249">
        <v>62</v>
      </c>
      <c r="O481" s="296"/>
      <c r="P481" s="297"/>
      <c r="Q481" s="293"/>
      <c r="R481" s="293"/>
      <c r="S481" s="293"/>
    </row>
    <row r="482" spans="2:19" ht="15.75" customHeight="1">
      <c r="B482" s="247">
        <v>4123</v>
      </c>
      <c r="C482" s="384" t="s">
        <v>427</v>
      </c>
      <c r="D482" s="300" t="str">
        <f>IFERROR(VLOOKUP(Dat_Pagos[[#This Row],[CURP]],BASE_A[[CURP]:[NOMBRE]],3,FALSE),"Por Identificar")</f>
        <v>HOIL ESCAMILLA FERNANDO JAVIER</v>
      </c>
      <c r="E482" s="267">
        <v>2180</v>
      </c>
      <c r="F482" s="384" t="s">
        <v>303</v>
      </c>
      <c r="G482" s="293" t="s">
        <v>7</v>
      </c>
      <c r="H482" s="552">
        <v>44505</v>
      </c>
      <c r="I482" s="293" t="s">
        <v>164</v>
      </c>
      <c r="J482" s="293" t="s">
        <v>509</v>
      </c>
      <c r="K482" s="293" t="s">
        <v>1775</v>
      </c>
      <c r="L482" s="249">
        <v>717536</v>
      </c>
      <c r="M482" s="295" t="s">
        <v>143</v>
      </c>
      <c r="N482" s="249">
        <v>258</v>
      </c>
      <c r="O482" s="293"/>
      <c r="P482" s="297"/>
      <c r="Q482" s="293"/>
      <c r="R482" s="293"/>
      <c r="S482" s="293"/>
    </row>
    <row r="483" spans="2:19" ht="15.75" customHeight="1">
      <c r="B483" s="247">
        <v>4124</v>
      </c>
      <c r="C483" s="384" t="s">
        <v>427</v>
      </c>
      <c r="D483" s="300" t="str">
        <f>IFERROR(VLOOKUP(Dat_Pagos[[#This Row],[CURP]],BASE_A[[CURP]:[NOMBRE]],3,FALSE),"Por Identificar")</f>
        <v>GONZALEZ ZARATE LUIS HERIBERTO</v>
      </c>
      <c r="E483" s="267">
        <v>3350</v>
      </c>
      <c r="F483" s="293" t="s">
        <v>198</v>
      </c>
      <c r="G483" s="293" t="s">
        <v>7</v>
      </c>
      <c r="H483" s="552">
        <v>44505</v>
      </c>
      <c r="I483" s="293" t="s">
        <v>164</v>
      </c>
      <c r="J483" s="293" t="s">
        <v>498</v>
      </c>
      <c r="K483" s="293" t="s">
        <v>1749</v>
      </c>
      <c r="L483" s="249">
        <v>155857</v>
      </c>
      <c r="M483" s="295" t="s">
        <v>1305</v>
      </c>
      <c r="N483" s="249">
        <v>198</v>
      </c>
      <c r="O483" s="380"/>
      <c r="P483" s="348" t="s">
        <v>372</v>
      </c>
      <c r="Q483" s="293"/>
      <c r="R483" s="293"/>
      <c r="S483" s="293"/>
    </row>
    <row r="484" spans="2:19" ht="15.75" customHeight="1">
      <c r="B484" s="247">
        <v>4125</v>
      </c>
      <c r="C484" s="384" t="s">
        <v>427</v>
      </c>
      <c r="D484" s="300" t="str">
        <f>IFERROR(VLOOKUP(Dat_Pagos[[#This Row],[CURP]],BASE_A[[CURP]:[NOMBRE]],3,FALSE),"Por Identificar")</f>
        <v>ROSADO YAM EFRAIN MARTIN</v>
      </c>
      <c r="E484" s="370">
        <v>2800</v>
      </c>
      <c r="F484" s="293" t="s">
        <v>198</v>
      </c>
      <c r="G484" s="293" t="s">
        <v>7</v>
      </c>
      <c r="H484" s="552">
        <v>44505</v>
      </c>
      <c r="I484" s="293" t="s">
        <v>164</v>
      </c>
      <c r="J484" s="293" t="s">
        <v>510</v>
      </c>
      <c r="K484" s="293" t="s">
        <v>1749</v>
      </c>
      <c r="L484" s="249">
        <v>152869</v>
      </c>
      <c r="M484" s="295" t="s">
        <v>57</v>
      </c>
      <c r="N484" s="249">
        <v>95</v>
      </c>
      <c r="O484" s="296"/>
      <c r="P484" s="297"/>
      <c r="Q484" s="293"/>
      <c r="R484" s="293"/>
      <c r="S484" s="293"/>
    </row>
    <row r="485" spans="2:19" ht="15.75" customHeight="1">
      <c r="B485" s="247">
        <v>4126</v>
      </c>
      <c r="C485" s="384" t="s">
        <v>427</v>
      </c>
      <c r="D485" s="300" t="str">
        <f>IFERROR(VLOOKUP(Dat_Pagos[[#This Row],[CURP]],BASE_A[[CURP]:[NOMBRE]],3,FALSE),"Por Identificar")</f>
        <v>DURAN ZUÑIGA EDUARDO</v>
      </c>
      <c r="E485" s="370">
        <v>2800</v>
      </c>
      <c r="F485" s="293" t="s">
        <v>198</v>
      </c>
      <c r="G485" s="293" t="s">
        <v>44</v>
      </c>
      <c r="H485" s="552">
        <v>44505</v>
      </c>
      <c r="I485" s="293" t="s">
        <v>164</v>
      </c>
      <c r="J485" s="293" t="s">
        <v>214</v>
      </c>
      <c r="K485" s="293" t="s">
        <v>1749</v>
      </c>
      <c r="L485" s="249">
        <v>145632</v>
      </c>
      <c r="M485" s="295" t="s">
        <v>42</v>
      </c>
      <c r="N485" s="249">
        <v>195</v>
      </c>
      <c r="O485" s="296"/>
      <c r="P485" s="348" t="s">
        <v>372</v>
      </c>
      <c r="Q485" s="293"/>
      <c r="R485" s="293"/>
      <c r="S485" s="293"/>
    </row>
    <row r="486" spans="2:19" ht="15.75" customHeight="1">
      <c r="B486" s="247">
        <v>4127</v>
      </c>
      <c r="C486" s="293" t="s">
        <v>433</v>
      </c>
      <c r="D486" s="300" t="str">
        <f>IFERROR(VLOOKUP(Dat_Pagos[[#This Row],[CURP]],BASE_A[[CURP]:[NOMBRE]],3,FALSE),"Por Identificar")</f>
        <v>OSORIO LEO HECTOR BALTAZAR</v>
      </c>
      <c r="E486" s="370">
        <v>1250</v>
      </c>
      <c r="F486" s="293" t="s">
        <v>166</v>
      </c>
      <c r="G486" s="293" t="s">
        <v>44</v>
      </c>
      <c r="H486" s="552">
        <v>44505</v>
      </c>
      <c r="I486" s="293" t="s">
        <v>164</v>
      </c>
      <c r="J486" s="293" t="s">
        <v>404</v>
      </c>
      <c r="K486" s="293" t="s">
        <v>903</v>
      </c>
      <c r="L486" s="249">
        <v>145632</v>
      </c>
      <c r="M486" s="295" t="s">
        <v>931</v>
      </c>
      <c r="N486" s="249">
        <v>9</v>
      </c>
      <c r="O486" s="296"/>
      <c r="P486" s="297"/>
      <c r="Q486" s="293"/>
      <c r="R486" s="293"/>
      <c r="S486" s="293"/>
    </row>
    <row r="487" spans="2:19" ht="15.75" customHeight="1">
      <c r="B487" s="247">
        <v>4128</v>
      </c>
      <c r="C487" s="384" t="s">
        <v>294</v>
      </c>
      <c r="D487" s="300" t="str">
        <f>IFERROR(VLOOKUP(Dat_Pagos[[#This Row],[CURP]],BASE_A[[CURP]:[NOMBRE]],3,FALSE),"Por Identificar")</f>
        <v xml:space="preserve">TORRES ABRAHAM JULIO EULALIO </v>
      </c>
      <c r="E487" s="385">
        <v>350</v>
      </c>
      <c r="F487" s="293" t="s">
        <v>255</v>
      </c>
      <c r="G487" s="293" t="s">
        <v>7</v>
      </c>
      <c r="H487" s="552">
        <v>44505</v>
      </c>
      <c r="I487" s="293" t="s">
        <v>164</v>
      </c>
      <c r="J487" s="293" t="s">
        <v>511</v>
      </c>
      <c r="K487" s="293" t="s">
        <v>1774</v>
      </c>
      <c r="L487" s="387">
        <v>130196</v>
      </c>
      <c r="M487" s="386" t="s">
        <v>139</v>
      </c>
      <c r="N487" s="387">
        <v>256</v>
      </c>
      <c r="O487" s="296"/>
      <c r="P487" s="297"/>
      <c r="Q487" s="293"/>
      <c r="R487" s="293"/>
      <c r="S487" s="293"/>
    </row>
    <row r="488" spans="2:19" ht="15.75" customHeight="1">
      <c r="B488" s="247">
        <v>4129</v>
      </c>
      <c r="C488" s="384" t="s">
        <v>294</v>
      </c>
      <c r="D488" s="300" t="str">
        <f>IFERROR(VLOOKUP(Dat_Pagos[[#This Row],[CURP]],BASE_A[[CURP]:[NOMBRE]],3,FALSE),"Por Identificar")</f>
        <v xml:space="preserve">TORRES ABRAHAM JULIO EULALIO </v>
      </c>
      <c r="E488" s="385">
        <v>3250</v>
      </c>
      <c r="F488" s="293" t="s">
        <v>255</v>
      </c>
      <c r="G488" s="293" t="s">
        <v>7</v>
      </c>
      <c r="H488" s="552">
        <v>44505</v>
      </c>
      <c r="I488" s="293" t="s">
        <v>164</v>
      </c>
      <c r="J488" s="293" t="s">
        <v>512</v>
      </c>
      <c r="K488" s="293" t="s">
        <v>1774</v>
      </c>
      <c r="L488" s="387">
        <v>130196</v>
      </c>
      <c r="M488" s="386" t="s">
        <v>139</v>
      </c>
      <c r="N488" s="387">
        <v>256</v>
      </c>
      <c r="O488" s="296"/>
      <c r="P488" s="297"/>
      <c r="Q488" s="293"/>
      <c r="R488" s="293"/>
      <c r="S488" s="293"/>
    </row>
    <row r="489" spans="2:19" ht="15.75" customHeight="1">
      <c r="B489" s="247">
        <v>4130</v>
      </c>
      <c r="C489" s="384" t="s">
        <v>1884</v>
      </c>
      <c r="D489" s="300" t="str">
        <f>IFERROR(VLOOKUP(Dat_Pagos[[#This Row],[CURP]],BASE_A[[CURP]:[NOMBRE]],3,FALSE),"Por Identificar")</f>
        <v>HOY HAU LUIS ALBERTO</v>
      </c>
      <c r="E489" s="267">
        <v>1350</v>
      </c>
      <c r="F489" s="384" t="s">
        <v>166</v>
      </c>
      <c r="G489" s="293" t="s">
        <v>7</v>
      </c>
      <c r="H489" s="552">
        <v>44505</v>
      </c>
      <c r="I489" s="293" t="s">
        <v>164</v>
      </c>
      <c r="J489" s="293" t="s">
        <v>491</v>
      </c>
      <c r="K489" s="293" t="s">
        <v>903</v>
      </c>
      <c r="L489" s="249">
        <v>100265</v>
      </c>
      <c r="M489" s="295" t="s">
        <v>952</v>
      </c>
      <c r="N489" s="249">
        <v>16</v>
      </c>
      <c r="O489" s="296"/>
      <c r="P489" s="297"/>
      <c r="Q489" s="293"/>
      <c r="R489" s="293"/>
      <c r="S489" s="293"/>
    </row>
    <row r="490" spans="2:19" ht="15.75" customHeight="1">
      <c r="B490" s="247">
        <v>4131</v>
      </c>
      <c r="C490" s="384" t="s">
        <v>427</v>
      </c>
      <c r="D490" s="300" t="str">
        <f>IFERROR(VLOOKUP(Dat_Pagos[[#This Row],[CURP]],BASE_A[[CURP]:[NOMBRE]],3,FALSE),"Por Identificar")</f>
        <v>ROSADO YAM EFRAIN MARTIN</v>
      </c>
      <c r="E490" s="267">
        <v>2800</v>
      </c>
      <c r="F490" s="384" t="s">
        <v>198</v>
      </c>
      <c r="G490" s="293" t="s">
        <v>7</v>
      </c>
      <c r="H490" s="552">
        <v>44505</v>
      </c>
      <c r="I490" s="293" t="s">
        <v>164</v>
      </c>
      <c r="J490" s="293" t="s">
        <v>274</v>
      </c>
      <c r="K490" s="293" t="s">
        <v>1749</v>
      </c>
      <c r="L490" s="249">
        <v>85469</v>
      </c>
      <c r="M490" s="295" t="s">
        <v>57</v>
      </c>
      <c r="N490" s="249">
        <v>95</v>
      </c>
      <c r="O490" s="296"/>
      <c r="P490" s="297"/>
      <c r="Q490" s="293"/>
      <c r="R490" s="293"/>
      <c r="S490" s="293"/>
    </row>
    <row r="491" spans="2:19" ht="15.75" customHeight="1">
      <c r="B491" s="247">
        <v>4132</v>
      </c>
      <c r="C491" s="384" t="s">
        <v>294</v>
      </c>
      <c r="D491" s="300" t="str">
        <f>IFERROR(VLOOKUP(Dat_Pagos[[#This Row],[CURP]],BASE_A[[CURP]:[NOMBRE]],3,FALSE),"Por Identificar")</f>
        <v>BLANCO LIZAMA LANDY BEATRIZ</v>
      </c>
      <c r="E491" s="267">
        <v>3350</v>
      </c>
      <c r="F491" s="384" t="s">
        <v>198</v>
      </c>
      <c r="G491" s="293" t="s">
        <v>7</v>
      </c>
      <c r="H491" s="552">
        <v>44505</v>
      </c>
      <c r="I491" s="293" t="s">
        <v>164</v>
      </c>
      <c r="J491" s="293" t="s">
        <v>274</v>
      </c>
      <c r="K491" s="293" t="s">
        <v>1749</v>
      </c>
      <c r="L491" s="249">
        <v>83557</v>
      </c>
      <c r="M491" s="295" t="s">
        <v>1354</v>
      </c>
      <c r="N491" s="249">
        <v>193</v>
      </c>
      <c r="O491" s="296"/>
      <c r="P491" s="297"/>
      <c r="Q491" s="293"/>
      <c r="R491" s="293"/>
      <c r="S491" s="293"/>
    </row>
    <row r="492" spans="2:19" ht="14.1" customHeight="1">
      <c r="B492" s="247">
        <v>4133</v>
      </c>
      <c r="C492" s="384" t="s">
        <v>427</v>
      </c>
      <c r="D492" s="294" t="s">
        <v>412</v>
      </c>
      <c r="E492" s="388">
        <v>5333</v>
      </c>
      <c r="F492" s="384" t="s">
        <v>255</v>
      </c>
      <c r="G492" s="293" t="s">
        <v>7</v>
      </c>
      <c r="H492" s="552">
        <v>44505</v>
      </c>
      <c r="I492" s="293" t="s">
        <v>164</v>
      </c>
      <c r="J492" s="293" t="s">
        <v>496</v>
      </c>
      <c r="K492" s="293" t="s">
        <v>1774</v>
      </c>
      <c r="L492" s="249">
        <v>324209</v>
      </c>
      <c r="M492" s="295" t="s">
        <v>822</v>
      </c>
      <c r="N492" s="249">
        <v>278</v>
      </c>
      <c r="O492" s="296"/>
      <c r="P492" s="297"/>
      <c r="Q492" s="293"/>
      <c r="R492" s="293"/>
      <c r="S492" s="293"/>
    </row>
    <row r="493" spans="2:19" ht="14.1" customHeight="1">
      <c r="B493" s="247">
        <v>4134</v>
      </c>
      <c r="C493" s="384" t="s">
        <v>427</v>
      </c>
      <c r="D493" s="294" t="s">
        <v>412</v>
      </c>
      <c r="E493" s="388">
        <v>5333</v>
      </c>
      <c r="F493" s="384" t="s">
        <v>255</v>
      </c>
      <c r="G493" s="293" t="s">
        <v>7</v>
      </c>
      <c r="H493" s="552">
        <v>44505</v>
      </c>
      <c r="I493" s="293" t="s">
        <v>164</v>
      </c>
      <c r="J493" s="293" t="s">
        <v>509</v>
      </c>
      <c r="K493" s="293" t="s">
        <v>1774</v>
      </c>
      <c r="L493" s="249">
        <v>323388</v>
      </c>
      <c r="M493" s="295" t="s">
        <v>822</v>
      </c>
      <c r="N493" s="249">
        <v>278</v>
      </c>
      <c r="O493" s="296"/>
      <c r="P493" s="297"/>
      <c r="Q493" s="293"/>
      <c r="R493" s="293"/>
      <c r="S493" s="293"/>
    </row>
    <row r="494" spans="2:19" ht="14.25" customHeight="1">
      <c r="B494" s="247">
        <v>4135</v>
      </c>
      <c r="C494" s="389" t="s">
        <v>427</v>
      </c>
      <c r="D494" s="300" t="str">
        <f>IFERROR(VLOOKUP(Dat_Pagos[[#This Row],[CURP]],BASE_A[[CURP]:[NOMBRE]],3,FALSE),"Por Identificar")</f>
        <v>GARCES GARCIA RODRIGO</v>
      </c>
      <c r="E494" s="388">
        <v>5333</v>
      </c>
      <c r="F494" s="293" t="s">
        <v>255</v>
      </c>
      <c r="G494" s="293" t="s">
        <v>7</v>
      </c>
      <c r="H494" s="552">
        <v>44477</v>
      </c>
      <c r="I494" s="293" t="s">
        <v>164</v>
      </c>
      <c r="J494" s="293" t="s">
        <v>513</v>
      </c>
      <c r="K494" s="293" t="s">
        <v>1774</v>
      </c>
      <c r="L494" s="251">
        <v>647952</v>
      </c>
      <c r="M494" s="298" t="s">
        <v>834</v>
      </c>
      <c r="N494" s="251">
        <v>290</v>
      </c>
      <c r="O494" s="296"/>
      <c r="P494" s="297"/>
      <c r="Q494" s="293"/>
      <c r="R494" s="293"/>
      <c r="S494" s="293"/>
    </row>
    <row r="495" spans="2:19" ht="14.25" customHeight="1">
      <c r="B495" s="247">
        <v>4136</v>
      </c>
      <c r="C495" s="293" t="s">
        <v>427</v>
      </c>
      <c r="D495" s="300" t="str">
        <f>IFERROR(VLOOKUP(Dat_Pagos[[#This Row],[CURP]],BASE_A[[CURP]:[NOMBRE]],3,FALSE),"Por Identificar")</f>
        <v>BAHENA NAJERA BENJAMIN</v>
      </c>
      <c r="E495" s="388">
        <v>7200</v>
      </c>
      <c r="F495" s="293" t="s">
        <v>198</v>
      </c>
      <c r="G495" s="293" t="s">
        <v>7</v>
      </c>
      <c r="H495" s="544">
        <v>44505</v>
      </c>
      <c r="I495" s="293" t="s">
        <v>383</v>
      </c>
      <c r="J495" s="293" t="s">
        <v>514</v>
      </c>
      <c r="K495" s="293" t="s">
        <v>1749</v>
      </c>
      <c r="L495" s="251">
        <v>952458</v>
      </c>
      <c r="M495" s="298" t="s">
        <v>1194</v>
      </c>
      <c r="N495" s="251">
        <v>288</v>
      </c>
      <c r="O495" s="296"/>
      <c r="P495" s="297"/>
      <c r="Q495" s="293"/>
      <c r="R495" s="293"/>
      <c r="S495" s="293"/>
    </row>
    <row r="496" spans="2:19" ht="14.1" customHeight="1">
      <c r="B496" s="247">
        <v>4137</v>
      </c>
      <c r="C496" s="293" t="s">
        <v>446</v>
      </c>
      <c r="D496" s="300" t="str">
        <f>IFERROR(VLOOKUP(Dat_Pagos[[#This Row],[CURP]],BASE_A[[CURP]:[NOMBRE]],3,FALSE),"Por Identificar")</f>
        <v>PECH PECH ADDY PAULINA</v>
      </c>
      <c r="E496" s="388">
        <v>18000</v>
      </c>
      <c r="F496" s="293" t="s">
        <v>198</v>
      </c>
      <c r="G496" s="293" t="s">
        <v>7</v>
      </c>
      <c r="H496" s="544">
        <v>44505</v>
      </c>
      <c r="I496" s="293" t="s">
        <v>383</v>
      </c>
      <c r="J496" s="293" t="s">
        <v>516</v>
      </c>
      <c r="K496" s="293" t="s">
        <v>1749</v>
      </c>
      <c r="L496" s="251">
        <v>556888</v>
      </c>
      <c r="M496" s="298" t="s">
        <v>1218</v>
      </c>
      <c r="N496" s="251">
        <v>129</v>
      </c>
      <c r="O496" s="293"/>
      <c r="P496" s="297"/>
      <c r="Q496" s="293"/>
      <c r="R496" s="293"/>
      <c r="S496" s="293"/>
    </row>
    <row r="497" spans="2:19" ht="14.1" customHeight="1">
      <c r="B497" s="247">
        <v>4138</v>
      </c>
      <c r="C497" s="293" t="s">
        <v>427</v>
      </c>
      <c r="D497" s="294" t="str">
        <f>IFERROR(VLOOKUP(Dat_Pagos[[#This Row],[CURP]],BASE_A[[CURP]:[NOMBRE]],3,FALSE),"Por Identificar")</f>
        <v>VELARDE GOMEZ JORGE</v>
      </c>
      <c r="E497" s="267">
        <v>1000</v>
      </c>
      <c r="F497" s="293" t="s">
        <v>518</v>
      </c>
      <c r="G497" s="293" t="s">
        <v>432</v>
      </c>
      <c r="H497" s="544">
        <v>44509</v>
      </c>
      <c r="I497" s="293" t="s">
        <v>164</v>
      </c>
      <c r="J497" s="293" t="s">
        <v>519</v>
      </c>
      <c r="K497" s="293" t="s">
        <v>1771</v>
      </c>
      <c r="L497" s="251">
        <v>781857</v>
      </c>
      <c r="M497" s="298" t="s">
        <v>841</v>
      </c>
      <c r="N497" s="251">
        <v>298</v>
      </c>
      <c r="O497" s="296"/>
      <c r="P497" s="297"/>
      <c r="Q497" s="293"/>
      <c r="R497" s="293"/>
      <c r="S497" s="293"/>
    </row>
    <row r="498" spans="2:19" ht="14.25" customHeight="1">
      <c r="B498" s="247">
        <v>4139</v>
      </c>
      <c r="C498" s="293" t="s">
        <v>427</v>
      </c>
      <c r="D498" s="300" t="str">
        <f>IFERROR(VLOOKUP(Dat_Pagos[[#This Row],[CURP]],BASE_A[[CURP]:[NOMBRE]],3,FALSE),"Por Identificar")</f>
        <v>RODRIGUEZ FIGUEROA HOMERO</v>
      </c>
      <c r="E498" s="267">
        <v>900</v>
      </c>
      <c r="F498" s="293" t="s">
        <v>255</v>
      </c>
      <c r="G498" s="293" t="s">
        <v>7</v>
      </c>
      <c r="H498" s="544">
        <v>44509</v>
      </c>
      <c r="I498" s="293" t="s">
        <v>362</v>
      </c>
      <c r="J498" s="293" t="s">
        <v>387</v>
      </c>
      <c r="K498" s="293" t="s">
        <v>1774</v>
      </c>
      <c r="L498" s="251">
        <v>329541</v>
      </c>
      <c r="M498" s="298" t="s">
        <v>827</v>
      </c>
      <c r="N498" s="251">
        <v>111</v>
      </c>
      <c r="O498" s="296"/>
      <c r="P498" s="297"/>
      <c r="Q498" s="293"/>
      <c r="R498" s="293"/>
      <c r="S498" s="293"/>
    </row>
    <row r="499" spans="2:19" ht="14.1" customHeight="1">
      <c r="B499" s="247">
        <v>4140</v>
      </c>
      <c r="C499" s="293" t="s">
        <v>446</v>
      </c>
      <c r="D499" s="300" t="str">
        <f>IFERROR(VLOOKUP(Dat_Pagos[[#This Row],[CURP]],BASE_A[[CURP]:[NOMBRE]],3,FALSE),"Por Identificar")</f>
        <v>PECH JIMENEZ SERGIO ALFONSO</v>
      </c>
      <c r="E499" s="267">
        <v>2800</v>
      </c>
      <c r="F499" s="293" t="s">
        <v>198</v>
      </c>
      <c r="G499" s="293" t="s">
        <v>7</v>
      </c>
      <c r="H499" s="544">
        <v>44509</v>
      </c>
      <c r="I499" s="293" t="s">
        <v>164</v>
      </c>
      <c r="J499" s="293" t="s">
        <v>520</v>
      </c>
      <c r="K499" s="293" t="s">
        <v>1749</v>
      </c>
      <c r="L499" s="251">
        <v>312194</v>
      </c>
      <c r="M499" s="298" t="s">
        <v>2188</v>
      </c>
      <c r="N499" s="251">
        <v>153</v>
      </c>
      <c r="O499" s="296"/>
      <c r="P499" s="348" t="s">
        <v>372</v>
      </c>
      <c r="Q499" s="293"/>
      <c r="R499" s="293"/>
      <c r="S499" s="293"/>
    </row>
    <row r="500" spans="2:19" ht="14.1" customHeight="1">
      <c r="B500" s="247">
        <v>4141</v>
      </c>
      <c r="C500" s="293" t="s">
        <v>446</v>
      </c>
      <c r="D500" s="300" t="str">
        <f>IFERROR(VLOOKUP(Dat_Pagos[[#This Row],[CURP]],BASE_A[[CURP]:[NOMBRE]],3,FALSE),"Por Identificar")</f>
        <v>PECH JIMENEZ SERGIO ALFONSO</v>
      </c>
      <c r="E500" s="267">
        <v>2800</v>
      </c>
      <c r="F500" s="293" t="s">
        <v>198</v>
      </c>
      <c r="G500" s="293" t="s">
        <v>7</v>
      </c>
      <c r="H500" s="544">
        <v>44509</v>
      </c>
      <c r="I500" s="293" t="s">
        <v>164</v>
      </c>
      <c r="J500" s="293" t="s">
        <v>521</v>
      </c>
      <c r="K500" s="293" t="s">
        <v>1749</v>
      </c>
      <c r="L500" s="251">
        <v>312194</v>
      </c>
      <c r="M500" s="298" t="s">
        <v>2188</v>
      </c>
      <c r="N500" s="251">
        <v>153</v>
      </c>
      <c r="O500" s="296"/>
      <c r="P500" s="348" t="s">
        <v>372</v>
      </c>
      <c r="Q500" s="293"/>
      <c r="R500" s="293"/>
      <c r="S500" s="293"/>
    </row>
    <row r="501" spans="2:19" ht="14.1" customHeight="1">
      <c r="B501" s="247">
        <v>4142</v>
      </c>
      <c r="C501" s="293" t="s">
        <v>446</v>
      </c>
      <c r="D501" s="310" t="s">
        <v>283</v>
      </c>
      <c r="E501" s="267">
        <v>2800</v>
      </c>
      <c r="F501" s="293" t="s">
        <v>198</v>
      </c>
      <c r="G501" s="293" t="s">
        <v>7</v>
      </c>
      <c r="H501" s="544">
        <v>44509</v>
      </c>
      <c r="I501" s="293" t="s">
        <v>164</v>
      </c>
      <c r="J501" s="293" t="s">
        <v>472</v>
      </c>
      <c r="K501" s="293" t="s">
        <v>1749</v>
      </c>
      <c r="L501" s="251">
        <v>312194</v>
      </c>
      <c r="M501" s="298" t="s">
        <v>2188</v>
      </c>
      <c r="N501" s="251">
        <v>153</v>
      </c>
      <c r="O501" s="296"/>
      <c r="P501" s="348" t="s">
        <v>372</v>
      </c>
      <c r="Q501" s="293"/>
      <c r="R501" s="293"/>
      <c r="S501" s="293"/>
    </row>
    <row r="502" spans="2:19" ht="15.75" customHeight="1">
      <c r="B502" s="247">
        <v>4143</v>
      </c>
      <c r="C502" s="293" t="s">
        <v>446</v>
      </c>
      <c r="D502" s="310" t="s">
        <v>515</v>
      </c>
      <c r="E502" s="267">
        <v>45000</v>
      </c>
      <c r="F502" s="293" t="s">
        <v>198</v>
      </c>
      <c r="G502" s="293" t="s">
        <v>7</v>
      </c>
      <c r="H502" s="544">
        <v>44509</v>
      </c>
      <c r="I502" s="293" t="s">
        <v>164</v>
      </c>
      <c r="J502" s="293" t="s">
        <v>522</v>
      </c>
      <c r="K502" s="293" t="s">
        <v>1749</v>
      </c>
      <c r="L502" s="251">
        <v>263547</v>
      </c>
      <c r="M502" s="298" t="s">
        <v>1218</v>
      </c>
      <c r="N502" s="251">
        <v>129</v>
      </c>
      <c r="O502" s="380"/>
      <c r="P502" s="348" t="s">
        <v>372</v>
      </c>
      <c r="Q502" s="293"/>
      <c r="R502" s="293"/>
      <c r="S502" s="293"/>
    </row>
    <row r="503" spans="2:19" ht="14.1" customHeight="1">
      <c r="B503" s="247">
        <v>4144</v>
      </c>
      <c r="C503" s="293" t="s">
        <v>427</v>
      </c>
      <c r="D503" s="300" t="str">
        <f>IFERROR(VLOOKUP(Dat_Pagos[[#This Row],[CURP]],BASE_A[[CURP]:[NOMBRE]],3,FALSE),"Por Identificar")</f>
        <v>VEGA MARTINEZ CARLOS</v>
      </c>
      <c r="E503" s="267">
        <v>3350</v>
      </c>
      <c r="F503" s="293" t="s">
        <v>198</v>
      </c>
      <c r="G503" s="293" t="s">
        <v>7</v>
      </c>
      <c r="H503" s="544">
        <v>44509</v>
      </c>
      <c r="I503" s="293" t="s">
        <v>164</v>
      </c>
      <c r="J503" s="293" t="s">
        <v>472</v>
      </c>
      <c r="K503" s="293" t="s">
        <v>1749</v>
      </c>
      <c r="L503" s="251">
        <v>261921</v>
      </c>
      <c r="M503" s="298" t="s">
        <v>1328</v>
      </c>
      <c r="N503" s="251">
        <v>43</v>
      </c>
      <c r="O503" s="380"/>
      <c r="P503" s="348" t="s">
        <v>372</v>
      </c>
      <c r="Q503" s="293"/>
      <c r="R503" s="293"/>
      <c r="S503" s="293"/>
    </row>
    <row r="504" spans="2:19" ht="15.75" customHeight="1">
      <c r="B504" s="247">
        <v>4145</v>
      </c>
      <c r="C504" s="293" t="s">
        <v>427</v>
      </c>
      <c r="D504" s="300" t="str">
        <f>IFERROR(VLOOKUP(Dat_Pagos[[#This Row],[CURP]],BASE_A[[CURP]:[NOMBRE]],3,FALSE),"Por Identificar")</f>
        <v>CANO GOMEZ HECTOR DOMINGO</v>
      </c>
      <c r="E504" s="267">
        <v>3350</v>
      </c>
      <c r="F504" s="293" t="s">
        <v>255</v>
      </c>
      <c r="G504" s="293" t="s">
        <v>7</v>
      </c>
      <c r="H504" s="544">
        <v>44508</v>
      </c>
      <c r="I504" s="293" t="s">
        <v>164</v>
      </c>
      <c r="J504" s="293" t="s">
        <v>430</v>
      </c>
      <c r="K504" s="293" t="s">
        <v>1774</v>
      </c>
      <c r="L504" s="251">
        <v>632138</v>
      </c>
      <c r="M504" s="298" t="s">
        <v>835</v>
      </c>
      <c r="N504" s="251">
        <v>291</v>
      </c>
      <c r="O504" s="296"/>
      <c r="P504" s="297"/>
      <c r="Q504" s="293"/>
      <c r="R504" s="293"/>
      <c r="S504" s="293"/>
    </row>
    <row r="505" spans="2:19" ht="14.4" customHeight="1">
      <c r="B505" s="247">
        <v>4146</v>
      </c>
      <c r="C505" s="293" t="s">
        <v>446</v>
      </c>
      <c r="D505" s="300" t="str">
        <f>IFERROR(VLOOKUP(Dat_Pagos[[#This Row],[CURP]],BASE_A[[CURP]:[NOMBRE]],3,FALSE),"Por Identificar")</f>
        <v>PECH PECH ADDY PAULINA</v>
      </c>
      <c r="E505" s="267">
        <v>1193</v>
      </c>
      <c r="F505" s="293" t="s">
        <v>198</v>
      </c>
      <c r="G505" s="293" t="s">
        <v>7</v>
      </c>
      <c r="H505" s="544">
        <v>44508</v>
      </c>
      <c r="I505" s="293" t="s">
        <v>383</v>
      </c>
      <c r="J505" s="293" t="s">
        <v>384</v>
      </c>
      <c r="K505" s="293" t="s">
        <v>1749</v>
      </c>
      <c r="L505" s="251">
        <v>898756</v>
      </c>
      <c r="M505" s="298" t="s">
        <v>1218</v>
      </c>
      <c r="N505" s="251">
        <v>129</v>
      </c>
      <c r="O505" s="296"/>
      <c r="P505" s="297"/>
      <c r="Q505" s="293"/>
      <c r="R505" s="293"/>
      <c r="S505" s="293"/>
    </row>
    <row r="506" spans="2:19" ht="14.4" customHeight="1">
      <c r="B506" s="247">
        <v>4147</v>
      </c>
      <c r="C506" s="293" t="s">
        <v>427</v>
      </c>
      <c r="D506" s="300" t="str">
        <f>IFERROR(VLOOKUP(Dat_Pagos[[#This Row],[CURP]],BASE_A[[CURP]:[NOMBRE]],3,FALSE),"Por Identificar")</f>
        <v>RAMIREZ ARAGON MIGUEL ANGEL</v>
      </c>
      <c r="E506" s="267">
        <v>2800</v>
      </c>
      <c r="F506" s="293" t="s">
        <v>198</v>
      </c>
      <c r="G506" s="293" t="s">
        <v>7</v>
      </c>
      <c r="H506" s="544">
        <v>44508</v>
      </c>
      <c r="I506" s="293" t="s">
        <v>164</v>
      </c>
      <c r="J506" s="293" t="s">
        <v>523</v>
      </c>
      <c r="K506" s="293" t="s">
        <v>1749</v>
      </c>
      <c r="L506" s="251">
        <v>1862535</v>
      </c>
      <c r="M506" s="298" t="s">
        <v>1317</v>
      </c>
      <c r="N506" s="251">
        <v>114</v>
      </c>
      <c r="O506" s="296"/>
      <c r="P506" s="297"/>
      <c r="Q506" s="293"/>
      <c r="R506" s="293"/>
      <c r="S506" s="293"/>
    </row>
    <row r="507" spans="2:19" ht="14.4" customHeight="1">
      <c r="B507" s="247">
        <v>4148</v>
      </c>
      <c r="C507" s="293" t="s">
        <v>427</v>
      </c>
      <c r="D507" s="294" t="s">
        <v>35</v>
      </c>
      <c r="E507" s="267">
        <v>5750</v>
      </c>
      <c r="F507" s="293" t="s">
        <v>163</v>
      </c>
      <c r="G507" s="293" t="s">
        <v>432</v>
      </c>
      <c r="H507" s="544">
        <v>44508</v>
      </c>
      <c r="I507" s="293" t="s">
        <v>383</v>
      </c>
      <c r="J507" s="293" t="s">
        <v>524</v>
      </c>
      <c r="K507" s="293" t="s">
        <v>1768</v>
      </c>
      <c r="L507" s="251">
        <v>75686</v>
      </c>
      <c r="M507" s="298" t="s">
        <v>36</v>
      </c>
      <c r="N507" s="251">
        <v>105</v>
      </c>
      <c r="O507" s="296"/>
      <c r="P507" s="297"/>
      <c r="Q507" s="293"/>
      <c r="R507" s="293"/>
      <c r="S507" s="293"/>
    </row>
    <row r="508" spans="2:19" ht="14.4" customHeight="1">
      <c r="B508" s="247">
        <v>4149</v>
      </c>
      <c r="C508" s="293" t="s">
        <v>427</v>
      </c>
      <c r="D508" s="294" t="s">
        <v>35</v>
      </c>
      <c r="E508" s="267">
        <v>750</v>
      </c>
      <c r="F508" s="293" t="s">
        <v>163</v>
      </c>
      <c r="G508" s="293" t="s">
        <v>432</v>
      </c>
      <c r="H508" s="544">
        <v>44508</v>
      </c>
      <c r="I508" s="293" t="s">
        <v>383</v>
      </c>
      <c r="J508" s="293" t="s">
        <v>384</v>
      </c>
      <c r="K508" s="293" t="s">
        <v>1768</v>
      </c>
      <c r="L508" s="251">
        <v>75686</v>
      </c>
      <c r="M508" s="298" t="s">
        <v>36</v>
      </c>
      <c r="N508" s="251">
        <v>105</v>
      </c>
      <c r="O508" s="296"/>
      <c r="P508" s="297"/>
      <c r="Q508" s="293"/>
      <c r="R508" s="293"/>
      <c r="S508" s="293"/>
    </row>
    <row r="509" spans="2:19" ht="15.75" customHeight="1">
      <c r="B509" s="247">
        <v>4150</v>
      </c>
      <c r="C509" s="293" t="s">
        <v>427</v>
      </c>
      <c r="D509" s="300" t="str">
        <f>IFERROR(VLOOKUP(Dat_Pagos[[#This Row],[CURP]],BASE_A[[CURP]:[NOMBRE]],3,FALSE),"Por Identificar")</f>
        <v>ALARCON TERRON OCTAVIO</v>
      </c>
      <c r="E509" s="267">
        <v>3350</v>
      </c>
      <c r="F509" s="293" t="s">
        <v>198</v>
      </c>
      <c r="G509" s="293" t="s">
        <v>7</v>
      </c>
      <c r="H509" s="544">
        <v>44508</v>
      </c>
      <c r="I509" s="293" t="s">
        <v>164</v>
      </c>
      <c r="J509" s="293" t="s">
        <v>190</v>
      </c>
      <c r="K509" s="293" t="s">
        <v>1749</v>
      </c>
      <c r="L509" s="251">
        <v>5229</v>
      </c>
      <c r="M509" s="298" t="s">
        <v>1293</v>
      </c>
      <c r="N509" s="251">
        <v>167</v>
      </c>
      <c r="O509" s="296"/>
      <c r="P509" s="297"/>
      <c r="Q509" s="293"/>
      <c r="R509" s="293"/>
      <c r="S509" s="293"/>
    </row>
    <row r="510" spans="2:19" ht="15.75" customHeight="1">
      <c r="B510" s="247">
        <v>4151</v>
      </c>
      <c r="C510" s="293" t="s">
        <v>427</v>
      </c>
      <c r="D510" s="294" t="s">
        <v>106</v>
      </c>
      <c r="E510" s="267">
        <v>2180</v>
      </c>
      <c r="F510" s="293" t="s">
        <v>163</v>
      </c>
      <c r="G510" s="293" t="s">
        <v>432</v>
      </c>
      <c r="H510" s="544">
        <v>44508</v>
      </c>
      <c r="I510" s="293" t="s">
        <v>164</v>
      </c>
      <c r="J510" s="293" t="s">
        <v>510</v>
      </c>
      <c r="K510" s="293" t="s">
        <v>1768</v>
      </c>
      <c r="L510" s="251">
        <v>750035</v>
      </c>
      <c r="M510" s="298" t="s">
        <v>107</v>
      </c>
      <c r="N510" s="251">
        <v>242</v>
      </c>
      <c r="O510" s="296"/>
      <c r="P510" s="297"/>
      <c r="Q510" s="293"/>
      <c r="R510" s="293"/>
      <c r="S510" s="293"/>
    </row>
    <row r="511" spans="2:19" ht="15.75" customHeight="1">
      <c r="B511" s="247">
        <v>4152</v>
      </c>
      <c r="C511" s="293" t="s">
        <v>427</v>
      </c>
      <c r="D511" s="300" t="str">
        <f>IFERROR(VLOOKUP(Dat_Pagos[[#This Row],[CURP]],BASE_A[[CURP]:[NOMBRE]],3,FALSE),"Por Identificar")</f>
        <v>TERRES HERNANDEZ PABLO GUILLERMO</v>
      </c>
      <c r="E511" s="267">
        <v>2180</v>
      </c>
      <c r="F511" s="293" t="s">
        <v>303</v>
      </c>
      <c r="G511" s="293" t="s">
        <v>432</v>
      </c>
      <c r="H511" s="544">
        <v>44508</v>
      </c>
      <c r="I511" s="293" t="s">
        <v>164</v>
      </c>
      <c r="J511" s="293" t="s">
        <v>499</v>
      </c>
      <c r="K511" s="293" t="s">
        <v>1775</v>
      </c>
      <c r="L511" s="251">
        <v>749903</v>
      </c>
      <c r="M511" s="298" t="s">
        <v>1396</v>
      </c>
      <c r="N511" s="251">
        <v>234</v>
      </c>
      <c r="O511" s="296"/>
      <c r="P511" s="297"/>
      <c r="Q511" s="293"/>
      <c r="R511" s="293"/>
      <c r="S511" s="293"/>
    </row>
    <row r="512" spans="2:19" ht="15.75" customHeight="1">
      <c r="B512" s="247">
        <v>4153</v>
      </c>
      <c r="C512" s="293" t="s">
        <v>427</v>
      </c>
      <c r="D512" s="300" t="str">
        <f>IFERROR(VLOOKUP(Dat_Pagos[[#This Row],[CURP]],BASE_A[[CURP]:[NOMBRE]],3,FALSE),"Por Identificar")</f>
        <v xml:space="preserve">VILLALBA DURAN VIRGINIA </v>
      </c>
      <c r="E512" s="267">
        <v>2180</v>
      </c>
      <c r="F512" s="293" t="s">
        <v>303</v>
      </c>
      <c r="G512" s="293" t="s">
        <v>7</v>
      </c>
      <c r="H512" s="544">
        <v>44508</v>
      </c>
      <c r="I512" s="293" t="s">
        <v>164</v>
      </c>
      <c r="J512" s="293" t="s">
        <v>499</v>
      </c>
      <c r="K512" s="293" t="s">
        <v>1775</v>
      </c>
      <c r="L512" s="251">
        <v>412409</v>
      </c>
      <c r="M512" s="298" t="s">
        <v>123</v>
      </c>
      <c r="N512" s="251">
        <v>29</v>
      </c>
      <c r="O512" s="296"/>
      <c r="P512" s="348" t="s">
        <v>372</v>
      </c>
      <c r="Q512" s="293"/>
      <c r="R512" s="293"/>
      <c r="S512" s="293"/>
    </row>
    <row r="513" spans="2:19" ht="15.75" customHeight="1">
      <c r="B513" s="247">
        <v>4154</v>
      </c>
      <c r="C513" s="293" t="s">
        <v>294</v>
      </c>
      <c r="D513" s="362" t="str">
        <f>IFERROR(VLOOKUP(Dat_Pagos[[#This Row],[CURP]],BASE_A[[CURP]:[NOMBRE]],3,FALSE),"Por Identificar")</f>
        <v xml:space="preserve">MEDINA VILLARREAL BLANCA ANNEL </v>
      </c>
      <c r="E513" s="267">
        <v>650</v>
      </c>
      <c r="F513" s="293" t="s">
        <v>198</v>
      </c>
      <c r="G513" s="293" t="s">
        <v>7</v>
      </c>
      <c r="H513" s="544">
        <v>44508</v>
      </c>
      <c r="I513" s="293" t="s">
        <v>362</v>
      </c>
      <c r="J513" s="293" t="s">
        <v>399</v>
      </c>
      <c r="K513" s="293" t="s">
        <v>1749</v>
      </c>
      <c r="L513" s="251">
        <v>179345</v>
      </c>
      <c r="M513" s="298" t="s">
        <v>119</v>
      </c>
      <c r="N513" s="251">
        <v>250</v>
      </c>
      <c r="O513" s="296"/>
      <c r="P513" s="297"/>
      <c r="Q513" s="293"/>
      <c r="R513" s="293"/>
      <c r="S513" s="293"/>
    </row>
    <row r="514" spans="2:19" ht="14.25" customHeight="1">
      <c r="B514" s="247">
        <v>4155</v>
      </c>
      <c r="C514" s="293" t="s">
        <v>427</v>
      </c>
      <c r="D514" s="300" t="str">
        <f>IFERROR(VLOOKUP(Dat_Pagos[[#This Row],[CURP]],BASE_A[[CURP]:[NOMBRE]],3,FALSE),"Por Identificar")</f>
        <v>ALCALA LOPEZ NATIVIDAD</v>
      </c>
      <c r="E514" s="373">
        <v>2350</v>
      </c>
      <c r="F514" s="293" t="s">
        <v>198</v>
      </c>
      <c r="G514" s="293" t="s">
        <v>432</v>
      </c>
      <c r="H514" s="544">
        <v>44508</v>
      </c>
      <c r="I514" s="293" t="s">
        <v>164</v>
      </c>
      <c r="J514" s="293" t="s">
        <v>510</v>
      </c>
      <c r="K514" s="293" t="s">
        <v>1749</v>
      </c>
      <c r="L514" s="251">
        <v>75236</v>
      </c>
      <c r="M514" s="298" t="s">
        <v>25</v>
      </c>
      <c r="N514" s="251">
        <v>190</v>
      </c>
      <c r="O514" s="296"/>
      <c r="P514" s="297"/>
      <c r="Q514" s="293"/>
      <c r="R514" s="293"/>
      <c r="S514" s="293"/>
    </row>
    <row r="515" spans="2:19" ht="14.25" customHeight="1">
      <c r="B515" s="247">
        <v>4156</v>
      </c>
      <c r="C515" s="293" t="s">
        <v>427</v>
      </c>
      <c r="D515" s="300" t="str">
        <f>IFERROR(VLOOKUP(Dat_Pagos[[#This Row],[CURP]],BASE_A[[CURP]:[NOMBRE]],3,FALSE),"Por Identificar")</f>
        <v>ALCALA LOPEZ NATIVIDAD</v>
      </c>
      <c r="E515" s="373">
        <v>2350</v>
      </c>
      <c r="F515" s="293" t="s">
        <v>198</v>
      </c>
      <c r="G515" s="293" t="s">
        <v>432</v>
      </c>
      <c r="H515" s="544">
        <v>44508</v>
      </c>
      <c r="I515" s="293" t="s">
        <v>164</v>
      </c>
      <c r="J515" s="293" t="s">
        <v>274</v>
      </c>
      <c r="K515" s="293" t="s">
        <v>1749</v>
      </c>
      <c r="L515" s="251">
        <v>75236</v>
      </c>
      <c r="M515" s="298" t="s">
        <v>25</v>
      </c>
      <c r="N515" s="251">
        <v>190</v>
      </c>
      <c r="O515" s="296"/>
      <c r="P515" s="297"/>
      <c r="Q515" s="293"/>
      <c r="R515" s="293"/>
      <c r="S515" s="293"/>
    </row>
    <row r="516" spans="2:19" ht="15.75" customHeight="1">
      <c r="B516" s="247">
        <v>4157</v>
      </c>
      <c r="C516" s="293" t="s">
        <v>427</v>
      </c>
      <c r="D516" s="300" t="str">
        <f>IFERROR(VLOOKUP(Dat_Pagos[[#This Row],[CURP]],BASE_A[[CURP]:[NOMBRE]],3,FALSE),"Por Identificar")</f>
        <v>ALCALA LOPEZ NATIVIDAD</v>
      </c>
      <c r="E516" s="373">
        <v>2350</v>
      </c>
      <c r="F516" s="293" t="s">
        <v>198</v>
      </c>
      <c r="G516" s="293" t="s">
        <v>432</v>
      </c>
      <c r="H516" s="544">
        <v>44508</v>
      </c>
      <c r="I516" s="293" t="s">
        <v>164</v>
      </c>
      <c r="J516" s="293" t="s">
        <v>494</v>
      </c>
      <c r="K516" s="293" t="s">
        <v>1749</v>
      </c>
      <c r="L516" s="251">
        <v>75236</v>
      </c>
      <c r="M516" s="298" t="s">
        <v>25</v>
      </c>
      <c r="N516" s="251">
        <v>190</v>
      </c>
      <c r="O516" s="296"/>
      <c r="P516" s="297"/>
      <c r="Q516" s="293"/>
      <c r="R516" s="293"/>
      <c r="S516" s="293"/>
    </row>
    <row r="517" spans="2:19" ht="15.75" customHeight="1">
      <c r="B517" s="247">
        <v>4158</v>
      </c>
      <c r="C517" s="293" t="s">
        <v>427</v>
      </c>
      <c r="D517" s="294" t="str">
        <f>IFERROR(VLOOKUP(Dat_Pagos[[#This Row],[CURP]],BASE_A[[CURP]:[NOMBRE]],3,FALSE),"Por Identificar")</f>
        <v>LOPEZ ALCALA KEVIN</v>
      </c>
      <c r="E517" s="373">
        <v>1300</v>
      </c>
      <c r="F517" s="293" t="s">
        <v>166</v>
      </c>
      <c r="G517" s="293" t="s">
        <v>432</v>
      </c>
      <c r="H517" s="544">
        <v>44508</v>
      </c>
      <c r="I517" s="293" t="s">
        <v>164</v>
      </c>
      <c r="J517" s="293" t="s">
        <v>494</v>
      </c>
      <c r="K517" s="293" t="s">
        <v>903</v>
      </c>
      <c r="L517" s="251">
        <v>75236</v>
      </c>
      <c r="M517" s="298" t="s">
        <v>81</v>
      </c>
      <c r="N517" s="251">
        <v>214</v>
      </c>
      <c r="O517" s="296"/>
      <c r="P517" s="297"/>
      <c r="Q517" s="293"/>
      <c r="R517" s="293"/>
      <c r="S517" s="293"/>
    </row>
    <row r="518" spans="2:19" ht="15.75" customHeight="1">
      <c r="B518" s="247">
        <v>4159</v>
      </c>
      <c r="C518" s="293" t="s">
        <v>294</v>
      </c>
      <c r="D518" s="300" t="str">
        <f>IFERROR(VLOOKUP(Dat_Pagos[[#This Row],[CURP]],BASE_A[[CURP]:[NOMBRE]],3,FALSE),"Por Identificar")</f>
        <v>ARGUMEDO GUERRA BLANCA DANNALY</v>
      </c>
      <c r="E518" s="267">
        <v>3350</v>
      </c>
      <c r="F518" s="293" t="s">
        <v>198</v>
      </c>
      <c r="G518" s="293" t="s">
        <v>7</v>
      </c>
      <c r="H518" s="544">
        <v>44508</v>
      </c>
      <c r="I518" s="293" t="s">
        <v>164</v>
      </c>
      <c r="J518" s="293" t="s">
        <v>228</v>
      </c>
      <c r="K518" s="293" t="s">
        <v>1749</v>
      </c>
      <c r="L518" s="251">
        <v>711233</v>
      </c>
      <c r="M518" s="298" t="s">
        <v>2213</v>
      </c>
      <c r="N518" s="251">
        <v>303</v>
      </c>
      <c r="O518" s="296"/>
      <c r="P518" s="348" t="s">
        <v>372</v>
      </c>
      <c r="Q518" s="293"/>
      <c r="R518" s="293"/>
      <c r="S518" s="293"/>
    </row>
    <row r="519" spans="2:19" ht="14.1" customHeight="1">
      <c r="B519" s="247">
        <v>4160</v>
      </c>
      <c r="C519" s="293" t="s">
        <v>427</v>
      </c>
      <c r="D519" s="300" t="str">
        <f>IFERROR(VLOOKUP(Dat_Pagos[[#This Row],[CURP]],BASE_A[[CURP]:[NOMBRE]],3,FALSE),"Por Identificar")</f>
        <v>MORALES VILLAGRAN LAURA ELISA</v>
      </c>
      <c r="E519" s="267">
        <v>3450</v>
      </c>
      <c r="F519" s="293" t="s">
        <v>255</v>
      </c>
      <c r="G519" s="293" t="s">
        <v>7</v>
      </c>
      <c r="H519" s="544">
        <v>44508</v>
      </c>
      <c r="I519" s="293" t="s">
        <v>164</v>
      </c>
      <c r="J519" s="293" t="s">
        <v>176</v>
      </c>
      <c r="K519" s="293" t="s">
        <v>1774</v>
      </c>
      <c r="L519" s="251">
        <v>125372</v>
      </c>
      <c r="M519" s="298" t="s">
        <v>823</v>
      </c>
      <c r="N519" s="251">
        <v>163</v>
      </c>
      <c r="O519" s="380"/>
      <c r="P519" s="348" t="s">
        <v>372</v>
      </c>
      <c r="Q519" s="293"/>
      <c r="R519" s="293"/>
      <c r="S519" s="293"/>
    </row>
    <row r="520" spans="2:19" ht="15.75" customHeight="1">
      <c r="B520" s="247">
        <v>4161</v>
      </c>
      <c r="C520" s="293" t="s">
        <v>427</v>
      </c>
      <c r="D520" s="300" t="str">
        <f>IFERROR(VLOOKUP(Dat_Pagos[[#This Row],[CURP]],BASE_A[[CURP]:[NOMBRE]],3,FALSE),"Por Identificar")</f>
        <v>CUEN RODRIGUEZ ANIBAL GUILLERMO</v>
      </c>
      <c r="E520" s="267">
        <v>5333</v>
      </c>
      <c r="F520" s="293" t="s">
        <v>255</v>
      </c>
      <c r="G520" s="293" t="s">
        <v>7</v>
      </c>
      <c r="H520" s="544">
        <v>44508</v>
      </c>
      <c r="I520" s="293" t="s">
        <v>164</v>
      </c>
      <c r="J520" s="293" t="s">
        <v>175</v>
      </c>
      <c r="K520" s="293" t="s">
        <v>1774</v>
      </c>
      <c r="L520" s="251">
        <v>101943</v>
      </c>
      <c r="M520" s="298" t="s">
        <v>1471</v>
      </c>
      <c r="N520" s="251">
        <v>274</v>
      </c>
      <c r="O520" s="296"/>
      <c r="P520" s="297"/>
      <c r="Q520" s="293"/>
      <c r="R520" s="293"/>
      <c r="S520" s="293"/>
    </row>
    <row r="521" spans="2:19" ht="15.75" customHeight="1">
      <c r="B521" s="247">
        <v>4162</v>
      </c>
      <c r="C521" s="293" t="s">
        <v>427</v>
      </c>
      <c r="D521" s="300" t="str">
        <f>IFERROR(VLOOKUP(Dat_Pagos[[#This Row],[CURP]],BASE_A[[CURP]:[NOMBRE]],3,FALSE),"Por Identificar")</f>
        <v>HERNANDEZ BROCA SARA</v>
      </c>
      <c r="E521" s="267">
        <v>2150</v>
      </c>
      <c r="F521" s="293" t="s">
        <v>303</v>
      </c>
      <c r="G521" s="293" t="s">
        <v>432</v>
      </c>
      <c r="H521" s="544">
        <v>44508</v>
      </c>
      <c r="I521" s="293" t="s">
        <v>164</v>
      </c>
      <c r="J521" s="293" t="s">
        <v>509</v>
      </c>
      <c r="K521" s="293" t="s">
        <v>1775</v>
      </c>
      <c r="L521" s="251">
        <v>74691</v>
      </c>
      <c r="M521" s="298" t="s">
        <v>138</v>
      </c>
      <c r="N521" s="251">
        <v>255</v>
      </c>
      <c r="O521" s="296"/>
      <c r="P521" s="297"/>
      <c r="Q521" s="293"/>
      <c r="R521" s="293"/>
      <c r="S521" s="293"/>
    </row>
    <row r="522" spans="2:19" ht="15.75" customHeight="1">
      <c r="B522" s="247">
        <v>4163</v>
      </c>
      <c r="C522" s="293" t="s">
        <v>427</v>
      </c>
      <c r="D522" s="362" t="str">
        <f>IFERROR(VLOOKUP(Dat_Pagos[[#This Row],[CURP]],BASE_A[[CURP]:[NOMBRE]],3,FALSE),"Por Identificar")</f>
        <v>GARCIA ORTEGA GRISELDA</v>
      </c>
      <c r="E522" s="267">
        <v>2180</v>
      </c>
      <c r="F522" s="293" t="s">
        <v>163</v>
      </c>
      <c r="G522" s="293" t="s">
        <v>7</v>
      </c>
      <c r="H522" s="544">
        <v>44508</v>
      </c>
      <c r="I522" s="293" t="s">
        <v>164</v>
      </c>
      <c r="J522" s="293" t="s">
        <v>228</v>
      </c>
      <c r="K522" s="293" t="s">
        <v>1768</v>
      </c>
      <c r="L522" s="251">
        <v>1118212</v>
      </c>
      <c r="M522" s="298" t="s">
        <v>94</v>
      </c>
      <c r="N522" s="251">
        <v>231</v>
      </c>
      <c r="O522" s="296"/>
      <c r="P522" s="297"/>
      <c r="Q522" s="293"/>
      <c r="R522" s="293"/>
      <c r="S522" s="293"/>
    </row>
    <row r="523" spans="2:19" ht="15.75" customHeight="1">
      <c r="B523" s="247">
        <v>4164</v>
      </c>
      <c r="C523" s="293" t="s">
        <v>427</v>
      </c>
      <c r="D523" s="300" t="str">
        <f>IFERROR(VLOOKUP(Dat_Pagos[[#This Row],[CURP]],BASE_A[[CURP]:[NOMBRE]],3,FALSE),"Por Identificar")</f>
        <v xml:space="preserve">CRUZ MORENO CARLOS ALBERTO </v>
      </c>
      <c r="E523" s="267">
        <v>5333</v>
      </c>
      <c r="F523" s="293" t="s">
        <v>255</v>
      </c>
      <c r="G523" s="293" t="s">
        <v>7</v>
      </c>
      <c r="H523" s="544">
        <v>44508</v>
      </c>
      <c r="I523" s="293" t="s">
        <v>164</v>
      </c>
      <c r="J523" s="293" t="s">
        <v>175</v>
      </c>
      <c r="K523" s="293" t="s">
        <v>1774</v>
      </c>
      <c r="L523" s="251">
        <v>67219</v>
      </c>
      <c r="M523" s="298" t="s">
        <v>1467</v>
      </c>
      <c r="N523" s="251">
        <v>239</v>
      </c>
      <c r="O523" s="296"/>
      <c r="P523" s="297"/>
      <c r="Q523" s="293"/>
      <c r="R523" s="293"/>
      <c r="S523" s="293"/>
    </row>
    <row r="524" spans="2:19" ht="15.75" customHeight="1">
      <c r="B524" s="247">
        <v>4165</v>
      </c>
      <c r="C524" s="293" t="s">
        <v>427</v>
      </c>
      <c r="D524" s="300" t="str">
        <f>IFERROR(VLOOKUP(Dat_Pagos[[#This Row],[CURP]],BASE_A[[CURP]:[NOMBRE]],3,FALSE),"Por Identificar")</f>
        <v>DZIB KU JESSICA GUADALUPE</v>
      </c>
      <c r="E524" s="267">
        <v>1800</v>
      </c>
      <c r="F524" s="293" t="s">
        <v>163</v>
      </c>
      <c r="G524" s="293" t="s">
        <v>7</v>
      </c>
      <c r="H524" s="544">
        <v>44508</v>
      </c>
      <c r="I524" s="293" t="s">
        <v>383</v>
      </c>
      <c r="J524" s="293" t="s">
        <v>525</v>
      </c>
      <c r="K524" s="293" t="s">
        <v>1768</v>
      </c>
      <c r="L524" s="251">
        <v>1081121</v>
      </c>
      <c r="M524" s="298" t="s">
        <v>1081</v>
      </c>
      <c r="N524" s="251">
        <v>63</v>
      </c>
      <c r="O524" s="296"/>
      <c r="P524" s="297"/>
      <c r="Q524" s="293"/>
      <c r="R524" s="293"/>
      <c r="S524" s="293"/>
    </row>
    <row r="525" spans="2:19" ht="14.4" customHeight="1">
      <c r="B525" s="247">
        <v>4166</v>
      </c>
      <c r="C525" s="293" t="s">
        <v>427</v>
      </c>
      <c r="D525" s="300" t="str">
        <f>IFERROR(VLOOKUP(Dat_Pagos[[#This Row],[CURP]],BASE_A[[CURP]:[NOMBRE]],3,FALSE),"Por Identificar")</f>
        <v>DIAZ VILLALOBOS FELIX</v>
      </c>
      <c r="E525" s="267">
        <v>2400</v>
      </c>
      <c r="F525" s="293" t="s">
        <v>198</v>
      </c>
      <c r="G525" s="293" t="s">
        <v>7</v>
      </c>
      <c r="H525" s="544">
        <v>44511</v>
      </c>
      <c r="I525" s="293" t="s">
        <v>383</v>
      </c>
      <c r="J525" s="293" t="s">
        <v>500</v>
      </c>
      <c r="K525" s="293" t="s">
        <v>1749</v>
      </c>
      <c r="L525" s="251">
        <v>167304</v>
      </c>
      <c r="M525" s="298" t="s">
        <v>1214</v>
      </c>
      <c r="N525" s="251">
        <v>233</v>
      </c>
      <c r="O525" s="296"/>
      <c r="P525" s="297"/>
      <c r="Q525" s="293"/>
      <c r="R525" s="293"/>
      <c r="S525" s="293"/>
    </row>
    <row r="526" spans="2:19" ht="14.1" customHeight="1">
      <c r="B526" s="247">
        <v>4167</v>
      </c>
      <c r="C526" s="293" t="s">
        <v>427</v>
      </c>
      <c r="D526" s="300" t="str">
        <f>IFERROR(VLOOKUP(Dat_Pagos[[#This Row],[CURP]],BASE_A[[CURP]:[NOMBRE]],3,FALSE),"Por Identificar")</f>
        <v>GIL TUN ANGEL ARMANDO</v>
      </c>
      <c r="E526" s="267">
        <v>12500</v>
      </c>
      <c r="F526" s="293" t="s">
        <v>255</v>
      </c>
      <c r="G526" s="293" t="s">
        <v>432</v>
      </c>
      <c r="H526" s="544">
        <v>44480</v>
      </c>
      <c r="I526" s="293" t="s">
        <v>224</v>
      </c>
      <c r="J526" s="293" t="s">
        <v>526</v>
      </c>
      <c r="K526" s="293" t="s">
        <v>1774</v>
      </c>
      <c r="L526" s="251">
        <v>100140</v>
      </c>
      <c r="M526" s="298" t="s">
        <v>1416</v>
      </c>
      <c r="N526" s="251">
        <v>244</v>
      </c>
      <c r="O526" s="296"/>
      <c r="P526" s="297"/>
      <c r="Q526" s="293"/>
      <c r="R526" s="293"/>
      <c r="S526" s="293"/>
    </row>
    <row r="527" spans="2:19" ht="14.1" customHeight="1">
      <c r="B527" s="247">
        <v>4168</v>
      </c>
      <c r="C527" s="293" t="s">
        <v>427</v>
      </c>
      <c r="D527" s="300" t="str">
        <f>IFERROR(VLOOKUP(Dat_Pagos[[#This Row],[CURP]],BASE_A[[CURP]:[NOMBRE]],3,FALSE),"Por Identificar")</f>
        <v>GIL LOPEZ DORIS MARIA</v>
      </c>
      <c r="E527" s="267">
        <v>12500</v>
      </c>
      <c r="F527" s="293" t="s">
        <v>255</v>
      </c>
      <c r="G527" s="293" t="s">
        <v>432</v>
      </c>
      <c r="H527" s="544">
        <v>44480</v>
      </c>
      <c r="I527" s="293" t="s">
        <v>224</v>
      </c>
      <c r="J527" s="293" t="s">
        <v>526</v>
      </c>
      <c r="K527" s="293" t="s">
        <v>1774</v>
      </c>
      <c r="L527" s="251">
        <v>100135</v>
      </c>
      <c r="M527" s="298" t="s">
        <v>1413</v>
      </c>
      <c r="N527" s="251">
        <v>243</v>
      </c>
      <c r="O527" s="296"/>
      <c r="P527" s="297"/>
      <c r="Q527" s="293"/>
      <c r="R527" s="293"/>
      <c r="S527" s="293"/>
    </row>
    <row r="528" spans="2:19" ht="14.1" customHeight="1">
      <c r="B528" s="247">
        <v>4169</v>
      </c>
      <c r="C528" s="293" t="s">
        <v>427</v>
      </c>
      <c r="D528" s="300" t="str">
        <f>IFERROR(VLOOKUP(Dat_Pagos[[#This Row],[CURP]],BASE_A[[CURP]:[NOMBRE]],3,FALSE),"Por Identificar")</f>
        <v>GIL LOPEZ CRISTINA GUADALUPE</v>
      </c>
      <c r="E528" s="267">
        <v>12500</v>
      </c>
      <c r="F528" s="293" t="s">
        <v>255</v>
      </c>
      <c r="G528" s="293" t="s">
        <v>432</v>
      </c>
      <c r="H528" s="544">
        <v>44480</v>
      </c>
      <c r="I528" s="293" t="s">
        <v>224</v>
      </c>
      <c r="J528" s="293" t="s">
        <v>526</v>
      </c>
      <c r="K528" s="293" t="s">
        <v>1774</v>
      </c>
      <c r="L528" s="251">
        <v>100130</v>
      </c>
      <c r="M528" s="298" t="s">
        <v>1419</v>
      </c>
      <c r="N528" s="251">
        <v>245</v>
      </c>
      <c r="O528" s="296"/>
      <c r="P528" s="297"/>
      <c r="Q528" s="293"/>
      <c r="R528" s="293"/>
      <c r="S528" s="293"/>
    </row>
    <row r="529" spans="2:19" ht="14.1" customHeight="1">
      <c r="B529" s="247">
        <v>4170</v>
      </c>
      <c r="C529" s="293" t="s">
        <v>427</v>
      </c>
      <c r="D529" s="300" t="str">
        <f>IFERROR(VLOOKUP(Dat_Pagos[[#This Row],[CURP]],BASE_A[[CURP]:[NOMBRE]],3,FALSE),"Por Identificar")</f>
        <v>SANCHEZ BAEZA MANUEL ATOCHA</v>
      </c>
      <c r="E529" s="267">
        <v>1200</v>
      </c>
      <c r="F529" s="293" t="s">
        <v>198</v>
      </c>
      <c r="G529" s="293" t="s">
        <v>7</v>
      </c>
      <c r="H529" s="544">
        <v>44511</v>
      </c>
      <c r="I529" s="293" t="s">
        <v>383</v>
      </c>
      <c r="J529" s="293" t="s">
        <v>527</v>
      </c>
      <c r="K529" s="293" t="s">
        <v>1749</v>
      </c>
      <c r="L529" s="251">
        <v>143460</v>
      </c>
      <c r="M529" s="298" t="s">
        <v>1201</v>
      </c>
      <c r="N529" s="251">
        <v>123</v>
      </c>
      <c r="O529" s="296"/>
      <c r="P529" s="297"/>
      <c r="Q529" s="293"/>
      <c r="R529" s="293"/>
      <c r="S529" s="293"/>
    </row>
    <row r="530" spans="2:19" ht="15.75" customHeight="1">
      <c r="B530" s="247">
        <v>4171</v>
      </c>
      <c r="C530" s="293" t="s">
        <v>427</v>
      </c>
      <c r="D530" s="300" t="str">
        <f>IFERROR(VLOOKUP(Dat_Pagos[[#This Row],[CURP]],BASE_A[[CURP]:[NOMBRE]],3,FALSE),"Por Identificar")</f>
        <v>MANCILLA HERNANDEZ JORGE ALEJANDRO</v>
      </c>
      <c r="E530" s="267">
        <v>4600</v>
      </c>
      <c r="F530" s="293" t="s">
        <v>163</v>
      </c>
      <c r="G530" s="293" t="s">
        <v>7</v>
      </c>
      <c r="H530" s="544">
        <v>44510</v>
      </c>
      <c r="I530" s="293" t="s">
        <v>383</v>
      </c>
      <c r="J530" s="293" t="s">
        <v>528</v>
      </c>
      <c r="K530" s="293" t="str">
        <f>VLOOKUP(F530,NOMEC[],2,)</f>
        <v>MAESTRIA DE DERECHO</v>
      </c>
      <c r="L530" s="251">
        <v>297971</v>
      </c>
      <c r="M530" s="298" t="s">
        <v>1343</v>
      </c>
      <c r="N530" s="251">
        <v>186</v>
      </c>
      <c r="O530" s="296"/>
      <c r="P530" s="297"/>
      <c r="Q530" s="293"/>
      <c r="R530" s="293"/>
      <c r="S530" s="293"/>
    </row>
    <row r="531" spans="2:19" ht="14.4" customHeight="1">
      <c r="B531" s="247">
        <v>4172</v>
      </c>
      <c r="C531" s="375" t="s">
        <v>427</v>
      </c>
      <c r="D531" s="300" t="str">
        <f>IFERROR(VLOOKUP(Dat_Pagos[[#This Row],[CURP]],BASE_A[[CURP]:[NOMBRE]],3,FALSE),"Por Identificar")</f>
        <v>MANCILLA HERNANDEZ JORGE ALEJANDRO</v>
      </c>
      <c r="E531" s="267">
        <v>1130</v>
      </c>
      <c r="F531" s="293" t="s">
        <v>163</v>
      </c>
      <c r="G531" s="293" t="s">
        <v>7</v>
      </c>
      <c r="H531" s="544">
        <v>44510</v>
      </c>
      <c r="I531" s="293" t="s">
        <v>383</v>
      </c>
      <c r="J531" s="293" t="s">
        <v>384</v>
      </c>
      <c r="K531" s="293" t="str">
        <f>VLOOKUP(F531,NOMEC[],2,)</f>
        <v>MAESTRIA DE DERECHO</v>
      </c>
      <c r="L531" s="251">
        <v>297971</v>
      </c>
      <c r="M531" s="298" t="s">
        <v>1343</v>
      </c>
      <c r="N531" s="251">
        <v>186</v>
      </c>
      <c r="O531" s="296"/>
      <c r="P531" s="297"/>
      <c r="Q531" s="293"/>
      <c r="R531" s="293"/>
      <c r="S531" s="293"/>
    </row>
    <row r="532" spans="2:19" ht="15.75" customHeight="1">
      <c r="B532" s="247">
        <v>4173</v>
      </c>
      <c r="C532" s="293" t="s">
        <v>427</v>
      </c>
      <c r="D532" s="300" t="str">
        <f>IFERROR(VLOOKUP(Dat_Pagos[[#This Row],[CURP]],BASE_A[[CURP]:[NOMBRE]],3,FALSE),"Por Identificar")</f>
        <v>NAVA HERNANDEZ LUIS HERNAN</v>
      </c>
      <c r="E532" s="267">
        <v>2300</v>
      </c>
      <c r="F532" s="301" t="s">
        <v>163</v>
      </c>
      <c r="G532" s="293" t="s">
        <v>7</v>
      </c>
      <c r="H532" s="544">
        <v>44510</v>
      </c>
      <c r="I532" s="293" t="s">
        <v>383</v>
      </c>
      <c r="J532" s="293" t="s">
        <v>500</v>
      </c>
      <c r="K532" s="293" t="s">
        <v>1768</v>
      </c>
      <c r="L532" s="251" t="s">
        <v>529</v>
      </c>
      <c r="M532" s="298" t="s">
        <v>1169</v>
      </c>
      <c r="N532" s="251">
        <v>106</v>
      </c>
      <c r="O532" s="296"/>
      <c r="P532" s="297"/>
      <c r="Q532" s="293"/>
      <c r="R532" s="293"/>
      <c r="S532" s="293"/>
    </row>
    <row r="533" spans="2:19" ht="15.75" customHeight="1">
      <c r="B533" s="247">
        <v>4174</v>
      </c>
      <c r="C533" s="293" t="s">
        <v>427</v>
      </c>
      <c r="D533" s="300" t="str">
        <f>IFERROR(VLOOKUP(Dat_Pagos[[#This Row],[CURP]],BASE_A[[CURP]:[NOMBRE]],3,FALSE),"Por Identificar")</f>
        <v>CRUZ BARREIRO BLANCA ESTHER</v>
      </c>
      <c r="E533" s="267">
        <v>3000</v>
      </c>
      <c r="F533" s="293" t="s">
        <v>163</v>
      </c>
      <c r="G533" s="293" t="s">
        <v>7</v>
      </c>
      <c r="H533" s="544">
        <v>44516</v>
      </c>
      <c r="I533" s="293" t="s">
        <v>383</v>
      </c>
      <c r="J533" s="293" t="s">
        <v>530</v>
      </c>
      <c r="K533" s="293" t="s">
        <v>1768</v>
      </c>
      <c r="L533" s="251">
        <v>2883503</v>
      </c>
      <c r="M533" s="298" t="s">
        <v>1338</v>
      </c>
      <c r="N533" s="251">
        <v>183</v>
      </c>
      <c r="O533" s="296"/>
      <c r="P533" s="297"/>
      <c r="Q533" s="293"/>
      <c r="R533" s="293"/>
      <c r="S533" s="293"/>
    </row>
    <row r="534" spans="2:19" ht="15.75" customHeight="1">
      <c r="B534" s="247">
        <v>4175</v>
      </c>
      <c r="C534" s="293" t="s">
        <v>427</v>
      </c>
      <c r="D534" s="294" t="s">
        <v>16</v>
      </c>
      <c r="E534" s="267">
        <v>2180</v>
      </c>
      <c r="F534" s="293" t="s">
        <v>163</v>
      </c>
      <c r="G534" s="293" t="s">
        <v>7</v>
      </c>
      <c r="H534" s="544">
        <v>44510</v>
      </c>
      <c r="I534" s="293" t="s">
        <v>164</v>
      </c>
      <c r="J534" s="293" t="s">
        <v>418</v>
      </c>
      <c r="K534" s="293" t="s">
        <v>1768</v>
      </c>
      <c r="L534" s="251">
        <v>640527</v>
      </c>
      <c r="M534" s="298" t="s">
        <v>17</v>
      </c>
      <c r="N534" s="251">
        <v>116</v>
      </c>
      <c r="O534" s="296"/>
      <c r="P534" s="297"/>
      <c r="Q534" s="293"/>
      <c r="R534" s="293"/>
      <c r="S534" s="293"/>
    </row>
    <row r="535" spans="2:19" ht="15.75" customHeight="1">
      <c r="B535" s="247">
        <v>4176</v>
      </c>
      <c r="C535" s="293" t="s">
        <v>427</v>
      </c>
      <c r="D535" s="300" t="str">
        <f>IFERROR(VLOOKUP(Dat_Pagos[[#This Row],[CURP]],BASE_A[[CURP]:[NOMBRE]],3,FALSE),"Por Identificar")</f>
        <v>FUENTES ESCAMILLA SUSANA GUADALUPE</v>
      </c>
      <c r="E535" s="267">
        <v>5750</v>
      </c>
      <c r="F535" s="293" t="s">
        <v>163</v>
      </c>
      <c r="G535" s="293" t="s">
        <v>7</v>
      </c>
      <c r="H535" s="544">
        <v>44510</v>
      </c>
      <c r="I535" s="293" t="s">
        <v>383</v>
      </c>
      <c r="J535" s="293" t="s">
        <v>524</v>
      </c>
      <c r="K535" s="293" t="s">
        <v>1768</v>
      </c>
      <c r="L535" s="251">
        <v>670887</v>
      </c>
      <c r="M535" s="298" t="s">
        <v>1340</v>
      </c>
      <c r="N535" s="251">
        <v>219</v>
      </c>
      <c r="O535" s="380"/>
      <c r="P535" s="348" t="s">
        <v>372</v>
      </c>
      <c r="Q535" s="293"/>
      <c r="R535" s="293"/>
      <c r="S535" s="293"/>
    </row>
    <row r="536" spans="2:19" ht="14.4" customHeight="1">
      <c r="B536" s="247">
        <v>4177</v>
      </c>
      <c r="C536" s="293" t="s">
        <v>294</v>
      </c>
      <c r="D536" s="300" t="str">
        <f>IFERROR(VLOOKUP(Dat_Pagos[[#This Row],[CURP]],BASE_A[[CURP]:[NOMBRE]],3,FALSE),"Por Identificar")</f>
        <v>BOLIO CERDAN ARTURO</v>
      </c>
      <c r="E536" s="267">
        <v>3350</v>
      </c>
      <c r="F536" s="293" t="s">
        <v>198</v>
      </c>
      <c r="G536" s="183" t="s">
        <v>432</v>
      </c>
      <c r="H536" s="544">
        <v>44511</v>
      </c>
      <c r="I536" s="293" t="s">
        <v>164</v>
      </c>
      <c r="J536" s="293" t="s">
        <v>274</v>
      </c>
      <c r="K536" s="293" t="s">
        <v>1749</v>
      </c>
      <c r="L536" s="390">
        <v>124306</v>
      </c>
      <c r="M536" s="391" t="s">
        <v>33</v>
      </c>
      <c r="N536" s="390">
        <v>281</v>
      </c>
      <c r="O536" s="296"/>
      <c r="P536" s="348" t="s">
        <v>372</v>
      </c>
      <c r="Q536" s="293"/>
      <c r="R536" s="293"/>
      <c r="S536" s="293"/>
    </row>
    <row r="537" spans="2:19" ht="14.4" customHeight="1">
      <c r="B537" s="247">
        <v>4178</v>
      </c>
      <c r="C537" s="293" t="s">
        <v>446</v>
      </c>
      <c r="D537" s="300" t="str">
        <f>IFERROR(VLOOKUP(Dat_Pagos[[#This Row],[CURP]],BASE_A[[CURP]:[NOMBRE]],3,FALSE),"Por Identificar")</f>
        <v>Por Identificar</v>
      </c>
      <c r="E537" s="267">
        <v>6000</v>
      </c>
      <c r="F537" s="293" t="s">
        <v>198</v>
      </c>
      <c r="G537" s="183" t="s">
        <v>7</v>
      </c>
      <c r="H537" s="544">
        <v>44511</v>
      </c>
      <c r="I537" s="293" t="s">
        <v>224</v>
      </c>
      <c r="J537" s="293" t="s">
        <v>471</v>
      </c>
      <c r="K537" s="293" t="s">
        <v>1749</v>
      </c>
      <c r="L537" s="390">
        <v>482078</v>
      </c>
      <c r="M537" s="391" t="s">
        <v>712</v>
      </c>
      <c r="N537" s="392"/>
      <c r="O537" s="296"/>
      <c r="P537" s="297"/>
      <c r="Q537" s="293"/>
      <c r="R537" s="293"/>
      <c r="S537" s="293"/>
    </row>
    <row r="538" spans="2:19" ht="15.75" customHeight="1">
      <c r="B538" s="247">
        <v>4179</v>
      </c>
      <c r="C538" s="293" t="s">
        <v>446</v>
      </c>
      <c r="D538" s="300" t="str">
        <f>IFERROR(VLOOKUP(Dat_Pagos[[#This Row],[CURP]],BASE_A[[CURP]:[NOMBRE]],3,FALSE),"Por Identificar")</f>
        <v>Por Identificar</v>
      </c>
      <c r="E538" s="267">
        <v>5500</v>
      </c>
      <c r="F538" s="293" t="s">
        <v>198</v>
      </c>
      <c r="G538" s="183" t="s">
        <v>7</v>
      </c>
      <c r="H538" s="544">
        <v>44511</v>
      </c>
      <c r="I538" s="293" t="s">
        <v>224</v>
      </c>
      <c r="J538" s="293" t="s">
        <v>461</v>
      </c>
      <c r="K538" s="293" t="s">
        <v>1749</v>
      </c>
      <c r="L538" s="390">
        <v>490160</v>
      </c>
      <c r="M538" s="391" t="s">
        <v>712</v>
      </c>
      <c r="N538" s="392"/>
      <c r="O538" s="296"/>
      <c r="P538" s="297"/>
      <c r="Q538" s="293"/>
      <c r="R538" s="293"/>
      <c r="S538" s="293"/>
    </row>
    <row r="539" spans="2:19" ht="15.75" customHeight="1">
      <c r="B539" s="247">
        <v>4180</v>
      </c>
      <c r="C539" s="293" t="s">
        <v>427</v>
      </c>
      <c r="D539" s="300" t="str">
        <f>IFERROR(VLOOKUP(Dat_Pagos[[#This Row],[CURP]],BASE_A[[CURP]:[NOMBRE]],3,FALSE),"Por Identificar")</f>
        <v>DIAZ VILLALOBOS FELIX</v>
      </c>
      <c r="E539" s="267">
        <v>2400</v>
      </c>
      <c r="F539" s="293" t="s">
        <v>198</v>
      </c>
      <c r="G539" s="183" t="s">
        <v>7</v>
      </c>
      <c r="H539" s="544">
        <v>44511</v>
      </c>
      <c r="I539" s="293" t="s">
        <v>383</v>
      </c>
      <c r="J539" s="293" t="s">
        <v>500</v>
      </c>
      <c r="K539" s="293" t="s">
        <v>1749</v>
      </c>
      <c r="L539" s="390">
        <v>666246</v>
      </c>
      <c r="M539" s="391" t="s">
        <v>1214</v>
      </c>
      <c r="N539" s="390">
        <v>233</v>
      </c>
      <c r="O539" s="296"/>
      <c r="P539" s="297"/>
      <c r="Q539" s="293"/>
      <c r="R539" s="293"/>
      <c r="S539" s="293"/>
    </row>
    <row r="540" spans="2:19" ht="15.75" customHeight="1">
      <c r="B540" s="247">
        <v>4181</v>
      </c>
      <c r="C540" s="293" t="s">
        <v>427</v>
      </c>
      <c r="D540" s="300" t="str">
        <f>IFERROR(VLOOKUP(Dat_Pagos[[#This Row],[CURP]],BASE_A[[CURP]:[NOMBRE]],3,FALSE),"Por Identificar")</f>
        <v xml:space="preserve">CRUZ HERNANDEZ FAUSTINO </v>
      </c>
      <c r="E540" s="267">
        <v>10000</v>
      </c>
      <c r="F540" s="293" t="s">
        <v>295</v>
      </c>
      <c r="G540" s="183" t="s">
        <v>7</v>
      </c>
      <c r="H540" s="544">
        <v>44511</v>
      </c>
      <c r="I540" s="293" t="s">
        <v>224</v>
      </c>
      <c r="J540" s="293" t="s">
        <v>531</v>
      </c>
      <c r="K540" s="293" t="s">
        <v>1769</v>
      </c>
      <c r="L540" s="390">
        <v>679178</v>
      </c>
      <c r="M540" s="391" t="s">
        <v>1385</v>
      </c>
      <c r="N540" s="390">
        <v>246</v>
      </c>
      <c r="O540" s="296"/>
      <c r="P540" s="348" t="s">
        <v>372</v>
      </c>
      <c r="Q540" s="293"/>
      <c r="R540" s="293"/>
      <c r="S540" s="293"/>
    </row>
    <row r="541" spans="2:19" ht="15" customHeight="1">
      <c r="B541" s="247">
        <v>4182</v>
      </c>
      <c r="C541" s="293" t="s">
        <v>427</v>
      </c>
      <c r="D541" s="300" t="str">
        <f>IFERROR(VLOOKUP(Dat_Pagos[[#This Row],[CURP]],BASE_A[[CURP]:[NOMBRE]],3,FALSE),"Por Identificar")</f>
        <v>GARCIA MAYA MILCA NOEMI</v>
      </c>
      <c r="E541" s="267">
        <v>1800</v>
      </c>
      <c r="F541" s="293" t="s">
        <v>163</v>
      </c>
      <c r="G541" s="183" t="s">
        <v>7</v>
      </c>
      <c r="H541" s="544">
        <v>44511</v>
      </c>
      <c r="I541" s="293" t="s">
        <v>164</v>
      </c>
      <c r="J541" s="293" t="s">
        <v>532</v>
      </c>
      <c r="K541" s="293" t="s">
        <v>1768</v>
      </c>
      <c r="L541" s="390">
        <v>786564</v>
      </c>
      <c r="M541" s="298" t="s">
        <v>1142</v>
      </c>
      <c r="N541" s="251">
        <v>93</v>
      </c>
      <c r="O541" s="296"/>
      <c r="P541" s="297"/>
      <c r="Q541" s="293"/>
      <c r="R541" s="293"/>
      <c r="S541" s="293"/>
    </row>
    <row r="542" spans="2:19" ht="15" customHeight="1">
      <c r="B542" s="247">
        <v>4183</v>
      </c>
      <c r="C542" s="293" t="s">
        <v>427</v>
      </c>
      <c r="D542" s="300" t="str">
        <f>IFERROR(VLOOKUP(Dat_Pagos[[#This Row],[CURP]],BASE_A[[CURP]:[NOMBRE]],3,FALSE),"Por Identificar")</f>
        <v>GARCIA MAYA MILCA NOEMI</v>
      </c>
      <c r="E542" s="267">
        <v>1800</v>
      </c>
      <c r="F542" s="293" t="s">
        <v>163</v>
      </c>
      <c r="G542" s="183" t="s">
        <v>7</v>
      </c>
      <c r="H542" s="544">
        <v>44511</v>
      </c>
      <c r="I542" s="293" t="s">
        <v>164</v>
      </c>
      <c r="J542" s="293" t="s">
        <v>533</v>
      </c>
      <c r="K542" s="293" t="s">
        <v>1768</v>
      </c>
      <c r="L542" s="390">
        <v>786564</v>
      </c>
      <c r="M542" s="298" t="s">
        <v>1142</v>
      </c>
      <c r="N542" s="251">
        <v>93</v>
      </c>
      <c r="O542" s="296"/>
      <c r="P542" s="297"/>
      <c r="Q542" s="293"/>
      <c r="R542" s="293"/>
      <c r="S542" s="293"/>
    </row>
    <row r="543" spans="2:19" ht="14.4" customHeight="1">
      <c r="B543" s="247">
        <v>4184</v>
      </c>
      <c r="C543" s="293" t="s">
        <v>427</v>
      </c>
      <c r="D543" s="300" t="str">
        <f>IFERROR(VLOOKUP(Dat_Pagos[[#This Row],[CURP]],BASE_A[[CURP]:[NOMBRE]],3,FALSE),"Por Identificar")</f>
        <v>GONZALEZ PEREZ ROSA</v>
      </c>
      <c r="E543" s="267">
        <v>1000</v>
      </c>
      <c r="F543" s="393" t="s">
        <v>865</v>
      </c>
      <c r="G543" s="293" t="s">
        <v>432</v>
      </c>
      <c r="H543" s="544">
        <v>44516</v>
      </c>
      <c r="I543" s="293" t="s">
        <v>164</v>
      </c>
      <c r="J543" s="293" t="s">
        <v>535</v>
      </c>
      <c r="K543" s="293" t="s">
        <v>1770</v>
      </c>
      <c r="L543" s="390">
        <v>147922</v>
      </c>
      <c r="M543" s="391" t="s">
        <v>1746</v>
      </c>
      <c r="N543" s="390">
        <v>297</v>
      </c>
      <c r="O543" s="296"/>
      <c r="P543" s="297"/>
      <c r="Q543" s="293"/>
      <c r="R543" s="293"/>
      <c r="S543" s="293"/>
    </row>
    <row r="544" spans="2:19" ht="15.75" customHeight="1">
      <c r="B544" s="247">
        <v>4185</v>
      </c>
      <c r="C544" s="293" t="s">
        <v>433</v>
      </c>
      <c r="D544" s="300" t="str">
        <f>IFERROR(VLOOKUP(Dat_Pagos[[#This Row],[CURP]],BASE_A[[CURP]:[NOMBRE]],3,FALSE),"Por Identificar")</f>
        <v>VILLAMIL GOMEZ EDUARDO</v>
      </c>
      <c r="E544" s="267">
        <v>1350</v>
      </c>
      <c r="F544" s="393" t="s">
        <v>166</v>
      </c>
      <c r="G544" s="293" t="s">
        <v>432</v>
      </c>
      <c r="H544" s="544">
        <v>44516</v>
      </c>
      <c r="I544" s="293" t="s">
        <v>164</v>
      </c>
      <c r="J544" s="293" t="s">
        <v>536</v>
      </c>
      <c r="K544" s="293" t="s">
        <v>903</v>
      </c>
      <c r="L544" s="390">
        <v>863937</v>
      </c>
      <c r="M544" s="391" t="s">
        <v>943</v>
      </c>
      <c r="N544" s="390">
        <v>13</v>
      </c>
      <c r="O544" s="296"/>
      <c r="P544" s="297"/>
      <c r="Q544" s="293"/>
      <c r="R544" s="293"/>
      <c r="S544" s="293"/>
    </row>
    <row r="545" spans="2:19" ht="15.75" customHeight="1">
      <c r="B545" s="247">
        <v>4186</v>
      </c>
      <c r="C545" s="293" t="s">
        <v>427</v>
      </c>
      <c r="D545" s="300" t="str">
        <f>IFERROR(VLOOKUP(Dat_Pagos[[#This Row],[CURP]],BASE_A[[CURP]:[NOMBRE]],3,FALSE),"Por Identificar")</f>
        <v>Por Identificar</v>
      </c>
      <c r="E545" s="267">
        <v>3350</v>
      </c>
      <c r="F545" s="393" t="s">
        <v>198</v>
      </c>
      <c r="G545" s="293" t="s">
        <v>7</v>
      </c>
      <c r="H545" s="544">
        <v>44516</v>
      </c>
      <c r="I545" s="293" t="s">
        <v>164</v>
      </c>
      <c r="J545" s="293" t="s">
        <v>537</v>
      </c>
      <c r="K545" s="293" t="s">
        <v>1749</v>
      </c>
      <c r="L545" s="390">
        <v>40213</v>
      </c>
      <c r="M545" s="391" t="s">
        <v>712</v>
      </c>
      <c r="N545" s="392"/>
      <c r="O545" s="296"/>
      <c r="P545" s="348" t="s">
        <v>372</v>
      </c>
      <c r="Q545" s="293"/>
      <c r="R545" s="293"/>
      <c r="S545" s="293"/>
    </row>
    <row r="546" spans="2:19" ht="15.75" customHeight="1">
      <c r="B546" s="247">
        <v>4187</v>
      </c>
      <c r="C546" s="293" t="s">
        <v>427</v>
      </c>
      <c r="D546" s="300" t="str">
        <f>IFERROR(VLOOKUP(Dat_Pagos[[#This Row],[CURP]],BASE_A[[CURP]:[NOMBRE]],3,FALSE),"Por Identificar")</f>
        <v>OZUNA LEYVA YULMA</v>
      </c>
      <c r="E546" s="267">
        <v>4000</v>
      </c>
      <c r="F546" s="393" t="s">
        <v>163</v>
      </c>
      <c r="G546" s="293" t="s">
        <v>432</v>
      </c>
      <c r="H546" s="544">
        <v>44516</v>
      </c>
      <c r="I546" s="293" t="s">
        <v>383</v>
      </c>
      <c r="J546" s="293" t="s">
        <v>538</v>
      </c>
      <c r="K546" s="293" t="s">
        <v>1768</v>
      </c>
      <c r="L546" s="390">
        <v>868701</v>
      </c>
      <c r="M546" s="391" t="s">
        <v>1347</v>
      </c>
      <c r="N546" s="390">
        <v>188</v>
      </c>
      <c r="O546" s="296"/>
      <c r="P546" s="297"/>
      <c r="Q546" s="293"/>
      <c r="R546" s="293"/>
      <c r="S546" s="293"/>
    </row>
    <row r="547" spans="2:19" ht="15.75" customHeight="1">
      <c r="B547" s="247">
        <v>4188</v>
      </c>
      <c r="C547" s="293" t="s">
        <v>427</v>
      </c>
      <c r="D547" s="300" t="str">
        <f>IFERROR(VLOOKUP(Dat_Pagos[[#This Row],[CURP]],BASE_A[[CURP]:[NOMBRE]],3,FALSE),"Por Identificar")</f>
        <v>ALCALA LOPEZ NATIVIDAD</v>
      </c>
      <c r="E547" s="267">
        <v>2000</v>
      </c>
      <c r="F547" s="393" t="s">
        <v>198</v>
      </c>
      <c r="G547" s="293" t="s">
        <v>432</v>
      </c>
      <c r="H547" s="544">
        <v>44516</v>
      </c>
      <c r="I547" s="293" t="s">
        <v>383</v>
      </c>
      <c r="J547" s="293" t="s">
        <v>538</v>
      </c>
      <c r="K547" s="293" t="s">
        <v>1749</v>
      </c>
      <c r="L547" s="390">
        <v>896364</v>
      </c>
      <c r="M547" s="391" t="s">
        <v>25</v>
      </c>
      <c r="N547" s="390">
        <v>190</v>
      </c>
      <c r="O547" s="296"/>
      <c r="P547" s="297"/>
      <c r="Q547" s="293"/>
      <c r="R547" s="293"/>
      <c r="S547" s="293"/>
    </row>
    <row r="548" spans="2:19" ht="14.4" customHeight="1">
      <c r="B548" s="247">
        <v>4189</v>
      </c>
      <c r="C548" s="293" t="s">
        <v>427</v>
      </c>
      <c r="D548" s="300" t="str">
        <f>IFERROR(VLOOKUP(Dat_Pagos[[#This Row],[CURP]],BASE_A[[CURP]:[NOMBRE]],3,FALSE),"Por Identificar")</f>
        <v>SOSA GARCIA LIZBETH REGINA</v>
      </c>
      <c r="E548" s="267">
        <v>2180</v>
      </c>
      <c r="F548" s="393" t="s">
        <v>303</v>
      </c>
      <c r="G548" s="293" t="s">
        <v>7</v>
      </c>
      <c r="H548" s="544">
        <v>44516</v>
      </c>
      <c r="I548" s="293" t="s">
        <v>164</v>
      </c>
      <c r="J548" s="293" t="s">
        <v>509</v>
      </c>
      <c r="K548" s="293" t="s">
        <v>1775</v>
      </c>
      <c r="L548" s="390">
        <v>2636729</v>
      </c>
      <c r="M548" s="391" t="s">
        <v>150</v>
      </c>
      <c r="N548" s="390">
        <v>262</v>
      </c>
      <c r="O548" s="296"/>
      <c r="P548" s="297"/>
      <c r="Q548" s="293"/>
      <c r="R548" s="293"/>
      <c r="S548" s="293"/>
    </row>
    <row r="549" spans="2:19" ht="15.75" customHeight="1">
      <c r="B549" s="247">
        <v>4190</v>
      </c>
      <c r="C549" s="293" t="s">
        <v>427</v>
      </c>
      <c r="D549" s="300" t="str">
        <f>IFERROR(VLOOKUP(Dat_Pagos[[#This Row],[CURP]],BASE_A[[CURP]:[NOMBRE]],3,FALSE),"Por Identificar")</f>
        <v>VILLANUEVA TUN ARACELI GUADALUPE</v>
      </c>
      <c r="E549" s="267">
        <v>3350</v>
      </c>
      <c r="F549" s="393" t="s">
        <v>865</v>
      </c>
      <c r="G549" s="293" t="s">
        <v>432</v>
      </c>
      <c r="H549" s="544">
        <v>44516</v>
      </c>
      <c r="I549" s="293" t="s">
        <v>164</v>
      </c>
      <c r="J549" s="293" t="s">
        <v>211</v>
      </c>
      <c r="K549" s="293" t="s">
        <v>1770</v>
      </c>
      <c r="L549" s="390">
        <v>532662</v>
      </c>
      <c r="M549" s="391" t="s">
        <v>842</v>
      </c>
      <c r="N549" s="390">
        <v>299</v>
      </c>
      <c r="O549" s="296"/>
      <c r="P549" s="297"/>
      <c r="Q549" s="293"/>
      <c r="R549" s="293"/>
      <c r="S549" s="293"/>
    </row>
    <row r="550" spans="2:19" ht="14.4" customHeight="1">
      <c r="B550" s="247">
        <v>4191</v>
      </c>
      <c r="C550" s="293" t="s">
        <v>427</v>
      </c>
      <c r="D550" s="300" t="str">
        <f>IFERROR(VLOOKUP(Dat_Pagos[[#This Row],[CURP]],BASE_A[[CURP]:[NOMBRE]],3,FALSE),"Por Identificar")</f>
        <v xml:space="preserve">VIDAL GUAL MANUELA DE ATOCHA </v>
      </c>
      <c r="E550" s="267">
        <v>1350</v>
      </c>
      <c r="F550" s="393" t="s">
        <v>166</v>
      </c>
      <c r="G550" s="293" t="s">
        <v>7</v>
      </c>
      <c r="H550" s="544">
        <v>44516</v>
      </c>
      <c r="I550" s="293" t="s">
        <v>164</v>
      </c>
      <c r="J550" s="293" t="s">
        <v>195</v>
      </c>
      <c r="K550" s="293" t="s">
        <v>903</v>
      </c>
      <c r="L550" s="390">
        <v>1537233</v>
      </c>
      <c r="M550" s="391" t="s">
        <v>1028</v>
      </c>
      <c r="N550" s="390">
        <v>40</v>
      </c>
      <c r="O550" s="296"/>
      <c r="P550" s="297"/>
      <c r="Q550" s="293"/>
      <c r="R550" s="293"/>
      <c r="S550" s="293"/>
    </row>
    <row r="551" spans="2:19" ht="14.4" customHeight="1">
      <c r="B551" s="247">
        <v>4192</v>
      </c>
      <c r="C551" s="293" t="s">
        <v>427</v>
      </c>
      <c r="D551" s="300" t="str">
        <f>IFERROR(VLOOKUP(Dat_Pagos[[#This Row],[CURP]],BASE_A[[CURP]:[NOMBRE]],3,FALSE),"Por Identificar")</f>
        <v xml:space="preserve">MORENO GARCIA ANGELICA JANETT </v>
      </c>
      <c r="E551" s="267">
        <v>2500</v>
      </c>
      <c r="F551" s="293" t="s">
        <v>303</v>
      </c>
      <c r="G551" s="293" t="s">
        <v>7</v>
      </c>
      <c r="H551" s="544">
        <v>44516</v>
      </c>
      <c r="I551" s="293" t="s">
        <v>224</v>
      </c>
      <c r="J551" s="293" t="s">
        <v>573</v>
      </c>
      <c r="K551" s="293" t="s">
        <v>1775</v>
      </c>
      <c r="L551" s="390">
        <v>2341799</v>
      </c>
      <c r="M551" s="391" t="s">
        <v>1016</v>
      </c>
      <c r="N551" s="390">
        <v>36</v>
      </c>
      <c r="O551" s="296"/>
      <c r="P551" s="297" t="s">
        <v>372</v>
      </c>
      <c r="Q551" s="293"/>
      <c r="R551" s="293"/>
      <c r="S551" s="293"/>
    </row>
    <row r="552" spans="2:19" ht="15" customHeight="1">
      <c r="B552" s="247">
        <v>4193</v>
      </c>
      <c r="C552" s="293" t="s">
        <v>427</v>
      </c>
      <c r="D552" s="300" t="str">
        <f>IFERROR(VLOOKUP(Dat_Pagos[[#This Row],[CURP]],BASE_A[[CURP]:[NOMBRE]],3,FALSE),"Por Identificar")</f>
        <v xml:space="preserve">MAY CHAN ILEANA VICTORIA </v>
      </c>
      <c r="E552" s="267">
        <v>1500</v>
      </c>
      <c r="F552" s="393" t="s">
        <v>198</v>
      </c>
      <c r="G552" s="293" t="s">
        <v>7</v>
      </c>
      <c r="H552" s="544">
        <v>44516</v>
      </c>
      <c r="I552" s="293" t="s">
        <v>164</v>
      </c>
      <c r="J552" s="293" t="s">
        <v>539</v>
      </c>
      <c r="K552" s="293" t="s">
        <v>1749</v>
      </c>
      <c r="L552" s="390">
        <v>246525</v>
      </c>
      <c r="M552" s="391" t="s">
        <v>1454</v>
      </c>
      <c r="N552" s="390">
        <v>267</v>
      </c>
      <c r="O552" s="296"/>
      <c r="P552" s="297"/>
      <c r="Q552" s="293"/>
      <c r="R552" s="293"/>
      <c r="S552" s="293"/>
    </row>
    <row r="553" spans="2:19" ht="15.75" customHeight="1">
      <c r="B553" s="247">
        <v>4194</v>
      </c>
      <c r="C553" s="293" t="s">
        <v>433</v>
      </c>
      <c r="D553" s="300" t="str">
        <f>IFERROR(VLOOKUP(Dat_Pagos[[#This Row],[CURP]],BASE_A[[CURP]:[NOMBRE]],3,FALSE),"Por Identificar")</f>
        <v>Por Identificar</v>
      </c>
      <c r="E553" s="267">
        <v>1250</v>
      </c>
      <c r="F553" s="393" t="s">
        <v>166</v>
      </c>
      <c r="G553" s="293" t="s">
        <v>7</v>
      </c>
      <c r="H553" s="544">
        <v>44516</v>
      </c>
      <c r="I553" s="293" t="s">
        <v>164</v>
      </c>
      <c r="J553" s="293" t="s">
        <v>540</v>
      </c>
      <c r="K553" s="293" t="s">
        <v>903</v>
      </c>
      <c r="L553" s="390">
        <v>2298779</v>
      </c>
      <c r="M553" s="391" t="s">
        <v>712</v>
      </c>
      <c r="N553" s="392"/>
      <c r="O553" s="296"/>
      <c r="P553" s="297"/>
      <c r="Q553" s="293"/>
      <c r="R553" s="293"/>
      <c r="S553" s="293"/>
    </row>
    <row r="554" spans="2:19" ht="15.75" customHeight="1">
      <c r="B554" s="247">
        <v>4195</v>
      </c>
      <c r="C554" s="293" t="s">
        <v>427</v>
      </c>
      <c r="D554" s="294" t="s">
        <v>726</v>
      </c>
      <c r="E554" s="267">
        <v>2180</v>
      </c>
      <c r="F554" s="393" t="s">
        <v>163</v>
      </c>
      <c r="G554" s="293" t="s">
        <v>7</v>
      </c>
      <c r="H554" s="544">
        <v>44516</v>
      </c>
      <c r="I554" s="293" t="s">
        <v>164</v>
      </c>
      <c r="J554" s="293" t="s">
        <v>541</v>
      </c>
      <c r="K554" s="293" t="s">
        <v>1768</v>
      </c>
      <c r="L554" s="390">
        <v>1378930</v>
      </c>
      <c r="M554" s="391" t="s">
        <v>11</v>
      </c>
      <c r="N554" s="390">
        <v>201</v>
      </c>
      <c r="O554" s="296"/>
      <c r="P554" s="297"/>
      <c r="Q554" s="293"/>
      <c r="R554" s="293"/>
      <c r="S554" s="293"/>
    </row>
    <row r="555" spans="2:19" ht="15.75" customHeight="1">
      <c r="B555" s="247">
        <v>4196</v>
      </c>
      <c r="C555" s="293" t="s">
        <v>427</v>
      </c>
      <c r="D555" s="294" t="str">
        <f>IFERROR(VLOOKUP(Dat_Pagos[[#This Row],[CURP]],BASE_A[[CURP]:[NOMBRE]],3,FALSE),"Por Identificar")</f>
        <v xml:space="preserve">GONZALEZ GLENNIE MARIA FERNANDA </v>
      </c>
      <c r="E555" s="267">
        <v>1400</v>
      </c>
      <c r="F555" s="393" t="s">
        <v>166</v>
      </c>
      <c r="G555" s="293" t="s">
        <v>7</v>
      </c>
      <c r="H555" s="544">
        <v>44516</v>
      </c>
      <c r="I555" s="293" t="s">
        <v>164</v>
      </c>
      <c r="J555" s="293" t="s">
        <v>542</v>
      </c>
      <c r="K555" s="293" t="s">
        <v>903</v>
      </c>
      <c r="L555" s="390">
        <v>83293</v>
      </c>
      <c r="M555" s="391" t="s">
        <v>92</v>
      </c>
      <c r="N555" s="390">
        <v>200</v>
      </c>
      <c r="O555" s="296"/>
      <c r="P555" s="297"/>
      <c r="Q555" s="293"/>
      <c r="R555" s="293"/>
      <c r="S555" s="293"/>
    </row>
    <row r="556" spans="2:19" ht="15.75" customHeight="1">
      <c r="B556" s="247">
        <v>4197</v>
      </c>
      <c r="C556" s="293" t="s">
        <v>427</v>
      </c>
      <c r="D556" s="294" t="str">
        <f>IFERROR(VLOOKUP(Dat_Pagos[[#This Row],[CURP]],BASE_A[[CURP]:[NOMBRE]],3,FALSE),"Por Identificar")</f>
        <v>CHAIN GONZALEZ MARIA</v>
      </c>
      <c r="E556" s="267">
        <v>1400</v>
      </c>
      <c r="F556" s="393" t="s">
        <v>166</v>
      </c>
      <c r="G556" s="293" t="s">
        <v>7</v>
      </c>
      <c r="H556" s="544">
        <v>44516</v>
      </c>
      <c r="I556" s="293" t="s">
        <v>164</v>
      </c>
      <c r="J556" s="293" t="s">
        <v>542</v>
      </c>
      <c r="K556" s="293" t="s">
        <v>903</v>
      </c>
      <c r="L556" s="390">
        <v>82787</v>
      </c>
      <c r="M556" s="391" t="s">
        <v>73</v>
      </c>
      <c r="N556" s="390">
        <v>268</v>
      </c>
      <c r="O556" s="296"/>
      <c r="P556" s="297"/>
      <c r="Q556" s="293"/>
      <c r="R556" s="293"/>
      <c r="S556" s="293"/>
    </row>
    <row r="557" spans="2:19" ht="15.75" customHeight="1">
      <c r="B557" s="247">
        <v>4198</v>
      </c>
      <c r="C557" s="293" t="s">
        <v>446</v>
      </c>
      <c r="D557" s="300" t="str">
        <f>IFERROR(VLOOKUP(Dat_Pagos[[#This Row],[CURP]],BASE_A[[CURP]:[NOMBRE]],3,FALSE),"Por Identificar")</f>
        <v>LUNA CHI DAVID GIBRAN</v>
      </c>
      <c r="E557" s="267">
        <v>5500</v>
      </c>
      <c r="F557" s="393" t="s">
        <v>198</v>
      </c>
      <c r="G557" s="293" t="s">
        <v>7</v>
      </c>
      <c r="H557" s="544">
        <v>44512</v>
      </c>
      <c r="I557" s="293" t="s">
        <v>224</v>
      </c>
      <c r="J557" s="293" t="s">
        <v>461</v>
      </c>
      <c r="K557" s="293" t="s">
        <v>1749</v>
      </c>
      <c r="L557" s="390">
        <v>215263</v>
      </c>
      <c r="M557" s="391" t="s">
        <v>1254</v>
      </c>
      <c r="N557" s="390">
        <v>148</v>
      </c>
      <c r="O557" s="296"/>
      <c r="P557" s="297"/>
      <c r="Q557" s="293"/>
      <c r="R557" s="293"/>
      <c r="S557" s="293"/>
    </row>
    <row r="558" spans="2:19" ht="14.1" customHeight="1">
      <c r="B558" s="247">
        <v>4199</v>
      </c>
      <c r="C558" s="293" t="s">
        <v>450</v>
      </c>
      <c r="D558" s="300" t="str">
        <f>IFERROR(VLOOKUP(Dat_Pagos[[#This Row],[CURP]],BASE_A[[CURP]:[NOMBRE]],3,FALSE),"Por Identificar")</f>
        <v>CABALLERO VANEGAS ESTEFANIA CAROLINA</v>
      </c>
      <c r="E558" s="267">
        <v>6000</v>
      </c>
      <c r="F558" s="393" t="s">
        <v>163</v>
      </c>
      <c r="G558" s="293" t="s">
        <v>7</v>
      </c>
      <c r="H558" s="544">
        <v>44512</v>
      </c>
      <c r="I558" s="293" t="s">
        <v>224</v>
      </c>
      <c r="J558" s="293" t="s">
        <v>354</v>
      </c>
      <c r="K558" s="293" t="s">
        <v>1768</v>
      </c>
      <c r="L558" s="394">
        <v>398384</v>
      </c>
      <c r="M558" s="395" t="s">
        <v>1164</v>
      </c>
      <c r="N558" s="394">
        <v>103</v>
      </c>
      <c r="O558" s="296"/>
      <c r="P558" s="297"/>
      <c r="Q558" s="293"/>
      <c r="R558" s="293"/>
      <c r="S558" s="293"/>
    </row>
    <row r="559" spans="2:19" ht="15" customHeight="1">
      <c r="B559" s="247">
        <v>4200</v>
      </c>
      <c r="C559" s="293" t="s">
        <v>446</v>
      </c>
      <c r="D559" s="300" t="str">
        <f>IFERROR(VLOOKUP(Dat_Pagos[[#This Row],[CURP]],BASE_A[[CURP]:[NOMBRE]],3,FALSE),"Por Identificar")</f>
        <v>GUZMAN SANCHEZ ESMERALDA</v>
      </c>
      <c r="E559" s="267">
        <v>5000</v>
      </c>
      <c r="F559" s="393" t="s">
        <v>163</v>
      </c>
      <c r="G559" s="293" t="s">
        <v>7</v>
      </c>
      <c r="H559" s="544">
        <v>44512</v>
      </c>
      <c r="I559" s="293" t="s">
        <v>224</v>
      </c>
      <c r="J559" s="293" t="s">
        <v>354</v>
      </c>
      <c r="K559" s="293" t="s">
        <v>1768</v>
      </c>
      <c r="L559" s="390">
        <v>530932</v>
      </c>
      <c r="M559" s="391" t="s">
        <v>1112</v>
      </c>
      <c r="N559" s="390">
        <v>77</v>
      </c>
      <c r="O559" s="296"/>
      <c r="P559" s="297"/>
      <c r="Q559" s="293"/>
      <c r="R559" s="293"/>
      <c r="S559" s="293"/>
    </row>
    <row r="560" spans="2:19" ht="14.1" customHeight="1">
      <c r="B560" s="247">
        <v>4201</v>
      </c>
      <c r="C560" s="293" t="s">
        <v>446</v>
      </c>
      <c r="D560" s="300" t="str">
        <f>IFERROR(VLOOKUP(Dat_Pagos[[#This Row],[CURP]],BASE_A[[CURP]:[NOMBRE]],3,FALSE),"Por Identificar")</f>
        <v>Por Identificar</v>
      </c>
      <c r="E560" s="267">
        <v>10000</v>
      </c>
      <c r="F560" s="393" t="s">
        <v>163</v>
      </c>
      <c r="G560" s="293" t="s">
        <v>7</v>
      </c>
      <c r="H560" s="544">
        <v>44512</v>
      </c>
      <c r="I560" s="293" t="s">
        <v>224</v>
      </c>
      <c r="J560" s="293" t="s">
        <v>471</v>
      </c>
      <c r="K560" s="293" t="s">
        <v>1768</v>
      </c>
      <c r="L560" s="390">
        <v>607066</v>
      </c>
      <c r="M560" s="391" t="s">
        <v>712</v>
      </c>
      <c r="N560" s="392"/>
      <c r="O560" s="296"/>
      <c r="P560" s="348" t="s">
        <v>372</v>
      </c>
      <c r="Q560" s="293"/>
      <c r="R560" s="293"/>
      <c r="S560" s="293"/>
    </row>
    <row r="561" spans="2:20" ht="14.4" customHeight="1">
      <c r="B561" s="247">
        <v>4202</v>
      </c>
      <c r="C561" s="293" t="s">
        <v>427</v>
      </c>
      <c r="D561" s="294" t="s">
        <v>35</v>
      </c>
      <c r="E561" s="267">
        <v>380</v>
      </c>
      <c r="F561" s="393" t="s">
        <v>163</v>
      </c>
      <c r="G561" s="293" t="s">
        <v>432</v>
      </c>
      <c r="H561" s="544">
        <v>44512</v>
      </c>
      <c r="I561" s="293" t="s">
        <v>383</v>
      </c>
      <c r="J561" s="293" t="s">
        <v>543</v>
      </c>
      <c r="K561" s="293" t="s">
        <v>1768</v>
      </c>
      <c r="L561" s="390">
        <v>629877</v>
      </c>
      <c r="M561" s="298" t="s">
        <v>36</v>
      </c>
      <c r="N561" s="251">
        <v>105</v>
      </c>
      <c r="O561" s="296"/>
      <c r="P561" s="297"/>
      <c r="Q561" s="293"/>
      <c r="R561" s="293"/>
      <c r="S561" s="293"/>
    </row>
    <row r="562" spans="2:20" ht="14.4" customHeight="1">
      <c r="B562" s="247">
        <v>4203</v>
      </c>
      <c r="C562" s="293" t="s">
        <v>433</v>
      </c>
      <c r="D562" s="300" t="str">
        <f>IFERROR(VLOOKUP(Dat_Pagos[[#This Row],[CURP]],BASE_A[[CURP]:[NOMBRE]],3,FALSE),"Por Identificar")</f>
        <v>SANDOVAL REYES SELENA ENCARNACION</v>
      </c>
      <c r="E562" s="267">
        <v>1250</v>
      </c>
      <c r="F562" s="393" t="s">
        <v>166</v>
      </c>
      <c r="G562" s="293" t="s">
        <v>7</v>
      </c>
      <c r="H562" s="544">
        <v>44512</v>
      </c>
      <c r="I562" s="293" t="s">
        <v>164</v>
      </c>
      <c r="J562" s="293" t="s">
        <v>544</v>
      </c>
      <c r="K562" s="293" t="s">
        <v>903</v>
      </c>
      <c r="L562" s="390">
        <v>744844</v>
      </c>
      <c r="M562" s="298" t="s">
        <v>937</v>
      </c>
      <c r="N562" s="251">
        <v>11</v>
      </c>
      <c r="O562" s="296"/>
      <c r="P562" s="297"/>
      <c r="Q562" s="293"/>
      <c r="R562" s="293"/>
      <c r="S562" s="293"/>
    </row>
    <row r="563" spans="2:20" ht="15" customHeight="1">
      <c r="B563" s="247">
        <v>4204</v>
      </c>
      <c r="C563" s="293" t="s">
        <v>450</v>
      </c>
      <c r="D563" s="300" t="str">
        <f>IFERROR(VLOOKUP(Dat_Pagos[[#This Row],[CURP]],BASE_A[[CURP]:[NOMBRE]],3,FALSE),"Por Identificar")</f>
        <v>RAYGOZA ALCOCER MARIA CANDELARIA</v>
      </c>
      <c r="E563" s="267">
        <v>5000</v>
      </c>
      <c r="F563" s="393" t="s">
        <v>198</v>
      </c>
      <c r="G563" s="293" t="s">
        <v>7</v>
      </c>
      <c r="H563" s="544">
        <v>44512</v>
      </c>
      <c r="I563" s="293" t="s">
        <v>224</v>
      </c>
      <c r="J563" s="293" t="s">
        <v>469</v>
      </c>
      <c r="K563" s="293" t="s">
        <v>1749</v>
      </c>
      <c r="L563" s="390">
        <v>22019</v>
      </c>
      <c r="M563" s="391" t="s">
        <v>1289</v>
      </c>
      <c r="N563" s="390">
        <v>113</v>
      </c>
      <c r="O563" s="296"/>
      <c r="P563" s="297"/>
      <c r="Q563" s="293"/>
      <c r="R563" s="293"/>
      <c r="S563" s="293"/>
    </row>
    <row r="564" spans="2:20" ht="14.1" customHeight="1">
      <c r="B564" s="247">
        <v>4205</v>
      </c>
      <c r="C564" s="293" t="s">
        <v>427</v>
      </c>
      <c r="D564" s="300" t="str">
        <f>IFERROR(VLOOKUP(Dat_Pagos[[#This Row],[CURP]],BASE_A[[CURP]:[NOMBRE]],3,FALSE),"Por Identificar")</f>
        <v>CORTES SANTOS JOSE EDUARDO</v>
      </c>
      <c r="E564" s="267">
        <v>2800</v>
      </c>
      <c r="F564" s="393" t="s">
        <v>198</v>
      </c>
      <c r="G564" s="293" t="s">
        <v>7</v>
      </c>
      <c r="H564" s="544">
        <v>44512</v>
      </c>
      <c r="I564" s="293" t="s">
        <v>164</v>
      </c>
      <c r="J564" s="293" t="s">
        <v>520</v>
      </c>
      <c r="K564" s="293" t="s">
        <v>1749</v>
      </c>
      <c r="L564" s="390">
        <v>762423</v>
      </c>
      <c r="M564" s="391" t="s">
        <v>1302</v>
      </c>
      <c r="N564" s="390">
        <v>171</v>
      </c>
      <c r="O564" s="296"/>
      <c r="P564" s="297"/>
      <c r="Q564" s="293"/>
      <c r="R564" s="293"/>
      <c r="S564" s="293"/>
    </row>
    <row r="565" spans="2:20" ht="14.1" customHeight="1">
      <c r="B565" s="247">
        <v>4206</v>
      </c>
      <c r="C565" s="293" t="s">
        <v>427</v>
      </c>
      <c r="D565" s="300" t="str">
        <f>IFERROR(VLOOKUP(Dat_Pagos[[#This Row],[CURP]],BASE_A[[CURP]:[NOMBRE]],3,FALSE),"Por Identificar")</f>
        <v>CORTES SANTOS JOSE EDUARDO</v>
      </c>
      <c r="E565" s="267">
        <v>2800</v>
      </c>
      <c r="F565" s="393" t="s">
        <v>198</v>
      </c>
      <c r="G565" s="293" t="s">
        <v>7</v>
      </c>
      <c r="H565" s="544">
        <v>44512</v>
      </c>
      <c r="I565" s="293" t="s">
        <v>164</v>
      </c>
      <c r="J565" s="293" t="s">
        <v>521</v>
      </c>
      <c r="K565" s="293" t="s">
        <v>1749</v>
      </c>
      <c r="L565" s="390">
        <v>766502</v>
      </c>
      <c r="M565" s="391" t="s">
        <v>1302</v>
      </c>
      <c r="N565" s="390">
        <v>171</v>
      </c>
      <c r="O565" s="296"/>
      <c r="P565" s="297"/>
      <c r="Q565" s="293"/>
      <c r="R565" s="293"/>
      <c r="S565" s="293"/>
    </row>
    <row r="566" spans="2:20" ht="14.1" customHeight="1">
      <c r="B566" s="247">
        <v>4207</v>
      </c>
      <c r="C566" s="293" t="s">
        <v>427</v>
      </c>
      <c r="D566" s="300" t="str">
        <f>IFERROR(VLOOKUP(Dat_Pagos[[#This Row],[CURP]],BASE_A[[CURP]:[NOMBRE]],3,FALSE),"Por Identificar")</f>
        <v>CORTES SANTOS JOSE EDUARDO</v>
      </c>
      <c r="E566" s="267">
        <v>2800</v>
      </c>
      <c r="F566" s="393" t="s">
        <v>198</v>
      </c>
      <c r="G566" s="293" t="s">
        <v>7</v>
      </c>
      <c r="H566" s="544">
        <v>44512</v>
      </c>
      <c r="I566" s="293" t="s">
        <v>164</v>
      </c>
      <c r="J566" s="293" t="s">
        <v>472</v>
      </c>
      <c r="K566" s="293" t="s">
        <v>1749</v>
      </c>
      <c r="L566" s="390">
        <v>772090</v>
      </c>
      <c r="M566" s="391" t="s">
        <v>1302</v>
      </c>
      <c r="N566" s="390">
        <v>171</v>
      </c>
      <c r="O566" s="296"/>
      <c r="P566" s="297"/>
      <c r="Q566" s="293"/>
      <c r="R566" s="293"/>
      <c r="S566" s="293"/>
    </row>
    <row r="567" spans="2:20" ht="15" customHeight="1">
      <c r="B567" s="247">
        <v>4208</v>
      </c>
      <c r="C567" s="293" t="s">
        <v>427</v>
      </c>
      <c r="D567" s="300" t="str">
        <f>IFERROR(VLOOKUP(Dat_Pagos[[#This Row],[CURP]],BASE_A[[CURP]:[NOMBRE]],3,FALSE),"Por Identificar")</f>
        <v>Por Identificar</v>
      </c>
      <c r="E567" s="267">
        <v>2800</v>
      </c>
      <c r="F567" s="393" t="s">
        <v>198</v>
      </c>
      <c r="G567" s="293" t="s">
        <v>432</v>
      </c>
      <c r="H567" s="544">
        <v>44512</v>
      </c>
      <c r="I567" s="293" t="s">
        <v>164</v>
      </c>
      <c r="J567" s="293" t="s">
        <v>545</v>
      </c>
      <c r="K567" s="293" t="s">
        <v>1749</v>
      </c>
      <c r="L567" s="390">
        <v>835923</v>
      </c>
      <c r="M567" s="391" t="s">
        <v>712</v>
      </c>
      <c r="N567" s="392"/>
      <c r="O567" s="296"/>
      <c r="P567" s="348" t="s">
        <v>372</v>
      </c>
      <c r="Q567" s="293"/>
      <c r="R567" s="293"/>
      <c r="S567" s="293"/>
    </row>
    <row r="568" spans="2:20" ht="14.25" customHeight="1">
      <c r="B568" s="247">
        <v>4209</v>
      </c>
      <c r="C568" s="293" t="s">
        <v>427</v>
      </c>
      <c r="D568" s="300" t="str">
        <f>IFERROR(VLOOKUP(Dat_Pagos[[#This Row],[CURP]],BASE_A[[CURP]:[NOMBRE]],3,FALSE),"Por Identificar")</f>
        <v xml:space="preserve">PEREZ MENDEZ JOCHEBED ABIGAIL </v>
      </c>
      <c r="E568" s="267">
        <v>2000</v>
      </c>
      <c r="F568" s="393" t="s">
        <v>163</v>
      </c>
      <c r="G568" s="293" t="s">
        <v>432</v>
      </c>
      <c r="H568" s="544">
        <v>44512</v>
      </c>
      <c r="I568" s="293" t="s">
        <v>383</v>
      </c>
      <c r="J568" s="293" t="s">
        <v>538</v>
      </c>
      <c r="K568" s="293" t="s">
        <v>1768</v>
      </c>
      <c r="L568" s="390">
        <v>850127</v>
      </c>
      <c r="M568" s="391" t="s">
        <v>1173</v>
      </c>
      <c r="N568" s="390">
        <v>108</v>
      </c>
      <c r="O568" s="296"/>
      <c r="P568" s="297"/>
      <c r="Q568" s="293"/>
      <c r="R568" s="293"/>
      <c r="S568" s="293"/>
    </row>
    <row r="569" spans="2:20" ht="14.25" customHeight="1">
      <c r="B569" s="247">
        <v>4210</v>
      </c>
      <c r="C569" s="293" t="s">
        <v>446</v>
      </c>
      <c r="D569" s="300" t="str">
        <f>IFERROR(VLOOKUP(Dat_Pagos[[#This Row],[CURP]],BASE_A[[CURP]:[NOMBRE]],3,FALSE),"Por Identificar")</f>
        <v>GUZMAN SANCHEZ ESMERALDA</v>
      </c>
      <c r="E569" s="267">
        <v>5000</v>
      </c>
      <c r="F569" s="393" t="s">
        <v>163</v>
      </c>
      <c r="G569" s="293" t="s">
        <v>7</v>
      </c>
      <c r="H569" s="544">
        <v>44512</v>
      </c>
      <c r="I569" s="293" t="s">
        <v>224</v>
      </c>
      <c r="J569" s="293" t="s">
        <v>546</v>
      </c>
      <c r="K569" s="293" t="s">
        <v>1768</v>
      </c>
      <c r="L569" s="390">
        <v>915469</v>
      </c>
      <c r="M569" s="391" t="s">
        <v>1112</v>
      </c>
      <c r="N569" s="390">
        <v>77</v>
      </c>
      <c r="O569" s="296"/>
      <c r="P569" s="297"/>
      <c r="Q569" s="293"/>
      <c r="R569" s="293"/>
      <c r="S569" s="293"/>
    </row>
    <row r="570" spans="2:20" ht="14.25" customHeight="1">
      <c r="B570" s="247">
        <v>4211</v>
      </c>
      <c r="C570" s="293" t="s">
        <v>427</v>
      </c>
      <c r="D570" s="300" t="str">
        <f>IFERROR(VLOOKUP(Dat_Pagos[[#This Row],[CURP]],BASE_A[[CURP]:[NOMBRE]],3,FALSE),"Por Identificar")</f>
        <v>SALAZAR BASTO SAMUEL</v>
      </c>
      <c r="E570" s="267">
        <v>6540</v>
      </c>
      <c r="F570" s="393" t="s">
        <v>163</v>
      </c>
      <c r="G570" s="293" t="s">
        <v>7</v>
      </c>
      <c r="H570" s="544">
        <v>44512</v>
      </c>
      <c r="I570" s="293" t="s">
        <v>164</v>
      </c>
      <c r="J570" s="293" t="s">
        <v>548</v>
      </c>
      <c r="K570" s="293" t="s">
        <v>1768</v>
      </c>
      <c r="L570" s="390">
        <v>955745</v>
      </c>
      <c r="M570" s="391" t="s">
        <v>836</v>
      </c>
      <c r="N570" s="390">
        <v>292</v>
      </c>
      <c r="O570" s="296"/>
      <c r="P570" s="297"/>
      <c r="Q570" s="293"/>
      <c r="R570" s="293"/>
      <c r="S570" s="293"/>
    </row>
    <row r="571" spans="2:20" ht="15.75" customHeight="1">
      <c r="B571" s="247">
        <v>4212</v>
      </c>
      <c r="C571" s="293" t="s">
        <v>294</v>
      </c>
      <c r="D571" s="362" t="s">
        <v>118</v>
      </c>
      <c r="E571" s="267">
        <v>3350</v>
      </c>
      <c r="F571" s="393" t="s">
        <v>198</v>
      </c>
      <c r="G571" s="293" t="s">
        <v>7</v>
      </c>
      <c r="H571" s="544">
        <v>44512</v>
      </c>
      <c r="I571" s="293" t="s">
        <v>164</v>
      </c>
      <c r="J571" s="293" t="s">
        <v>549</v>
      </c>
      <c r="K571" s="293" t="s">
        <v>1749</v>
      </c>
      <c r="L571" s="390">
        <v>1294690</v>
      </c>
      <c r="M571" s="391" t="s">
        <v>119</v>
      </c>
      <c r="N571" s="390">
        <v>250</v>
      </c>
      <c r="O571" s="296"/>
      <c r="P571" s="297"/>
      <c r="Q571" s="293"/>
      <c r="R571" s="293"/>
      <c r="S571" s="293"/>
    </row>
    <row r="572" spans="2:20" ht="15.75" customHeight="1">
      <c r="B572" s="247">
        <v>4213</v>
      </c>
      <c r="C572" s="293" t="s">
        <v>427</v>
      </c>
      <c r="D572" s="300" t="str">
        <f>IFERROR(VLOOKUP(Dat_Pagos[[#This Row],[CURP]],BASE_A[[CURP]:[NOMBRE]],3,FALSE),"Por Identificar")</f>
        <v>HUESCA MARZUCA JUAN CARLOS</v>
      </c>
      <c r="E572" s="267">
        <v>3350</v>
      </c>
      <c r="F572" s="393" t="s">
        <v>198</v>
      </c>
      <c r="G572" s="293" t="s">
        <v>7</v>
      </c>
      <c r="H572" s="544">
        <v>44512</v>
      </c>
      <c r="I572" s="293" t="s">
        <v>164</v>
      </c>
      <c r="J572" s="293" t="s">
        <v>504</v>
      </c>
      <c r="K572" s="293" t="s">
        <v>1749</v>
      </c>
      <c r="L572" s="390">
        <v>1378190</v>
      </c>
      <c r="M572" s="391" t="s">
        <v>1311</v>
      </c>
      <c r="N572" s="390">
        <v>174</v>
      </c>
      <c r="O572" s="296"/>
      <c r="P572" s="297"/>
      <c r="Q572" s="293"/>
      <c r="R572" s="293"/>
      <c r="S572" s="293"/>
    </row>
    <row r="573" spans="2:20" ht="15.75" customHeight="1">
      <c r="B573" s="247">
        <v>4214</v>
      </c>
      <c r="C573" s="293" t="s">
        <v>427</v>
      </c>
      <c r="D573" s="300" t="str">
        <f>IFERROR(VLOOKUP(Dat_Pagos[[#This Row],[CURP]],BASE_A[[CURP]:[NOMBRE]],3,FALSE),"Por Identificar")</f>
        <v>Por Identificar</v>
      </c>
      <c r="E573" s="267">
        <v>1000</v>
      </c>
      <c r="F573" s="293" t="s">
        <v>163</v>
      </c>
      <c r="G573" s="293" t="s">
        <v>7</v>
      </c>
      <c r="H573" s="544">
        <v>44518</v>
      </c>
      <c r="I573" s="293" t="s">
        <v>383</v>
      </c>
      <c r="J573" s="293" t="s">
        <v>550</v>
      </c>
      <c r="K573" s="293" t="s">
        <v>1768</v>
      </c>
      <c r="L573" s="251">
        <v>83376</v>
      </c>
      <c r="M573" s="396" t="s">
        <v>712</v>
      </c>
      <c r="N573" s="353"/>
      <c r="O573" s="296"/>
      <c r="P573" s="297"/>
      <c r="Q573" s="293"/>
      <c r="R573" s="293"/>
      <c r="S573" s="293"/>
    </row>
    <row r="574" spans="2:20" ht="15.75" customHeight="1">
      <c r="B574" s="247">
        <v>4215</v>
      </c>
      <c r="C574" s="293" t="s">
        <v>427</v>
      </c>
      <c r="D574" s="300" t="str">
        <f>IFERROR(VLOOKUP(Dat_Pagos[[#This Row],[CURP]],BASE_A[[CURP]:[NOMBRE]],3,FALSE),"Por Identificar")</f>
        <v>VILLANUEVA TUN ARACELI GUADALUPE</v>
      </c>
      <c r="E574" s="267">
        <v>2500</v>
      </c>
      <c r="F574" s="293" t="s">
        <v>198</v>
      </c>
      <c r="G574" s="293" t="s">
        <v>432</v>
      </c>
      <c r="H574" s="544">
        <v>44518</v>
      </c>
      <c r="I574" s="293" t="s">
        <v>280</v>
      </c>
      <c r="J574" s="293" t="s">
        <v>337</v>
      </c>
      <c r="K574" s="293" t="s">
        <v>1749</v>
      </c>
      <c r="L574" s="251">
        <v>534050</v>
      </c>
      <c r="M574" s="396" t="s">
        <v>842</v>
      </c>
      <c r="N574" s="251">
        <v>181</v>
      </c>
      <c r="O574" s="296"/>
      <c r="P574" s="297"/>
      <c r="Q574" s="293"/>
      <c r="R574" s="293"/>
      <c r="S574" s="293"/>
      <c r="T574" s="82"/>
    </row>
    <row r="575" spans="2:20" ht="15.75" customHeight="1">
      <c r="B575" s="247">
        <v>4216</v>
      </c>
      <c r="C575" s="293" t="s">
        <v>446</v>
      </c>
      <c r="D575" s="300" t="str">
        <f>IFERROR(VLOOKUP(Dat_Pagos[[#This Row],[CURP]],BASE_A[[CURP]:[NOMBRE]],3,FALSE),"Por Identificar")</f>
        <v>Por Identificar</v>
      </c>
      <c r="E575" s="267">
        <v>5000</v>
      </c>
      <c r="F575" s="293" t="s">
        <v>198</v>
      </c>
      <c r="G575" s="293" t="s">
        <v>432</v>
      </c>
      <c r="H575" s="544">
        <v>44518</v>
      </c>
      <c r="I575" s="293" t="s">
        <v>224</v>
      </c>
      <c r="J575" s="293" t="s">
        <v>471</v>
      </c>
      <c r="K575" s="293" t="s">
        <v>1749</v>
      </c>
      <c r="L575" s="251">
        <v>936500</v>
      </c>
      <c r="M575" s="396" t="s">
        <v>712</v>
      </c>
      <c r="N575" s="353"/>
      <c r="O575" s="296"/>
      <c r="P575" s="297"/>
      <c r="Q575" s="293"/>
      <c r="R575" s="293"/>
      <c r="S575" s="293"/>
      <c r="T575" s="82"/>
    </row>
    <row r="576" spans="2:20" ht="15.75" customHeight="1">
      <c r="B576" s="247">
        <v>4217</v>
      </c>
      <c r="C576" s="293" t="s">
        <v>427</v>
      </c>
      <c r="D576" s="294" t="str">
        <f>IFERROR(VLOOKUP(Dat_Pagos[[#This Row],[CURP]],BASE_A[[CURP]:[NOMBRE]],3,FALSE),"Por Identificar")</f>
        <v>VELARDE GOMEZ JORGE</v>
      </c>
      <c r="E576" s="267">
        <v>1180</v>
      </c>
      <c r="F576" s="293" t="s">
        <v>518</v>
      </c>
      <c r="G576" s="293" t="s">
        <v>432</v>
      </c>
      <c r="H576" s="544">
        <v>44518</v>
      </c>
      <c r="I576" s="293" t="s">
        <v>164</v>
      </c>
      <c r="J576" s="293" t="s">
        <v>507</v>
      </c>
      <c r="K576" s="293" t="s">
        <v>1771</v>
      </c>
      <c r="L576" s="251">
        <v>947349</v>
      </c>
      <c r="M576" s="396" t="s">
        <v>841</v>
      </c>
      <c r="N576" s="251">
        <v>298</v>
      </c>
      <c r="O576" s="296"/>
      <c r="P576" s="297"/>
      <c r="Q576" s="293"/>
      <c r="R576" s="293"/>
      <c r="S576" s="293"/>
      <c r="T576" s="82"/>
    </row>
    <row r="577" spans="2:20" ht="15.75" customHeight="1">
      <c r="B577" s="247">
        <v>4218</v>
      </c>
      <c r="C577" s="293" t="s">
        <v>427</v>
      </c>
      <c r="D577" s="300" t="str">
        <f>IFERROR(VLOOKUP(Dat_Pagos[[#This Row],[CURP]],BASE_A[[CURP]:[NOMBRE]],3,FALSE),"Por Identificar")</f>
        <v>ACOSTA CORRAL LUIS CARLOS</v>
      </c>
      <c r="E577" s="267">
        <v>1090</v>
      </c>
      <c r="F577" s="393" t="s">
        <v>303</v>
      </c>
      <c r="G577" s="293" t="s">
        <v>7</v>
      </c>
      <c r="H577" s="544">
        <v>44512</v>
      </c>
      <c r="I577" s="293" t="s">
        <v>164</v>
      </c>
      <c r="J577" s="293" t="s">
        <v>507</v>
      </c>
      <c r="K577" s="293" t="s">
        <v>1775</v>
      </c>
      <c r="L577" s="390">
        <v>1048265</v>
      </c>
      <c r="M577" s="391" t="s">
        <v>840</v>
      </c>
      <c r="N577" s="390">
        <v>296</v>
      </c>
      <c r="O577" s="296"/>
      <c r="P577" s="297"/>
      <c r="Q577" s="293"/>
      <c r="R577" s="293"/>
      <c r="S577" s="293"/>
      <c r="T577" s="82"/>
    </row>
    <row r="578" spans="2:20" ht="15.75" customHeight="1">
      <c r="B578" s="247">
        <v>4219</v>
      </c>
      <c r="C578" s="293" t="s">
        <v>427</v>
      </c>
      <c r="D578" s="294" t="s">
        <v>412</v>
      </c>
      <c r="E578" s="267">
        <v>5335</v>
      </c>
      <c r="F578" s="293" t="s">
        <v>255</v>
      </c>
      <c r="G578" s="293" t="s">
        <v>7</v>
      </c>
      <c r="H578" s="544">
        <v>44517</v>
      </c>
      <c r="I578" s="293" t="s">
        <v>164</v>
      </c>
      <c r="J578" s="293" t="s">
        <v>499</v>
      </c>
      <c r="K578" s="293" t="s">
        <v>1774</v>
      </c>
      <c r="L578" s="251">
        <v>106202</v>
      </c>
      <c r="M578" s="298" t="s">
        <v>822</v>
      </c>
      <c r="N578" s="251">
        <v>278</v>
      </c>
      <c r="O578" s="296"/>
      <c r="P578" s="297"/>
      <c r="Q578" s="293"/>
      <c r="R578" s="293"/>
      <c r="S578" s="293"/>
      <c r="T578" s="82"/>
    </row>
    <row r="579" spans="2:20" ht="15.75" customHeight="1">
      <c r="B579" s="247">
        <v>4220</v>
      </c>
      <c r="C579" s="293" t="s">
        <v>427</v>
      </c>
      <c r="D579" s="294" t="s">
        <v>412</v>
      </c>
      <c r="E579" s="267">
        <v>5333</v>
      </c>
      <c r="F579" s="293" t="s">
        <v>255</v>
      </c>
      <c r="G579" s="293" t="s">
        <v>7</v>
      </c>
      <c r="H579" s="544">
        <v>44517</v>
      </c>
      <c r="I579" s="293" t="s">
        <v>164</v>
      </c>
      <c r="J579" s="293" t="s">
        <v>537</v>
      </c>
      <c r="K579" s="293" t="s">
        <v>1774</v>
      </c>
      <c r="L579" s="251">
        <v>106351</v>
      </c>
      <c r="M579" s="298" t="s">
        <v>822</v>
      </c>
      <c r="N579" s="251">
        <v>278</v>
      </c>
      <c r="O579" s="296"/>
      <c r="P579" s="297"/>
      <c r="Q579" s="384"/>
      <c r="R579" s="384"/>
      <c r="S579" s="384"/>
      <c r="T579" s="82"/>
    </row>
    <row r="580" spans="2:20" ht="15.6">
      <c r="B580" s="247">
        <v>4221</v>
      </c>
      <c r="C580" s="293" t="s">
        <v>446</v>
      </c>
      <c r="D580" s="300" t="str">
        <f>IFERROR(VLOOKUP(Dat_Pagos[[#This Row],[CURP]],BASE_A[[CURP]:[NOMBRE]],3,FALSE),"Por Identificar")</f>
        <v>VASQUEZ MARTINEZ ANA KARINA</v>
      </c>
      <c r="E580" s="267">
        <v>5000</v>
      </c>
      <c r="F580" s="293" t="s">
        <v>163</v>
      </c>
      <c r="G580" s="293" t="s">
        <v>7</v>
      </c>
      <c r="H580" s="544">
        <v>44517</v>
      </c>
      <c r="I580" s="293" t="s">
        <v>224</v>
      </c>
      <c r="J580" s="293" t="s">
        <v>225</v>
      </c>
      <c r="K580" s="293" t="s">
        <v>1768</v>
      </c>
      <c r="L580" s="251">
        <v>291718</v>
      </c>
      <c r="M580" s="298" t="s">
        <v>1138</v>
      </c>
      <c r="N580" s="251">
        <v>91</v>
      </c>
      <c r="O580" s="296"/>
      <c r="P580" s="297"/>
      <c r="Q580" s="384"/>
      <c r="R580" s="384"/>
      <c r="S580" s="384"/>
      <c r="T580" s="82"/>
    </row>
    <row r="581" spans="2:20" ht="15.6">
      <c r="B581" s="247">
        <v>4222</v>
      </c>
      <c r="C581" s="293" t="s">
        <v>427</v>
      </c>
      <c r="D581" s="300" t="str">
        <f>IFERROR(VLOOKUP(Dat_Pagos[[#This Row],[CURP]],BASE_A[[CURP]:[NOMBRE]],3,FALSE),"Por Identificar")</f>
        <v>Por Identificar</v>
      </c>
      <c r="E581" s="267">
        <v>2180</v>
      </c>
      <c r="F581" s="293" t="s">
        <v>518</v>
      </c>
      <c r="G581" s="293" t="s">
        <v>7</v>
      </c>
      <c r="H581" s="544">
        <v>44517</v>
      </c>
      <c r="I581" s="293" t="s">
        <v>164</v>
      </c>
      <c r="J581" s="293" t="s">
        <v>211</v>
      </c>
      <c r="K581" s="293" t="s">
        <v>1771</v>
      </c>
      <c r="L581" s="251">
        <v>410906</v>
      </c>
      <c r="M581" s="298" t="s">
        <v>712</v>
      </c>
      <c r="N581" s="353"/>
      <c r="O581" s="296"/>
      <c r="P581" s="297"/>
      <c r="Q581" s="384"/>
      <c r="R581" s="384"/>
      <c r="S581" s="384"/>
      <c r="T581" s="82"/>
    </row>
    <row r="582" spans="2:20" ht="15.75" customHeight="1">
      <c r="B582" s="247">
        <v>4223</v>
      </c>
      <c r="C582" s="293" t="s">
        <v>427</v>
      </c>
      <c r="D582" s="300" t="str">
        <f>IFERROR(VLOOKUP(Dat_Pagos[[#This Row],[CURP]],BASE_A[[CURP]:[NOMBRE]],3,FALSE),"Por Identificar")</f>
        <v>POBLANO MANCILLA MARGARITA IVETTE</v>
      </c>
      <c r="E582" s="267">
        <v>1000</v>
      </c>
      <c r="F582" s="293" t="s">
        <v>163</v>
      </c>
      <c r="G582" s="293" t="s">
        <v>7</v>
      </c>
      <c r="H582" s="544">
        <v>44517</v>
      </c>
      <c r="I582" s="293" t="s">
        <v>402</v>
      </c>
      <c r="J582" s="293" t="s">
        <v>484</v>
      </c>
      <c r="K582" s="293" t="s">
        <v>1768</v>
      </c>
      <c r="L582" s="251">
        <v>631800</v>
      </c>
      <c r="M582" s="298" t="s">
        <v>1147</v>
      </c>
      <c r="N582" s="251">
        <v>120</v>
      </c>
      <c r="O582" s="296"/>
      <c r="P582" s="297"/>
      <c r="Q582" s="384"/>
      <c r="R582" s="384"/>
      <c r="S582" s="384"/>
    </row>
    <row r="583" spans="2:20" ht="15.75" customHeight="1">
      <c r="B583" s="247">
        <v>4224</v>
      </c>
      <c r="C583" s="293" t="s">
        <v>427</v>
      </c>
      <c r="D583" s="300" t="str">
        <f>IFERROR(VLOOKUP(Dat_Pagos[[#This Row],[CURP]],BASE_A[[CURP]:[NOMBRE]],3,FALSE),"Por Identificar")</f>
        <v>POBLANO MANCILLA MARGARITA IVETTE</v>
      </c>
      <c r="E583" s="267">
        <v>10000</v>
      </c>
      <c r="F583" s="293" t="s">
        <v>163</v>
      </c>
      <c r="G583" s="293" t="s">
        <v>7</v>
      </c>
      <c r="H583" s="544">
        <v>44517</v>
      </c>
      <c r="I583" s="293" t="s">
        <v>224</v>
      </c>
      <c r="J583" s="293" t="s">
        <v>223</v>
      </c>
      <c r="K583" s="293" t="s">
        <v>1768</v>
      </c>
      <c r="L583" s="251">
        <v>635446</v>
      </c>
      <c r="M583" s="298" t="s">
        <v>1147</v>
      </c>
      <c r="N583" s="251">
        <v>120</v>
      </c>
      <c r="O583" s="380"/>
      <c r="P583" s="348" t="s">
        <v>372</v>
      </c>
      <c r="Q583" s="384"/>
      <c r="R583" s="384"/>
      <c r="S583" s="384"/>
    </row>
    <row r="584" spans="2:20" ht="15.75" customHeight="1">
      <c r="B584" s="247">
        <v>4225</v>
      </c>
      <c r="C584" s="293" t="s">
        <v>427</v>
      </c>
      <c r="D584" s="300" t="str">
        <f>IFERROR(VLOOKUP(Dat_Pagos[[#This Row],[CURP]],BASE_A[[CURP]:[NOMBRE]],3,FALSE),"Por Identificar")</f>
        <v>CIFUENTES LOPEZ MARISELA DOLORES</v>
      </c>
      <c r="E584" s="267">
        <v>10000</v>
      </c>
      <c r="F584" s="293" t="s">
        <v>198</v>
      </c>
      <c r="G584" s="293" t="s">
        <v>38</v>
      </c>
      <c r="H584" s="544">
        <v>44519</v>
      </c>
      <c r="I584" s="293" t="s">
        <v>224</v>
      </c>
      <c r="J584" s="293" t="s">
        <v>471</v>
      </c>
      <c r="K584" s="293" t="s">
        <v>1749</v>
      </c>
      <c r="L584" s="251" t="s">
        <v>38</v>
      </c>
      <c r="M584" s="298" t="s">
        <v>1212</v>
      </c>
      <c r="N584" s="251">
        <v>128</v>
      </c>
      <c r="O584" s="296"/>
      <c r="P584" s="297"/>
      <c r="Q584" s="384"/>
      <c r="R584" s="384"/>
      <c r="S584" s="384"/>
    </row>
    <row r="585" spans="2:20" ht="14.25" customHeight="1">
      <c r="B585" s="247">
        <v>4226</v>
      </c>
      <c r="C585" s="293" t="s">
        <v>427</v>
      </c>
      <c r="D585" s="294" t="str">
        <f>IFERROR(VLOOKUP(Dat_Pagos[[#This Row],[CURP]],BASE_A[[CURP]:[NOMBRE]],3,FALSE),"Por Identificar")</f>
        <v>LIRA SOLIS ARMANDO</v>
      </c>
      <c r="E585" s="267">
        <v>1600</v>
      </c>
      <c r="F585" s="293" t="s">
        <v>166</v>
      </c>
      <c r="G585" s="293" t="s">
        <v>432</v>
      </c>
      <c r="H585" s="544">
        <v>44516</v>
      </c>
      <c r="I585" s="293" t="s">
        <v>164</v>
      </c>
      <c r="J585" s="293" t="s">
        <v>494</v>
      </c>
      <c r="K585" s="293" t="s">
        <v>903</v>
      </c>
      <c r="L585" s="249">
        <v>907000</v>
      </c>
      <c r="M585" s="295" t="s">
        <v>79</v>
      </c>
      <c r="N585" s="249">
        <v>213</v>
      </c>
      <c r="O585" s="296"/>
      <c r="P585" s="297"/>
      <c r="Q585" s="384"/>
      <c r="R585" s="384"/>
      <c r="S585" s="384"/>
    </row>
    <row r="586" spans="2:20" ht="14.1" customHeight="1">
      <c r="B586" s="247">
        <v>4227</v>
      </c>
      <c r="C586" s="293" t="s">
        <v>1884</v>
      </c>
      <c r="D586" s="300" t="str">
        <f>IFERROR(VLOOKUP(Dat_Pagos[[#This Row],[CURP]],BASE_A[[CURP]:[NOMBRE]],3,FALSE),"Por Identificar")</f>
        <v>ORTIZ GARCIA JOSE JUAN</v>
      </c>
      <c r="E586" s="267">
        <v>1350</v>
      </c>
      <c r="F586" s="293" t="s">
        <v>166</v>
      </c>
      <c r="G586" s="293" t="s">
        <v>184</v>
      </c>
      <c r="H586" s="544">
        <v>44518</v>
      </c>
      <c r="I586" s="293" t="s">
        <v>164</v>
      </c>
      <c r="J586" s="293" t="s">
        <v>195</v>
      </c>
      <c r="K586" s="293" t="s">
        <v>903</v>
      </c>
      <c r="L586" s="251">
        <v>648948</v>
      </c>
      <c r="M586" s="298" t="s">
        <v>961</v>
      </c>
      <c r="N586" s="251">
        <v>19</v>
      </c>
      <c r="O586" s="296"/>
      <c r="P586" s="297"/>
      <c r="Q586" s="384"/>
      <c r="R586" s="384"/>
      <c r="S586" s="384"/>
    </row>
    <row r="587" spans="2:20" ht="14.1" customHeight="1">
      <c r="B587" s="247">
        <v>4228</v>
      </c>
      <c r="C587" s="293" t="s">
        <v>1884</v>
      </c>
      <c r="D587" s="294" t="s">
        <v>183</v>
      </c>
      <c r="E587" s="267">
        <v>1350</v>
      </c>
      <c r="F587" s="293" t="s">
        <v>166</v>
      </c>
      <c r="G587" s="293" t="s">
        <v>473</v>
      </c>
      <c r="H587" s="544">
        <v>44510</v>
      </c>
      <c r="I587" s="293" t="s">
        <v>164</v>
      </c>
      <c r="J587" s="293" t="s">
        <v>195</v>
      </c>
      <c r="K587" s="293" t="s">
        <v>903</v>
      </c>
      <c r="L587" s="251">
        <v>647378</v>
      </c>
      <c r="M587" s="298" t="s">
        <v>1003</v>
      </c>
      <c r="N587" s="303">
        <v>32</v>
      </c>
      <c r="O587" s="296"/>
      <c r="P587" s="297"/>
      <c r="Q587" s="293"/>
      <c r="R587" s="293"/>
      <c r="S587" s="293"/>
    </row>
    <row r="588" spans="2:20" ht="14.1" customHeight="1">
      <c r="B588" s="247">
        <v>4229</v>
      </c>
      <c r="C588" s="293" t="s">
        <v>1884</v>
      </c>
      <c r="D588" s="300" t="str">
        <f>IFERROR(VLOOKUP(Dat_Pagos[[#This Row],[CURP]],BASE_A[[CURP]:[NOMBRE]],3,FALSE),"Por Identificar")</f>
        <v>POOL CAUICH DAVID JEYSSER</v>
      </c>
      <c r="E588" s="267">
        <v>1150</v>
      </c>
      <c r="F588" s="293" t="s">
        <v>166</v>
      </c>
      <c r="G588" s="293" t="s">
        <v>184</v>
      </c>
      <c r="H588" s="544">
        <v>44504</v>
      </c>
      <c r="I588" s="293" t="s">
        <v>164</v>
      </c>
      <c r="J588" s="293" t="s">
        <v>553</v>
      </c>
      <c r="K588" s="293" t="s">
        <v>903</v>
      </c>
      <c r="L588" s="251">
        <v>646334</v>
      </c>
      <c r="M588" s="298" t="s">
        <v>967</v>
      </c>
      <c r="N588" s="251">
        <v>21</v>
      </c>
      <c r="O588" s="296"/>
      <c r="P588" s="297"/>
      <c r="Q588" s="293"/>
      <c r="R588" s="293"/>
      <c r="S588" s="293"/>
    </row>
    <row r="589" spans="2:20" ht="14.25" customHeight="1">
      <c r="B589" s="247">
        <v>4230</v>
      </c>
      <c r="C589" s="293" t="s">
        <v>446</v>
      </c>
      <c r="D589" s="300" t="str">
        <f>IFERROR(VLOOKUP(Dat_Pagos[[#This Row],[CURP]],BASE_A[[CURP]:[NOMBRE]],3,FALSE),"Por Identificar")</f>
        <v xml:space="preserve">PECH JUAREZ MILTON ALEJANDRO </v>
      </c>
      <c r="E589" s="267">
        <v>2180</v>
      </c>
      <c r="F589" s="293" t="s">
        <v>163</v>
      </c>
      <c r="G589" s="293" t="s">
        <v>7</v>
      </c>
      <c r="H589" s="544">
        <v>44509</v>
      </c>
      <c r="I589" s="293" t="s">
        <v>164</v>
      </c>
      <c r="J589" s="293" t="s">
        <v>191</v>
      </c>
      <c r="K589" s="293" t="s">
        <v>1768</v>
      </c>
      <c r="L589" s="251">
        <v>463800</v>
      </c>
      <c r="M589" s="298" t="s">
        <v>1128</v>
      </c>
      <c r="N589" s="251">
        <v>85</v>
      </c>
      <c r="O589" s="296"/>
      <c r="P589" s="297"/>
      <c r="Q589" s="293"/>
      <c r="R589" s="293"/>
      <c r="S589" s="293"/>
    </row>
    <row r="590" spans="2:20" ht="14.1" customHeight="1">
      <c r="B590" s="247">
        <v>4231</v>
      </c>
      <c r="C590" s="293" t="s">
        <v>446</v>
      </c>
      <c r="D590" s="300" t="str">
        <f>IFERROR(VLOOKUP(Dat_Pagos[[#This Row],[CURP]],BASE_A[[CURP]:[NOMBRE]],3,FALSE),"Por Identificar")</f>
        <v xml:space="preserve">PECH JUAREZ MILTON ALEJANDRO </v>
      </c>
      <c r="E590" s="267">
        <v>2000</v>
      </c>
      <c r="F590" s="293" t="s">
        <v>163</v>
      </c>
      <c r="G590" s="293" t="s">
        <v>7</v>
      </c>
      <c r="H590" s="544">
        <v>44509</v>
      </c>
      <c r="I590" s="293" t="s">
        <v>280</v>
      </c>
      <c r="J590" s="293" t="s">
        <v>337</v>
      </c>
      <c r="K590" s="293" t="s">
        <v>1768</v>
      </c>
      <c r="L590" s="251">
        <v>463800</v>
      </c>
      <c r="M590" s="298" t="s">
        <v>1128</v>
      </c>
      <c r="N590" s="251">
        <v>85</v>
      </c>
      <c r="O590" s="296"/>
      <c r="P590" s="297"/>
      <c r="Q590" s="293"/>
      <c r="R590" s="293"/>
      <c r="S590" s="293"/>
    </row>
    <row r="591" spans="2:20" ht="15.75" customHeight="1">
      <c r="B591" s="247">
        <v>4232</v>
      </c>
      <c r="C591" s="293" t="s">
        <v>446</v>
      </c>
      <c r="D591" s="300" t="str">
        <f>IFERROR(VLOOKUP(Dat_Pagos[[#This Row],[CURP]],BASE_A[[CURP]:[NOMBRE]],3,FALSE),"Por Identificar")</f>
        <v xml:space="preserve">PECH JUAREZ MILTON ALEJANDRO </v>
      </c>
      <c r="E591" s="267">
        <v>15820</v>
      </c>
      <c r="F591" s="293" t="s">
        <v>163</v>
      </c>
      <c r="G591" s="293" t="s">
        <v>7</v>
      </c>
      <c r="H591" s="544">
        <v>44509</v>
      </c>
      <c r="I591" s="293" t="s">
        <v>224</v>
      </c>
      <c r="J591" s="293" t="s">
        <v>223</v>
      </c>
      <c r="K591" s="293" t="s">
        <v>1768</v>
      </c>
      <c r="L591" s="251">
        <v>463800</v>
      </c>
      <c r="M591" s="298" t="s">
        <v>1128</v>
      </c>
      <c r="N591" s="251">
        <v>85</v>
      </c>
      <c r="O591" s="296"/>
      <c r="P591" s="297"/>
      <c r="Q591" s="293"/>
      <c r="R591" s="293"/>
      <c r="S591" s="293"/>
    </row>
    <row r="592" spans="2:20" ht="15.75" customHeight="1">
      <c r="B592" s="247">
        <v>4233</v>
      </c>
      <c r="C592" s="293" t="s">
        <v>427</v>
      </c>
      <c r="D592" s="300" t="str">
        <f>IFERROR(VLOOKUP(Dat_Pagos[[#This Row],[CURP]],BASE_A[[CURP]:[NOMBRE]],3,FALSE),"Por Identificar")</f>
        <v>DIAZ HERNANDEZ JOSE MARTIN</v>
      </c>
      <c r="E592" s="267">
        <v>1130</v>
      </c>
      <c r="F592" s="293" t="s">
        <v>163</v>
      </c>
      <c r="G592" s="293" t="s">
        <v>432</v>
      </c>
      <c r="H592" s="544">
        <v>44523</v>
      </c>
      <c r="I592" s="293" t="s">
        <v>383</v>
      </c>
      <c r="J592" s="393" t="s">
        <v>384</v>
      </c>
      <c r="K592" s="293" t="s">
        <v>1768</v>
      </c>
      <c r="L592" s="251">
        <v>520855</v>
      </c>
      <c r="M592" s="298" t="s">
        <v>1151</v>
      </c>
      <c r="N592" s="251">
        <v>97</v>
      </c>
      <c r="O592" s="296"/>
      <c r="P592" s="297"/>
      <c r="Q592" s="293"/>
      <c r="R592" s="293"/>
      <c r="S592" s="293"/>
    </row>
    <row r="593" spans="2:19" ht="14.1" customHeight="1">
      <c r="B593" s="247">
        <v>4234</v>
      </c>
      <c r="C593" s="293" t="s">
        <v>427</v>
      </c>
      <c r="D593" s="300" t="str">
        <f>IFERROR(VLOOKUP(Dat_Pagos[[#This Row],[CURP]],BASE_A[[CURP]:[NOMBRE]],3,FALSE),"Por Identificar")</f>
        <v>DIAZ HERNANDEZ JOSE MARTIN</v>
      </c>
      <c r="E593" s="267">
        <v>2300</v>
      </c>
      <c r="F593" s="293" t="s">
        <v>163</v>
      </c>
      <c r="G593" s="293" t="s">
        <v>432</v>
      </c>
      <c r="H593" s="544">
        <v>44523</v>
      </c>
      <c r="I593" s="293" t="s">
        <v>383</v>
      </c>
      <c r="J593" s="293" t="s">
        <v>500</v>
      </c>
      <c r="K593" s="293" t="s">
        <v>1768</v>
      </c>
      <c r="L593" s="251">
        <v>520855</v>
      </c>
      <c r="M593" s="298" t="s">
        <v>1151</v>
      </c>
      <c r="N593" s="251">
        <v>97</v>
      </c>
      <c r="O593" s="296"/>
      <c r="P593" s="297"/>
      <c r="Q593" s="293"/>
      <c r="R593" s="293"/>
      <c r="S593" s="293"/>
    </row>
    <row r="594" spans="2:19" ht="14.1" customHeight="1">
      <c r="B594" s="247">
        <v>4235</v>
      </c>
      <c r="C594" s="293" t="s">
        <v>440</v>
      </c>
      <c r="D594" s="300" t="str">
        <f>IFERROR(VLOOKUP(Dat_Pagos[[#This Row],[CURP]],BASE_A[[CURP]:[NOMBRE]],3,FALSE),"Por Identificar")</f>
        <v>GUEVARA GUERRERO SERGIO</v>
      </c>
      <c r="E594" s="267">
        <v>5750</v>
      </c>
      <c r="F594" s="293" t="s">
        <v>255</v>
      </c>
      <c r="G594" s="293" t="s">
        <v>7</v>
      </c>
      <c r="H594" s="544">
        <v>44522</v>
      </c>
      <c r="I594" s="293" t="s">
        <v>224</v>
      </c>
      <c r="J594" s="293" t="s">
        <v>354</v>
      </c>
      <c r="K594" s="293" t="s">
        <v>1774</v>
      </c>
      <c r="L594" s="251">
        <v>1328093</v>
      </c>
      <c r="M594" s="298" t="s">
        <v>1422</v>
      </c>
      <c r="N594" s="251">
        <v>197</v>
      </c>
      <c r="O594" s="296"/>
      <c r="P594" s="348" t="s">
        <v>372</v>
      </c>
      <c r="Q594" s="293"/>
      <c r="R594" s="293"/>
      <c r="S594" s="293"/>
    </row>
    <row r="595" spans="2:19" ht="14.1" customHeight="1">
      <c r="B595" s="247">
        <v>4236</v>
      </c>
      <c r="C595" s="293" t="s">
        <v>427</v>
      </c>
      <c r="D595" s="300" t="str">
        <f>IFERROR(VLOOKUP(Dat_Pagos[[#This Row],[CURP]],BASE_A[[CURP]:[NOMBRE]],3,FALSE),"Por Identificar")</f>
        <v xml:space="preserve">MENDOZA RUBIO ARMANDO </v>
      </c>
      <c r="E595" s="267">
        <v>1000</v>
      </c>
      <c r="F595" s="293" t="s">
        <v>163</v>
      </c>
      <c r="G595" s="293" t="s">
        <v>7</v>
      </c>
      <c r="H595" s="544">
        <v>44522</v>
      </c>
      <c r="I595" s="293" t="s">
        <v>383</v>
      </c>
      <c r="J595" s="293" t="s">
        <v>550</v>
      </c>
      <c r="K595" s="293" t="s">
        <v>1768</v>
      </c>
      <c r="L595" s="251">
        <v>938987</v>
      </c>
      <c r="M595" s="298" t="s">
        <v>1144</v>
      </c>
      <c r="N595" s="251">
        <v>94</v>
      </c>
      <c r="O595" s="296"/>
      <c r="P595" s="297"/>
      <c r="Q595" s="293"/>
      <c r="R595" s="293"/>
      <c r="S595" s="293"/>
    </row>
    <row r="596" spans="2:19" ht="14.1" customHeight="1">
      <c r="B596" s="247">
        <v>4237</v>
      </c>
      <c r="C596" s="293" t="s">
        <v>427</v>
      </c>
      <c r="D596" s="300" t="str">
        <f>IFERROR(VLOOKUP(Dat_Pagos[[#This Row],[CURP]],BASE_A[[CURP]:[NOMBRE]],3,FALSE),"Por Identificar")</f>
        <v>MONTES DE OCA MEDINA JUAN MANUEL</v>
      </c>
      <c r="E596" s="267">
        <v>100</v>
      </c>
      <c r="F596" s="293" t="s">
        <v>255</v>
      </c>
      <c r="G596" s="293" t="s">
        <v>7</v>
      </c>
      <c r="H596" s="544">
        <v>44522</v>
      </c>
      <c r="I596" s="293" t="s">
        <v>362</v>
      </c>
      <c r="J596" s="293" t="s">
        <v>284</v>
      </c>
      <c r="K596" s="293" t="s">
        <v>1774</v>
      </c>
      <c r="L596" s="251">
        <v>380263</v>
      </c>
      <c r="M596" s="298" t="s">
        <v>828</v>
      </c>
      <c r="N596" s="251">
        <v>284</v>
      </c>
      <c r="O596" s="296"/>
      <c r="P596" s="297"/>
      <c r="Q596" s="293"/>
      <c r="R596" s="293"/>
      <c r="S596" s="293"/>
    </row>
    <row r="597" spans="2:19" ht="14.25" customHeight="1">
      <c r="B597" s="247">
        <v>4238</v>
      </c>
      <c r="C597" s="293" t="s">
        <v>294</v>
      </c>
      <c r="D597" s="300" t="str">
        <f>IFERROR(VLOOKUP(Dat_Pagos[[#This Row],[CURP]],BASE_A[[CURP]:[NOMBRE]],3,FALSE),"Por Identificar")</f>
        <v>TORRESCANO VELAZQUEZ SUGEY ALMA JEANET</v>
      </c>
      <c r="E597" s="267">
        <v>5000</v>
      </c>
      <c r="F597" s="293" t="s">
        <v>295</v>
      </c>
      <c r="G597" s="293" t="s">
        <v>7</v>
      </c>
      <c r="H597" s="544">
        <v>44522</v>
      </c>
      <c r="I597" s="293" t="s">
        <v>224</v>
      </c>
      <c r="J597" s="293" t="s">
        <v>225</v>
      </c>
      <c r="K597" s="293" t="s">
        <v>1769</v>
      </c>
      <c r="L597" s="251">
        <v>249463</v>
      </c>
      <c r="M597" s="298" t="s">
        <v>100</v>
      </c>
      <c r="N597" s="251">
        <v>72</v>
      </c>
      <c r="O597" s="296"/>
      <c r="P597" s="348" t="s">
        <v>372</v>
      </c>
      <c r="Q597" s="293"/>
      <c r="R597" s="293"/>
      <c r="S597" s="293"/>
    </row>
    <row r="598" spans="2:19" ht="14.1" customHeight="1">
      <c r="B598" s="247">
        <v>4239</v>
      </c>
      <c r="C598" s="293" t="s">
        <v>427</v>
      </c>
      <c r="D598" s="300" t="str">
        <f>IFERROR(VLOOKUP(Dat_Pagos[[#This Row],[CURP]],BASE_A[[CURP]:[NOMBRE]],3,FALSE),"Por Identificar")</f>
        <v>HUERTA GUZMAN YAHAIRA YAITZIRI</v>
      </c>
      <c r="E598" s="267">
        <v>2300</v>
      </c>
      <c r="F598" s="293" t="s">
        <v>163</v>
      </c>
      <c r="G598" s="293" t="s">
        <v>44</v>
      </c>
      <c r="H598" s="544">
        <v>44519</v>
      </c>
      <c r="I598" s="293" t="s">
        <v>383</v>
      </c>
      <c r="J598" s="293" t="s">
        <v>500</v>
      </c>
      <c r="K598" s="293" t="s">
        <v>1768</v>
      </c>
      <c r="L598" s="251">
        <v>307500</v>
      </c>
      <c r="M598" s="298" t="s">
        <v>60</v>
      </c>
      <c r="N598" s="251">
        <v>185</v>
      </c>
      <c r="O598" s="296"/>
      <c r="P598" s="297"/>
      <c r="Q598" s="293"/>
      <c r="R598" s="293"/>
      <c r="S598" s="293"/>
    </row>
    <row r="599" spans="2:19" ht="14.1" customHeight="1">
      <c r="B599" s="247">
        <v>4240</v>
      </c>
      <c r="C599" s="293" t="s">
        <v>294</v>
      </c>
      <c r="D599" s="300" t="str">
        <f>IFERROR(VLOOKUP(Dat_Pagos[[#This Row],[CURP]],BASE_A[[CURP]:[NOMBRE]],3,FALSE),"Por Identificar")</f>
        <v>OSORIO LOPEZ DIANA</v>
      </c>
      <c r="E599" s="267">
        <v>6000</v>
      </c>
      <c r="F599" s="293" t="s">
        <v>295</v>
      </c>
      <c r="G599" s="293" t="s">
        <v>7</v>
      </c>
      <c r="H599" s="544">
        <v>44519</v>
      </c>
      <c r="I599" s="293" t="s">
        <v>224</v>
      </c>
      <c r="J599" s="293" t="s">
        <v>554</v>
      </c>
      <c r="K599" s="293" t="s">
        <v>1769</v>
      </c>
      <c r="L599" s="251">
        <v>29068</v>
      </c>
      <c r="M599" s="298" t="s">
        <v>103</v>
      </c>
      <c r="N599" s="251">
        <v>240</v>
      </c>
      <c r="O599" s="296"/>
      <c r="P599" s="297"/>
      <c r="Q599" s="293"/>
      <c r="R599" s="293"/>
      <c r="S599" s="293"/>
    </row>
    <row r="600" spans="2:19" ht="14.4" customHeight="1">
      <c r="B600" s="247">
        <v>4241</v>
      </c>
      <c r="C600" s="293" t="s">
        <v>427</v>
      </c>
      <c r="D600" s="300" t="str">
        <f>IFERROR(VLOOKUP(Dat_Pagos[[#This Row],[CURP]],BASE_A[[CURP]:[NOMBRE]],3,FALSE),"Por Identificar")</f>
        <v>UCAN NOH GLADYS NOEMI</v>
      </c>
      <c r="E600" s="267">
        <v>3000</v>
      </c>
      <c r="F600" s="293" t="s">
        <v>163</v>
      </c>
      <c r="G600" s="293" t="s">
        <v>7</v>
      </c>
      <c r="H600" s="544">
        <v>44519</v>
      </c>
      <c r="I600" s="293" t="s">
        <v>383</v>
      </c>
      <c r="J600" s="293" t="s">
        <v>555</v>
      </c>
      <c r="K600" s="293" t="s">
        <v>1768</v>
      </c>
      <c r="L600" s="251">
        <v>184426</v>
      </c>
      <c r="M600" s="298" t="s">
        <v>1349</v>
      </c>
      <c r="N600" s="251">
        <v>189</v>
      </c>
      <c r="O600" s="296"/>
      <c r="P600" s="297"/>
      <c r="Q600" s="293"/>
      <c r="R600" s="293"/>
      <c r="S600" s="293"/>
    </row>
    <row r="601" spans="2:19" ht="14.1" customHeight="1">
      <c r="B601" s="247">
        <v>4242</v>
      </c>
      <c r="C601" s="293" t="s">
        <v>427</v>
      </c>
      <c r="D601" s="300" t="str">
        <f>IFERROR(VLOOKUP(Dat_Pagos[[#This Row],[CURP]],BASE_A[[CURP]:[NOMBRE]],3,FALSE),"Por Identificar")</f>
        <v>Por Identificar</v>
      </c>
      <c r="E601" s="267">
        <v>1130</v>
      </c>
      <c r="F601" s="293" t="s">
        <v>163</v>
      </c>
      <c r="G601" s="293" t="s">
        <v>7</v>
      </c>
      <c r="H601" s="544">
        <v>44522</v>
      </c>
      <c r="I601" s="293" t="s">
        <v>383</v>
      </c>
      <c r="J601" s="393" t="s">
        <v>384</v>
      </c>
      <c r="K601" s="293" t="s">
        <v>1768</v>
      </c>
      <c r="L601" s="251">
        <v>101377</v>
      </c>
      <c r="M601" s="298" t="s">
        <v>712</v>
      </c>
      <c r="N601" s="353"/>
      <c r="O601" s="296"/>
      <c r="P601" s="297"/>
      <c r="Q601" s="293"/>
      <c r="R601" s="293"/>
      <c r="S601" s="293"/>
    </row>
    <row r="602" spans="2:19" ht="14.1" customHeight="1">
      <c r="B602" s="247">
        <v>4243</v>
      </c>
      <c r="C602" s="293" t="s">
        <v>427</v>
      </c>
      <c r="D602" s="300" t="str">
        <f>IFERROR(VLOOKUP(Dat_Pagos[[#This Row],[CURP]],BASE_A[[CURP]:[NOMBRE]],3,FALSE),"Por Identificar")</f>
        <v>Por Identificar</v>
      </c>
      <c r="E602" s="267">
        <v>2300</v>
      </c>
      <c r="F602" s="293" t="s">
        <v>163</v>
      </c>
      <c r="G602" s="293" t="s">
        <v>7</v>
      </c>
      <c r="H602" s="544">
        <v>44522</v>
      </c>
      <c r="I602" s="293" t="s">
        <v>383</v>
      </c>
      <c r="J602" s="293" t="s">
        <v>500</v>
      </c>
      <c r="K602" s="293" t="s">
        <v>1768</v>
      </c>
      <c r="L602" s="251">
        <v>101377</v>
      </c>
      <c r="M602" s="298" t="s">
        <v>712</v>
      </c>
      <c r="N602" s="353"/>
      <c r="O602" s="296"/>
      <c r="P602" s="297"/>
      <c r="Q602" s="293"/>
      <c r="R602" s="293"/>
      <c r="S602" s="293"/>
    </row>
    <row r="603" spans="2:19" ht="14.1" customHeight="1">
      <c r="B603" s="247">
        <v>4244</v>
      </c>
      <c r="C603" s="293" t="s">
        <v>427</v>
      </c>
      <c r="D603" s="300" t="str">
        <f>IFERROR(VLOOKUP(Dat_Pagos[[#This Row],[CURP]],BASE_A[[CURP]:[NOMBRE]],3,FALSE),"Por Identificar")</f>
        <v>Por Identificar</v>
      </c>
      <c r="E603" s="316">
        <v>2180</v>
      </c>
      <c r="F603" s="315" t="s">
        <v>198</v>
      </c>
      <c r="G603" s="315" t="s">
        <v>556</v>
      </c>
      <c r="H603" s="548">
        <v>44525</v>
      </c>
      <c r="I603" s="315" t="s">
        <v>164</v>
      </c>
      <c r="J603" s="315" t="s">
        <v>481</v>
      </c>
      <c r="K603" s="293" t="s">
        <v>1749</v>
      </c>
      <c r="L603" s="251" t="s">
        <v>557</v>
      </c>
      <c r="M603" s="298" t="s">
        <v>712</v>
      </c>
      <c r="N603" s="353"/>
      <c r="O603" s="296"/>
      <c r="P603" s="297"/>
      <c r="Q603" s="293"/>
      <c r="R603" s="293"/>
      <c r="S603" s="293"/>
    </row>
    <row r="604" spans="2:19" ht="14.1" customHeight="1">
      <c r="B604" s="247">
        <v>4245</v>
      </c>
      <c r="C604" s="293" t="s">
        <v>1884</v>
      </c>
      <c r="D604" s="300" t="str">
        <f>IFERROR(VLOOKUP(Dat_Pagos[[#This Row],[CURP]],BASE_A[[CURP]:[NOMBRE]],3,FALSE),"Por Identificar")</f>
        <v>OXTE CAUICH BELCY ASAREEL</v>
      </c>
      <c r="E604" s="267">
        <v>675</v>
      </c>
      <c r="F604" s="293" t="s">
        <v>166</v>
      </c>
      <c r="G604" s="293" t="s">
        <v>7</v>
      </c>
      <c r="H604" s="544">
        <v>44517</v>
      </c>
      <c r="I604" s="293" t="s">
        <v>164</v>
      </c>
      <c r="J604" s="293" t="s">
        <v>195</v>
      </c>
      <c r="K604" s="293" t="s">
        <v>903</v>
      </c>
      <c r="L604" s="251">
        <v>753978</v>
      </c>
      <c r="M604" s="298" t="s">
        <v>964</v>
      </c>
      <c r="N604" s="251">
        <v>20</v>
      </c>
      <c r="O604" s="296"/>
      <c r="P604" s="297"/>
      <c r="Q604" s="293"/>
      <c r="R604" s="293"/>
      <c r="S604" s="293"/>
    </row>
    <row r="605" spans="2:19" ht="14.1" customHeight="1">
      <c r="B605" s="247">
        <v>4246</v>
      </c>
      <c r="C605" s="293" t="s">
        <v>427</v>
      </c>
      <c r="D605" s="300" t="str">
        <f>IFERROR(VLOOKUP(Dat_Pagos[[#This Row],[CURP]],BASE_A[[CURP]:[NOMBRE]],3,FALSE),"Por Identificar")</f>
        <v>CORONADO ZEQUEIDA NANCY AZUCENA</v>
      </c>
      <c r="E605" s="267">
        <v>800</v>
      </c>
      <c r="F605" s="293" t="s">
        <v>303</v>
      </c>
      <c r="G605" s="293" t="s">
        <v>432</v>
      </c>
      <c r="H605" s="544">
        <v>44469</v>
      </c>
      <c r="I605" s="293" t="s">
        <v>164</v>
      </c>
      <c r="J605" s="293" t="s">
        <v>559</v>
      </c>
      <c r="K605" s="293" t="s">
        <v>1775</v>
      </c>
      <c r="L605" s="251">
        <v>97603</v>
      </c>
      <c r="M605" s="298" t="s">
        <v>994</v>
      </c>
      <c r="N605" s="251">
        <v>254</v>
      </c>
      <c r="O605" s="296"/>
      <c r="P605" s="397"/>
      <c r="Q605" s="293"/>
      <c r="R605" s="293"/>
      <c r="S605" s="293"/>
    </row>
    <row r="606" spans="2:19" ht="14.1" customHeight="1">
      <c r="B606" s="247">
        <v>4247</v>
      </c>
      <c r="C606" s="293" t="s">
        <v>427</v>
      </c>
      <c r="D606" s="300" t="str">
        <f>IFERROR(VLOOKUP(Dat_Pagos[[#This Row],[CURP]],BASE_A[[CURP]:[NOMBRE]],3,FALSE),"Por Identificar")</f>
        <v>CORONADO ZEQUEIDA NANCY AZUCENA</v>
      </c>
      <c r="E606" s="267">
        <v>1875</v>
      </c>
      <c r="F606" s="293" t="s">
        <v>303</v>
      </c>
      <c r="G606" s="293" t="s">
        <v>432</v>
      </c>
      <c r="H606" s="544">
        <v>44469</v>
      </c>
      <c r="I606" s="293" t="s">
        <v>164</v>
      </c>
      <c r="J606" s="293" t="s">
        <v>560</v>
      </c>
      <c r="K606" s="293" t="s">
        <v>1775</v>
      </c>
      <c r="L606" s="251">
        <v>97603</v>
      </c>
      <c r="M606" s="298" t="s">
        <v>994</v>
      </c>
      <c r="N606" s="251">
        <v>254</v>
      </c>
      <c r="O606" s="384"/>
      <c r="P606" s="397" t="s">
        <v>372</v>
      </c>
      <c r="Q606" s="293"/>
      <c r="R606" s="293"/>
      <c r="S606" s="293"/>
    </row>
    <row r="607" spans="2:19" ht="14.1" customHeight="1">
      <c r="B607" s="247">
        <v>4248</v>
      </c>
      <c r="C607" s="293" t="s">
        <v>427</v>
      </c>
      <c r="D607" s="300" t="str">
        <f>IFERROR(VLOOKUP(Dat_Pagos[[#This Row],[CURP]],BASE_A[[CURP]:[NOMBRE]],3,FALSE),"Por Identificar")</f>
        <v>CORONADO ZEQUEIDA NANCY AZUCENA</v>
      </c>
      <c r="E607" s="267">
        <v>1875</v>
      </c>
      <c r="F607" s="293" t="s">
        <v>303</v>
      </c>
      <c r="G607" s="293" t="s">
        <v>432</v>
      </c>
      <c r="H607" s="544">
        <v>44469</v>
      </c>
      <c r="I607" s="293" t="s">
        <v>164</v>
      </c>
      <c r="J607" s="293" t="s">
        <v>561</v>
      </c>
      <c r="K607" s="293" t="s">
        <v>1775</v>
      </c>
      <c r="L607" s="251">
        <v>97603</v>
      </c>
      <c r="M607" s="298" t="s">
        <v>994</v>
      </c>
      <c r="N607" s="251">
        <v>254</v>
      </c>
      <c r="O607" s="384"/>
      <c r="P607" s="397"/>
      <c r="Q607" s="293"/>
      <c r="R607" s="293"/>
      <c r="S607" s="293"/>
    </row>
    <row r="608" spans="2:19" ht="15.75" customHeight="1">
      <c r="B608" s="247">
        <v>4249</v>
      </c>
      <c r="C608" s="293" t="s">
        <v>427</v>
      </c>
      <c r="D608" s="300" t="str">
        <f>IFERROR(VLOOKUP(Dat_Pagos[[#This Row],[CURP]],BASE_A[[CURP]:[NOMBRE]],3,FALSE),"Por Identificar")</f>
        <v>CORONADO ZEQUEIDA NANCY AZUCENA</v>
      </c>
      <c r="E608" s="267">
        <v>450</v>
      </c>
      <c r="F608" s="293" t="s">
        <v>303</v>
      </c>
      <c r="G608" s="293" t="s">
        <v>432</v>
      </c>
      <c r="H608" s="544">
        <v>44469</v>
      </c>
      <c r="I608" s="293" t="s">
        <v>164</v>
      </c>
      <c r="J608" s="293" t="s">
        <v>562</v>
      </c>
      <c r="K608" s="293" t="s">
        <v>1775</v>
      </c>
      <c r="L608" s="251">
        <v>97603</v>
      </c>
      <c r="M608" s="298" t="s">
        <v>994</v>
      </c>
      <c r="N608" s="251">
        <v>254</v>
      </c>
      <c r="O608" s="384"/>
      <c r="P608" s="397"/>
      <c r="Q608" s="293"/>
      <c r="R608" s="293"/>
      <c r="S608" s="293"/>
    </row>
    <row r="609" spans="2:19" ht="14.4" customHeight="1">
      <c r="B609" s="247">
        <v>4250</v>
      </c>
      <c r="C609" s="293" t="s">
        <v>427</v>
      </c>
      <c r="D609" s="300" t="str">
        <f>IFERROR(VLOOKUP(Dat_Pagos[[#This Row],[CURP]],BASE_A[[CURP]:[NOMBRE]],3,FALSE),"Por Identificar")</f>
        <v>GONZALEZ LOPEZ MIGUEL JESUS</v>
      </c>
      <c r="E609" s="267">
        <v>3350</v>
      </c>
      <c r="F609" s="384" t="s">
        <v>198</v>
      </c>
      <c r="G609" s="293" t="s">
        <v>7</v>
      </c>
      <c r="H609" s="544">
        <v>44525</v>
      </c>
      <c r="I609" s="293" t="s">
        <v>164</v>
      </c>
      <c r="J609" s="293" t="s">
        <v>563</v>
      </c>
      <c r="K609" s="293" t="s">
        <v>1749</v>
      </c>
      <c r="L609" s="251">
        <v>584009</v>
      </c>
      <c r="M609" s="298" t="s">
        <v>47</v>
      </c>
      <c r="N609" s="251">
        <v>196</v>
      </c>
      <c r="O609" s="384"/>
      <c r="P609" s="398"/>
      <c r="Q609" s="293"/>
      <c r="R609" s="293"/>
      <c r="S609" s="293"/>
    </row>
    <row r="610" spans="2:19" ht="15.75" customHeight="1">
      <c r="B610" s="247">
        <v>4251</v>
      </c>
      <c r="C610" s="293" t="s">
        <v>427</v>
      </c>
      <c r="D610" s="294" t="str">
        <f>IFERROR(VLOOKUP(Dat_Pagos[[#This Row],[CURP]],BASE_A[[CURP]:[NOMBRE]],3,FALSE),"Por Identificar")</f>
        <v>ROJAS SORIA ERIKA</v>
      </c>
      <c r="E610" s="267">
        <v>1000</v>
      </c>
      <c r="F610" s="384" t="s">
        <v>865</v>
      </c>
      <c r="G610" s="293" t="s">
        <v>7</v>
      </c>
      <c r="H610" s="544">
        <v>44525</v>
      </c>
      <c r="I610" s="293" t="s">
        <v>164</v>
      </c>
      <c r="J610" s="293" t="s">
        <v>564</v>
      </c>
      <c r="K610" s="293" t="s">
        <v>1770</v>
      </c>
      <c r="L610" s="251">
        <v>689786</v>
      </c>
      <c r="M610" s="298" t="s">
        <v>843</v>
      </c>
      <c r="N610" s="251">
        <v>98</v>
      </c>
      <c r="O610" s="384"/>
      <c r="P610" s="398"/>
      <c r="Q610" s="293"/>
      <c r="R610" s="293"/>
      <c r="S610" s="293"/>
    </row>
    <row r="611" spans="2:19" ht="15">
      <c r="B611" s="247">
        <v>4252</v>
      </c>
      <c r="C611" s="293" t="s">
        <v>427</v>
      </c>
      <c r="D611" s="300" t="str">
        <f>IFERROR(VLOOKUP(Dat_Pagos[[#This Row],[CURP]],BASE_A[[CURP]:[NOMBRE]],3,FALSE),"Por Identificar")</f>
        <v>GONZALEZ PEREZ ROSA</v>
      </c>
      <c r="E611" s="267">
        <v>2000</v>
      </c>
      <c r="F611" s="384" t="s">
        <v>865</v>
      </c>
      <c r="G611" s="293" t="s">
        <v>7</v>
      </c>
      <c r="H611" s="544">
        <v>44525</v>
      </c>
      <c r="I611" s="293" t="s">
        <v>164</v>
      </c>
      <c r="J611" s="293" t="s">
        <v>564</v>
      </c>
      <c r="K611" s="293" t="s">
        <v>1770</v>
      </c>
      <c r="L611" s="251">
        <v>772945</v>
      </c>
      <c r="M611" s="298" t="s">
        <v>1746</v>
      </c>
      <c r="N611" s="251">
        <v>297</v>
      </c>
      <c r="O611" s="384"/>
      <c r="P611" s="398"/>
      <c r="Q611" s="293"/>
      <c r="R611" s="293"/>
      <c r="S611" s="293"/>
    </row>
    <row r="612" spans="2:19" ht="14.1" customHeight="1">
      <c r="B612" s="247">
        <v>4253</v>
      </c>
      <c r="C612" s="293" t="s">
        <v>446</v>
      </c>
      <c r="D612" s="300" t="str">
        <f>IFERROR(VLOOKUP(Dat_Pagos[[#This Row],[CURP]],BASE_A[[CURP]:[NOMBRE]],3,FALSE),"Por Identificar")</f>
        <v>FIERRO LOPEZ JOSE ARMANDO</v>
      </c>
      <c r="E612" s="267">
        <v>5000</v>
      </c>
      <c r="F612" s="384" t="s">
        <v>163</v>
      </c>
      <c r="G612" s="293" t="s">
        <v>432</v>
      </c>
      <c r="H612" s="544">
        <v>44524</v>
      </c>
      <c r="I612" s="293" t="s">
        <v>224</v>
      </c>
      <c r="J612" s="293" t="s">
        <v>565</v>
      </c>
      <c r="K612" s="293" t="s">
        <v>1768</v>
      </c>
      <c r="L612" s="251">
        <v>29343</v>
      </c>
      <c r="M612" s="298" t="s">
        <v>1103</v>
      </c>
      <c r="N612" s="251">
        <v>74</v>
      </c>
      <c r="O612" s="384"/>
      <c r="P612" s="398"/>
      <c r="Q612" s="293"/>
      <c r="R612" s="293"/>
      <c r="S612" s="293"/>
    </row>
    <row r="613" spans="2:19" ht="15.75" customHeight="1">
      <c r="B613" s="247">
        <v>4254</v>
      </c>
      <c r="C613" s="384" t="s">
        <v>294</v>
      </c>
      <c r="D613" s="300" t="str">
        <f>IFERROR(VLOOKUP(Dat_Pagos[[#This Row],[CURP]],BASE_A[[CURP]:[NOMBRE]],3,FALSE),"Por Identificar")</f>
        <v>TORRESCANO VELAZQUEZ SUGEY ALMA JEANET</v>
      </c>
      <c r="E613" s="267">
        <v>6000</v>
      </c>
      <c r="F613" s="384" t="s">
        <v>295</v>
      </c>
      <c r="G613" s="293" t="s">
        <v>7</v>
      </c>
      <c r="H613" s="544">
        <v>44524</v>
      </c>
      <c r="I613" s="293" t="s">
        <v>224</v>
      </c>
      <c r="J613" s="293" t="s">
        <v>566</v>
      </c>
      <c r="K613" s="293" t="s">
        <v>1769</v>
      </c>
      <c r="L613" s="251">
        <v>569235</v>
      </c>
      <c r="M613" s="298" t="s">
        <v>100</v>
      </c>
      <c r="N613" s="251">
        <v>72</v>
      </c>
      <c r="O613" s="384"/>
      <c r="P613" s="399" t="s">
        <v>372</v>
      </c>
      <c r="Q613" s="293"/>
      <c r="R613" s="293"/>
      <c r="S613" s="293"/>
    </row>
    <row r="614" spans="2:19" ht="14.25" customHeight="1">
      <c r="B614" s="247">
        <v>4255</v>
      </c>
      <c r="C614" s="384" t="s">
        <v>427</v>
      </c>
      <c r="D614" s="300" t="str">
        <f>IFERROR(VLOOKUP(Dat_Pagos[[#This Row],[CURP]],BASE_A[[CURP]:[NOMBRE]],3,FALSE),"Por Identificar")</f>
        <v>RODRIGUEZ FIGUEROA HOMERO</v>
      </c>
      <c r="E614" s="267">
        <v>5333</v>
      </c>
      <c r="F614" s="384" t="s">
        <v>255</v>
      </c>
      <c r="G614" s="293" t="s">
        <v>7</v>
      </c>
      <c r="H614" s="544">
        <v>44524</v>
      </c>
      <c r="I614" s="293" t="s">
        <v>164</v>
      </c>
      <c r="J614" s="293" t="s">
        <v>567</v>
      </c>
      <c r="K614" s="293" t="s">
        <v>1774</v>
      </c>
      <c r="L614" s="251">
        <v>746403</v>
      </c>
      <c r="M614" s="298" t="s">
        <v>827</v>
      </c>
      <c r="N614" s="251">
        <v>111</v>
      </c>
      <c r="O614" s="296"/>
      <c r="P614" s="348" t="s">
        <v>372</v>
      </c>
      <c r="Q614" s="293"/>
      <c r="R614" s="293"/>
      <c r="S614" s="293"/>
    </row>
    <row r="615" spans="2:19" ht="14.1" customHeight="1">
      <c r="B615" s="247">
        <v>4256</v>
      </c>
      <c r="C615" s="384" t="s">
        <v>1884</v>
      </c>
      <c r="D615" s="300" t="str">
        <f>IFERROR(VLOOKUP(Dat_Pagos[[#This Row],[CURP]],BASE_A[[CURP]:[NOMBRE]],3,FALSE),"Por Identificar")</f>
        <v>MAY DZIB LANDY MARIA</v>
      </c>
      <c r="E615" s="267">
        <v>1350</v>
      </c>
      <c r="F615" s="384" t="s">
        <v>166</v>
      </c>
      <c r="G615" s="293" t="s">
        <v>7</v>
      </c>
      <c r="H615" s="544">
        <v>44523</v>
      </c>
      <c r="I615" s="293" t="s">
        <v>164</v>
      </c>
      <c r="J615" s="293" t="s">
        <v>568</v>
      </c>
      <c r="K615" s="293" t="s">
        <v>903</v>
      </c>
      <c r="L615" s="251">
        <v>669491</v>
      </c>
      <c r="M615" s="298" t="s">
        <v>958</v>
      </c>
      <c r="N615" s="251">
        <v>18</v>
      </c>
      <c r="O615" s="296"/>
      <c r="P615" s="297"/>
      <c r="Q615" s="293"/>
      <c r="R615" s="293"/>
      <c r="S615" s="293"/>
    </row>
    <row r="616" spans="2:19" ht="15.75" customHeight="1">
      <c r="B616" s="247">
        <v>4257</v>
      </c>
      <c r="C616" s="384" t="s">
        <v>1884</v>
      </c>
      <c r="D616" s="300" t="str">
        <f>IFERROR(VLOOKUP(Dat_Pagos[[#This Row],[CURP]],BASE_A[[CURP]:[NOMBRE]],3,FALSE),"Por Identificar")</f>
        <v>MAY DZIB LANDY MARIA</v>
      </c>
      <c r="E616" s="267">
        <v>1350</v>
      </c>
      <c r="F616" s="384" t="s">
        <v>166</v>
      </c>
      <c r="G616" s="293" t="s">
        <v>7</v>
      </c>
      <c r="H616" s="544">
        <v>44523</v>
      </c>
      <c r="I616" s="293" t="s">
        <v>164</v>
      </c>
      <c r="J616" s="293" t="s">
        <v>569</v>
      </c>
      <c r="K616" s="293" t="s">
        <v>903</v>
      </c>
      <c r="L616" s="251">
        <v>669491</v>
      </c>
      <c r="M616" s="298" t="s">
        <v>958</v>
      </c>
      <c r="N616" s="251">
        <v>18</v>
      </c>
      <c r="O616" s="296"/>
      <c r="P616" s="297"/>
      <c r="Q616" s="293"/>
      <c r="R616" s="293"/>
      <c r="S616" s="293"/>
    </row>
    <row r="617" spans="2:19" ht="14.1" customHeight="1">
      <c r="B617" s="247">
        <v>4258</v>
      </c>
      <c r="C617" s="293" t="s">
        <v>446</v>
      </c>
      <c r="D617" s="300" t="str">
        <f>IFERROR(VLOOKUP(Dat_Pagos[[#This Row],[CURP]],BASE_A[[CURP]:[NOMBRE]],3,FALSE),"Por Identificar")</f>
        <v>HERNANDEZ MAY MERCEDALIA</v>
      </c>
      <c r="E617" s="267">
        <v>5000</v>
      </c>
      <c r="F617" s="293" t="s">
        <v>163</v>
      </c>
      <c r="G617" s="293" t="s">
        <v>7</v>
      </c>
      <c r="H617" s="544">
        <v>44529</v>
      </c>
      <c r="I617" s="293" t="s">
        <v>224</v>
      </c>
      <c r="J617" s="293" t="s">
        <v>565</v>
      </c>
      <c r="K617" s="293" t="s">
        <v>1768</v>
      </c>
      <c r="L617" s="251">
        <v>1026485</v>
      </c>
      <c r="M617" s="298" t="s">
        <v>1117</v>
      </c>
      <c r="N617" s="251">
        <v>79</v>
      </c>
      <c r="O617" s="296"/>
      <c r="P617" s="297"/>
      <c r="Q617" s="293"/>
      <c r="R617" s="293"/>
      <c r="S617" s="293"/>
    </row>
    <row r="618" spans="2:19" ht="14.25" customHeight="1">
      <c r="B618" s="247">
        <v>4259</v>
      </c>
      <c r="C618" s="293" t="s">
        <v>427</v>
      </c>
      <c r="D618" s="300" t="str">
        <f>IFERROR(VLOOKUP(Dat_Pagos[[#This Row],[CURP]],BASE_A[[CURP]:[NOMBRE]],3,FALSE),"Por Identificar")</f>
        <v>Por Identificar</v>
      </c>
      <c r="E618" s="267">
        <v>5000</v>
      </c>
      <c r="F618" s="293" t="s">
        <v>303</v>
      </c>
      <c r="G618" s="293" t="s">
        <v>7</v>
      </c>
      <c r="H618" s="544">
        <v>44529</v>
      </c>
      <c r="I618" s="293" t="s">
        <v>224</v>
      </c>
      <c r="J618" s="293" t="s">
        <v>570</v>
      </c>
      <c r="K618" s="293" t="s">
        <v>1775</v>
      </c>
      <c r="L618" s="251">
        <v>102146</v>
      </c>
      <c r="M618" s="298" t="s">
        <v>712</v>
      </c>
      <c r="N618" s="353"/>
      <c r="O618" s="296"/>
      <c r="P618" s="297"/>
      <c r="Q618" s="293"/>
      <c r="R618" s="293"/>
      <c r="S618" s="293"/>
    </row>
    <row r="619" spans="2:19" ht="14.1" customHeight="1">
      <c r="B619" s="247">
        <v>4260</v>
      </c>
      <c r="C619" s="293" t="s">
        <v>294</v>
      </c>
      <c r="D619" s="300" t="str">
        <f>IFERROR(VLOOKUP(Dat_Pagos[[#This Row],[CURP]],BASE_A[[CURP]:[NOMBRE]],3,FALSE),"Por Identificar")</f>
        <v>OSORIO LOPEZ DIANA</v>
      </c>
      <c r="E619" s="267">
        <v>7000</v>
      </c>
      <c r="F619" s="293" t="s">
        <v>295</v>
      </c>
      <c r="G619" s="293" t="s">
        <v>7</v>
      </c>
      <c r="H619" s="544">
        <v>44529</v>
      </c>
      <c r="I619" s="293" t="s">
        <v>224</v>
      </c>
      <c r="J619" s="293" t="s">
        <v>565</v>
      </c>
      <c r="K619" s="293" t="s">
        <v>1769</v>
      </c>
      <c r="L619" s="251">
        <v>1104588</v>
      </c>
      <c r="M619" s="298" t="s">
        <v>103</v>
      </c>
      <c r="N619" s="251">
        <v>240</v>
      </c>
      <c r="O619" s="296"/>
      <c r="P619" s="297"/>
      <c r="Q619" s="293"/>
      <c r="R619" s="293"/>
      <c r="S619" s="293"/>
    </row>
    <row r="620" spans="2:19" ht="14.25" customHeight="1">
      <c r="B620" s="247">
        <v>4261</v>
      </c>
      <c r="C620" s="293" t="s">
        <v>427</v>
      </c>
      <c r="D620" s="294" t="s">
        <v>726</v>
      </c>
      <c r="E620" s="267">
        <v>2000</v>
      </c>
      <c r="F620" s="293" t="s">
        <v>163</v>
      </c>
      <c r="G620" s="293" t="s">
        <v>7</v>
      </c>
      <c r="H620" s="544">
        <v>44526</v>
      </c>
      <c r="I620" s="293" t="s">
        <v>280</v>
      </c>
      <c r="J620" s="293" t="s">
        <v>337</v>
      </c>
      <c r="K620" s="293" t="s">
        <v>1768</v>
      </c>
      <c r="L620" s="251">
        <v>720563</v>
      </c>
      <c r="M620" s="298" t="s">
        <v>11</v>
      </c>
      <c r="N620" s="251">
        <v>201</v>
      </c>
      <c r="O620" s="296"/>
      <c r="P620" s="297"/>
      <c r="Q620" s="293"/>
      <c r="R620" s="293"/>
      <c r="S620" s="293"/>
    </row>
    <row r="621" spans="2:19" ht="14.1" customHeight="1">
      <c r="B621" s="247">
        <v>4262</v>
      </c>
      <c r="C621" s="293" t="s">
        <v>440</v>
      </c>
      <c r="D621" s="300" t="str">
        <f>IFERROR(VLOOKUP(Dat_Pagos[[#This Row],[CURP]],BASE_A[[CURP]:[NOMBRE]],3,FALSE),"Por Identificar")</f>
        <v>SANCHEZ RODRIGUEZ JOSE RAFAEL</v>
      </c>
      <c r="E621" s="267">
        <v>350</v>
      </c>
      <c r="F621" s="293" t="s">
        <v>295</v>
      </c>
      <c r="G621" s="293" t="s">
        <v>432</v>
      </c>
      <c r="H621" s="544">
        <v>44526</v>
      </c>
      <c r="I621" s="293" t="s">
        <v>362</v>
      </c>
      <c r="J621" s="293" t="s">
        <v>387</v>
      </c>
      <c r="K621" s="293" t="s">
        <v>1769</v>
      </c>
      <c r="L621" s="251">
        <v>851050</v>
      </c>
      <c r="M621" s="298" t="s">
        <v>1457</v>
      </c>
      <c r="N621" s="251">
        <v>269</v>
      </c>
      <c r="O621" s="296"/>
      <c r="P621" s="297"/>
      <c r="Q621" s="293"/>
      <c r="R621" s="293"/>
      <c r="S621" s="293"/>
    </row>
    <row r="622" spans="2:19" ht="14.1" customHeight="1">
      <c r="B622" s="247">
        <v>4263</v>
      </c>
      <c r="C622" s="293"/>
      <c r="D622" s="310" t="s">
        <v>3864</v>
      </c>
      <c r="E622" s="267">
        <v>34800</v>
      </c>
      <c r="F622" s="293" t="s">
        <v>683</v>
      </c>
      <c r="G622" s="293" t="s">
        <v>7</v>
      </c>
      <c r="H622" s="544">
        <v>44526</v>
      </c>
      <c r="I622" s="293" t="s">
        <v>682</v>
      </c>
      <c r="J622" s="293" t="s">
        <v>387</v>
      </c>
      <c r="K622" s="293" t="s">
        <v>682</v>
      </c>
      <c r="L622" s="251">
        <v>852707</v>
      </c>
      <c r="M622" s="298" t="s">
        <v>712</v>
      </c>
      <c r="N622" s="353"/>
      <c r="O622" s="296"/>
      <c r="P622" s="297"/>
      <c r="Q622" s="293"/>
      <c r="R622" s="293"/>
      <c r="S622" s="293"/>
    </row>
    <row r="623" spans="2:19" ht="14.1" customHeight="1">
      <c r="B623" s="247">
        <v>4264</v>
      </c>
      <c r="C623" s="293" t="s">
        <v>427</v>
      </c>
      <c r="D623" s="300" t="str">
        <f>IFERROR(VLOOKUP(Dat_Pagos[[#This Row],[CURP]],BASE_A[[CURP]:[NOMBRE]],3,FALSE),"Por Identificar")</f>
        <v>HERNANDEZ JARQUIN ALBERTO GUADALUPE</v>
      </c>
      <c r="E623" s="267">
        <v>3350</v>
      </c>
      <c r="F623" s="293" t="s">
        <v>255</v>
      </c>
      <c r="G623" s="293" t="s">
        <v>432</v>
      </c>
      <c r="H623" s="544">
        <v>44526</v>
      </c>
      <c r="I623" s="293" t="s">
        <v>164</v>
      </c>
      <c r="J623" s="293" t="s">
        <v>571</v>
      </c>
      <c r="K623" s="293" t="s">
        <v>1774</v>
      </c>
      <c r="L623" s="251">
        <v>923329</v>
      </c>
      <c r="M623" s="298" t="s">
        <v>824</v>
      </c>
      <c r="N623" s="251">
        <v>280</v>
      </c>
      <c r="O623" s="296"/>
      <c r="P623" s="297"/>
      <c r="Q623" s="293"/>
      <c r="R623" s="293"/>
      <c r="S623" s="293"/>
    </row>
    <row r="624" spans="2:19" ht="15.75" customHeight="1">
      <c r="B624" s="247">
        <v>4265</v>
      </c>
      <c r="C624" s="293" t="s">
        <v>427</v>
      </c>
      <c r="D624" s="300" t="str">
        <f>IFERROR(VLOOKUP(Dat_Pagos[[#This Row],[CURP]],BASE_A[[CURP]:[NOMBRE]],3,FALSE),"Por Identificar")</f>
        <v>HERNANDEZ JARQUIN ALBERTO GUADALUPE</v>
      </c>
      <c r="E624" s="267">
        <v>3350</v>
      </c>
      <c r="F624" s="293" t="s">
        <v>255</v>
      </c>
      <c r="G624" s="293" t="s">
        <v>432</v>
      </c>
      <c r="H624" s="544">
        <v>44526</v>
      </c>
      <c r="I624" s="293" t="s">
        <v>164</v>
      </c>
      <c r="J624" s="293" t="s">
        <v>567</v>
      </c>
      <c r="K624" s="293" t="s">
        <v>1774</v>
      </c>
      <c r="L624" s="251">
        <v>923329</v>
      </c>
      <c r="M624" s="298" t="s">
        <v>824</v>
      </c>
      <c r="N624" s="251">
        <v>280</v>
      </c>
      <c r="O624" s="296"/>
      <c r="P624" s="297"/>
      <c r="Q624" s="293"/>
      <c r="R624" s="293"/>
      <c r="S624" s="293"/>
    </row>
    <row r="625" spans="2:19" ht="14.1" customHeight="1">
      <c r="B625" s="247">
        <v>4266</v>
      </c>
      <c r="C625" s="293" t="s">
        <v>427</v>
      </c>
      <c r="D625" s="300" t="str">
        <f>IFERROR(VLOOKUP(Dat_Pagos[[#This Row],[CURP]],BASE_A[[CURP]:[NOMBRE]],3,FALSE),"Por Identificar")</f>
        <v>DZIB KU JESSICA GUADALUPE</v>
      </c>
      <c r="E625" s="267">
        <v>4000</v>
      </c>
      <c r="F625" s="293" t="s">
        <v>163</v>
      </c>
      <c r="G625" s="293" t="s">
        <v>7</v>
      </c>
      <c r="H625" s="544">
        <v>44529</v>
      </c>
      <c r="I625" s="293" t="s">
        <v>224</v>
      </c>
      <c r="J625" s="293" t="s">
        <v>565</v>
      </c>
      <c r="K625" s="293" t="s">
        <v>1768</v>
      </c>
      <c r="L625" s="251">
        <v>1885562</v>
      </c>
      <c r="M625" s="298" t="s">
        <v>1081</v>
      </c>
      <c r="N625" s="251">
        <v>63</v>
      </c>
      <c r="O625" s="296"/>
      <c r="P625" s="297"/>
      <c r="Q625" s="293"/>
      <c r="R625" s="293"/>
      <c r="S625" s="293"/>
    </row>
    <row r="626" spans="2:19" ht="14.1" customHeight="1">
      <c r="B626" s="247">
        <v>4267</v>
      </c>
      <c r="C626" s="293" t="s">
        <v>427</v>
      </c>
      <c r="D626" s="300" t="str">
        <f>IFERROR(VLOOKUP(Dat_Pagos[[#This Row],[CURP]],BASE_A[[CURP]:[NOMBRE]],3,FALSE),"Por Identificar")</f>
        <v>DZIB KU JESSICA GUADALUPE</v>
      </c>
      <c r="E626" s="267">
        <v>1650</v>
      </c>
      <c r="F626" s="293" t="s">
        <v>163</v>
      </c>
      <c r="G626" s="293" t="s">
        <v>7</v>
      </c>
      <c r="H626" s="544">
        <v>44529</v>
      </c>
      <c r="I626" s="293" t="s">
        <v>383</v>
      </c>
      <c r="J626" s="293" t="s">
        <v>572</v>
      </c>
      <c r="K626" s="293" t="s">
        <v>1768</v>
      </c>
      <c r="L626" s="251">
        <v>1891510</v>
      </c>
      <c r="M626" s="298" t="s">
        <v>1081</v>
      </c>
      <c r="N626" s="251">
        <v>63</v>
      </c>
      <c r="O626" s="296"/>
      <c r="P626" s="297"/>
      <c r="Q626" s="293"/>
      <c r="R626" s="293"/>
      <c r="S626" s="293"/>
    </row>
    <row r="627" spans="2:19" ht="14.1" customHeight="1">
      <c r="B627" s="247">
        <v>4268</v>
      </c>
      <c r="C627" s="293" t="s">
        <v>427</v>
      </c>
      <c r="D627" s="300" t="str">
        <f>IFERROR(VLOOKUP(Dat_Pagos[[#This Row],[CURP]],BASE_A[[CURP]:[NOMBRE]],3,FALSE),"Por Identificar")</f>
        <v>CRUZ BARREIRO BLANCA ESTHER</v>
      </c>
      <c r="E627" s="267">
        <v>17000</v>
      </c>
      <c r="F627" s="293" t="s">
        <v>163</v>
      </c>
      <c r="G627" s="293" t="s">
        <v>7</v>
      </c>
      <c r="H627" s="544">
        <v>44529</v>
      </c>
      <c r="I627" s="293" t="s">
        <v>224</v>
      </c>
      <c r="J627" s="293" t="s">
        <v>573</v>
      </c>
      <c r="K627" s="293" t="s">
        <v>1768</v>
      </c>
      <c r="L627" s="251">
        <v>1919602</v>
      </c>
      <c r="M627" s="298" t="s">
        <v>1338</v>
      </c>
      <c r="N627" s="251">
        <v>183</v>
      </c>
      <c r="O627" s="296"/>
      <c r="P627" s="297"/>
      <c r="Q627" s="293"/>
      <c r="R627" s="293"/>
      <c r="S627" s="293"/>
    </row>
    <row r="628" spans="2:19" ht="14.1" customHeight="1">
      <c r="B628" s="247">
        <v>4269</v>
      </c>
      <c r="C628" s="293" t="s">
        <v>427</v>
      </c>
      <c r="D628" s="300" t="str">
        <f>IFERROR(VLOOKUP(Dat_Pagos[[#This Row],[CURP]],BASE_A[[CURP]:[NOMBRE]],3,FALSE),"Por Identificar")</f>
        <v xml:space="preserve">MENDOZA RUBIO ARMANDO </v>
      </c>
      <c r="E628" s="267">
        <v>1130</v>
      </c>
      <c r="F628" s="293" t="s">
        <v>163</v>
      </c>
      <c r="G628" s="293" t="s">
        <v>7</v>
      </c>
      <c r="H628" s="544">
        <v>44529</v>
      </c>
      <c r="I628" s="293" t="s">
        <v>383</v>
      </c>
      <c r="J628" s="293" t="s">
        <v>384</v>
      </c>
      <c r="K628" s="293" t="s">
        <v>1768</v>
      </c>
      <c r="L628" s="251">
        <v>2128607</v>
      </c>
      <c r="M628" s="298" t="s">
        <v>1144</v>
      </c>
      <c r="N628" s="251">
        <v>94</v>
      </c>
      <c r="O628" s="296"/>
      <c r="P628" s="297"/>
      <c r="Q628" s="293"/>
      <c r="R628" s="293"/>
      <c r="S628" s="293"/>
    </row>
    <row r="629" spans="2:19" ht="14.1" customHeight="1">
      <c r="B629" s="247">
        <v>4270</v>
      </c>
      <c r="C629" s="293" t="s">
        <v>427</v>
      </c>
      <c r="D629" s="300" t="str">
        <f>IFERROR(VLOOKUP(Dat_Pagos[[#This Row],[CURP]],BASE_A[[CURP]:[NOMBRE]],3,FALSE),"Por Identificar")</f>
        <v xml:space="preserve">MENDOZA RUBIO ARMANDO </v>
      </c>
      <c r="E629" s="267">
        <v>3600</v>
      </c>
      <c r="F629" s="293" t="s">
        <v>163</v>
      </c>
      <c r="G629" s="293" t="s">
        <v>7</v>
      </c>
      <c r="H629" s="544">
        <v>44529</v>
      </c>
      <c r="I629" s="293" t="s">
        <v>383</v>
      </c>
      <c r="J629" s="293" t="s">
        <v>574</v>
      </c>
      <c r="K629" s="293" t="s">
        <v>1768</v>
      </c>
      <c r="L629" s="251">
        <v>2128607</v>
      </c>
      <c r="M629" s="298" t="s">
        <v>1144</v>
      </c>
      <c r="N629" s="251">
        <v>94</v>
      </c>
      <c r="O629" s="296"/>
      <c r="P629" s="297"/>
      <c r="Q629" s="293"/>
      <c r="R629" s="293"/>
      <c r="S629" s="293"/>
    </row>
    <row r="630" spans="2:19" ht="15.75" customHeight="1">
      <c r="B630" s="247">
        <v>4271</v>
      </c>
      <c r="C630" s="293" t="s">
        <v>294</v>
      </c>
      <c r="D630" s="300" t="str">
        <f>IFERROR(VLOOKUP(Dat_Pagos[[#This Row],[CURP]],BASE_A[[CURP]:[NOMBRE]],3,FALSE),"Por Identificar")</f>
        <v>JARDON SANCHEZ FRANCIA MARGARITA</v>
      </c>
      <c r="E630" s="267">
        <v>23000</v>
      </c>
      <c r="F630" s="293" t="s">
        <v>295</v>
      </c>
      <c r="G630" s="293" t="s">
        <v>7</v>
      </c>
      <c r="H630" s="544">
        <v>44529</v>
      </c>
      <c r="I630" s="293" t="s">
        <v>224</v>
      </c>
      <c r="J630" s="293" t="s">
        <v>55</v>
      </c>
      <c r="K630" s="293" t="s">
        <v>1769</v>
      </c>
      <c r="L630" s="251">
        <v>1383551</v>
      </c>
      <c r="M630" s="298" t="s">
        <v>96</v>
      </c>
      <c r="N630" s="251">
        <v>235</v>
      </c>
      <c r="O630" s="296"/>
      <c r="P630" s="297"/>
      <c r="Q630" s="293"/>
      <c r="R630" s="293"/>
      <c r="S630" s="293"/>
    </row>
    <row r="631" spans="2:19" ht="14.1" customHeight="1">
      <c r="B631" s="247">
        <v>4272</v>
      </c>
      <c r="C631" s="293" t="s">
        <v>450</v>
      </c>
      <c r="D631" s="300" t="str">
        <f>IFERROR(VLOOKUP(Dat_Pagos[[#This Row],[CURP]],BASE_A[[CURP]:[NOMBRE]],3,FALSE),"Por Identificar")</f>
        <v>CABALLERO VANEGAS ESTEFANIA CAROLINA</v>
      </c>
      <c r="E631" s="267">
        <v>6000</v>
      </c>
      <c r="F631" s="393" t="s">
        <v>163</v>
      </c>
      <c r="G631" s="293" t="s">
        <v>7</v>
      </c>
      <c r="H631" s="544">
        <v>44529</v>
      </c>
      <c r="I631" s="293" t="s">
        <v>224</v>
      </c>
      <c r="J631" s="293" t="s">
        <v>565</v>
      </c>
      <c r="K631" s="293" t="s">
        <v>1768</v>
      </c>
      <c r="L631" s="251">
        <v>99015</v>
      </c>
      <c r="M631" s="298" t="s">
        <v>1164</v>
      </c>
      <c r="N631" s="251">
        <v>103</v>
      </c>
      <c r="O631" s="296"/>
      <c r="P631" s="297"/>
      <c r="Q631" s="293"/>
      <c r="R631" s="293"/>
      <c r="S631" s="293"/>
    </row>
    <row r="632" spans="2:19" ht="14.1" customHeight="1">
      <c r="B632" s="247">
        <v>4273</v>
      </c>
      <c r="C632" s="293" t="s">
        <v>446</v>
      </c>
      <c r="D632" s="300" t="str">
        <f>IFERROR(VLOOKUP(Dat_Pagos[[#This Row],[CURP]],BASE_A[[CURP]:[NOMBRE]],3,FALSE),"Por Identificar")</f>
        <v>MORA CANTO SAMANTHA ANDREA</v>
      </c>
      <c r="E632" s="267">
        <v>5000</v>
      </c>
      <c r="F632" s="293" t="s">
        <v>163</v>
      </c>
      <c r="G632" s="293" t="s">
        <v>432</v>
      </c>
      <c r="H632" s="544">
        <v>44529</v>
      </c>
      <c r="I632" s="293" t="s">
        <v>224</v>
      </c>
      <c r="J632" s="293" t="s">
        <v>570</v>
      </c>
      <c r="K632" s="293" t="s">
        <v>1768</v>
      </c>
      <c r="L632" s="251">
        <v>98106</v>
      </c>
      <c r="M632" s="298" t="s">
        <v>1126</v>
      </c>
      <c r="N632" s="251">
        <v>84</v>
      </c>
      <c r="O632" s="296"/>
      <c r="P632" s="297"/>
      <c r="Q632" s="293"/>
      <c r="R632" s="293"/>
      <c r="S632" s="293"/>
    </row>
    <row r="633" spans="2:19" ht="14.1" customHeight="1">
      <c r="B633" s="247">
        <v>4275</v>
      </c>
      <c r="C633" s="293" t="s">
        <v>446</v>
      </c>
      <c r="D633" s="300" t="str">
        <f>IFERROR(VLOOKUP(Dat_Pagos[[#This Row],[CURP]],BASE_A[[CURP]:[NOMBRE]],3,FALSE),"Por Identificar")</f>
        <v>MORA CANTO SAMANTHA ANDREA</v>
      </c>
      <c r="E633" s="267">
        <v>5000</v>
      </c>
      <c r="F633" s="293" t="s">
        <v>163</v>
      </c>
      <c r="G633" s="293" t="s">
        <v>432</v>
      </c>
      <c r="H633" s="544">
        <v>44529</v>
      </c>
      <c r="I633" s="293" t="s">
        <v>224</v>
      </c>
      <c r="J633" s="293" t="s">
        <v>575</v>
      </c>
      <c r="K633" s="293" t="s">
        <v>1768</v>
      </c>
      <c r="L633" s="251">
        <v>98111</v>
      </c>
      <c r="M633" s="298" t="s">
        <v>1126</v>
      </c>
      <c r="N633" s="251">
        <v>84</v>
      </c>
      <c r="O633" s="296"/>
      <c r="P633" s="297"/>
      <c r="Q633" s="293"/>
      <c r="R633" s="293"/>
      <c r="S633" s="293"/>
    </row>
    <row r="634" spans="2:19" s="83" customFormat="1" ht="15.75" customHeight="1">
      <c r="B634" s="247">
        <v>4277</v>
      </c>
      <c r="C634" s="293" t="s">
        <v>446</v>
      </c>
      <c r="D634" s="300" t="str">
        <f>IFERROR(VLOOKUP(Dat_Pagos[[#This Row],[CURP]],BASE_A[[CURP]:[NOMBRE]],3,FALSE),"Por Identificar")</f>
        <v>MORA CANTO SAMANTHA ANDREA</v>
      </c>
      <c r="E634" s="267">
        <v>5000</v>
      </c>
      <c r="F634" s="293" t="s">
        <v>163</v>
      </c>
      <c r="G634" s="293" t="s">
        <v>432</v>
      </c>
      <c r="H634" s="544">
        <v>44529</v>
      </c>
      <c r="I634" s="293" t="s">
        <v>224</v>
      </c>
      <c r="J634" s="293" t="s">
        <v>576</v>
      </c>
      <c r="K634" s="293" t="s">
        <v>1768</v>
      </c>
      <c r="L634" s="251">
        <v>98116</v>
      </c>
      <c r="M634" s="298" t="s">
        <v>1126</v>
      </c>
      <c r="N634" s="251">
        <v>84</v>
      </c>
      <c r="O634" s="296"/>
      <c r="P634" s="297"/>
      <c r="Q634" s="293"/>
      <c r="R634" s="293"/>
      <c r="S634" s="293"/>
    </row>
    <row r="635" spans="2:19" s="29" customFormat="1" ht="14.4" customHeight="1">
      <c r="B635" s="247">
        <v>4278</v>
      </c>
      <c r="C635" s="293" t="s">
        <v>446</v>
      </c>
      <c r="D635" s="300" t="str">
        <f>IFERROR(VLOOKUP(Dat_Pagos[[#This Row],[CURP]],BASE_A[[CURP]:[NOMBRE]],3,FALSE),"Por Identificar")</f>
        <v>MORA CANTO SAMANTHA ANDREA</v>
      </c>
      <c r="E635" s="267">
        <v>5000</v>
      </c>
      <c r="F635" s="293" t="s">
        <v>163</v>
      </c>
      <c r="G635" s="293" t="s">
        <v>432</v>
      </c>
      <c r="H635" s="544">
        <v>44529</v>
      </c>
      <c r="I635" s="293" t="s">
        <v>224</v>
      </c>
      <c r="J635" s="293" t="s">
        <v>577</v>
      </c>
      <c r="K635" s="293" t="s">
        <v>1768</v>
      </c>
      <c r="L635" s="251">
        <v>98121</v>
      </c>
      <c r="M635" s="298" t="s">
        <v>1126</v>
      </c>
      <c r="N635" s="251">
        <v>84</v>
      </c>
      <c r="O635" s="296"/>
      <c r="P635" s="297"/>
      <c r="Q635" s="293"/>
      <c r="R635" s="293"/>
      <c r="S635" s="293"/>
    </row>
    <row r="636" spans="2:19" ht="14.4" customHeight="1">
      <c r="B636" s="247">
        <v>4279</v>
      </c>
      <c r="C636" s="293" t="s">
        <v>446</v>
      </c>
      <c r="D636" s="300" t="str">
        <f>IFERROR(VLOOKUP(Dat_Pagos[[#This Row],[CURP]],BASE_A[[CURP]:[NOMBRE]],3,FALSE),"Por Identificar")</f>
        <v>FIERRO LOPEZ JOSE ARMANDO</v>
      </c>
      <c r="E636" s="267">
        <v>5000</v>
      </c>
      <c r="F636" s="293" t="s">
        <v>163</v>
      </c>
      <c r="G636" s="293" t="s">
        <v>432</v>
      </c>
      <c r="H636" s="544">
        <v>44529</v>
      </c>
      <c r="I636" s="293" t="s">
        <v>224</v>
      </c>
      <c r="J636" s="293" t="s">
        <v>579</v>
      </c>
      <c r="K636" s="293" t="s">
        <v>1768</v>
      </c>
      <c r="L636" s="251">
        <v>97822</v>
      </c>
      <c r="M636" s="298" t="s">
        <v>1103</v>
      </c>
      <c r="N636" s="251">
        <v>74</v>
      </c>
      <c r="O636" s="296"/>
      <c r="P636" s="297"/>
      <c r="Q636" s="293"/>
      <c r="R636" s="293"/>
      <c r="S636" s="293"/>
    </row>
    <row r="637" spans="2:19" ht="14.4" customHeight="1">
      <c r="B637" s="247">
        <v>4280</v>
      </c>
      <c r="C637" s="293" t="s">
        <v>446</v>
      </c>
      <c r="D637" s="300" t="str">
        <f>IFERROR(VLOOKUP(Dat_Pagos[[#This Row],[CURP]],BASE_A[[CURP]:[NOMBRE]],3,FALSE),"Por Identificar")</f>
        <v>MORA CANTO SAMANTHA ANDREA</v>
      </c>
      <c r="E637" s="267">
        <v>5000</v>
      </c>
      <c r="F637" s="293" t="s">
        <v>163</v>
      </c>
      <c r="G637" s="293" t="s">
        <v>432</v>
      </c>
      <c r="H637" s="544">
        <v>44529</v>
      </c>
      <c r="I637" s="293" t="s">
        <v>224</v>
      </c>
      <c r="J637" s="293" t="s">
        <v>579</v>
      </c>
      <c r="K637" s="293" t="s">
        <v>1768</v>
      </c>
      <c r="L637" s="401">
        <v>98096</v>
      </c>
      <c r="M637" s="400" t="s">
        <v>1126</v>
      </c>
      <c r="N637" s="401">
        <v>84</v>
      </c>
      <c r="O637" s="296"/>
      <c r="P637" s="297"/>
      <c r="Q637" s="293"/>
      <c r="R637" s="293"/>
      <c r="S637" s="293"/>
    </row>
    <row r="638" spans="2:19" s="83" customFormat="1" ht="15.75" customHeight="1">
      <c r="B638" s="247">
        <v>4281</v>
      </c>
      <c r="C638" s="293" t="s">
        <v>427</v>
      </c>
      <c r="D638" s="300" t="str">
        <f>IFERROR(VLOOKUP(Dat_Pagos[[#This Row],[CURP]],BASE_A[[CURP]:[NOMBRE]],3,FALSE),"Por Identificar")</f>
        <v>RAMOS ESPOSITOS MARIA SAGRARIO DE JESUS</v>
      </c>
      <c r="E638" s="267">
        <v>5500</v>
      </c>
      <c r="F638" s="293" t="s">
        <v>198</v>
      </c>
      <c r="G638" s="293" t="s">
        <v>432</v>
      </c>
      <c r="H638" s="544">
        <v>44529</v>
      </c>
      <c r="I638" s="293" t="s">
        <v>224</v>
      </c>
      <c r="J638" s="293" t="s">
        <v>579</v>
      </c>
      <c r="K638" s="293" t="s">
        <v>1749</v>
      </c>
      <c r="L638" s="251">
        <v>95430</v>
      </c>
      <c r="M638" s="298" t="s">
        <v>1222</v>
      </c>
      <c r="N638" s="251">
        <v>133</v>
      </c>
      <c r="O638" s="296"/>
      <c r="P638" s="297"/>
      <c r="Q638" s="293"/>
      <c r="R638" s="293"/>
      <c r="S638" s="293"/>
    </row>
    <row r="639" spans="2:19" ht="15.75" customHeight="1">
      <c r="B639" s="247">
        <v>4282</v>
      </c>
      <c r="C639" s="293" t="s">
        <v>427</v>
      </c>
      <c r="D639" s="300" t="str">
        <f>IFERROR(VLOOKUP(Dat_Pagos[[#This Row],[CURP]],BASE_A[[CURP]:[NOMBRE]],3,FALSE),"Por Identificar")</f>
        <v>CRUZ BARREIRO BLANCA ESTHER</v>
      </c>
      <c r="E639" s="267">
        <v>5000</v>
      </c>
      <c r="F639" s="293" t="s">
        <v>163</v>
      </c>
      <c r="G639" s="293" t="s">
        <v>7</v>
      </c>
      <c r="H639" s="544">
        <v>44516</v>
      </c>
      <c r="I639" s="293" t="s">
        <v>224</v>
      </c>
      <c r="J639" s="293" t="s">
        <v>462</v>
      </c>
      <c r="K639" s="293" t="s">
        <v>1768</v>
      </c>
      <c r="L639" s="251">
        <v>2934752</v>
      </c>
      <c r="M639" s="298" t="s">
        <v>1338</v>
      </c>
      <c r="N639" s="251">
        <v>183</v>
      </c>
      <c r="O639" s="296"/>
      <c r="P639" s="297"/>
      <c r="Q639" s="357"/>
      <c r="R639" s="357"/>
      <c r="S639" s="357"/>
    </row>
    <row r="640" spans="2:19" ht="14.4" customHeight="1">
      <c r="B640" s="247">
        <v>4283</v>
      </c>
      <c r="C640" s="293" t="s">
        <v>427</v>
      </c>
      <c r="D640" s="300" t="str">
        <f>IFERROR(VLOOKUP(Dat_Pagos[[#This Row],[CURP]],BASE_A[[CURP]:[NOMBRE]],3,FALSE),"Por Identificar")</f>
        <v>DIAZ OROPEZA PABLO</v>
      </c>
      <c r="E640" s="267">
        <v>3350</v>
      </c>
      <c r="F640" s="293" t="s">
        <v>865</v>
      </c>
      <c r="G640" s="293" t="s">
        <v>581</v>
      </c>
      <c r="H640" s="544">
        <v>44527</v>
      </c>
      <c r="I640" s="293" t="s">
        <v>164</v>
      </c>
      <c r="J640" s="293" t="s">
        <v>582</v>
      </c>
      <c r="K640" s="293" t="s">
        <v>1770</v>
      </c>
      <c r="L640" s="251">
        <v>2623351</v>
      </c>
      <c r="M640" s="298" t="s">
        <v>848</v>
      </c>
      <c r="N640" s="251">
        <v>306</v>
      </c>
      <c r="O640" s="296"/>
      <c r="P640" s="297"/>
      <c r="Q640" s="315"/>
      <c r="R640" s="315"/>
      <c r="S640" s="315"/>
    </row>
    <row r="641" spans="2:19" s="83" customFormat="1" ht="15.75" customHeight="1">
      <c r="B641" s="247">
        <v>4284</v>
      </c>
      <c r="C641" s="293" t="s">
        <v>427</v>
      </c>
      <c r="D641" s="300" t="str">
        <f>IFERROR(VLOOKUP(Dat_Pagos[[#This Row],[CURP]],BASE_A[[CURP]:[NOMBRE]],3,FALSE),"Por Identificar")</f>
        <v>UCAN NOH GLADYS NOEMI</v>
      </c>
      <c r="E641" s="267">
        <v>3880</v>
      </c>
      <c r="F641" s="402" t="s">
        <v>163</v>
      </c>
      <c r="G641" s="293" t="s">
        <v>7</v>
      </c>
      <c r="H641" s="544">
        <v>44530</v>
      </c>
      <c r="I641" s="293" t="s">
        <v>383</v>
      </c>
      <c r="J641" s="293" t="s">
        <v>668</v>
      </c>
      <c r="K641" s="293" t="s">
        <v>1768</v>
      </c>
      <c r="L641" s="251">
        <v>886044</v>
      </c>
      <c r="M641" s="298" t="s">
        <v>1349</v>
      </c>
      <c r="N641" s="251">
        <v>189</v>
      </c>
      <c r="O641" s="296"/>
      <c r="P641" s="297"/>
      <c r="Q641" s="293"/>
      <c r="R641" s="293"/>
      <c r="S641" s="293"/>
    </row>
    <row r="642" spans="2:19" s="83" customFormat="1" ht="14.4" customHeight="1">
      <c r="B642" s="247">
        <v>4285</v>
      </c>
      <c r="C642" s="293" t="s">
        <v>433</v>
      </c>
      <c r="D642" s="300" t="str">
        <f>IFERROR(VLOOKUP(Dat_Pagos[[#This Row],[CURP]],BASE_A[[CURP]:[NOMBRE]],3,FALSE),"Por Identificar")</f>
        <v>ANTELE HERNANDEZ JEHU</v>
      </c>
      <c r="E642" s="267">
        <v>1250</v>
      </c>
      <c r="F642" s="384" t="s">
        <v>166</v>
      </c>
      <c r="G642" s="293" t="s">
        <v>7</v>
      </c>
      <c r="H642" s="544">
        <v>44530</v>
      </c>
      <c r="I642" s="293" t="s">
        <v>164</v>
      </c>
      <c r="J642" s="293" t="s">
        <v>583</v>
      </c>
      <c r="K642" s="293" t="s">
        <v>903</v>
      </c>
      <c r="L642" s="251">
        <v>887780</v>
      </c>
      <c r="M642" s="298" t="s">
        <v>915</v>
      </c>
      <c r="N642" s="251">
        <v>2</v>
      </c>
      <c r="O642" s="296"/>
      <c r="P642" s="297"/>
      <c r="Q642" s="293"/>
      <c r="R642" s="293"/>
      <c r="S642" s="293"/>
    </row>
    <row r="643" spans="2:19" ht="15.75" customHeight="1">
      <c r="B643" s="247">
        <v>4286</v>
      </c>
      <c r="C643" s="293" t="s">
        <v>446</v>
      </c>
      <c r="D643" s="376" t="s">
        <v>270</v>
      </c>
      <c r="E643" s="267">
        <v>2500</v>
      </c>
      <c r="F643" s="384" t="s">
        <v>163</v>
      </c>
      <c r="G643" s="293" t="s">
        <v>7</v>
      </c>
      <c r="H643" s="544">
        <v>44530</v>
      </c>
      <c r="I643" s="293" t="s">
        <v>224</v>
      </c>
      <c r="J643" s="293" t="s">
        <v>573</v>
      </c>
      <c r="K643" s="293" t="s">
        <v>1768</v>
      </c>
      <c r="L643" s="251">
        <v>25501</v>
      </c>
      <c r="M643" s="298" t="s">
        <v>1096</v>
      </c>
      <c r="N643" s="251">
        <v>70</v>
      </c>
      <c r="O643" s="296"/>
      <c r="P643" s="297"/>
      <c r="Q643" s="357"/>
      <c r="R643" s="357"/>
      <c r="S643" s="357"/>
    </row>
    <row r="644" spans="2:19" ht="15.75" customHeight="1">
      <c r="B644" s="247">
        <v>4287</v>
      </c>
      <c r="C644" s="293" t="s">
        <v>427</v>
      </c>
      <c r="D644" s="300" t="str">
        <f>IFERROR(VLOOKUP(Dat_Pagos[[#This Row],[CURP]],BASE_A[[CURP]:[NOMBRE]],3,FALSE),"Por Identificar")</f>
        <v>ARELLANO GARCIA MANUEL DE JESUS</v>
      </c>
      <c r="E644" s="267">
        <v>5000</v>
      </c>
      <c r="F644" s="293" t="s">
        <v>303</v>
      </c>
      <c r="G644" s="293" t="s">
        <v>432</v>
      </c>
      <c r="H644" s="544">
        <v>44530</v>
      </c>
      <c r="I644" s="293" t="s">
        <v>1766</v>
      </c>
      <c r="J644" s="293" t="s">
        <v>358</v>
      </c>
      <c r="K644" s="293" t="s">
        <v>1775</v>
      </c>
      <c r="L644" s="251">
        <v>585248</v>
      </c>
      <c r="M644" s="298" t="s">
        <v>844</v>
      </c>
      <c r="N644" s="251">
        <v>302</v>
      </c>
      <c r="O644" s="296" t="s">
        <v>155</v>
      </c>
      <c r="P644" s="297"/>
      <c r="Q644" s="293"/>
      <c r="R644" s="293"/>
      <c r="S644" s="293"/>
    </row>
    <row r="645" spans="2:19" s="83" customFormat="1" ht="15.75" customHeight="1">
      <c r="B645" s="247">
        <v>4288</v>
      </c>
      <c r="C645" s="293" t="s">
        <v>427</v>
      </c>
      <c r="D645" s="300" t="str">
        <f>IFERROR(VLOOKUP(Dat_Pagos[[#This Row],[CURP]],BASE_A[[CURP]:[NOMBRE]],3,FALSE),"Por Identificar")</f>
        <v>CRUZ GONZALEZ HECTOR ALEJANDRO</v>
      </c>
      <c r="E645" s="267">
        <v>2350</v>
      </c>
      <c r="F645" s="293" t="s">
        <v>255</v>
      </c>
      <c r="G645" s="293" t="s">
        <v>432</v>
      </c>
      <c r="H645" s="544">
        <v>44530</v>
      </c>
      <c r="I645" s="293" t="s">
        <v>164</v>
      </c>
      <c r="J645" s="293" t="s">
        <v>677</v>
      </c>
      <c r="K645" s="293" t="s">
        <v>1774</v>
      </c>
      <c r="L645" s="251">
        <v>720727</v>
      </c>
      <c r="M645" s="298" t="s">
        <v>839</v>
      </c>
      <c r="N645" s="251">
        <v>295</v>
      </c>
      <c r="O645" s="296"/>
      <c r="P645" s="297"/>
      <c r="Q645" s="293"/>
      <c r="R645" s="293"/>
      <c r="S645" s="293"/>
    </row>
    <row r="646" spans="2:19" ht="15.75" customHeight="1">
      <c r="B646" s="247">
        <v>4289</v>
      </c>
      <c r="C646" s="293" t="s">
        <v>427</v>
      </c>
      <c r="D646" s="294" t="s">
        <v>87</v>
      </c>
      <c r="E646" s="267">
        <v>1600</v>
      </c>
      <c r="F646" s="293" t="s">
        <v>166</v>
      </c>
      <c r="G646" s="293" t="s">
        <v>7</v>
      </c>
      <c r="H646" s="544">
        <v>44550</v>
      </c>
      <c r="I646" s="293" t="s">
        <v>164</v>
      </c>
      <c r="J646" s="293" t="s">
        <v>4203</v>
      </c>
      <c r="K646" s="293" t="s">
        <v>903</v>
      </c>
      <c r="L646" s="251">
        <v>72825</v>
      </c>
      <c r="M646" s="298" t="s">
        <v>88</v>
      </c>
      <c r="N646" s="353">
        <v>217</v>
      </c>
      <c r="O646" s="296"/>
      <c r="P646" s="297"/>
      <c r="Q646" s="357"/>
      <c r="R646" s="357"/>
      <c r="S646" s="357"/>
    </row>
    <row r="647" spans="2:19" ht="15.75" customHeight="1">
      <c r="B647" s="247">
        <v>4290</v>
      </c>
      <c r="C647" s="293" t="s">
        <v>446</v>
      </c>
      <c r="D647" s="300" t="str">
        <f>IFERROR(VLOOKUP(Dat_Pagos[[#This Row],[CURP]],BASE_A[[CURP]:[NOMBRE]],3,FALSE),"Por Identificar")</f>
        <v>KIDNIE RAMOS ROBERTO DE JESUS</v>
      </c>
      <c r="E647" s="267">
        <v>29000</v>
      </c>
      <c r="F647" s="293" t="s">
        <v>198</v>
      </c>
      <c r="G647" s="293" t="s">
        <v>432</v>
      </c>
      <c r="H647" s="544">
        <v>44530</v>
      </c>
      <c r="I647" s="293" t="s">
        <v>224</v>
      </c>
      <c r="J647" s="293" t="s">
        <v>322</v>
      </c>
      <c r="K647" s="293" t="s">
        <v>1749</v>
      </c>
      <c r="L647" s="251">
        <v>573913</v>
      </c>
      <c r="M647" s="298" t="s">
        <v>1250</v>
      </c>
      <c r="N647" s="251">
        <v>146</v>
      </c>
      <c r="O647" s="296"/>
      <c r="P647" s="297"/>
      <c r="Q647" s="357"/>
      <c r="R647" s="357"/>
      <c r="S647" s="357"/>
    </row>
    <row r="648" spans="2:19" ht="15.75" customHeight="1">
      <c r="B648" s="247">
        <v>4291</v>
      </c>
      <c r="C648" s="293" t="s">
        <v>427</v>
      </c>
      <c r="D648" s="300" t="str">
        <f>IFERROR(VLOOKUP(Dat_Pagos[[#This Row],[CURP]],BASE_A[[CURP]:[NOMBRE]],3,FALSE),"Por Identificar")</f>
        <v xml:space="preserve">TECOTL GUTIERREZ LORENA </v>
      </c>
      <c r="E648" s="267">
        <v>3350</v>
      </c>
      <c r="F648" s="293" t="s">
        <v>255</v>
      </c>
      <c r="G648" s="293" t="s">
        <v>7</v>
      </c>
      <c r="H648" s="544">
        <v>44530</v>
      </c>
      <c r="I648" s="293" t="s">
        <v>164</v>
      </c>
      <c r="J648" s="293" t="s">
        <v>585</v>
      </c>
      <c r="K648" s="293" t="s">
        <v>1774</v>
      </c>
      <c r="L648" s="251">
        <v>368929</v>
      </c>
      <c r="M648" s="298" t="s">
        <v>1456</v>
      </c>
      <c r="N648" s="251">
        <v>83</v>
      </c>
      <c r="O648" s="296"/>
      <c r="P648" s="297"/>
      <c r="Q648" s="293"/>
      <c r="R648" s="293"/>
      <c r="S648" s="293"/>
    </row>
    <row r="649" spans="2:19" ht="15.75" customHeight="1">
      <c r="B649" s="247">
        <v>4292</v>
      </c>
      <c r="C649" s="293" t="s">
        <v>446</v>
      </c>
      <c r="D649" s="300" t="s">
        <v>2965</v>
      </c>
      <c r="E649" s="267">
        <v>5500</v>
      </c>
      <c r="F649" s="293" t="s">
        <v>198</v>
      </c>
      <c r="G649" s="293" t="s">
        <v>432</v>
      </c>
      <c r="H649" s="544">
        <v>44530</v>
      </c>
      <c r="I649" s="293" t="s">
        <v>224</v>
      </c>
      <c r="J649" s="293" t="s">
        <v>579</v>
      </c>
      <c r="K649" s="293" t="s">
        <v>1749</v>
      </c>
      <c r="L649" s="251">
        <v>105118</v>
      </c>
      <c r="M649" s="298" t="s">
        <v>1248</v>
      </c>
      <c r="N649" s="251">
        <v>145</v>
      </c>
      <c r="O649" s="296"/>
      <c r="P649" s="297"/>
      <c r="Q649" s="293"/>
      <c r="R649" s="293"/>
      <c r="S649" s="293"/>
    </row>
    <row r="650" spans="2:19" ht="15.75" customHeight="1">
      <c r="B650" s="247">
        <v>4293</v>
      </c>
      <c r="C650" s="293"/>
      <c r="D650" s="294"/>
      <c r="E650" s="267">
        <v>3790</v>
      </c>
      <c r="F650" s="293"/>
      <c r="G650" s="293" t="s">
        <v>432</v>
      </c>
      <c r="H650" s="544">
        <v>44530</v>
      </c>
      <c r="I650" s="293"/>
      <c r="J650" s="293"/>
      <c r="K650" s="293" t="e">
        <v>#N/A</v>
      </c>
      <c r="L650" s="251">
        <v>104633</v>
      </c>
      <c r="M650" s="298" t="s">
        <v>712</v>
      </c>
      <c r="N650" s="353"/>
      <c r="O650" s="296"/>
      <c r="P650" s="297"/>
      <c r="Q650" s="357"/>
      <c r="R650" s="357"/>
      <c r="S650" s="357"/>
    </row>
    <row r="651" spans="2:19" s="83" customFormat="1" ht="15.75" customHeight="1">
      <c r="B651" s="247">
        <v>4294</v>
      </c>
      <c r="C651" s="293" t="s">
        <v>427</v>
      </c>
      <c r="D651" s="294" t="s">
        <v>234</v>
      </c>
      <c r="E651" s="267">
        <v>100</v>
      </c>
      <c r="F651" s="393" t="s">
        <v>163</v>
      </c>
      <c r="G651" s="293" t="s">
        <v>432</v>
      </c>
      <c r="H651" s="544">
        <v>44530</v>
      </c>
      <c r="I651" s="293" t="s">
        <v>383</v>
      </c>
      <c r="J651" s="293" t="s">
        <v>538</v>
      </c>
      <c r="K651" s="293" t="s">
        <v>1768</v>
      </c>
      <c r="L651" s="251">
        <v>103943</v>
      </c>
      <c r="M651" s="298" t="s">
        <v>1173</v>
      </c>
      <c r="N651" s="251">
        <v>108</v>
      </c>
      <c r="O651" s="296"/>
      <c r="P651" s="297"/>
      <c r="Q651" s="293"/>
      <c r="R651" s="293"/>
      <c r="S651" s="293"/>
    </row>
    <row r="652" spans="2:19" ht="15.75" customHeight="1">
      <c r="B652" s="247">
        <f>B651+1</f>
        <v>4295</v>
      </c>
      <c r="C652" s="293"/>
      <c r="D652" s="294"/>
      <c r="E652" s="267"/>
      <c r="F652" s="293"/>
      <c r="G652" s="293"/>
      <c r="H652" s="544"/>
      <c r="I652" s="293"/>
      <c r="J652" s="268"/>
      <c r="K652" s="293"/>
      <c r="L652" s="251"/>
      <c r="M652" s="298"/>
      <c r="N652" s="353"/>
      <c r="O652" s="296"/>
      <c r="P652" s="297"/>
      <c r="Q652" s="293"/>
      <c r="R652" s="293"/>
      <c r="S652" s="293"/>
    </row>
    <row r="653" spans="2:19" ht="15.75" customHeight="1">
      <c r="B653" s="247">
        <v>4295</v>
      </c>
      <c r="C653" s="293" t="s">
        <v>427</v>
      </c>
      <c r="D653" s="294" t="s">
        <v>234</v>
      </c>
      <c r="E653" s="267">
        <v>500</v>
      </c>
      <c r="F653" s="393" t="s">
        <v>163</v>
      </c>
      <c r="G653" s="293" t="s">
        <v>432</v>
      </c>
      <c r="H653" s="544">
        <v>44530</v>
      </c>
      <c r="I653" s="293" t="s">
        <v>383</v>
      </c>
      <c r="J653" s="293" t="s">
        <v>538</v>
      </c>
      <c r="K653" s="293" t="s">
        <v>1768</v>
      </c>
      <c r="L653" s="251">
        <v>103804</v>
      </c>
      <c r="M653" s="298" t="s">
        <v>1173</v>
      </c>
      <c r="N653" s="251">
        <v>108</v>
      </c>
      <c r="O653" s="296"/>
      <c r="P653" s="297"/>
      <c r="Q653" s="293"/>
      <c r="R653" s="293"/>
      <c r="S653" s="293"/>
    </row>
    <row r="654" spans="2:19" ht="15.75" customHeight="1">
      <c r="B654" s="247">
        <f>B653+1</f>
        <v>4296</v>
      </c>
      <c r="C654" s="293"/>
      <c r="D654" s="294"/>
      <c r="E654" s="267"/>
      <c r="F654" s="293"/>
      <c r="G654" s="293"/>
      <c r="H654" s="544"/>
      <c r="I654" s="293"/>
      <c r="J654" s="268"/>
      <c r="K654" s="293"/>
      <c r="L654" s="251"/>
      <c r="M654" s="298"/>
      <c r="N654" s="353"/>
      <c r="O654" s="296"/>
      <c r="P654" s="297"/>
      <c r="Q654" s="293"/>
      <c r="R654" s="293"/>
      <c r="S654" s="293"/>
    </row>
    <row r="655" spans="2:19" ht="15.75" customHeight="1">
      <c r="B655" s="247">
        <v>4296</v>
      </c>
      <c r="C655" s="293" t="s">
        <v>427</v>
      </c>
      <c r="D655" s="294" t="s">
        <v>234</v>
      </c>
      <c r="E655" s="267">
        <v>2000</v>
      </c>
      <c r="F655" s="393" t="s">
        <v>163</v>
      </c>
      <c r="G655" s="293" t="s">
        <v>432</v>
      </c>
      <c r="H655" s="544">
        <v>44530</v>
      </c>
      <c r="I655" s="293" t="s">
        <v>383</v>
      </c>
      <c r="J655" s="293" t="s">
        <v>538</v>
      </c>
      <c r="K655" s="293" t="s">
        <v>1768</v>
      </c>
      <c r="L655" s="251">
        <v>103440</v>
      </c>
      <c r="M655" s="298" t="s">
        <v>1173</v>
      </c>
      <c r="N655" s="251">
        <v>108</v>
      </c>
      <c r="O655" s="296"/>
      <c r="P655" s="297"/>
      <c r="Q655" s="293"/>
      <c r="R655" s="293"/>
      <c r="S655" s="293"/>
    </row>
    <row r="656" spans="2:19" ht="15.75" customHeight="1">
      <c r="B656" s="247">
        <f>B655+1</f>
        <v>4297</v>
      </c>
      <c r="C656" s="293"/>
      <c r="D656" s="294"/>
      <c r="E656" s="267"/>
      <c r="F656" s="293"/>
      <c r="G656" s="293"/>
      <c r="H656" s="544"/>
      <c r="I656" s="293"/>
      <c r="J656" s="268"/>
      <c r="K656" s="293"/>
      <c r="L656" s="251"/>
      <c r="M656" s="298"/>
      <c r="N656" s="353"/>
      <c r="O656" s="296"/>
      <c r="P656" s="297"/>
      <c r="Q656" s="293"/>
      <c r="R656" s="293"/>
      <c r="S656" s="293"/>
    </row>
    <row r="657" spans="2:19" ht="15.75" customHeight="1">
      <c r="B657" s="247">
        <v>4297</v>
      </c>
      <c r="C657" s="293" t="s">
        <v>427</v>
      </c>
      <c r="D657" s="294" t="s">
        <v>678</v>
      </c>
      <c r="E657" s="267">
        <v>1150</v>
      </c>
      <c r="F657" s="293" t="s">
        <v>163</v>
      </c>
      <c r="G657" s="293" t="s">
        <v>432</v>
      </c>
      <c r="H657" s="544">
        <v>44530</v>
      </c>
      <c r="I657" s="293" t="s">
        <v>383</v>
      </c>
      <c r="J657" s="293" t="s">
        <v>384</v>
      </c>
      <c r="K657" s="293" t="s">
        <v>1768</v>
      </c>
      <c r="L657" s="251">
        <v>103254</v>
      </c>
      <c r="M657" s="298" t="s">
        <v>712</v>
      </c>
      <c r="N657" s="353"/>
      <c r="O657" s="296"/>
      <c r="P657" s="297"/>
      <c r="Q657" s="293"/>
      <c r="R657" s="293"/>
      <c r="S657" s="293"/>
    </row>
    <row r="658" spans="2:19" ht="15.75" customHeight="1">
      <c r="B658" s="247">
        <f>B657+1</f>
        <v>4298</v>
      </c>
      <c r="C658" s="293"/>
      <c r="D658" s="294"/>
      <c r="E658" s="267"/>
      <c r="F658" s="293"/>
      <c r="G658" s="293"/>
      <c r="H658" s="544"/>
      <c r="I658" s="293"/>
      <c r="J658" s="268"/>
      <c r="K658" s="293"/>
      <c r="L658" s="251"/>
      <c r="M658" s="298"/>
      <c r="N658" s="353"/>
      <c r="O658" s="296"/>
      <c r="P658" s="297"/>
      <c r="Q658" s="293"/>
      <c r="R658" s="293"/>
      <c r="S658" s="293"/>
    </row>
    <row r="659" spans="2:19" ht="15.75" customHeight="1">
      <c r="B659" s="247">
        <v>4298</v>
      </c>
      <c r="C659" s="293" t="s">
        <v>427</v>
      </c>
      <c r="D659" s="294" t="s">
        <v>234</v>
      </c>
      <c r="E659" s="267">
        <v>1150</v>
      </c>
      <c r="F659" s="393" t="s">
        <v>163</v>
      </c>
      <c r="G659" s="293" t="s">
        <v>432</v>
      </c>
      <c r="H659" s="544">
        <v>44530</v>
      </c>
      <c r="I659" s="293" t="s">
        <v>383</v>
      </c>
      <c r="J659" s="293" t="s">
        <v>384</v>
      </c>
      <c r="K659" s="293" t="s">
        <v>1768</v>
      </c>
      <c r="L659" s="251">
        <v>103708</v>
      </c>
      <c r="M659" s="298" t="s">
        <v>1173</v>
      </c>
      <c r="N659" s="251">
        <v>108</v>
      </c>
      <c r="O659" s="296"/>
      <c r="P659" s="297"/>
      <c r="Q659" s="293"/>
      <c r="R659" s="293"/>
      <c r="S659" s="293"/>
    </row>
    <row r="660" spans="2:19" s="83" customFormat="1" ht="14.4" customHeight="1">
      <c r="B660" s="247">
        <f>B659+1</f>
        <v>4299</v>
      </c>
      <c r="C660" s="293"/>
      <c r="D660" s="294"/>
      <c r="E660" s="267"/>
      <c r="F660" s="293"/>
      <c r="G660" s="293"/>
      <c r="H660" s="544"/>
      <c r="I660" s="293"/>
      <c r="J660" s="268"/>
      <c r="K660" s="293"/>
      <c r="L660" s="251"/>
      <c r="M660" s="298"/>
      <c r="N660" s="353"/>
      <c r="O660" s="296"/>
      <c r="P660" s="297"/>
      <c r="Q660" s="293"/>
      <c r="R660" s="293"/>
      <c r="S660" s="293"/>
    </row>
    <row r="661" spans="2:19" ht="14.4" customHeight="1">
      <c r="B661" s="247">
        <v>4299</v>
      </c>
      <c r="C661" s="293" t="s">
        <v>427</v>
      </c>
      <c r="D661" s="294" t="s">
        <v>506</v>
      </c>
      <c r="E661" s="267">
        <v>3350</v>
      </c>
      <c r="F661" s="293" t="s">
        <v>255</v>
      </c>
      <c r="G661" s="293" t="s">
        <v>432</v>
      </c>
      <c r="H661" s="544">
        <v>44530</v>
      </c>
      <c r="I661" s="293" t="s">
        <v>164</v>
      </c>
      <c r="J661" s="293" t="s">
        <v>571</v>
      </c>
      <c r="K661" s="293" t="s">
        <v>1774</v>
      </c>
      <c r="L661" s="251">
        <v>720727</v>
      </c>
      <c r="M661" s="298" t="s">
        <v>839</v>
      </c>
      <c r="N661" s="251">
        <v>295</v>
      </c>
      <c r="O661" s="296"/>
      <c r="P661" s="297"/>
      <c r="Q661" s="357"/>
      <c r="R661" s="357"/>
      <c r="S661" s="357"/>
    </row>
    <row r="662" spans="2:19" s="83" customFormat="1" ht="14.4" customHeight="1">
      <c r="B662" s="247">
        <f>B661+1</f>
        <v>4300</v>
      </c>
      <c r="C662" s="293"/>
      <c r="D662" s="294"/>
      <c r="E662" s="267"/>
      <c r="F662" s="293"/>
      <c r="G662" s="293"/>
      <c r="H662" s="544"/>
      <c r="I662" s="293"/>
      <c r="J662" s="268"/>
      <c r="K662" s="293"/>
      <c r="L662" s="251"/>
      <c r="M662" s="298"/>
      <c r="N662" s="353"/>
      <c r="O662" s="296"/>
      <c r="P662" s="297"/>
      <c r="Q662" s="293"/>
      <c r="R662" s="293"/>
      <c r="S662" s="293"/>
    </row>
    <row r="663" spans="2:19" s="83" customFormat="1" ht="15.75" customHeight="1">
      <c r="B663" s="247">
        <v>4300</v>
      </c>
      <c r="C663" s="293" t="s">
        <v>427</v>
      </c>
      <c r="D663" s="294" t="s">
        <v>669</v>
      </c>
      <c r="E663" s="267">
        <v>3000</v>
      </c>
      <c r="F663" s="293" t="s">
        <v>163</v>
      </c>
      <c r="G663" s="293" t="s">
        <v>7</v>
      </c>
      <c r="H663" s="544">
        <v>44530</v>
      </c>
      <c r="I663" s="293" t="s">
        <v>224</v>
      </c>
      <c r="J663" s="293" t="s">
        <v>579</v>
      </c>
      <c r="K663" s="293" t="s">
        <v>1768</v>
      </c>
      <c r="L663" s="251">
        <v>135708</v>
      </c>
      <c r="M663" s="298" t="s">
        <v>1100</v>
      </c>
      <c r="N663" s="251">
        <v>263</v>
      </c>
      <c r="O663" s="296"/>
      <c r="P663" s="297"/>
      <c r="Q663" s="293"/>
      <c r="R663" s="293"/>
      <c r="S663" s="293"/>
    </row>
    <row r="664" spans="2:19" ht="15.75" customHeight="1">
      <c r="B664" s="247">
        <f>B663+1</f>
        <v>4301</v>
      </c>
      <c r="C664" s="293"/>
      <c r="D664" s="294"/>
      <c r="E664" s="267"/>
      <c r="F664" s="293"/>
      <c r="G664" s="293"/>
      <c r="H664" s="544"/>
      <c r="I664" s="293"/>
      <c r="J664" s="268"/>
      <c r="K664" s="293"/>
      <c r="L664" s="251"/>
      <c r="M664" s="298"/>
      <c r="N664" s="353"/>
      <c r="O664" s="296"/>
      <c r="P664" s="297"/>
      <c r="Q664" s="293"/>
      <c r="R664" s="293"/>
      <c r="S664" s="293"/>
    </row>
    <row r="665" spans="2:19" s="83" customFormat="1" ht="15.75" customHeight="1">
      <c r="B665" s="247">
        <v>4301</v>
      </c>
      <c r="C665" s="293" t="s">
        <v>427</v>
      </c>
      <c r="D665" s="294" t="s">
        <v>679</v>
      </c>
      <c r="E665" s="267">
        <v>3200</v>
      </c>
      <c r="F665" s="293" t="s">
        <v>198</v>
      </c>
      <c r="G665" s="293" t="s">
        <v>432</v>
      </c>
      <c r="H665" s="544">
        <v>44530</v>
      </c>
      <c r="I665" s="293" t="s">
        <v>224</v>
      </c>
      <c r="J665" s="293" t="s">
        <v>579</v>
      </c>
      <c r="K665" s="293" t="s">
        <v>1749</v>
      </c>
      <c r="L665" s="251">
        <v>121488</v>
      </c>
      <c r="M665" s="298"/>
      <c r="N665" s="353"/>
      <c r="O665" s="296"/>
      <c r="P665" s="297"/>
      <c r="Q665" s="293"/>
      <c r="R665" s="293"/>
      <c r="S665" s="293"/>
    </row>
    <row r="666" spans="2:19" ht="15.75" customHeight="1">
      <c r="B666" s="247">
        <f>B665+1</f>
        <v>4302</v>
      </c>
      <c r="C666" s="293"/>
      <c r="D666" s="294"/>
      <c r="E666" s="267"/>
      <c r="F666" s="293"/>
      <c r="G666" s="293"/>
      <c r="H666" s="544"/>
      <c r="I666" s="293"/>
      <c r="J666" s="268"/>
      <c r="K666" s="293"/>
      <c r="L666" s="251"/>
      <c r="M666" s="298"/>
      <c r="N666" s="353"/>
      <c r="O666" s="296"/>
      <c r="P666" s="297"/>
      <c r="Q666" s="293"/>
      <c r="R666" s="293"/>
      <c r="S666" s="293"/>
    </row>
    <row r="667" spans="2:19" ht="15.75" customHeight="1">
      <c r="B667" s="247">
        <v>4302</v>
      </c>
      <c r="C667" s="293" t="s">
        <v>427</v>
      </c>
      <c r="D667" s="294" t="s">
        <v>670</v>
      </c>
      <c r="E667" s="267">
        <v>10000</v>
      </c>
      <c r="F667" s="293" t="s">
        <v>198</v>
      </c>
      <c r="G667" s="293" t="s">
        <v>7</v>
      </c>
      <c r="H667" s="544">
        <v>44530</v>
      </c>
      <c r="I667" s="293" t="s">
        <v>224</v>
      </c>
      <c r="J667" s="293" t="s">
        <v>570</v>
      </c>
      <c r="K667" s="293" t="s">
        <v>1749</v>
      </c>
      <c r="L667" s="251">
        <v>1399811</v>
      </c>
      <c r="M667" s="298"/>
      <c r="N667" s="353"/>
      <c r="O667" s="296"/>
      <c r="P667" s="297"/>
      <c r="Q667" s="293"/>
      <c r="R667" s="293"/>
      <c r="S667" s="293"/>
    </row>
    <row r="668" spans="2:19" ht="15.75" customHeight="1">
      <c r="B668" s="247">
        <f>B667+1</f>
        <v>4303</v>
      </c>
      <c r="C668" s="293"/>
      <c r="D668" s="294"/>
      <c r="E668" s="267"/>
      <c r="F668" s="293"/>
      <c r="G668" s="293"/>
      <c r="H668" s="544"/>
      <c r="I668" s="293"/>
      <c r="J668" s="268"/>
      <c r="K668" s="293"/>
      <c r="L668" s="251"/>
      <c r="M668" s="298"/>
      <c r="N668" s="353"/>
      <c r="O668" s="296"/>
      <c r="P668" s="297"/>
      <c r="Q668" s="293"/>
      <c r="R668" s="293"/>
      <c r="S668" s="293"/>
    </row>
    <row r="669" spans="2:19" ht="14.4" customHeight="1">
      <c r="B669" s="247">
        <v>4303</v>
      </c>
      <c r="C669" s="293" t="s">
        <v>427</v>
      </c>
      <c r="D669" s="294" t="s">
        <v>670</v>
      </c>
      <c r="E669" s="267">
        <v>10000</v>
      </c>
      <c r="F669" s="293" t="s">
        <v>198</v>
      </c>
      <c r="G669" s="293" t="s">
        <v>7</v>
      </c>
      <c r="H669" s="544">
        <v>44530</v>
      </c>
      <c r="I669" s="293" t="s">
        <v>224</v>
      </c>
      <c r="J669" s="293" t="s">
        <v>573</v>
      </c>
      <c r="K669" s="293" t="s">
        <v>1749</v>
      </c>
      <c r="L669" s="251">
        <v>1401345</v>
      </c>
      <c r="M669" s="298"/>
      <c r="N669" s="353"/>
      <c r="O669" s="296"/>
      <c r="P669" s="297"/>
      <c r="Q669" s="293"/>
      <c r="R669" s="293"/>
      <c r="S669" s="293"/>
    </row>
    <row r="670" spans="2:19" ht="14.4" customHeight="1">
      <c r="B670" s="247">
        <f>B669+1</f>
        <v>4304</v>
      </c>
      <c r="C670" s="293"/>
      <c r="D670" s="294"/>
      <c r="E670" s="267"/>
      <c r="F670" s="293"/>
      <c r="G670" s="293"/>
      <c r="H670" s="544"/>
      <c r="I670" s="293"/>
      <c r="J670" s="268"/>
      <c r="K670" s="293"/>
      <c r="L670" s="251"/>
      <c r="M670" s="298"/>
      <c r="N670" s="353"/>
      <c r="O670" s="296"/>
      <c r="P670" s="297"/>
      <c r="Q670" s="293"/>
      <c r="R670" s="293"/>
      <c r="S670" s="293"/>
    </row>
    <row r="671" spans="2:19" ht="15.75" customHeight="1">
      <c r="B671" s="247">
        <v>4304</v>
      </c>
      <c r="C671" s="293" t="s">
        <v>427</v>
      </c>
      <c r="D671" s="294" t="s">
        <v>670</v>
      </c>
      <c r="E671" s="267">
        <v>5000</v>
      </c>
      <c r="F671" s="293" t="s">
        <v>198</v>
      </c>
      <c r="G671" s="293" t="s">
        <v>7</v>
      </c>
      <c r="H671" s="544">
        <v>44530</v>
      </c>
      <c r="I671" s="293" t="s">
        <v>224</v>
      </c>
      <c r="J671" s="293" t="s">
        <v>566</v>
      </c>
      <c r="K671" s="293" t="s">
        <v>1749</v>
      </c>
      <c r="L671" s="251">
        <v>1402391</v>
      </c>
      <c r="M671" s="298"/>
      <c r="N671" s="353"/>
      <c r="O671" s="296"/>
      <c r="P671" s="297"/>
      <c r="Q671" s="293"/>
      <c r="R671" s="293"/>
      <c r="S671" s="293"/>
    </row>
    <row r="672" spans="2:19" ht="15.75" customHeight="1">
      <c r="B672" s="247">
        <f>B671+1</f>
        <v>4305</v>
      </c>
      <c r="C672" s="293"/>
      <c r="D672" s="294"/>
      <c r="E672" s="267"/>
      <c r="F672" s="293"/>
      <c r="G672" s="293"/>
      <c r="H672" s="544"/>
      <c r="I672" s="293"/>
      <c r="J672" s="268"/>
      <c r="K672" s="293"/>
      <c r="L672" s="251"/>
      <c r="M672" s="298"/>
      <c r="N672" s="353"/>
      <c r="O672" s="296"/>
      <c r="P672" s="297"/>
      <c r="Q672" s="293"/>
      <c r="R672" s="293"/>
      <c r="S672" s="293"/>
    </row>
    <row r="673" spans="2:19" s="83" customFormat="1" ht="15.75" customHeight="1">
      <c r="B673" s="247">
        <v>4305</v>
      </c>
      <c r="C673" s="293" t="s">
        <v>427</v>
      </c>
      <c r="D673" s="294" t="s">
        <v>670</v>
      </c>
      <c r="E673" s="267">
        <v>3350</v>
      </c>
      <c r="F673" s="293" t="s">
        <v>198</v>
      </c>
      <c r="G673" s="293" t="s">
        <v>7</v>
      </c>
      <c r="H673" s="544">
        <v>44530</v>
      </c>
      <c r="I673" s="293" t="s">
        <v>164</v>
      </c>
      <c r="J673" s="293" t="s">
        <v>374</v>
      </c>
      <c r="K673" s="293" t="s">
        <v>1749</v>
      </c>
      <c r="L673" s="251">
        <v>1406022</v>
      </c>
      <c r="M673" s="298"/>
      <c r="N673" s="353"/>
      <c r="O673" s="296"/>
      <c r="P673" s="297"/>
      <c r="Q673" s="293"/>
      <c r="R673" s="293"/>
      <c r="S673" s="293"/>
    </row>
    <row r="674" spans="2:19" ht="15.75" customHeight="1">
      <c r="B674" s="247">
        <f>B673+1</f>
        <v>4306</v>
      </c>
      <c r="C674" s="293"/>
      <c r="D674" s="294"/>
      <c r="E674" s="267"/>
      <c r="F674" s="293"/>
      <c r="G674" s="293"/>
      <c r="H674" s="544"/>
      <c r="I674" s="293"/>
      <c r="J674" s="268"/>
      <c r="K674" s="293"/>
      <c r="L674" s="251"/>
      <c r="M674" s="298"/>
      <c r="N674" s="353"/>
      <c r="O674" s="296"/>
      <c r="P674" s="297"/>
      <c r="Q674" s="293"/>
      <c r="R674" s="293"/>
      <c r="S674" s="293"/>
    </row>
    <row r="675" spans="2:19" ht="15.75" customHeight="1">
      <c r="B675" s="247">
        <v>4306</v>
      </c>
      <c r="C675" s="293" t="s">
        <v>427</v>
      </c>
      <c r="D675" s="294" t="s">
        <v>670</v>
      </c>
      <c r="E675" s="267">
        <v>1000</v>
      </c>
      <c r="F675" s="293" t="s">
        <v>198</v>
      </c>
      <c r="G675" s="293" t="s">
        <v>7</v>
      </c>
      <c r="H675" s="544">
        <v>44530</v>
      </c>
      <c r="I675" s="293" t="s">
        <v>1758</v>
      </c>
      <c r="J675" s="293" t="s">
        <v>484</v>
      </c>
      <c r="K675" s="293" t="s">
        <v>1749</v>
      </c>
      <c r="L675" s="251">
        <v>1406022</v>
      </c>
      <c r="M675" s="298"/>
      <c r="N675" s="353"/>
      <c r="O675" s="296"/>
      <c r="P675" s="297"/>
      <c r="Q675" s="293"/>
      <c r="R675" s="293"/>
      <c r="S675" s="293"/>
    </row>
    <row r="676" spans="2:19" ht="15.75" customHeight="1">
      <c r="B676" s="247">
        <f>B675+1</f>
        <v>4307</v>
      </c>
      <c r="C676" s="293"/>
      <c r="D676" s="294"/>
      <c r="E676" s="267"/>
      <c r="F676" s="293"/>
      <c r="G676" s="293"/>
      <c r="H676" s="544"/>
      <c r="I676" s="293"/>
      <c r="J676" s="268"/>
      <c r="K676" s="293"/>
      <c r="L676" s="251"/>
      <c r="M676" s="298"/>
      <c r="N676" s="353"/>
      <c r="O676" s="296"/>
      <c r="P676" s="297"/>
      <c r="Q676" s="293"/>
      <c r="R676" s="293"/>
      <c r="S676" s="293"/>
    </row>
    <row r="677" spans="2:19" ht="15.75" customHeight="1">
      <c r="B677" s="247">
        <v>4307</v>
      </c>
      <c r="C677" s="293" t="s">
        <v>427</v>
      </c>
      <c r="D677" s="294" t="s">
        <v>671</v>
      </c>
      <c r="E677" s="267">
        <v>6000</v>
      </c>
      <c r="F677" s="293" t="s">
        <v>198</v>
      </c>
      <c r="G677" s="293" t="s">
        <v>7</v>
      </c>
      <c r="H677" s="544">
        <v>44530</v>
      </c>
      <c r="I677" s="293" t="s">
        <v>224</v>
      </c>
      <c r="J677" s="293" t="s">
        <v>687</v>
      </c>
      <c r="K677" s="293" t="s">
        <v>1749</v>
      </c>
      <c r="L677" s="251">
        <v>1303918</v>
      </c>
      <c r="M677" s="298"/>
      <c r="N677" s="353"/>
      <c r="O677" s="296"/>
      <c r="P677" s="297"/>
      <c r="Q677" s="293"/>
      <c r="R677" s="293"/>
      <c r="S677" s="293"/>
    </row>
    <row r="678" spans="2:19" s="83" customFormat="1" ht="15.75" customHeight="1">
      <c r="B678" s="247">
        <f>B677+1</f>
        <v>4308</v>
      </c>
      <c r="C678" s="293"/>
      <c r="D678" s="294"/>
      <c r="E678" s="267"/>
      <c r="F678" s="293"/>
      <c r="G678" s="293"/>
      <c r="H678" s="544"/>
      <c r="I678" s="293"/>
      <c r="J678" s="268"/>
      <c r="K678" s="293"/>
      <c r="L678" s="251"/>
      <c r="M678" s="298"/>
      <c r="N678" s="353"/>
      <c r="O678" s="296"/>
      <c r="P678" s="297"/>
      <c r="Q678" s="293"/>
      <c r="R678" s="293"/>
      <c r="S678" s="293"/>
    </row>
    <row r="679" spans="2:19" s="83" customFormat="1" ht="15.75" customHeight="1">
      <c r="B679" s="247">
        <v>4308</v>
      </c>
      <c r="C679" s="293" t="s">
        <v>427</v>
      </c>
      <c r="D679" s="294" t="s">
        <v>584</v>
      </c>
      <c r="E679" s="267">
        <v>1300</v>
      </c>
      <c r="F679" s="293" t="s">
        <v>163</v>
      </c>
      <c r="G679" s="293" t="s">
        <v>7</v>
      </c>
      <c r="H679" s="544">
        <v>44530</v>
      </c>
      <c r="I679" s="293" t="s">
        <v>383</v>
      </c>
      <c r="J679" s="293" t="s">
        <v>695</v>
      </c>
      <c r="K679" s="293" t="s">
        <v>1768</v>
      </c>
      <c r="L679" s="251">
        <v>208484</v>
      </c>
      <c r="M679" s="298"/>
      <c r="N679" s="353"/>
      <c r="O679" s="296"/>
      <c r="P679" s="297"/>
      <c r="Q679" s="357"/>
      <c r="R679" s="357"/>
      <c r="S679" s="357"/>
    </row>
    <row r="680" spans="2:19" ht="15.75" customHeight="1">
      <c r="B680" s="247">
        <f>B679+1</f>
        <v>4309</v>
      </c>
      <c r="C680" s="293"/>
      <c r="D680" s="294"/>
      <c r="E680" s="267"/>
      <c r="F680" s="293"/>
      <c r="G680" s="293"/>
      <c r="H680" s="544"/>
      <c r="I680" s="293"/>
      <c r="J680" s="268"/>
      <c r="K680" s="293"/>
      <c r="L680" s="251"/>
      <c r="M680" s="298"/>
      <c r="N680" s="353"/>
      <c r="O680" s="296"/>
      <c r="P680" s="297"/>
      <c r="Q680" s="293"/>
      <c r="R680" s="293"/>
      <c r="S680" s="293"/>
    </row>
    <row r="681" spans="2:19" ht="15.75" customHeight="1">
      <c r="B681" s="360">
        <v>4309</v>
      </c>
      <c r="C681" s="357" t="s">
        <v>427</v>
      </c>
      <c r="D681" s="403" t="s">
        <v>41</v>
      </c>
      <c r="E681" s="404">
        <v>2800.93</v>
      </c>
      <c r="F681" s="357" t="s">
        <v>198</v>
      </c>
      <c r="G681" s="357" t="s">
        <v>44</v>
      </c>
      <c r="H681" s="551">
        <v>44543</v>
      </c>
      <c r="I681" s="293" t="s">
        <v>164</v>
      </c>
      <c r="J681" s="357" t="s">
        <v>590</v>
      </c>
      <c r="K681" s="357" t="s">
        <v>1749</v>
      </c>
      <c r="L681" s="265">
        <v>816650</v>
      </c>
      <c r="M681" s="405" t="s">
        <v>42</v>
      </c>
      <c r="N681" s="265">
        <v>195</v>
      </c>
      <c r="O681" s="360"/>
      <c r="P681" s="304" t="s">
        <v>372</v>
      </c>
      <c r="Q681" s="293"/>
      <c r="R681" s="293"/>
      <c r="S681" s="293"/>
    </row>
    <row r="682" spans="2:19" ht="15.75" customHeight="1">
      <c r="B682" s="247">
        <f>B681+1</f>
        <v>4310</v>
      </c>
      <c r="C682" s="293"/>
      <c r="D682" s="294"/>
      <c r="E682" s="267"/>
      <c r="F682" s="293"/>
      <c r="G682" s="293"/>
      <c r="H682" s="544"/>
      <c r="I682" s="293"/>
      <c r="J682" s="268"/>
      <c r="K682" s="293"/>
      <c r="L682" s="251"/>
      <c r="M682" s="298"/>
      <c r="N682" s="353"/>
      <c r="O682" s="296"/>
      <c r="P682" s="297"/>
      <c r="Q682" s="293"/>
      <c r="R682" s="293"/>
      <c r="S682" s="293"/>
    </row>
    <row r="683" spans="2:19" ht="15.75" customHeight="1">
      <c r="B683" s="406">
        <v>4310</v>
      </c>
      <c r="C683" s="315" t="s">
        <v>427</v>
      </c>
      <c r="D683" s="407" t="s">
        <v>251</v>
      </c>
      <c r="E683" s="316">
        <v>1130</v>
      </c>
      <c r="F683" s="315" t="s">
        <v>163</v>
      </c>
      <c r="G683" s="315" t="s">
        <v>7</v>
      </c>
      <c r="H683" s="548">
        <v>44533</v>
      </c>
      <c r="I683" s="315" t="s">
        <v>383</v>
      </c>
      <c r="J683" s="315" t="s">
        <v>384</v>
      </c>
      <c r="K683" s="315" t="s">
        <v>1768</v>
      </c>
      <c r="L683" s="346">
        <v>927318</v>
      </c>
      <c r="M683" s="345" t="s">
        <v>1081</v>
      </c>
      <c r="N683" s="346">
        <v>63</v>
      </c>
      <c r="O683" s="406"/>
      <c r="P683" s="320"/>
      <c r="Q683" s="357"/>
      <c r="R683" s="357"/>
      <c r="S683" s="357"/>
    </row>
    <row r="684" spans="2:19" ht="15.75" customHeight="1">
      <c r="B684" s="247">
        <f>B683+1</f>
        <v>4311</v>
      </c>
      <c r="C684" s="293"/>
      <c r="D684" s="294"/>
      <c r="E684" s="267"/>
      <c r="F684" s="293"/>
      <c r="G684" s="293"/>
      <c r="H684" s="544"/>
      <c r="I684" s="293"/>
      <c r="J684" s="268"/>
      <c r="K684" s="293"/>
      <c r="L684" s="251"/>
      <c r="M684" s="298"/>
      <c r="N684" s="353"/>
      <c r="O684" s="296"/>
      <c r="P684" s="297"/>
      <c r="Q684" s="293"/>
      <c r="R684" s="293"/>
      <c r="S684" s="293"/>
    </row>
    <row r="685" spans="2:19" ht="15.75" customHeight="1">
      <c r="B685" s="247">
        <v>4311</v>
      </c>
      <c r="C685" s="293" t="s">
        <v>427</v>
      </c>
      <c r="D685" s="294" t="s">
        <v>301</v>
      </c>
      <c r="E685" s="267">
        <v>1130</v>
      </c>
      <c r="F685" s="293" t="s">
        <v>163</v>
      </c>
      <c r="G685" s="293" t="s">
        <v>7</v>
      </c>
      <c r="H685" s="544">
        <v>44533</v>
      </c>
      <c r="I685" s="293" t="s">
        <v>383</v>
      </c>
      <c r="J685" s="293" t="s">
        <v>384</v>
      </c>
      <c r="K685" s="293" t="s">
        <v>1768</v>
      </c>
      <c r="L685" s="249">
        <v>931149</v>
      </c>
      <c r="M685" s="295" t="s">
        <v>1340</v>
      </c>
      <c r="N685" s="249">
        <v>219</v>
      </c>
      <c r="O685" s="296"/>
      <c r="P685" s="297" t="s">
        <v>372</v>
      </c>
      <c r="Q685" s="357"/>
      <c r="R685" s="357"/>
      <c r="S685" s="357"/>
    </row>
    <row r="686" spans="2:19" ht="15.75" customHeight="1">
      <c r="B686" s="247">
        <f>B685+1</f>
        <v>4312</v>
      </c>
      <c r="C686" s="293"/>
      <c r="D686" s="294"/>
      <c r="E686" s="267"/>
      <c r="F686" s="293"/>
      <c r="G686" s="293"/>
      <c r="H686" s="544"/>
      <c r="I686" s="293"/>
      <c r="J686" s="268"/>
      <c r="K686" s="293"/>
      <c r="L686" s="251"/>
      <c r="M686" s="298"/>
      <c r="N686" s="353"/>
      <c r="O686" s="296"/>
      <c r="P686" s="297"/>
      <c r="Q686" s="293"/>
      <c r="R686" s="293"/>
      <c r="S686" s="293"/>
    </row>
    <row r="687" spans="2:19" ht="15.75" customHeight="1">
      <c r="B687" s="247">
        <v>4312</v>
      </c>
      <c r="C687" s="293" t="s">
        <v>427</v>
      </c>
      <c r="D687" s="294" t="s">
        <v>458</v>
      </c>
      <c r="E687" s="267">
        <v>1130</v>
      </c>
      <c r="F687" s="293" t="s">
        <v>163</v>
      </c>
      <c r="G687" s="293" t="s">
        <v>7</v>
      </c>
      <c r="H687" s="544">
        <v>44533</v>
      </c>
      <c r="I687" s="293" t="s">
        <v>383</v>
      </c>
      <c r="J687" s="293" t="s">
        <v>384</v>
      </c>
      <c r="K687" s="293" t="s">
        <v>1768</v>
      </c>
      <c r="L687" s="249">
        <v>546772</v>
      </c>
      <c r="M687" s="295" t="s">
        <v>1169</v>
      </c>
      <c r="N687" s="249">
        <v>106</v>
      </c>
      <c r="O687" s="296"/>
      <c r="P687" s="297"/>
      <c r="Q687" s="293"/>
      <c r="R687" s="293"/>
      <c r="S687" s="293"/>
    </row>
    <row r="688" spans="2:19" ht="15.75" customHeight="1">
      <c r="B688" s="247">
        <f>B687+1</f>
        <v>4313</v>
      </c>
      <c r="C688" s="293"/>
      <c r="D688" s="294"/>
      <c r="E688" s="267"/>
      <c r="F688" s="293"/>
      <c r="G688" s="293"/>
      <c r="H688" s="544"/>
      <c r="I688" s="293"/>
      <c r="J688" s="268"/>
      <c r="K688" s="293"/>
      <c r="L688" s="251"/>
      <c r="M688" s="298"/>
      <c r="N688" s="353"/>
      <c r="O688" s="296"/>
      <c r="P688" s="297"/>
      <c r="Q688" s="293"/>
      <c r="R688" s="293"/>
      <c r="S688" s="293"/>
    </row>
    <row r="689" spans="2:19" ht="15.75" customHeight="1">
      <c r="B689" s="360">
        <v>4313</v>
      </c>
      <c r="C689" s="357" t="s">
        <v>427</v>
      </c>
      <c r="D689" s="403" t="s">
        <v>306</v>
      </c>
      <c r="E689" s="263">
        <v>3350</v>
      </c>
      <c r="F689" s="357" t="s">
        <v>198</v>
      </c>
      <c r="G689" s="357" t="s">
        <v>7</v>
      </c>
      <c r="H689" s="551">
        <v>44533</v>
      </c>
      <c r="I689" s="293" t="s">
        <v>164</v>
      </c>
      <c r="J689" s="357" t="s">
        <v>167</v>
      </c>
      <c r="K689" s="357" t="s">
        <v>1749</v>
      </c>
      <c r="L689" s="265">
        <v>529717</v>
      </c>
      <c r="M689" s="405" t="s">
        <v>1305</v>
      </c>
      <c r="N689" s="265">
        <v>198</v>
      </c>
      <c r="O689" s="360"/>
      <c r="P689" s="304" t="s">
        <v>372</v>
      </c>
      <c r="Q689" s="357"/>
      <c r="R689" s="357"/>
      <c r="S689" s="357"/>
    </row>
    <row r="690" spans="2:19" ht="15.75" customHeight="1">
      <c r="B690" s="247">
        <f>B689+1</f>
        <v>4314</v>
      </c>
      <c r="C690" s="293"/>
      <c r="D690" s="294"/>
      <c r="E690" s="267"/>
      <c r="F690" s="293"/>
      <c r="G690" s="293"/>
      <c r="H690" s="544"/>
      <c r="I690" s="293"/>
      <c r="J690" s="268"/>
      <c r="K690" s="293"/>
      <c r="L690" s="251"/>
      <c r="M690" s="298"/>
      <c r="N690" s="353"/>
      <c r="O690" s="296"/>
      <c r="P690" s="297"/>
      <c r="Q690" s="293"/>
      <c r="R690" s="293"/>
      <c r="S690" s="293"/>
    </row>
    <row r="691" spans="2:19" s="83" customFormat="1" ht="15.75" customHeight="1">
      <c r="B691" s="247">
        <v>4314</v>
      </c>
      <c r="C691" s="293" t="s">
        <v>433</v>
      </c>
      <c r="D691" s="294" t="s">
        <v>439</v>
      </c>
      <c r="E691" s="267">
        <v>1250.5</v>
      </c>
      <c r="F691" s="293" t="s">
        <v>166</v>
      </c>
      <c r="G691" s="293" t="s">
        <v>44</v>
      </c>
      <c r="H691" s="544">
        <v>44533</v>
      </c>
      <c r="I691" s="293" t="s">
        <v>164</v>
      </c>
      <c r="J691" s="293" t="s">
        <v>583</v>
      </c>
      <c r="K691" s="293" t="s">
        <v>903</v>
      </c>
      <c r="L691" s="249">
        <v>420405</v>
      </c>
      <c r="M691" s="295" t="s">
        <v>931</v>
      </c>
      <c r="N691" s="249">
        <v>9</v>
      </c>
      <c r="O691" s="296"/>
      <c r="P691" s="297"/>
      <c r="Q691" s="293"/>
      <c r="R691" s="293"/>
      <c r="S691" s="293"/>
    </row>
    <row r="692" spans="2:19" ht="15.75" customHeight="1">
      <c r="B692" s="247">
        <f>B691+1</f>
        <v>4315</v>
      </c>
      <c r="C692" s="293"/>
      <c r="D692" s="294"/>
      <c r="E692" s="267"/>
      <c r="F692" s="293"/>
      <c r="G692" s="293"/>
      <c r="H692" s="544"/>
      <c r="I692" s="293"/>
      <c r="J692" s="268"/>
      <c r="K692" s="293"/>
      <c r="L692" s="251"/>
      <c r="M692" s="298"/>
      <c r="N692" s="353"/>
      <c r="O692" s="296"/>
      <c r="P692" s="297"/>
      <c r="Q692" s="293"/>
      <c r="R692" s="293"/>
      <c r="S692" s="293"/>
    </row>
    <row r="693" spans="2:19" ht="15.75" customHeight="1">
      <c r="B693" s="247">
        <v>4315</v>
      </c>
      <c r="C693" s="293" t="s">
        <v>427</v>
      </c>
      <c r="D693" s="294" t="s">
        <v>2414</v>
      </c>
      <c r="E693" s="267">
        <v>5000</v>
      </c>
      <c r="F693" s="293" t="s">
        <v>303</v>
      </c>
      <c r="G693" s="293" t="s">
        <v>7</v>
      </c>
      <c r="H693" s="544">
        <v>44533</v>
      </c>
      <c r="I693" s="293" t="s">
        <v>224</v>
      </c>
      <c r="J693" s="293" t="s">
        <v>573</v>
      </c>
      <c r="K693" s="293" t="s">
        <v>1775</v>
      </c>
      <c r="L693" s="249">
        <v>293054</v>
      </c>
      <c r="M693" s="295" t="s">
        <v>997</v>
      </c>
      <c r="N693" s="249">
        <v>30</v>
      </c>
      <c r="O693" s="296"/>
      <c r="P693" s="297"/>
      <c r="Q693" s="293"/>
      <c r="R693" s="293"/>
      <c r="S693" s="293"/>
    </row>
    <row r="694" spans="2:19" ht="14.4" customHeight="1">
      <c r="B694" s="247">
        <f>B693+1</f>
        <v>4316</v>
      </c>
      <c r="C694" s="293"/>
      <c r="D694" s="294"/>
      <c r="E694" s="267"/>
      <c r="F694" s="293"/>
      <c r="G694" s="293"/>
      <c r="H694" s="544"/>
      <c r="I694" s="293"/>
      <c r="J694" s="268"/>
      <c r="K694" s="293"/>
      <c r="L694" s="251"/>
      <c r="M694" s="298"/>
      <c r="N694" s="353"/>
      <c r="O694" s="296"/>
      <c r="P694" s="297"/>
      <c r="Q694" s="293"/>
      <c r="R694" s="293"/>
      <c r="S694" s="293"/>
    </row>
    <row r="695" spans="2:19" ht="15.75" customHeight="1">
      <c r="B695" s="360">
        <v>4316</v>
      </c>
      <c r="C695" s="357" t="s">
        <v>427</v>
      </c>
      <c r="D695" s="403" t="s">
        <v>316</v>
      </c>
      <c r="E695" s="263">
        <v>2800</v>
      </c>
      <c r="F695" s="357" t="s">
        <v>198</v>
      </c>
      <c r="G695" s="357" t="s">
        <v>7</v>
      </c>
      <c r="H695" s="551">
        <v>44533</v>
      </c>
      <c r="I695" s="293" t="s">
        <v>164</v>
      </c>
      <c r="J695" s="357" t="s">
        <v>696</v>
      </c>
      <c r="K695" s="357" t="s">
        <v>1749</v>
      </c>
      <c r="L695" s="265">
        <v>273853</v>
      </c>
      <c r="M695" s="405" t="s">
        <v>1317</v>
      </c>
      <c r="N695" s="265">
        <v>114</v>
      </c>
      <c r="O695" s="360"/>
      <c r="P695" s="304" t="s">
        <v>372</v>
      </c>
      <c r="Q695" s="293"/>
      <c r="R695" s="293"/>
      <c r="S695" s="293"/>
    </row>
    <row r="696" spans="2:19" s="83" customFormat="1" ht="15.75" customHeight="1">
      <c r="B696" s="247">
        <f>B695+1</f>
        <v>4317</v>
      </c>
      <c r="C696" s="293"/>
      <c r="D696" s="294"/>
      <c r="E696" s="267"/>
      <c r="F696" s="293"/>
      <c r="G696" s="293"/>
      <c r="H696" s="544"/>
      <c r="I696" s="293"/>
      <c r="J696" s="268"/>
      <c r="K696" s="293"/>
      <c r="L696" s="251"/>
      <c r="M696" s="298"/>
      <c r="N696" s="353"/>
      <c r="O696" s="296"/>
      <c r="P696" s="297"/>
      <c r="Q696" s="293"/>
      <c r="R696" s="293"/>
      <c r="S696" s="293"/>
    </row>
    <row r="697" spans="2:19" ht="15.75" customHeight="1">
      <c r="B697" s="360">
        <v>4317</v>
      </c>
      <c r="C697" s="357" t="s">
        <v>294</v>
      </c>
      <c r="D697" s="403" t="s">
        <v>456</v>
      </c>
      <c r="E697" s="263">
        <v>6000</v>
      </c>
      <c r="F697" s="357" t="s">
        <v>295</v>
      </c>
      <c r="G697" s="357" t="s">
        <v>7</v>
      </c>
      <c r="H697" s="551">
        <v>44533</v>
      </c>
      <c r="I697" s="293" t="s">
        <v>224</v>
      </c>
      <c r="J697" s="357" t="s">
        <v>586</v>
      </c>
      <c r="K697" s="357" t="s">
        <v>1769</v>
      </c>
      <c r="L697" s="265">
        <v>269727</v>
      </c>
      <c r="M697" s="405" t="s">
        <v>100</v>
      </c>
      <c r="N697" s="265">
        <v>72</v>
      </c>
      <c r="O697" s="360"/>
      <c r="P697" s="304" t="s">
        <v>372</v>
      </c>
      <c r="Q697" s="293"/>
      <c r="R697" s="293"/>
      <c r="S697" s="293"/>
    </row>
    <row r="698" spans="2:19" ht="15.75" customHeight="1">
      <c r="B698" s="247">
        <f>B697+1</f>
        <v>4318</v>
      </c>
      <c r="C698" s="293"/>
      <c r="D698" s="294"/>
      <c r="E698" s="267"/>
      <c r="F698" s="293"/>
      <c r="G698" s="293"/>
      <c r="H698" s="544"/>
      <c r="I698" s="293"/>
      <c r="J698" s="268"/>
      <c r="K698" s="293"/>
      <c r="L698" s="251"/>
      <c r="M698" s="298"/>
      <c r="N698" s="353"/>
      <c r="O698" s="296"/>
      <c r="P698" s="297"/>
      <c r="Q698" s="293"/>
      <c r="R698" s="293"/>
      <c r="S698" s="293"/>
    </row>
    <row r="699" spans="2:19" ht="15.75" customHeight="1">
      <c r="B699" s="247">
        <v>4318</v>
      </c>
      <c r="C699" s="408" t="s">
        <v>294</v>
      </c>
      <c r="D699" s="294" t="s">
        <v>32</v>
      </c>
      <c r="E699" s="267">
        <v>3350</v>
      </c>
      <c r="F699" s="293" t="s">
        <v>198</v>
      </c>
      <c r="G699" s="293" t="s">
        <v>7</v>
      </c>
      <c r="H699" s="544">
        <v>44533</v>
      </c>
      <c r="I699" s="293" t="s">
        <v>164</v>
      </c>
      <c r="J699" s="293" t="s">
        <v>587</v>
      </c>
      <c r="K699" s="293" t="s">
        <v>1749</v>
      </c>
      <c r="L699" s="249">
        <v>205946</v>
      </c>
      <c r="M699" s="295" t="s">
        <v>1354</v>
      </c>
      <c r="N699" s="249">
        <v>193</v>
      </c>
      <c r="O699" s="296"/>
      <c r="P699" s="297"/>
      <c r="Q699" s="293"/>
      <c r="R699" s="293"/>
      <c r="S699" s="293"/>
    </row>
    <row r="700" spans="2:19" s="83" customFormat="1" ht="15.75" customHeight="1">
      <c r="B700" s="247">
        <f>B699+1</f>
        <v>4319</v>
      </c>
      <c r="C700" s="293"/>
      <c r="D700" s="294"/>
      <c r="E700" s="267"/>
      <c r="F700" s="293"/>
      <c r="G700" s="293"/>
      <c r="H700" s="544"/>
      <c r="I700" s="293"/>
      <c r="J700" s="268"/>
      <c r="K700" s="293"/>
      <c r="L700" s="251"/>
      <c r="M700" s="298"/>
      <c r="N700" s="353"/>
      <c r="O700" s="296"/>
      <c r="P700" s="297"/>
      <c r="Q700" s="293"/>
      <c r="R700" s="293"/>
      <c r="S700" s="293"/>
    </row>
    <row r="701" spans="2:19" ht="15.75" customHeight="1">
      <c r="B701" s="247">
        <v>4319</v>
      </c>
      <c r="C701" s="293" t="s">
        <v>427</v>
      </c>
      <c r="D701" s="294" t="s">
        <v>144</v>
      </c>
      <c r="E701" s="267">
        <v>2180</v>
      </c>
      <c r="F701" s="293" t="s">
        <v>303</v>
      </c>
      <c r="G701" s="293" t="s">
        <v>578</v>
      </c>
      <c r="H701" s="544">
        <v>44533</v>
      </c>
      <c r="I701" s="293" t="s">
        <v>164</v>
      </c>
      <c r="J701" s="293" t="s">
        <v>390</v>
      </c>
      <c r="K701" s="293" t="s">
        <v>1775</v>
      </c>
      <c r="L701" s="249">
        <v>173230</v>
      </c>
      <c r="M701" s="295" t="s">
        <v>145</v>
      </c>
      <c r="N701" s="249">
        <v>259</v>
      </c>
      <c r="O701" s="296"/>
      <c r="P701" s="297"/>
      <c r="Q701" s="293"/>
      <c r="R701" s="293"/>
      <c r="S701" s="293"/>
    </row>
    <row r="702" spans="2:19" ht="14.4" customHeight="1">
      <c r="B702" s="247">
        <f>B701+1</f>
        <v>4320</v>
      </c>
      <c r="C702" s="293"/>
      <c r="D702" s="294"/>
      <c r="E702" s="267"/>
      <c r="F702" s="293"/>
      <c r="G702" s="293"/>
      <c r="H702" s="544"/>
      <c r="I702" s="293"/>
      <c r="J702" s="268"/>
      <c r="K702" s="293"/>
      <c r="L702" s="251"/>
      <c r="M702" s="298"/>
      <c r="N702" s="353"/>
      <c r="O702" s="296"/>
      <c r="P702" s="297"/>
      <c r="Q702" s="293"/>
      <c r="R702" s="293"/>
      <c r="S702" s="293"/>
    </row>
    <row r="703" spans="2:19" ht="15.75" customHeight="1">
      <c r="B703" s="360">
        <v>4320</v>
      </c>
      <c r="C703" s="357" t="s">
        <v>294</v>
      </c>
      <c r="D703" s="403" t="s">
        <v>28</v>
      </c>
      <c r="E703" s="263">
        <v>3350</v>
      </c>
      <c r="F703" s="357" t="s">
        <v>198</v>
      </c>
      <c r="G703" s="357" t="s">
        <v>7</v>
      </c>
      <c r="H703" s="551">
        <v>44533</v>
      </c>
      <c r="I703" s="293" t="s">
        <v>164</v>
      </c>
      <c r="J703" s="357" t="s">
        <v>588</v>
      </c>
      <c r="K703" s="357" t="s">
        <v>1749</v>
      </c>
      <c r="L703" s="265">
        <v>82941</v>
      </c>
      <c r="M703" s="405" t="s">
        <v>2213</v>
      </c>
      <c r="N703" s="265">
        <v>303</v>
      </c>
      <c r="O703" s="360"/>
      <c r="P703" s="304" t="s">
        <v>372</v>
      </c>
      <c r="Q703" s="293"/>
      <c r="R703" s="293"/>
      <c r="S703" s="293"/>
    </row>
    <row r="704" spans="2:19" ht="15.75" customHeight="1">
      <c r="B704" s="247">
        <f>B703+1</f>
        <v>4321</v>
      </c>
      <c r="C704" s="293"/>
      <c r="D704" s="294"/>
      <c r="E704" s="267"/>
      <c r="F704" s="293"/>
      <c r="G704" s="293"/>
      <c r="H704" s="544"/>
      <c r="I704" s="293"/>
      <c r="J704" s="268"/>
      <c r="K704" s="293"/>
      <c r="L704" s="251"/>
      <c r="M704" s="298"/>
      <c r="N704" s="353"/>
      <c r="O704" s="296"/>
      <c r="P704" s="297"/>
      <c r="Q704" s="293"/>
      <c r="R704" s="293"/>
      <c r="S704" s="293"/>
    </row>
    <row r="705" spans="2:19" ht="15.75" customHeight="1">
      <c r="B705" s="247">
        <v>4321</v>
      </c>
      <c r="C705" s="293" t="s">
        <v>1884</v>
      </c>
      <c r="D705" s="294" t="s">
        <v>302</v>
      </c>
      <c r="E705" s="267">
        <v>1350</v>
      </c>
      <c r="F705" s="293" t="s">
        <v>166</v>
      </c>
      <c r="G705" s="293" t="s">
        <v>7</v>
      </c>
      <c r="H705" s="544">
        <v>44533</v>
      </c>
      <c r="I705" s="293" t="s">
        <v>164</v>
      </c>
      <c r="J705" s="293" t="s">
        <v>171</v>
      </c>
      <c r="K705" s="293" t="s">
        <v>903</v>
      </c>
      <c r="L705" s="249">
        <v>1000687</v>
      </c>
      <c r="M705" s="295" t="s">
        <v>955</v>
      </c>
      <c r="N705" s="249">
        <v>17</v>
      </c>
      <c r="O705" s="296"/>
      <c r="P705" s="297"/>
      <c r="Q705" s="357"/>
      <c r="R705" s="357"/>
      <c r="S705" s="357"/>
    </row>
    <row r="706" spans="2:19" ht="15.75" customHeight="1">
      <c r="B706" s="247">
        <v>4322</v>
      </c>
      <c r="C706" s="293" t="s">
        <v>427</v>
      </c>
      <c r="D706" s="294" t="s">
        <v>534</v>
      </c>
      <c r="E706" s="266">
        <v>350</v>
      </c>
      <c r="F706" s="293" t="s">
        <v>865</v>
      </c>
      <c r="G706" s="293" t="s">
        <v>7</v>
      </c>
      <c r="H706" s="544">
        <v>44533</v>
      </c>
      <c r="I706" s="293" t="s">
        <v>164</v>
      </c>
      <c r="J706" s="293" t="s">
        <v>699</v>
      </c>
      <c r="K706" s="293" t="s">
        <v>1770</v>
      </c>
      <c r="L706" s="249">
        <v>1114904</v>
      </c>
      <c r="M706" s="295" t="s">
        <v>1746</v>
      </c>
      <c r="N706" s="249">
        <v>297</v>
      </c>
      <c r="O706" s="296"/>
      <c r="P706" s="297"/>
      <c r="Q706" s="293"/>
      <c r="R706" s="293"/>
      <c r="S706" s="293"/>
    </row>
    <row r="707" spans="2:19" ht="15.75" customHeight="1">
      <c r="B707" s="247">
        <v>4323</v>
      </c>
      <c r="C707" s="293" t="s">
        <v>427</v>
      </c>
      <c r="D707" s="294" t="s">
        <v>534</v>
      </c>
      <c r="E707" s="266">
        <v>3350</v>
      </c>
      <c r="F707" s="293" t="s">
        <v>865</v>
      </c>
      <c r="G707" s="293" t="s">
        <v>7</v>
      </c>
      <c r="H707" s="544">
        <v>44533</v>
      </c>
      <c r="I707" s="293" t="s">
        <v>164</v>
      </c>
      <c r="J707" s="293" t="s">
        <v>336</v>
      </c>
      <c r="K707" s="293" t="s">
        <v>1770</v>
      </c>
      <c r="L707" s="249">
        <v>1114904</v>
      </c>
      <c r="M707" s="295" t="s">
        <v>1746</v>
      </c>
      <c r="N707" s="249">
        <v>297</v>
      </c>
      <c r="O707" s="296"/>
      <c r="P707" s="297"/>
      <c r="Q707" s="293"/>
      <c r="R707" s="293"/>
      <c r="S707" s="293"/>
    </row>
    <row r="708" spans="2:19" ht="15.75" customHeight="1">
      <c r="B708" s="247">
        <v>4324</v>
      </c>
      <c r="C708" s="293" t="s">
        <v>427</v>
      </c>
      <c r="D708" s="294" t="s">
        <v>205</v>
      </c>
      <c r="E708" s="267">
        <v>3350</v>
      </c>
      <c r="F708" s="293" t="s">
        <v>198</v>
      </c>
      <c r="G708" s="293" t="s">
        <v>7</v>
      </c>
      <c r="H708" s="544">
        <v>44533</v>
      </c>
      <c r="I708" s="293" t="s">
        <v>164</v>
      </c>
      <c r="J708" s="293" t="s">
        <v>167</v>
      </c>
      <c r="K708" s="293" t="s">
        <v>1749</v>
      </c>
      <c r="L708" s="249">
        <v>985727</v>
      </c>
      <c r="M708" s="295" t="s">
        <v>1307</v>
      </c>
      <c r="N708" s="249">
        <v>173</v>
      </c>
      <c r="O708" s="296"/>
      <c r="P708" s="297"/>
      <c r="Q708" s="293"/>
      <c r="R708" s="293"/>
      <c r="S708" s="293"/>
    </row>
    <row r="709" spans="2:19" ht="14.4" customHeight="1">
      <c r="B709" s="247">
        <v>4325</v>
      </c>
      <c r="C709" s="293" t="s">
        <v>1884</v>
      </c>
      <c r="D709" s="294" t="s">
        <v>226</v>
      </c>
      <c r="E709" s="267">
        <v>1350</v>
      </c>
      <c r="F709" s="293" t="s">
        <v>166</v>
      </c>
      <c r="G709" s="293" t="s">
        <v>7</v>
      </c>
      <c r="H709" s="544">
        <v>44533</v>
      </c>
      <c r="I709" s="293" t="s">
        <v>164</v>
      </c>
      <c r="J709" s="293" t="s">
        <v>340</v>
      </c>
      <c r="K709" s="293" t="s">
        <v>903</v>
      </c>
      <c r="L709" s="249">
        <v>1166559</v>
      </c>
      <c r="M709" s="295" t="s">
        <v>952</v>
      </c>
      <c r="N709" s="251">
        <v>16</v>
      </c>
      <c r="O709" s="296"/>
      <c r="P709" s="297"/>
      <c r="Q709" s="293"/>
      <c r="R709" s="293"/>
      <c r="S709" s="293"/>
    </row>
    <row r="710" spans="2:19" ht="15.75" customHeight="1">
      <c r="B710" s="247">
        <v>4326</v>
      </c>
      <c r="C710" s="357" t="s">
        <v>427</v>
      </c>
      <c r="D710" s="403" t="s">
        <v>381</v>
      </c>
      <c r="E710" s="263">
        <v>3350</v>
      </c>
      <c r="F710" s="357" t="s">
        <v>198</v>
      </c>
      <c r="G710" s="357" t="s">
        <v>7</v>
      </c>
      <c r="H710" s="551">
        <v>44532</v>
      </c>
      <c r="I710" s="357" t="s">
        <v>164</v>
      </c>
      <c r="J710" s="357" t="s">
        <v>374</v>
      </c>
      <c r="K710" s="357" t="s">
        <v>1749</v>
      </c>
      <c r="L710" s="265">
        <v>142369</v>
      </c>
      <c r="M710" s="405" t="s">
        <v>154</v>
      </c>
      <c r="N710" s="265">
        <v>92</v>
      </c>
      <c r="O710" s="360"/>
      <c r="P710" s="304" t="s">
        <v>372</v>
      </c>
      <c r="Q710" s="357"/>
      <c r="R710" s="357"/>
      <c r="S710" s="357"/>
    </row>
    <row r="711" spans="2:19" ht="15.75" customHeight="1">
      <c r="B711" s="247">
        <v>4327</v>
      </c>
      <c r="C711" s="293" t="s">
        <v>1884</v>
      </c>
      <c r="D711" s="294" t="s">
        <v>177</v>
      </c>
      <c r="E711" s="267">
        <v>1350</v>
      </c>
      <c r="F711" s="293" t="s">
        <v>166</v>
      </c>
      <c r="G711" s="293" t="s">
        <v>7</v>
      </c>
      <c r="H711" s="544">
        <v>44532</v>
      </c>
      <c r="I711" s="293" t="s">
        <v>164</v>
      </c>
      <c r="J711" s="293" t="s">
        <v>340</v>
      </c>
      <c r="K711" s="293" t="s">
        <v>903</v>
      </c>
      <c r="L711" s="249">
        <v>151105</v>
      </c>
      <c r="M711" s="295" t="s">
        <v>949</v>
      </c>
      <c r="N711" s="323">
        <v>15</v>
      </c>
      <c r="O711" s="296"/>
      <c r="P711" s="297"/>
      <c r="Q711" s="357"/>
      <c r="R711" s="357"/>
      <c r="S711" s="357"/>
    </row>
    <row r="712" spans="2:19" s="83" customFormat="1" ht="14.4" customHeight="1">
      <c r="B712" s="247">
        <v>4328</v>
      </c>
      <c r="C712" s="293" t="s">
        <v>427</v>
      </c>
      <c r="D712" s="294" t="s">
        <v>35</v>
      </c>
      <c r="E712" s="267">
        <v>2800</v>
      </c>
      <c r="F712" s="293" t="s">
        <v>198</v>
      </c>
      <c r="G712" s="293" t="s">
        <v>589</v>
      </c>
      <c r="H712" s="544">
        <v>44532</v>
      </c>
      <c r="I712" s="293" t="s">
        <v>164</v>
      </c>
      <c r="J712" s="293" t="s">
        <v>588</v>
      </c>
      <c r="K712" s="293" t="s">
        <v>1749</v>
      </c>
      <c r="L712" s="249">
        <v>278428</v>
      </c>
      <c r="M712" s="295" t="s">
        <v>36</v>
      </c>
      <c r="N712" s="249">
        <v>194</v>
      </c>
      <c r="O712" s="296"/>
      <c r="P712" s="297"/>
      <c r="Q712" s="293"/>
      <c r="R712" s="293"/>
      <c r="S712" s="293"/>
    </row>
    <row r="713" spans="2:19" ht="14.4" customHeight="1">
      <c r="B713" s="247">
        <v>4329</v>
      </c>
      <c r="C713" s="293" t="s">
        <v>427</v>
      </c>
      <c r="D713" s="294" t="s">
        <v>310</v>
      </c>
      <c r="E713" s="267">
        <v>3350</v>
      </c>
      <c r="F713" s="293" t="s">
        <v>198</v>
      </c>
      <c r="G713" s="293" t="s">
        <v>7</v>
      </c>
      <c r="H713" s="544">
        <v>44532</v>
      </c>
      <c r="I713" s="293" t="s">
        <v>164</v>
      </c>
      <c r="J713" s="293" t="s">
        <v>182</v>
      </c>
      <c r="K713" s="293" t="s">
        <v>1749</v>
      </c>
      <c r="L713" s="249">
        <v>324353</v>
      </c>
      <c r="M713" s="295" t="s">
        <v>1324</v>
      </c>
      <c r="N713" s="249">
        <v>179</v>
      </c>
      <c r="O713" s="296"/>
      <c r="P713" s="297"/>
      <c r="Q713" s="293"/>
      <c r="R713" s="293"/>
      <c r="S713" s="293"/>
    </row>
    <row r="714" spans="2:19" ht="15.75" customHeight="1">
      <c r="B714" s="247">
        <v>4330</v>
      </c>
      <c r="C714" s="293" t="s">
        <v>427</v>
      </c>
      <c r="D714" s="294" t="s">
        <v>442</v>
      </c>
      <c r="E714" s="267">
        <v>2180</v>
      </c>
      <c r="F714" s="293" t="s">
        <v>303</v>
      </c>
      <c r="G714" s="293" t="s">
        <v>7</v>
      </c>
      <c r="H714" s="544">
        <v>44532</v>
      </c>
      <c r="I714" s="293" t="s">
        <v>164</v>
      </c>
      <c r="J714" s="293" t="s">
        <v>590</v>
      </c>
      <c r="K714" s="293" t="s">
        <v>1775</v>
      </c>
      <c r="L714" s="249">
        <v>545390</v>
      </c>
      <c r="M714" s="295" t="s">
        <v>1400</v>
      </c>
      <c r="N714" s="249">
        <v>236</v>
      </c>
      <c r="O714" s="296"/>
      <c r="P714" s="297"/>
      <c r="Q714" s="293"/>
      <c r="R714" s="293"/>
      <c r="S714" s="293"/>
    </row>
    <row r="715" spans="2:19" ht="15.75" customHeight="1">
      <c r="B715" s="247">
        <v>4331</v>
      </c>
      <c r="C715" s="293" t="s">
        <v>440</v>
      </c>
      <c r="D715" s="294" t="s">
        <v>478</v>
      </c>
      <c r="E715" s="267">
        <v>2180</v>
      </c>
      <c r="F715" s="293" t="s">
        <v>303</v>
      </c>
      <c r="G715" s="293" t="s">
        <v>7</v>
      </c>
      <c r="H715" s="544">
        <v>44532</v>
      </c>
      <c r="I715" s="293" t="s">
        <v>164</v>
      </c>
      <c r="J715" s="293" t="s">
        <v>352</v>
      </c>
      <c r="K715" s="293" t="s">
        <v>1775</v>
      </c>
      <c r="L715" s="249">
        <v>621981</v>
      </c>
      <c r="M715" s="295" t="s">
        <v>837</v>
      </c>
      <c r="N715" s="249">
        <v>293</v>
      </c>
      <c r="O715" s="296"/>
      <c r="P715" s="297"/>
      <c r="Q715" s="293"/>
      <c r="R715" s="293"/>
      <c r="S715" s="293"/>
    </row>
    <row r="716" spans="2:19" s="83" customFormat="1" ht="15.75" customHeight="1">
      <c r="B716" s="247">
        <v>4332</v>
      </c>
      <c r="C716" s="293" t="s">
        <v>427</v>
      </c>
      <c r="D716" s="294" t="s">
        <v>580</v>
      </c>
      <c r="E716" s="267">
        <v>3350</v>
      </c>
      <c r="F716" s="293" t="s">
        <v>865</v>
      </c>
      <c r="G716" s="293" t="s">
        <v>578</v>
      </c>
      <c r="H716" s="544">
        <v>44532</v>
      </c>
      <c r="I716" s="293" t="s">
        <v>164</v>
      </c>
      <c r="J716" s="293" t="s">
        <v>571</v>
      </c>
      <c r="K716" s="293" t="s">
        <v>1770</v>
      </c>
      <c r="L716" s="249">
        <v>656541</v>
      </c>
      <c r="M716" s="295" t="s">
        <v>848</v>
      </c>
      <c r="N716" s="249">
        <v>306</v>
      </c>
      <c r="O716" s="296"/>
      <c r="P716" s="297"/>
      <c r="Q716" s="293"/>
      <c r="R716" s="293"/>
      <c r="S716" s="293"/>
    </row>
    <row r="717" spans="2:19" ht="15.75" customHeight="1">
      <c r="B717" s="247">
        <v>4333</v>
      </c>
      <c r="C717" s="293" t="s">
        <v>1884</v>
      </c>
      <c r="D717" s="294" t="s">
        <v>267</v>
      </c>
      <c r="E717" s="267">
        <v>1350</v>
      </c>
      <c r="F717" s="293" t="s">
        <v>166</v>
      </c>
      <c r="G717" s="293" t="s">
        <v>7</v>
      </c>
      <c r="H717" s="544">
        <v>44532</v>
      </c>
      <c r="I717" s="293" t="s">
        <v>164</v>
      </c>
      <c r="J717" s="293" t="s">
        <v>340</v>
      </c>
      <c r="K717" s="293" t="s">
        <v>903</v>
      </c>
      <c r="L717" s="249">
        <v>765884</v>
      </c>
      <c r="M717" s="295" t="s">
        <v>958</v>
      </c>
      <c r="N717" s="249">
        <v>18</v>
      </c>
      <c r="O717" s="296"/>
      <c r="P717" s="297"/>
      <c r="Q717" s="293"/>
      <c r="R717" s="293"/>
      <c r="S717" s="293"/>
    </row>
    <row r="718" spans="2:19" ht="15.75" customHeight="1">
      <c r="B718" s="247">
        <v>4334</v>
      </c>
      <c r="C718" s="293" t="s">
        <v>1884</v>
      </c>
      <c r="D718" s="294" t="s">
        <v>289</v>
      </c>
      <c r="E718" s="267">
        <v>675</v>
      </c>
      <c r="F718" s="293" t="s">
        <v>166</v>
      </c>
      <c r="G718" s="293" t="s">
        <v>7</v>
      </c>
      <c r="H718" s="544">
        <v>44532</v>
      </c>
      <c r="I718" s="293" t="s">
        <v>164</v>
      </c>
      <c r="J718" s="293" t="s">
        <v>340</v>
      </c>
      <c r="K718" s="293" t="s">
        <v>903</v>
      </c>
      <c r="L718" s="249">
        <v>987221</v>
      </c>
      <c r="M718" s="295" t="s">
        <v>964</v>
      </c>
      <c r="N718" s="249">
        <v>20</v>
      </c>
      <c r="O718" s="296"/>
      <c r="P718" s="297"/>
      <c r="Q718" s="293"/>
      <c r="R718" s="293"/>
      <c r="S718" s="293"/>
    </row>
    <row r="719" spans="2:19" ht="15.75" customHeight="1">
      <c r="B719" s="360">
        <v>4335</v>
      </c>
      <c r="C719" s="357" t="s">
        <v>427</v>
      </c>
      <c r="D719" s="403" t="s">
        <v>59</v>
      </c>
      <c r="E719" s="263">
        <v>23000</v>
      </c>
      <c r="F719" s="357" t="s">
        <v>163</v>
      </c>
      <c r="G719" s="357" t="s">
        <v>7</v>
      </c>
      <c r="H719" s="551">
        <v>44532</v>
      </c>
      <c r="I719" s="293" t="s">
        <v>224</v>
      </c>
      <c r="J719" s="357" t="s">
        <v>55</v>
      </c>
      <c r="K719" s="357" t="s">
        <v>1768</v>
      </c>
      <c r="L719" s="265">
        <v>85598</v>
      </c>
      <c r="M719" s="405"/>
      <c r="N719" s="409"/>
      <c r="O719" s="360"/>
      <c r="P719" s="304" t="s">
        <v>372</v>
      </c>
      <c r="Q719" s="293"/>
      <c r="R719" s="293"/>
      <c r="S719" s="293"/>
    </row>
    <row r="720" spans="2:19" ht="15.75" customHeight="1">
      <c r="B720" s="247">
        <v>4336</v>
      </c>
      <c r="C720" s="293" t="s">
        <v>427</v>
      </c>
      <c r="D720" s="294" t="s">
        <v>49</v>
      </c>
      <c r="E720" s="267">
        <v>1130</v>
      </c>
      <c r="F720" s="293" t="s">
        <v>163</v>
      </c>
      <c r="G720" s="293" t="s">
        <v>432</v>
      </c>
      <c r="H720" s="544">
        <v>44532</v>
      </c>
      <c r="I720" s="293" t="s">
        <v>383</v>
      </c>
      <c r="J720" s="293" t="s">
        <v>591</v>
      </c>
      <c r="K720" s="293" t="s">
        <v>1768</v>
      </c>
      <c r="L720" s="249">
        <v>65336</v>
      </c>
      <c r="M720" s="295" t="s">
        <v>712</v>
      </c>
      <c r="N720" s="260"/>
      <c r="O720" s="296"/>
      <c r="P720" s="297"/>
      <c r="Q720" s="293"/>
      <c r="R720" s="293"/>
      <c r="S720" s="293"/>
    </row>
    <row r="721" spans="2:19" s="83" customFormat="1" ht="15.75" customHeight="1">
      <c r="B721" s="360">
        <v>4337</v>
      </c>
      <c r="C721" s="357" t="s">
        <v>446</v>
      </c>
      <c r="D721" s="403" t="s">
        <v>290</v>
      </c>
      <c r="E721" s="263">
        <v>5000</v>
      </c>
      <c r="F721" s="357" t="s">
        <v>163</v>
      </c>
      <c r="G721" s="357" t="s">
        <v>7</v>
      </c>
      <c r="H721" s="551">
        <v>44531</v>
      </c>
      <c r="I721" s="293" t="s">
        <v>224</v>
      </c>
      <c r="J721" s="357" t="s">
        <v>680</v>
      </c>
      <c r="K721" s="357" t="s">
        <v>1768</v>
      </c>
      <c r="L721" s="265">
        <v>11204</v>
      </c>
      <c r="M721" s="405" t="s">
        <v>1140</v>
      </c>
      <c r="N721" s="265">
        <v>22</v>
      </c>
      <c r="O721" s="360"/>
      <c r="P721" s="304" t="s">
        <v>372</v>
      </c>
      <c r="Q721" s="293"/>
      <c r="R721" s="293"/>
      <c r="S721" s="293"/>
    </row>
    <row r="722" spans="2:19" ht="15.75" customHeight="1">
      <c r="B722" s="360">
        <v>4338</v>
      </c>
      <c r="C722" s="357" t="s">
        <v>427</v>
      </c>
      <c r="D722" s="403" t="s">
        <v>135</v>
      </c>
      <c r="E722" s="263">
        <v>2180</v>
      </c>
      <c r="F722" s="357" t="s">
        <v>303</v>
      </c>
      <c r="G722" s="357" t="s">
        <v>7</v>
      </c>
      <c r="H722" s="551">
        <v>44531</v>
      </c>
      <c r="I722" s="293" t="s">
        <v>164</v>
      </c>
      <c r="J722" s="357" t="s">
        <v>390</v>
      </c>
      <c r="K722" s="357" t="s">
        <v>1775</v>
      </c>
      <c r="L722" s="265">
        <v>426754</v>
      </c>
      <c r="M722" s="405" t="s">
        <v>136</v>
      </c>
      <c r="N722" s="265">
        <v>172</v>
      </c>
      <c r="O722" s="360"/>
      <c r="P722" s="304" t="s">
        <v>372</v>
      </c>
      <c r="Q722" s="293"/>
      <c r="R722" s="293"/>
      <c r="S722" s="293"/>
    </row>
    <row r="723" spans="2:19" ht="15.75" customHeight="1">
      <c r="B723" s="247">
        <v>4339</v>
      </c>
      <c r="C723" s="293" t="s">
        <v>427</v>
      </c>
      <c r="D723" s="294" t="s">
        <v>592</v>
      </c>
      <c r="E723" s="316">
        <v>3900</v>
      </c>
      <c r="F723" s="293" t="s">
        <v>865</v>
      </c>
      <c r="G723" s="293" t="s">
        <v>7</v>
      </c>
      <c r="H723" s="544">
        <v>44531</v>
      </c>
      <c r="I723" s="293" t="s">
        <v>164</v>
      </c>
      <c r="J723" s="315" t="s">
        <v>336</v>
      </c>
      <c r="K723" s="293" t="s">
        <v>1770</v>
      </c>
      <c r="L723" s="249">
        <v>419755</v>
      </c>
      <c r="M723" s="295" t="s">
        <v>838</v>
      </c>
      <c r="N723" s="249">
        <v>283</v>
      </c>
      <c r="O723" s="296"/>
      <c r="P723" s="297"/>
      <c r="Q723" s="357"/>
      <c r="R723" s="357"/>
      <c r="S723" s="357"/>
    </row>
    <row r="724" spans="2:19" ht="15.75" customHeight="1">
      <c r="B724" s="360">
        <v>4340</v>
      </c>
      <c r="C724" s="357" t="s">
        <v>427</v>
      </c>
      <c r="D724" s="403" t="s">
        <v>319</v>
      </c>
      <c r="E724" s="263">
        <v>3000</v>
      </c>
      <c r="F724" s="357" t="s">
        <v>198</v>
      </c>
      <c r="G724" s="357" t="s">
        <v>7</v>
      </c>
      <c r="H724" s="551">
        <v>44531</v>
      </c>
      <c r="I724" s="293" t="s">
        <v>164</v>
      </c>
      <c r="J724" s="357" t="s">
        <v>352</v>
      </c>
      <c r="K724" s="357" t="s">
        <v>1749</v>
      </c>
      <c r="L724" s="265">
        <v>379881</v>
      </c>
      <c r="M724" s="405" t="s">
        <v>1385</v>
      </c>
      <c r="N724" s="265">
        <v>270</v>
      </c>
      <c r="O724" s="360"/>
      <c r="P724" s="304" t="s">
        <v>372</v>
      </c>
      <c r="Q724" s="293"/>
      <c r="R724" s="293"/>
      <c r="S724" s="293"/>
    </row>
    <row r="725" spans="2:19" ht="15.75" customHeight="1">
      <c r="B725" s="247">
        <v>4341</v>
      </c>
      <c r="C725" s="293" t="s">
        <v>433</v>
      </c>
      <c r="D725" s="294" t="s">
        <v>436</v>
      </c>
      <c r="E725" s="267">
        <v>1250</v>
      </c>
      <c r="F725" s="293" t="s">
        <v>166</v>
      </c>
      <c r="G725" s="293" t="s">
        <v>7</v>
      </c>
      <c r="H725" s="544">
        <v>44531</v>
      </c>
      <c r="I725" s="293" t="s">
        <v>164</v>
      </c>
      <c r="J725" s="293" t="s">
        <v>593</v>
      </c>
      <c r="K725" s="293" t="s">
        <v>903</v>
      </c>
      <c r="L725" s="249">
        <v>307732</v>
      </c>
      <c r="M725" s="295" t="s">
        <v>940</v>
      </c>
      <c r="N725" s="249">
        <v>12</v>
      </c>
      <c r="O725" s="296"/>
      <c r="P725" s="297"/>
      <c r="Q725" s="293"/>
      <c r="R725" s="293"/>
      <c r="S725" s="293"/>
    </row>
    <row r="726" spans="2:19" ht="15.75" customHeight="1">
      <c r="B726" s="247">
        <v>4342</v>
      </c>
      <c r="C726" s="293" t="s">
        <v>446</v>
      </c>
      <c r="D726" s="294" t="s">
        <v>323</v>
      </c>
      <c r="E726" s="266">
        <v>2800</v>
      </c>
      <c r="F726" s="293" t="s">
        <v>198</v>
      </c>
      <c r="G726" s="293" t="s">
        <v>7</v>
      </c>
      <c r="H726" s="544">
        <v>44531</v>
      </c>
      <c r="I726" s="293" t="s">
        <v>164</v>
      </c>
      <c r="J726" s="293" t="s">
        <v>681</v>
      </c>
      <c r="K726" s="293" t="s">
        <v>1749</v>
      </c>
      <c r="L726" s="249">
        <v>234851</v>
      </c>
      <c r="M726" s="295" t="s">
        <v>1244</v>
      </c>
      <c r="N726" s="249">
        <v>228</v>
      </c>
      <c r="O726" s="296"/>
      <c r="P726" s="297"/>
      <c r="Q726" s="293"/>
      <c r="R726" s="293"/>
      <c r="S726" s="293"/>
    </row>
    <row r="727" spans="2:19" ht="14.4" customHeight="1">
      <c r="B727" s="247">
        <v>4343</v>
      </c>
      <c r="C727" s="293" t="s">
        <v>446</v>
      </c>
      <c r="D727" s="294" t="s">
        <v>323</v>
      </c>
      <c r="E727" s="266">
        <v>2800</v>
      </c>
      <c r="F727" s="293" t="s">
        <v>198</v>
      </c>
      <c r="G727" s="293" t="s">
        <v>7</v>
      </c>
      <c r="H727" s="544">
        <v>44531</v>
      </c>
      <c r="I727" s="293" t="s">
        <v>164</v>
      </c>
      <c r="J727" s="293" t="s">
        <v>167</v>
      </c>
      <c r="K727" s="293" t="s">
        <v>1749</v>
      </c>
      <c r="L727" s="249">
        <v>234851</v>
      </c>
      <c r="M727" s="295" t="s">
        <v>1244</v>
      </c>
      <c r="N727" s="249">
        <v>228</v>
      </c>
      <c r="O727" s="296"/>
      <c r="P727" s="297"/>
      <c r="Q727" s="293"/>
      <c r="R727" s="293"/>
      <c r="S727" s="293"/>
    </row>
    <row r="728" spans="2:19" s="83" customFormat="1" ht="15.75" customHeight="1">
      <c r="B728" s="247">
        <v>4344</v>
      </c>
      <c r="C728" s="293" t="s">
        <v>446</v>
      </c>
      <c r="D728" s="294" t="s">
        <v>323</v>
      </c>
      <c r="E728" s="266">
        <v>2500</v>
      </c>
      <c r="F728" s="293" t="s">
        <v>198</v>
      </c>
      <c r="G728" s="293" t="s">
        <v>7</v>
      </c>
      <c r="H728" s="544">
        <v>44531</v>
      </c>
      <c r="I728" s="293" t="s">
        <v>280</v>
      </c>
      <c r="J728" s="293" t="s">
        <v>337</v>
      </c>
      <c r="K728" s="293" t="s">
        <v>1749</v>
      </c>
      <c r="L728" s="249">
        <v>234851</v>
      </c>
      <c r="M728" s="295" t="s">
        <v>1244</v>
      </c>
      <c r="N728" s="249">
        <v>228</v>
      </c>
      <c r="O728" s="296"/>
      <c r="P728" s="297"/>
      <c r="Q728" s="357"/>
      <c r="R728" s="357"/>
      <c r="S728" s="357"/>
    </row>
    <row r="729" spans="2:19" s="83" customFormat="1" ht="15.75" customHeight="1">
      <c r="B729" s="247">
        <v>4345</v>
      </c>
      <c r="C729" s="293" t="s">
        <v>446</v>
      </c>
      <c r="D729" s="294" t="s">
        <v>323</v>
      </c>
      <c r="E729" s="266">
        <v>10700</v>
      </c>
      <c r="F729" s="293" t="s">
        <v>198</v>
      </c>
      <c r="G729" s="293" t="s">
        <v>7</v>
      </c>
      <c r="H729" s="544">
        <v>44531</v>
      </c>
      <c r="I729" s="293" t="s">
        <v>224</v>
      </c>
      <c r="J729" s="293" t="s">
        <v>570</v>
      </c>
      <c r="K729" s="293" t="s">
        <v>1749</v>
      </c>
      <c r="L729" s="249">
        <v>234851</v>
      </c>
      <c r="M729" s="295" t="s">
        <v>1244</v>
      </c>
      <c r="N729" s="249">
        <v>228</v>
      </c>
      <c r="O729" s="296"/>
      <c r="P729" s="297"/>
      <c r="Q729" s="293"/>
      <c r="R729" s="293"/>
      <c r="S729" s="293"/>
    </row>
    <row r="730" spans="2:19" ht="15.75" customHeight="1">
      <c r="B730" s="410">
        <v>4346</v>
      </c>
      <c r="C730" s="301" t="s">
        <v>427</v>
      </c>
      <c r="D730" s="294" t="s">
        <v>1428</v>
      </c>
      <c r="E730" s="316">
        <v>620</v>
      </c>
      <c r="F730" s="315" t="s">
        <v>198</v>
      </c>
      <c r="G730" s="315" t="s">
        <v>7</v>
      </c>
      <c r="H730" s="548">
        <v>44531</v>
      </c>
      <c r="I730" s="315" t="s">
        <v>164</v>
      </c>
      <c r="J730" s="315" t="s">
        <v>594</v>
      </c>
      <c r="K730" s="293" t="s">
        <v>1749</v>
      </c>
      <c r="L730" s="249">
        <v>195667</v>
      </c>
      <c r="M730" s="295" t="s">
        <v>116</v>
      </c>
      <c r="N730" s="249">
        <v>249</v>
      </c>
      <c r="O730" s="296"/>
      <c r="P730" s="297"/>
      <c r="Q730" s="293"/>
      <c r="R730" s="293"/>
      <c r="S730" s="293"/>
    </row>
    <row r="731" spans="2:19" ht="15.75" customHeight="1">
      <c r="B731" s="247">
        <v>4347</v>
      </c>
      <c r="C731" s="293" t="s">
        <v>427</v>
      </c>
      <c r="D731" s="294" t="s">
        <v>465</v>
      </c>
      <c r="E731" s="267">
        <v>1300</v>
      </c>
      <c r="F731" s="293" t="s">
        <v>198</v>
      </c>
      <c r="G731" s="293" t="s">
        <v>7</v>
      </c>
      <c r="H731" s="544">
        <v>44531</v>
      </c>
      <c r="I731" s="293" t="s">
        <v>164</v>
      </c>
      <c r="J731" s="293" t="s">
        <v>595</v>
      </c>
      <c r="K731" s="293" t="s">
        <v>1749</v>
      </c>
      <c r="L731" s="249">
        <v>180397</v>
      </c>
      <c r="M731" s="295" t="s">
        <v>1454</v>
      </c>
      <c r="N731" s="249">
        <v>267</v>
      </c>
      <c r="O731" s="296"/>
      <c r="P731" s="297"/>
      <c r="Q731" s="293"/>
      <c r="R731" s="293"/>
      <c r="S731" s="293"/>
    </row>
    <row r="732" spans="2:19" ht="15.75" customHeight="1">
      <c r="B732" s="247">
        <v>4348</v>
      </c>
      <c r="C732" s="357" t="s">
        <v>427</v>
      </c>
      <c r="D732" s="403" t="s">
        <v>215</v>
      </c>
      <c r="E732" s="263">
        <v>1400</v>
      </c>
      <c r="F732" s="357" t="s">
        <v>166</v>
      </c>
      <c r="G732" s="357" t="s">
        <v>7</v>
      </c>
      <c r="H732" s="551">
        <v>44531</v>
      </c>
      <c r="I732" s="357" t="s">
        <v>164</v>
      </c>
      <c r="J732" s="357" t="s">
        <v>596</v>
      </c>
      <c r="K732" s="357" t="s">
        <v>903</v>
      </c>
      <c r="L732" s="265">
        <v>845245</v>
      </c>
      <c r="M732" s="405" t="s">
        <v>92</v>
      </c>
      <c r="N732" s="265">
        <v>200</v>
      </c>
      <c r="O732" s="360"/>
      <c r="P732" s="304" t="s">
        <v>372</v>
      </c>
      <c r="Q732" s="357"/>
      <c r="R732" s="357"/>
      <c r="S732" s="357"/>
    </row>
    <row r="733" spans="2:19" ht="14.4" customHeight="1">
      <c r="B733" s="247">
        <v>4349</v>
      </c>
      <c r="C733" s="293" t="s">
        <v>433</v>
      </c>
      <c r="D733" s="294" t="s">
        <v>173</v>
      </c>
      <c r="E733" s="267">
        <v>1250</v>
      </c>
      <c r="F733" s="293" t="s">
        <v>166</v>
      </c>
      <c r="G733" s="293" t="s">
        <v>7</v>
      </c>
      <c r="H733" s="544">
        <v>44531</v>
      </c>
      <c r="I733" s="293" t="s">
        <v>164</v>
      </c>
      <c r="J733" s="293" t="s">
        <v>391</v>
      </c>
      <c r="K733" s="293" t="s">
        <v>903</v>
      </c>
      <c r="L733" s="249">
        <v>916713</v>
      </c>
      <c r="M733" s="295" t="s">
        <v>927</v>
      </c>
      <c r="N733" s="249">
        <v>7</v>
      </c>
      <c r="O733" s="296"/>
      <c r="P733" s="297"/>
      <c r="Q733" s="293"/>
      <c r="R733" s="293"/>
      <c r="S733" s="293"/>
    </row>
    <row r="734" spans="2:19" ht="14.4" customHeight="1">
      <c r="B734" s="247">
        <v>4350</v>
      </c>
      <c r="C734" s="293" t="s">
        <v>427</v>
      </c>
      <c r="D734" s="294" t="s">
        <v>711</v>
      </c>
      <c r="E734" s="267">
        <v>3350</v>
      </c>
      <c r="F734" s="293" t="s">
        <v>198</v>
      </c>
      <c r="G734" s="293" t="s">
        <v>7</v>
      </c>
      <c r="H734" s="544">
        <v>44531</v>
      </c>
      <c r="I734" s="293" t="s">
        <v>164</v>
      </c>
      <c r="J734" s="293" t="s">
        <v>374</v>
      </c>
      <c r="K734" s="293" t="s">
        <v>1749</v>
      </c>
      <c r="L734" s="249">
        <v>814048</v>
      </c>
      <c r="M734" s="295" t="s">
        <v>712</v>
      </c>
      <c r="N734" s="260"/>
      <c r="O734" s="296"/>
      <c r="P734" s="297"/>
      <c r="Q734" s="293"/>
      <c r="R734" s="293"/>
      <c r="S734" s="293"/>
    </row>
    <row r="735" spans="2:19" ht="15.75" customHeight="1">
      <c r="B735" s="247">
        <v>4351</v>
      </c>
      <c r="C735" s="293" t="s">
        <v>427</v>
      </c>
      <c r="D735" s="294" t="s">
        <v>72</v>
      </c>
      <c r="E735" s="267">
        <v>1400</v>
      </c>
      <c r="F735" s="293" t="s">
        <v>166</v>
      </c>
      <c r="G735" s="293" t="s">
        <v>7</v>
      </c>
      <c r="H735" s="544">
        <v>44531</v>
      </c>
      <c r="I735" s="293" t="s">
        <v>164</v>
      </c>
      <c r="J735" s="293" t="s">
        <v>596</v>
      </c>
      <c r="K735" s="293" t="s">
        <v>903</v>
      </c>
      <c r="L735" s="249">
        <v>840862</v>
      </c>
      <c r="M735" s="295" t="s">
        <v>73</v>
      </c>
      <c r="N735" s="249">
        <v>268</v>
      </c>
      <c r="O735" s="296"/>
      <c r="P735" s="297"/>
      <c r="Q735" s="293"/>
      <c r="R735" s="293"/>
      <c r="S735" s="293"/>
    </row>
    <row r="736" spans="2:19" ht="15.75" customHeight="1">
      <c r="B736" s="247">
        <v>4352</v>
      </c>
      <c r="C736" s="293" t="s">
        <v>433</v>
      </c>
      <c r="D736" s="294" t="s">
        <v>170</v>
      </c>
      <c r="E736" s="267">
        <v>1250</v>
      </c>
      <c r="F736" s="293" t="s">
        <v>166</v>
      </c>
      <c r="G736" s="293" t="s">
        <v>7</v>
      </c>
      <c r="H736" s="544">
        <v>44531</v>
      </c>
      <c r="I736" s="293" t="s">
        <v>164</v>
      </c>
      <c r="J736" s="293" t="s">
        <v>593</v>
      </c>
      <c r="K736" s="293" t="s">
        <v>903</v>
      </c>
      <c r="L736" s="249">
        <v>780647</v>
      </c>
      <c r="M736" s="295" t="s">
        <v>923</v>
      </c>
      <c r="N736" s="249">
        <v>5</v>
      </c>
      <c r="O736" s="296"/>
      <c r="P736" s="297"/>
      <c r="Q736" s="293"/>
      <c r="R736" s="293"/>
      <c r="S736" s="293"/>
    </row>
    <row r="737" spans="2:19" ht="14.4" customHeight="1">
      <c r="B737" s="360">
        <v>4353</v>
      </c>
      <c r="C737" s="357" t="s">
        <v>427</v>
      </c>
      <c r="D737" s="403" t="s">
        <v>692</v>
      </c>
      <c r="E737" s="263">
        <v>2350</v>
      </c>
      <c r="F737" s="411" t="s">
        <v>865</v>
      </c>
      <c r="G737" s="357" t="s">
        <v>7</v>
      </c>
      <c r="H737" s="551">
        <v>44531</v>
      </c>
      <c r="I737" s="293" t="s">
        <v>164</v>
      </c>
      <c r="J737" s="357" t="s">
        <v>598</v>
      </c>
      <c r="K737" s="357" t="s">
        <v>1770</v>
      </c>
      <c r="L737" s="265">
        <v>552153</v>
      </c>
      <c r="M737" s="405" t="s">
        <v>843</v>
      </c>
      <c r="N737" s="265">
        <v>98</v>
      </c>
      <c r="O737" s="360"/>
      <c r="P737" s="304" t="s">
        <v>372</v>
      </c>
      <c r="Q737" s="293"/>
      <c r="R737" s="293"/>
      <c r="S737" s="293"/>
    </row>
    <row r="738" spans="2:19" ht="14.4" customHeight="1">
      <c r="B738" s="360">
        <v>4354</v>
      </c>
      <c r="C738" s="357" t="s">
        <v>427</v>
      </c>
      <c r="D738" s="403" t="s">
        <v>437</v>
      </c>
      <c r="E738" s="263">
        <v>3350</v>
      </c>
      <c r="F738" s="357" t="s">
        <v>255</v>
      </c>
      <c r="G738" s="357" t="s">
        <v>7</v>
      </c>
      <c r="H738" s="551">
        <v>44531</v>
      </c>
      <c r="I738" s="293" t="s">
        <v>164</v>
      </c>
      <c r="J738" s="357" t="s">
        <v>374</v>
      </c>
      <c r="K738" s="357" t="s">
        <v>1774</v>
      </c>
      <c r="L738" s="265">
        <v>566697</v>
      </c>
      <c r="M738" s="405" t="s">
        <v>821</v>
      </c>
      <c r="N738" s="265">
        <v>277</v>
      </c>
      <c r="O738" s="360"/>
      <c r="P738" s="304" t="s">
        <v>372</v>
      </c>
      <c r="Q738" s="293"/>
      <c r="R738" s="293"/>
      <c r="S738" s="293"/>
    </row>
    <row r="739" spans="2:19" ht="15.75" customHeight="1">
      <c r="B739" s="247">
        <v>4355</v>
      </c>
      <c r="C739" s="293" t="s">
        <v>427</v>
      </c>
      <c r="D739" s="294" t="s">
        <v>126</v>
      </c>
      <c r="E739" s="267">
        <v>2180</v>
      </c>
      <c r="F739" s="293" t="s">
        <v>303</v>
      </c>
      <c r="G739" s="293" t="s">
        <v>7</v>
      </c>
      <c r="H739" s="544">
        <v>44531</v>
      </c>
      <c r="I739" s="293" t="s">
        <v>164</v>
      </c>
      <c r="J739" s="293" t="s">
        <v>599</v>
      </c>
      <c r="K739" s="293" t="s">
        <v>1775</v>
      </c>
      <c r="L739" s="249">
        <v>614253</v>
      </c>
      <c r="M739" s="295" t="s">
        <v>127</v>
      </c>
      <c r="N739" s="249">
        <v>80</v>
      </c>
      <c r="O739" s="296"/>
      <c r="P739" s="297"/>
      <c r="Q739" s="293"/>
      <c r="R739" s="293"/>
      <c r="S739" s="293"/>
    </row>
    <row r="740" spans="2:19" ht="15.75" customHeight="1">
      <c r="B740" s="247">
        <v>4356</v>
      </c>
      <c r="C740" s="183" t="s">
        <v>433</v>
      </c>
      <c r="D740" s="294" t="s">
        <v>263</v>
      </c>
      <c r="E740" s="266">
        <v>1250</v>
      </c>
      <c r="F740" s="293" t="s">
        <v>166</v>
      </c>
      <c r="G740" s="293" t="s">
        <v>7</v>
      </c>
      <c r="H740" s="544">
        <v>44536</v>
      </c>
      <c r="I740" s="293" t="s">
        <v>164</v>
      </c>
      <c r="J740" s="293" t="s">
        <v>340</v>
      </c>
      <c r="K740" s="293" t="s">
        <v>903</v>
      </c>
      <c r="L740" s="249">
        <v>1857502</v>
      </c>
      <c r="M740" s="295" t="s">
        <v>934</v>
      </c>
      <c r="N740" s="249">
        <v>10</v>
      </c>
      <c r="O740" s="296"/>
      <c r="P740" s="297"/>
      <c r="Q740" s="293"/>
      <c r="R740" s="293"/>
      <c r="S740" s="293"/>
    </row>
    <row r="741" spans="2:19" ht="15.75" customHeight="1">
      <c r="B741" s="247">
        <v>4357</v>
      </c>
      <c r="C741" s="183" t="s">
        <v>433</v>
      </c>
      <c r="D741" s="294" t="s">
        <v>263</v>
      </c>
      <c r="E741" s="266">
        <v>1250</v>
      </c>
      <c r="F741" s="293" t="s">
        <v>166</v>
      </c>
      <c r="G741" s="293" t="s">
        <v>7</v>
      </c>
      <c r="H741" s="544">
        <v>44536</v>
      </c>
      <c r="I741" s="293" t="s">
        <v>164</v>
      </c>
      <c r="J741" s="293" t="s">
        <v>700</v>
      </c>
      <c r="K741" s="293" t="s">
        <v>903</v>
      </c>
      <c r="L741" s="249">
        <v>1857502</v>
      </c>
      <c r="M741" s="295" t="s">
        <v>934</v>
      </c>
      <c r="N741" s="249">
        <v>10</v>
      </c>
      <c r="O741" s="296"/>
      <c r="P741" s="297"/>
      <c r="Q741" s="293"/>
      <c r="R741" s="293"/>
      <c r="S741" s="293"/>
    </row>
    <row r="742" spans="2:19" s="83" customFormat="1" ht="15.75" customHeight="1">
      <c r="B742" s="247">
        <v>4358</v>
      </c>
      <c r="C742" s="183" t="s">
        <v>433</v>
      </c>
      <c r="D742" s="294" t="s">
        <v>263</v>
      </c>
      <c r="E742" s="266">
        <v>1250</v>
      </c>
      <c r="F742" s="293" t="s">
        <v>166</v>
      </c>
      <c r="G742" s="293" t="s">
        <v>7</v>
      </c>
      <c r="H742" s="544">
        <v>44536</v>
      </c>
      <c r="I742" s="293" t="s">
        <v>164</v>
      </c>
      <c r="J742" s="293" t="s">
        <v>378</v>
      </c>
      <c r="K742" s="293" t="s">
        <v>903</v>
      </c>
      <c r="L742" s="249">
        <v>1857502</v>
      </c>
      <c r="M742" s="295" t="s">
        <v>934</v>
      </c>
      <c r="N742" s="249">
        <v>10</v>
      </c>
      <c r="O742" s="296"/>
      <c r="P742" s="297"/>
      <c r="Q742" s="293"/>
      <c r="R742" s="293"/>
      <c r="S742" s="293"/>
    </row>
    <row r="743" spans="2:19" s="83" customFormat="1" ht="15.75" customHeight="1">
      <c r="B743" s="247">
        <v>4359</v>
      </c>
      <c r="C743" s="183" t="s">
        <v>433</v>
      </c>
      <c r="D743" s="294" t="s">
        <v>263</v>
      </c>
      <c r="E743" s="266">
        <v>1250</v>
      </c>
      <c r="F743" s="293" t="s">
        <v>166</v>
      </c>
      <c r="G743" s="293" t="s">
        <v>7</v>
      </c>
      <c r="H743" s="544">
        <v>44536</v>
      </c>
      <c r="I743" s="293" t="s">
        <v>164</v>
      </c>
      <c r="J743" s="293" t="s">
        <v>701</v>
      </c>
      <c r="K743" s="293" t="s">
        <v>903</v>
      </c>
      <c r="L743" s="249">
        <v>1857502</v>
      </c>
      <c r="M743" s="295" t="s">
        <v>934</v>
      </c>
      <c r="N743" s="249">
        <v>10</v>
      </c>
      <c r="O743" s="296"/>
      <c r="P743" s="297"/>
      <c r="Q743" s="293"/>
      <c r="R743" s="293"/>
      <c r="S743" s="293"/>
    </row>
    <row r="744" spans="2:19" ht="15.75" customHeight="1">
      <c r="B744" s="247">
        <v>4360</v>
      </c>
      <c r="C744" s="183" t="s">
        <v>433</v>
      </c>
      <c r="D744" s="294" t="s">
        <v>263</v>
      </c>
      <c r="E744" s="266">
        <v>1250</v>
      </c>
      <c r="F744" s="293" t="s">
        <v>166</v>
      </c>
      <c r="G744" s="293" t="s">
        <v>7</v>
      </c>
      <c r="H744" s="544">
        <v>44536</v>
      </c>
      <c r="I744" s="293" t="s">
        <v>164</v>
      </c>
      <c r="J744" s="293" t="s">
        <v>391</v>
      </c>
      <c r="K744" s="293" t="s">
        <v>903</v>
      </c>
      <c r="L744" s="249">
        <v>1857502</v>
      </c>
      <c r="M744" s="295" t="s">
        <v>934</v>
      </c>
      <c r="N744" s="249">
        <v>10</v>
      </c>
      <c r="O744" s="296"/>
      <c r="P744" s="297"/>
      <c r="Q744" s="357"/>
      <c r="R744" s="357"/>
      <c r="S744" s="357"/>
    </row>
    <row r="745" spans="2:19" s="83" customFormat="1" ht="15.75" customHeight="1">
      <c r="B745" s="247">
        <v>4361</v>
      </c>
      <c r="C745" s="183" t="s">
        <v>433</v>
      </c>
      <c r="D745" s="294" t="s">
        <v>263</v>
      </c>
      <c r="E745" s="266">
        <v>1250</v>
      </c>
      <c r="F745" s="293" t="s">
        <v>166</v>
      </c>
      <c r="G745" s="293" t="s">
        <v>7</v>
      </c>
      <c r="H745" s="544">
        <v>44536</v>
      </c>
      <c r="I745" s="293" t="s">
        <v>164</v>
      </c>
      <c r="J745" s="293" t="s">
        <v>393</v>
      </c>
      <c r="K745" s="293" t="s">
        <v>903</v>
      </c>
      <c r="L745" s="249">
        <v>1857502</v>
      </c>
      <c r="M745" s="295" t="s">
        <v>934</v>
      </c>
      <c r="N745" s="249">
        <v>10</v>
      </c>
      <c r="O745" s="296"/>
      <c r="P745" s="297"/>
      <c r="Q745" s="293"/>
      <c r="R745" s="293"/>
      <c r="S745" s="293"/>
    </row>
    <row r="746" spans="2:19" s="83" customFormat="1" ht="15.75" customHeight="1">
      <c r="B746" s="247">
        <v>4362</v>
      </c>
      <c r="C746" s="183" t="s">
        <v>433</v>
      </c>
      <c r="D746" s="294" t="s">
        <v>263</v>
      </c>
      <c r="E746" s="266">
        <v>1250</v>
      </c>
      <c r="F746" s="293" t="s">
        <v>166</v>
      </c>
      <c r="G746" s="293" t="s">
        <v>7</v>
      </c>
      <c r="H746" s="544">
        <v>44536</v>
      </c>
      <c r="I746" s="293" t="s">
        <v>164</v>
      </c>
      <c r="J746" s="293" t="s">
        <v>593</v>
      </c>
      <c r="K746" s="293" t="s">
        <v>903</v>
      </c>
      <c r="L746" s="249">
        <v>1857502</v>
      </c>
      <c r="M746" s="295" t="s">
        <v>934</v>
      </c>
      <c r="N746" s="249">
        <v>10</v>
      </c>
      <c r="O746" s="296"/>
      <c r="P746" s="297"/>
      <c r="Q746" s="293"/>
      <c r="R746" s="293"/>
      <c r="S746" s="293"/>
    </row>
    <row r="747" spans="2:19" ht="15.75" customHeight="1">
      <c r="B747" s="247">
        <v>4363</v>
      </c>
      <c r="C747" s="183" t="s">
        <v>433</v>
      </c>
      <c r="D747" s="294" t="s">
        <v>263</v>
      </c>
      <c r="E747" s="266">
        <v>1250</v>
      </c>
      <c r="F747" s="293" t="s">
        <v>166</v>
      </c>
      <c r="G747" s="293" t="s">
        <v>7</v>
      </c>
      <c r="H747" s="544">
        <v>44536</v>
      </c>
      <c r="I747" s="293" t="s">
        <v>164</v>
      </c>
      <c r="J747" s="293" t="s">
        <v>702</v>
      </c>
      <c r="K747" s="293" t="s">
        <v>903</v>
      </c>
      <c r="L747" s="249">
        <v>1857502</v>
      </c>
      <c r="M747" s="295" t="s">
        <v>934</v>
      </c>
      <c r="N747" s="249">
        <v>10</v>
      </c>
      <c r="O747" s="296"/>
      <c r="P747" s="297"/>
      <c r="Q747" s="293"/>
      <c r="R747" s="293"/>
      <c r="S747" s="293"/>
    </row>
    <row r="748" spans="2:19" ht="15.75" customHeight="1">
      <c r="B748" s="247">
        <v>4364</v>
      </c>
      <c r="C748" s="293" t="s">
        <v>427</v>
      </c>
      <c r="D748" s="294" t="s">
        <v>137</v>
      </c>
      <c r="E748" s="267">
        <v>2180</v>
      </c>
      <c r="F748" s="293" t="s">
        <v>303</v>
      </c>
      <c r="G748" s="293" t="s">
        <v>7</v>
      </c>
      <c r="H748" s="544">
        <v>44536</v>
      </c>
      <c r="I748" s="293" t="s">
        <v>164</v>
      </c>
      <c r="J748" s="293" t="s">
        <v>390</v>
      </c>
      <c r="K748" s="293" t="s">
        <v>1775</v>
      </c>
      <c r="L748" s="249">
        <v>1871059</v>
      </c>
      <c r="M748" s="295" t="s">
        <v>138</v>
      </c>
      <c r="N748" s="249">
        <v>255</v>
      </c>
      <c r="O748" s="296"/>
      <c r="P748" s="297"/>
      <c r="Q748" s="357"/>
      <c r="R748" s="357"/>
      <c r="S748" s="357"/>
    </row>
    <row r="749" spans="2:19" ht="15.75" customHeight="1">
      <c r="B749" s="247">
        <v>4365</v>
      </c>
      <c r="C749" s="293" t="s">
        <v>427</v>
      </c>
      <c r="D749" s="294" t="s">
        <v>457</v>
      </c>
      <c r="E749" s="267">
        <v>3350</v>
      </c>
      <c r="F749" s="293" t="s">
        <v>255</v>
      </c>
      <c r="G749" s="293" t="s">
        <v>7</v>
      </c>
      <c r="H749" s="544">
        <v>44536</v>
      </c>
      <c r="I749" s="293" t="s">
        <v>164</v>
      </c>
      <c r="J749" s="293" t="s">
        <v>336</v>
      </c>
      <c r="K749" s="293" t="s">
        <v>1774</v>
      </c>
      <c r="L749" s="249">
        <v>1531376</v>
      </c>
      <c r="M749" s="295" t="s">
        <v>829</v>
      </c>
      <c r="N749" s="249">
        <v>285</v>
      </c>
      <c r="O749" s="296"/>
      <c r="P749" s="297"/>
      <c r="Q749" s="293"/>
      <c r="R749" s="293"/>
      <c r="S749" s="293"/>
    </row>
    <row r="750" spans="2:19" ht="15.75" customHeight="1">
      <c r="B750" s="360">
        <v>4366</v>
      </c>
      <c r="C750" s="357" t="s">
        <v>427</v>
      </c>
      <c r="D750" s="403" t="s">
        <v>448</v>
      </c>
      <c r="E750" s="263">
        <v>3450</v>
      </c>
      <c r="F750" s="357" t="s">
        <v>255</v>
      </c>
      <c r="G750" s="357" t="s">
        <v>7</v>
      </c>
      <c r="H750" s="551">
        <v>44536</v>
      </c>
      <c r="I750" s="293" t="s">
        <v>164</v>
      </c>
      <c r="J750" s="357" t="s">
        <v>374</v>
      </c>
      <c r="K750" s="357" t="s">
        <v>1774</v>
      </c>
      <c r="L750" s="265">
        <v>1594442</v>
      </c>
      <c r="M750" s="405" t="s">
        <v>823</v>
      </c>
      <c r="N750" s="265">
        <v>163</v>
      </c>
      <c r="O750" s="360"/>
      <c r="P750" s="304" t="s">
        <v>372</v>
      </c>
      <c r="Q750" s="293"/>
      <c r="R750" s="293"/>
      <c r="S750" s="293"/>
    </row>
    <row r="751" spans="2:19" ht="15.75" customHeight="1">
      <c r="B751" s="247">
        <v>4367</v>
      </c>
      <c r="C751" s="293" t="s">
        <v>427</v>
      </c>
      <c r="D751" s="294" t="s">
        <v>454</v>
      </c>
      <c r="E751" s="267">
        <v>5333</v>
      </c>
      <c r="F751" s="293" t="s">
        <v>255</v>
      </c>
      <c r="G751" s="293" t="s">
        <v>7</v>
      </c>
      <c r="H751" s="544">
        <v>44536</v>
      </c>
      <c r="I751" s="293" t="s">
        <v>164</v>
      </c>
      <c r="J751" s="293" t="s">
        <v>567</v>
      </c>
      <c r="K751" s="293" t="s">
        <v>1774</v>
      </c>
      <c r="L751" s="249">
        <v>1404829</v>
      </c>
      <c r="M751" s="295" t="s">
        <v>1463</v>
      </c>
      <c r="N751" s="249">
        <v>272</v>
      </c>
      <c r="O751" s="296"/>
      <c r="P751" s="297"/>
      <c r="Q751" s="293"/>
      <c r="R751" s="293"/>
      <c r="S751" s="293"/>
    </row>
    <row r="752" spans="2:19" ht="15.75" customHeight="1">
      <c r="B752" s="247">
        <v>4368</v>
      </c>
      <c r="C752" s="293" t="s">
        <v>427</v>
      </c>
      <c r="D752" s="294" t="s">
        <v>75</v>
      </c>
      <c r="E752" s="267">
        <v>1600</v>
      </c>
      <c r="F752" s="293" t="s">
        <v>166</v>
      </c>
      <c r="G752" s="293" t="s">
        <v>7</v>
      </c>
      <c r="H752" s="544">
        <v>44536</v>
      </c>
      <c r="I752" s="293" t="s">
        <v>164</v>
      </c>
      <c r="J752" s="293" t="s">
        <v>588</v>
      </c>
      <c r="K752" s="293" t="s">
        <v>903</v>
      </c>
      <c r="L752" s="249">
        <v>1364277</v>
      </c>
      <c r="M752" s="295" t="s">
        <v>76</v>
      </c>
      <c r="N752" s="249">
        <v>212</v>
      </c>
      <c r="O752" s="296"/>
      <c r="P752" s="297"/>
      <c r="Q752" s="293"/>
      <c r="R752" s="293"/>
      <c r="S752" s="293"/>
    </row>
    <row r="753" spans="2:19" ht="15.75" customHeight="1">
      <c r="B753" s="247">
        <v>4369</v>
      </c>
      <c r="C753" s="293" t="s">
        <v>427</v>
      </c>
      <c r="D753" s="294" t="s">
        <v>222</v>
      </c>
      <c r="E753" s="267">
        <v>10000</v>
      </c>
      <c r="F753" s="293" t="s">
        <v>163</v>
      </c>
      <c r="G753" s="293" t="s">
        <v>7</v>
      </c>
      <c r="H753" s="544">
        <v>44536</v>
      </c>
      <c r="I753" s="293" t="s">
        <v>224</v>
      </c>
      <c r="J753" s="293" t="s">
        <v>672</v>
      </c>
      <c r="K753" s="293" t="s">
        <v>1768</v>
      </c>
      <c r="L753" s="249">
        <v>856900</v>
      </c>
      <c r="M753" s="295" t="s">
        <v>1144</v>
      </c>
      <c r="N753" s="249">
        <v>94</v>
      </c>
      <c r="O753" s="296"/>
      <c r="P753" s="297"/>
      <c r="Q753" s="357"/>
      <c r="R753" s="357"/>
      <c r="S753" s="357"/>
    </row>
    <row r="754" spans="2:19" ht="15.75" customHeight="1">
      <c r="B754" s="247">
        <v>4370</v>
      </c>
      <c r="C754" s="293" t="s">
        <v>427</v>
      </c>
      <c r="D754" s="294" t="s">
        <v>106</v>
      </c>
      <c r="E754" s="267">
        <v>2180</v>
      </c>
      <c r="F754" s="293" t="s">
        <v>163</v>
      </c>
      <c r="G754" s="293" t="s">
        <v>432</v>
      </c>
      <c r="H754" s="544">
        <v>44536</v>
      </c>
      <c r="I754" s="293" t="s">
        <v>164</v>
      </c>
      <c r="J754" s="293" t="s">
        <v>697</v>
      </c>
      <c r="K754" s="293" t="s">
        <v>1768</v>
      </c>
      <c r="L754" s="249">
        <v>979505</v>
      </c>
      <c r="M754" s="295" t="s">
        <v>107</v>
      </c>
      <c r="N754" s="249">
        <v>242</v>
      </c>
      <c r="O754" s="296"/>
      <c r="P754" s="297"/>
      <c r="Q754" s="293"/>
      <c r="R754" s="293"/>
      <c r="S754" s="293"/>
    </row>
    <row r="755" spans="2:19" ht="15.75" customHeight="1">
      <c r="B755" s="247">
        <f>B754+1</f>
        <v>4371</v>
      </c>
      <c r="C755" s="293" t="s">
        <v>429</v>
      </c>
      <c r="D755" s="294" t="s">
        <v>324</v>
      </c>
      <c r="E755" s="267">
        <v>3000</v>
      </c>
      <c r="F755" s="293" t="s">
        <v>303</v>
      </c>
      <c r="G755" s="293" t="s">
        <v>7</v>
      </c>
      <c r="H755" s="544">
        <v>44837</v>
      </c>
      <c r="I755" s="293" t="s">
        <v>1766</v>
      </c>
      <c r="J755" s="268" t="s">
        <v>285</v>
      </c>
      <c r="K755" s="293" t="s">
        <v>1775</v>
      </c>
      <c r="L755" s="251" t="s">
        <v>2966</v>
      </c>
      <c r="M755" s="298" t="s">
        <v>1064</v>
      </c>
      <c r="N755" s="251">
        <v>55</v>
      </c>
      <c r="O755" s="296"/>
      <c r="P755" s="297"/>
      <c r="Q755" s="293"/>
      <c r="R755" s="293"/>
      <c r="S755" s="293"/>
    </row>
    <row r="756" spans="2:19" ht="15.6" customHeight="1">
      <c r="B756" s="360">
        <v>4371</v>
      </c>
      <c r="C756" s="357" t="s">
        <v>427</v>
      </c>
      <c r="D756" s="403" t="s">
        <v>2281</v>
      </c>
      <c r="E756" s="263">
        <v>3350</v>
      </c>
      <c r="F756" s="357" t="s">
        <v>198</v>
      </c>
      <c r="G756" s="357" t="s">
        <v>7</v>
      </c>
      <c r="H756" s="551">
        <v>44536</v>
      </c>
      <c r="I756" s="293" t="s">
        <v>164</v>
      </c>
      <c r="J756" s="357" t="s">
        <v>599</v>
      </c>
      <c r="K756" s="357" t="s">
        <v>1749</v>
      </c>
      <c r="L756" s="265">
        <v>845209</v>
      </c>
      <c r="M756" s="405" t="s">
        <v>712</v>
      </c>
      <c r="N756" s="409">
        <v>211</v>
      </c>
      <c r="O756" s="360"/>
      <c r="P756" s="304" t="s">
        <v>372</v>
      </c>
      <c r="Q756" s="293"/>
      <c r="R756" s="293"/>
      <c r="S756" s="293"/>
    </row>
    <row r="757" spans="2:19" ht="15.6" customHeight="1">
      <c r="B757" s="247">
        <v>4372</v>
      </c>
      <c r="C757" s="293" t="s">
        <v>440</v>
      </c>
      <c r="D757" s="294" t="s">
        <v>420</v>
      </c>
      <c r="E757" s="267">
        <v>2180</v>
      </c>
      <c r="F757" s="293" t="s">
        <v>295</v>
      </c>
      <c r="G757" s="293" t="s">
        <v>578</v>
      </c>
      <c r="H757" s="544">
        <v>44536</v>
      </c>
      <c r="I757" s="293" t="s">
        <v>164</v>
      </c>
      <c r="J757" s="293" t="s">
        <v>585</v>
      </c>
      <c r="K757" s="293" t="s">
        <v>1769</v>
      </c>
      <c r="L757" s="249">
        <v>854155</v>
      </c>
      <c r="M757" s="295" t="s">
        <v>1457</v>
      </c>
      <c r="N757" s="249">
        <v>269</v>
      </c>
      <c r="O757" s="296"/>
      <c r="P757" s="297"/>
      <c r="Q757" s="293"/>
      <c r="R757" s="293"/>
      <c r="S757" s="293"/>
    </row>
    <row r="758" spans="2:19" ht="15.75" customHeight="1">
      <c r="B758" s="247">
        <v>4373</v>
      </c>
      <c r="C758" s="293" t="s">
        <v>427</v>
      </c>
      <c r="D758" s="376" t="s">
        <v>725</v>
      </c>
      <c r="E758" s="267">
        <v>3350</v>
      </c>
      <c r="F758" s="393" t="s">
        <v>865</v>
      </c>
      <c r="G758" s="293" t="s">
        <v>432</v>
      </c>
      <c r="H758" s="544">
        <v>44536</v>
      </c>
      <c r="I758" s="293" t="s">
        <v>164</v>
      </c>
      <c r="J758" s="293" t="s">
        <v>336</v>
      </c>
      <c r="K758" s="293" t="s">
        <v>1770</v>
      </c>
      <c r="L758" s="282">
        <v>540762</v>
      </c>
      <c r="M758" s="295" t="s">
        <v>842</v>
      </c>
      <c r="N758" s="249">
        <v>299</v>
      </c>
      <c r="O758" s="296"/>
      <c r="P758" s="297"/>
      <c r="Q758" s="293"/>
      <c r="R758" s="293"/>
      <c r="S758" s="293"/>
    </row>
    <row r="759" spans="2:19" ht="15.6" customHeight="1">
      <c r="B759" s="247">
        <v>4374</v>
      </c>
      <c r="C759" s="293" t="s">
        <v>427</v>
      </c>
      <c r="D759" s="294" t="s">
        <v>467</v>
      </c>
      <c r="E759" s="388">
        <v>3350</v>
      </c>
      <c r="F759" s="293" t="s">
        <v>255</v>
      </c>
      <c r="G759" s="293" t="s">
        <v>432</v>
      </c>
      <c r="H759" s="544">
        <v>44536</v>
      </c>
      <c r="I759" s="293" t="s">
        <v>164</v>
      </c>
      <c r="J759" s="293" t="s">
        <v>352</v>
      </c>
      <c r="K759" s="293" t="s">
        <v>1774</v>
      </c>
      <c r="L759" s="249">
        <v>378894</v>
      </c>
      <c r="M759" s="295" t="s">
        <v>835</v>
      </c>
      <c r="N759" s="249">
        <v>291</v>
      </c>
      <c r="O759" s="296"/>
      <c r="P759" s="297"/>
      <c r="Q759" s="293"/>
      <c r="R759" s="293"/>
      <c r="S759" s="293"/>
    </row>
    <row r="760" spans="2:19" ht="15.75" customHeight="1">
      <c r="B760" s="360">
        <v>4375</v>
      </c>
      <c r="C760" s="357" t="s">
        <v>427</v>
      </c>
      <c r="D760" s="403" t="s">
        <v>479</v>
      </c>
      <c r="E760" s="263">
        <v>2285</v>
      </c>
      <c r="F760" s="357" t="s">
        <v>255</v>
      </c>
      <c r="G760" s="357" t="s">
        <v>7</v>
      </c>
      <c r="H760" s="551">
        <v>44536</v>
      </c>
      <c r="I760" s="293" t="s">
        <v>164</v>
      </c>
      <c r="J760" s="357" t="s">
        <v>352</v>
      </c>
      <c r="K760" s="357" t="s">
        <v>1774</v>
      </c>
      <c r="L760" s="265">
        <v>260198</v>
      </c>
      <c r="M760" s="405" t="s">
        <v>832</v>
      </c>
      <c r="N760" s="265">
        <v>232</v>
      </c>
      <c r="O760" s="360"/>
      <c r="P760" s="304" t="s">
        <v>372</v>
      </c>
      <c r="Q760" s="293"/>
      <c r="R760" s="293"/>
      <c r="S760" s="293"/>
    </row>
    <row r="761" spans="2:19" ht="15.75" customHeight="1">
      <c r="B761" s="247">
        <v>4376</v>
      </c>
      <c r="C761" s="293" t="s">
        <v>427</v>
      </c>
      <c r="D761" s="294" t="s">
        <v>395</v>
      </c>
      <c r="E761" s="388">
        <v>3350</v>
      </c>
      <c r="F761" s="293" t="s">
        <v>198</v>
      </c>
      <c r="G761" s="293" t="s">
        <v>432</v>
      </c>
      <c r="H761" s="544">
        <v>44536</v>
      </c>
      <c r="I761" s="293" t="s">
        <v>164</v>
      </c>
      <c r="J761" s="293" t="s">
        <v>352</v>
      </c>
      <c r="K761" s="293" t="s">
        <v>1749</v>
      </c>
      <c r="L761" s="249">
        <v>225061</v>
      </c>
      <c r="M761" s="295" t="s">
        <v>1445</v>
      </c>
      <c r="N761" s="249">
        <v>264</v>
      </c>
      <c r="O761" s="296"/>
      <c r="P761" s="297"/>
      <c r="Q761" s="357"/>
      <c r="R761" s="357"/>
      <c r="S761" s="357"/>
    </row>
    <row r="762" spans="2:19" ht="15.75" customHeight="1">
      <c r="B762" s="247">
        <v>4377</v>
      </c>
      <c r="C762" s="293" t="s">
        <v>427</v>
      </c>
      <c r="D762" s="294" t="s">
        <v>304</v>
      </c>
      <c r="E762" s="267">
        <v>3000</v>
      </c>
      <c r="F762" s="293" t="s">
        <v>198</v>
      </c>
      <c r="G762" s="293" t="s">
        <v>589</v>
      </c>
      <c r="H762" s="544">
        <v>44536</v>
      </c>
      <c r="I762" s="293" t="s">
        <v>280</v>
      </c>
      <c r="J762" s="293" t="s">
        <v>703</v>
      </c>
      <c r="K762" s="293" t="s">
        <v>1749</v>
      </c>
      <c r="L762" s="249">
        <v>250854</v>
      </c>
      <c r="M762" s="295" t="s">
        <v>2189</v>
      </c>
      <c r="N762" s="249">
        <v>170</v>
      </c>
      <c r="O762" s="296"/>
      <c r="P762" s="297"/>
      <c r="Q762" s="357"/>
      <c r="R762" s="357"/>
      <c r="S762" s="357"/>
    </row>
    <row r="763" spans="2:19" ht="15.75" customHeight="1">
      <c r="B763" s="247">
        <v>4378</v>
      </c>
      <c r="C763" s="293" t="s">
        <v>427</v>
      </c>
      <c r="D763" s="294" t="s">
        <v>304</v>
      </c>
      <c r="E763" s="267">
        <v>2800</v>
      </c>
      <c r="F763" s="293" t="s">
        <v>198</v>
      </c>
      <c r="G763" s="293" t="s">
        <v>589</v>
      </c>
      <c r="H763" s="544">
        <v>44536</v>
      </c>
      <c r="I763" s="293" t="s">
        <v>164</v>
      </c>
      <c r="J763" s="293" t="s">
        <v>182</v>
      </c>
      <c r="K763" s="293" t="s">
        <v>1749</v>
      </c>
      <c r="L763" s="249">
        <v>250859</v>
      </c>
      <c r="M763" s="295" t="s">
        <v>2189</v>
      </c>
      <c r="N763" s="249">
        <v>170</v>
      </c>
      <c r="O763" s="296"/>
      <c r="P763" s="297"/>
      <c r="Q763" s="293"/>
      <c r="R763" s="293"/>
      <c r="S763" s="293"/>
    </row>
    <row r="764" spans="2:19" ht="15" customHeight="1">
      <c r="B764" s="247">
        <v>4379</v>
      </c>
      <c r="C764" s="293" t="s">
        <v>427</v>
      </c>
      <c r="D764" s="294" t="s">
        <v>517</v>
      </c>
      <c r="E764" s="267">
        <v>1500</v>
      </c>
      <c r="F764" s="293" t="s">
        <v>518</v>
      </c>
      <c r="G764" s="293" t="s">
        <v>432</v>
      </c>
      <c r="H764" s="544">
        <v>44536</v>
      </c>
      <c r="I764" s="293" t="s">
        <v>164</v>
      </c>
      <c r="J764" s="293" t="s">
        <v>698</v>
      </c>
      <c r="K764" s="293" t="s">
        <v>1771</v>
      </c>
      <c r="L764" s="249">
        <v>197889</v>
      </c>
      <c r="M764" s="295" t="s">
        <v>841</v>
      </c>
      <c r="N764" s="249">
        <v>298</v>
      </c>
      <c r="O764" s="296"/>
      <c r="P764" s="297"/>
      <c r="Q764" s="293"/>
      <c r="R764" s="293"/>
      <c r="S764" s="293"/>
    </row>
    <row r="765" spans="2:19" ht="15.6" customHeight="1">
      <c r="B765" s="247">
        <v>4380</v>
      </c>
      <c r="C765" s="293" t="s">
        <v>427</v>
      </c>
      <c r="D765" s="294" t="s">
        <v>517</v>
      </c>
      <c r="E765" s="267">
        <v>620</v>
      </c>
      <c r="F765" s="293" t="s">
        <v>518</v>
      </c>
      <c r="G765" s="293" t="s">
        <v>432</v>
      </c>
      <c r="H765" s="544">
        <v>44536</v>
      </c>
      <c r="I765" s="293" t="s">
        <v>164</v>
      </c>
      <c r="J765" s="293" t="s">
        <v>698</v>
      </c>
      <c r="K765" s="293" t="s">
        <v>1771</v>
      </c>
      <c r="L765" s="249">
        <v>197929</v>
      </c>
      <c r="M765" s="295" t="s">
        <v>841</v>
      </c>
      <c r="N765" s="249">
        <v>298</v>
      </c>
      <c r="O765" s="296"/>
      <c r="P765" s="297"/>
      <c r="Q765" s="293"/>
      <c r="R765" s="293"/>
      <c r="S765" s="293"/>
    </row>
    <row r="766" spans="2:19" ht="14.4" customHeight="1">
      <c r="B766" s="247">
        <v>4381</v>
      </c>
      <c r="C766" s="293" t="s">
        <v>427</v>
      </c>
      <c r="D766" s="294" t="s">
        <v>434</v>
      </c>
      <c r="E766" s="267">
        <v>2180</v>
      </c>
      <c r="F766" s="293" t="s">
        <v>303</v>
      </c>
      <c r="G766" s="293" t="s">
        <v>578</v>
      </c>
      <c r="H766" s="544">
        <v>44536</v>
      </c>
      <c r="I766" s="293" t="s">
        <v>164</v>
      </c>
      <c r="J766" s="293" t="s">
        <v>390</v>
      </c>
      <c r="K766" s="293" t="s">
        <v>1775</v>
      </c>
      <c r="L766" s="249">
        <v>205265</v>
      </c>
      <c r="M766" s="295" t="s">
        <v>143</v>
      </c>
      <c r="N766" s="249">
        <v>258</v>
      </c>
      <c r="O766" s="296"/>
      <c r="P766" s="297"/>
      <c r="Q766" s="293"/>
      <c r="R766" s="293"/>
      <c r="S766" s="293"/>
    </row>
    <row r="767" spans="2:19" ht="15.6" customHeight="1">
      <c r="B767" s="247">
        <v>4382</v>
      </c>
      <c r="C767" s="293" t="s">
        <v>427</v>
      </c>
      <c r="D767" s="294" t="s">
        <v>56</v>
      </c>
      <c r="E767" s="267">
        <v>2800</v>
      </c>
      <c r="F767" s="293" t="s">
        <v>198</v>
      </c>
      <c r="G767" s="293" t="s">
        <v>7</v>
      </c>
      <c r="H767" s="544">
        <v>44536</v>
      </c>
      <c r="I767" s="293" t="s">
        <v>164</v>
      </c>
      <c r="J767" s="293" t="s">
        <v>588</v>
      </c>
      <c r="K767" s="293" t="s">
        <v>1749</v>
      </c>
      <c r="L767" s="249">
        <v>94124</v>
      </c>
      <c r="M767" s="295" t="s">
        <v>57</v>
      </c>
      <c r="N767" s="249">
        <v>95</v>
      </c>
      <c r="O767" s="296"/>
      <c r="P767" s="297"/>
      <c r="Q767" s="293"/>
      <c r="R767" s="293"/>
      <c r="S767" s="293"/>
    </row>
    <row r="768" spans="2:19" ht="15.75" customHeight="1">
      <c r="B768" s="247">
        <v>4383</v>
      </c>
      <c r="C768" s="293" t="s">
        <v>427</v>
      </c>
      <c r="D768" s="294" t="s">
        <v>104</v>
      </c>
      <c r="E768" s="266">
        <v>2180</v>
      </c>
      <c r="F768" s="293" t="s">
        <v>163</v>
      </c>
      <c r="G768" s="293" t="s">
        <v>432</v>
      </c>
      <c r="H768" s="544">
        <v>44536</v>
      </c>
      <c r="I768" s="293" t="s">
        <v>164</v>
      </c>
      <c r="J768" s="293" t="s">
        <v>590</v>
      </c>
      <c r="K768" s="293" t="s">
        <v>1768</v>
      </c>
      <c r="L768" s="249">
        <v>108020</v>
      </c>
      <c r="M768" s="295" t="s">
        <v>105</v>
      </c>
      <c r="N768" s="249">
        <v>241</v>
      </c>
      <c r="O768" s="296"/>
      <c r="P768" s="297"/>
      <c r="Q768" s="293"/>
      <c r="R768" s="293"/>
      <c r="S768" s="293"/>
    </row>
    <row r="769" spans="2:19" s="83" customFormat="1" ht="15.75" customHeight="1">
      <c r="B769" s="247">
        <v>4384</v>
      </c>
      <c r="C769" s="293" t="s">
        <v>427</v>
      </c>
      <c r="D769" s="294" t="s">
        <v>104</v>
      </c>
      <c r="E769" s="266">
        <v>2000</v>
      </c>
      <c r="F769" s="293" t="s">
        <v>163</v>
      </c>
      <c r="G769" s="293" t="s">
        <v>432</v>
      </c>
      <c r="H769" s="544">
        <v>44536</v>
      </c>
      <c r="I769" s="293" t="s">
        <v>280</v>
      </c>
      <c r="J769" s="293" t="s">
        <v>703</v>
      </c>
      <c r="K769" s="293" t="s">
        <v>1768</v>
      </c>
      <c r="L769" s="249">
        <v>108020</v>
      </c>
      <c r="M769" s="295" t="s">
        <v>105</v>
      </c>
      <c r="N769" s="249">
        <v>241</v>
      </c>
      <c r="O769" s="296"/>
      <c r="P769" s="297"/>
      <c r="Q769" s="293"/>
      <c r="R769" s="293"/>
      <c r="S769" s="293"/>
    </row>
    <row r="770" spans="2:19" ht="15.75" customHeight="1">
      <c r="B770" s="247">
        <v>4385</v>
      </c>
      <c r="C770" s="293" t="s">
        <v>294</v>
      </c>
      <c r="D770" s="294" t="s">
        <v>118</v>
      </c>
      <c r="E770" s="267">
        <v>3350</v>
      </c>
      <c r="F770" s="293" t="s">
        <v>198</v>
      </c>
      <c r="G770" s="293" t="s">
        <v>7</v>
      </c>
      <c r="H770" s="544">
        <v>44536</v>
      </c>
      <c r="I770" s="293" t="s">
        <v>164</v>
      </c>
      <c r="J770" s="293" t="s">
        <v>390</v>
      </c>
      <c r="K770" s="293" t="s">
        <v>1749</v>
      </c>
      <c r="L770" s="249">
        <v>1151291</v>
      </c>
      <c r="M770" s="295" t="s">
        <v>119</v>
      </c>
      <c r="N770" s="249">
        <v>250</v>
      </c>
      <c r="O770" s="296"/>
      <c r="P770" s="297"/>
      <c r="Q770" s="293"/>
      <c r="R770" s="293"/>
      <c r="S770" s="293"/>
    </row>
    <row r="771" spans="2:19" ht="15.75" customHeight="1">
      <c r="B771" s="247">
        <v>4386</v>
      </c>
      <c r="C771" s="293" t="s">
        <v>427</v>
      </c>
      <c r="D771" s="294" t="s">
        <v>451</v>
      </c>
      <c r="E771" s="267">
        <v>5333</v>
      </c>
      <c r="F771" s="293" t="s">
        <v>255</v>
      </c>
      <c r="G771" s="293" t="s">
        <v>7</v>
      </c>
      <c r="H771" s="544">
        <v>44536</v>
      </c>
      <c r="I771" s="293" t="s">
        <v>164</v>
      </c>
      <c r="J771" s="293" t="s">
        <v>352</v>
      </c>
      <c r="K771" s="293" t="s">
        <v>1774</v>
      </c>
      <c r="L771" s="249">
        <v>1094399</v>
      </c>
      <c r="M771" s="295" t="s">
        <v>1467</v>
      </c>
      <c r="N771" s="249">
        <v>239</v>
      </c>
      <c r="O771" s="296"/>
      <c r="P771" s="297"/>
      <c r="Q771" s="293"/>
      <c r="R771" s="293"/>
      <c r="S771" s="293"/>
    </row>
    <row r="772" spans="2:19" ht="15.75" customHeight="1">
      <c r="B772" s="360">
        <v>4387</v>
      </c>
      <c r="C772" s="357" t="s">
        <v>450</v>
      </c>
      <c r="D772" s="403" t="s">
        <v>503</v>
      </c>
      <c r="E772" s="263">
        <v>5000</v>
      </c>
      <c r="F772" s="357" t="s">
        <v>198</v>
      </c>
      <c r="G772" s="357" t="s">
        <v>7</v>
      </c>
      <c r="H772" s="551">
        <v>44536</v>
      </c>
      <c r="I772" s="293" t="s">
        <v>224</v>
      </c>
      <c r="J772" s="357" t="s">
        <v>566</v>
      </c>
      <c r="K772" s="357" t="s">
        <v>1749</v>
      </c>
      <c r="L772" s="265">
        <v>1088422</v>
      </c>
      <c r="M772" s="405" t="s">
        <v>1289</v>
      </c>
      <c r="N772" s="265">
        <v>113</v>
      </c>
      <c r="O772" s="360"/>
      <c r="P772" s="304" t="s">
        <v>372</v>
      </c>
      <c r="Q772" s="293"/>
      <c r="R772" s="293"/>
      <c r="S772" s="293"/>
    </row>
    <row r="773" spans="2:19" ht="15.6" customHeight="1">
      <c r="B773" s="247">
        <v>4388</v>
      </c>
      <c r="C773" s="293" t="s">
        <v>446</v>
      </c>
      <c r="D773" s="294" t="s">
        <v>244</v>
      </c>
      <c r="E773" s="267">
        <v>2500</v>
      </c>
      <c r="F773" s="293" t="s">
        <v>163</v>
      </c>
      <c r="G773" s="293" t="s">
        <v>7</v>
      </c>
      <c r="H773" s="544">
        <v>44536</v>
      </c>
      <c r="I773" s="293" t="s">
        <v>224</v>
      </c>
      <c r="J773" s="293" t="s">
        <v>673</v>
      </c>
      <c r="K773" s="293" t="s">
        <v>1768</v>
      </c>
      <c r="L773" s="249">
        <v>529036</v>
      </c>
      <c r="M773" s="295" t="s">
        <v>1098</v>
      </c>
      <c r="N773" s="249">
        <v>71</v>
      </c>
      <c r="O773" s="296"/>
      <c r="P773" s="297"/>
      <c r="Q773" s="293"/>
      <c r="R773" s="293"/>
      <c r="S773" s="293"/>
    </row>
    <row r="774" spans="2:19" ht="15.75" customHeight="1">
      <c r="B774" s="247">
        <v>4389</v>
      </c>
      <c r="C774" s="293" t="s">
        <v>427</v>
      </c>
      <c r="D774" s="294" t="s">
        <v>90</v>
      </c>
      <c r="E774" s="267">
        <v>1600</v>
      </c>
      <c r="F774" s="293" t="s">
        <v>166</v>
      </c>
      <c r="G774" s="293" t="s">
        <v>432</v>
      </c>
      <c r="H774" s="544">
        <v>44536</v>
      </c>
      <c r="I774" s="293" t="s">
        <v>164</v>
      </c>
      <c r="J774" s="293" t="s">
        <v>588</v>
      </c>
      <c r="K774" s="293" t="s">
        <v>903</v>
      </c>
      <c r="L774" s="249">
        <v>201671</v>
      </c>
      <c r="M774" s="295" t="s">
        <v>91</v>
      </c>
      <c r="N774" s="249">
        <v>218</v>
      </c>
      <c r="O774" s="296"/>
      <c r="P774" s="297"/>
      <c r="Q774" s="293"/>
      <c r="R774" s="293"/>
      <c r="S774" s="293"/>
    </row>
    <row r="775" spans="2:19" ht="15.75" customHeight="1">
      <c r="B775" s="247">
        <v>4390</v>
      </c>
      <c r="C775" s="293" t="s">
        <v>427</v>
      </c>
      <c r="D775" s="294" t="s">
        <v>449</v>
      </c>
      <c r="E775" s="267">
        <v>2180</v>
      </c>
      <c r="F775" s="293" t="s">
        <v>303</v>
      </c>
      <c r="G775" s="293" t="s">
        <v>432</v>
      </c>
      <c r="H775" s="544">
        <v>44536</v>
      </c>
      <c r="I775" s="293" t="s">
        <v>164</v>
      </c>
      <c r="J775" s="293" t="s">
        <v>590</v>
      </c>
      <c r="K775" s="293" t="s">
        <v>1775</v>
      </c>
      <c r="L775" s="249">
        <v>207271</v>
      </c>
      <c r="M775" s="295" t="s">
        <v>1396</v>
      </c>
      <c r="N775" s="249">
        <v>234</v>
      </c>
      <c r="O775" s="296"/>
      <c r="P775" s="297"/>
      <c r="Q775" s="357"/>
      <c r="R775" s="357"/>
      <c r="S775" s="357"/>
    </row>
    <row r="776" spans="2:19" ht="15.75" customHeight="1">
      <c r="B776" s="360">
        <v>4391</v>
      </c>
      <c r="C776" s="357" t="s">
        <v>427</v>
      </c>
      <c r="D776" s="403" t="s">
        <v>52</v>
      </c>
      <c r="E776" s="263">
        <v>3350</v>
      </c>
      <c r="F776" s="357" t="s">
        <v>198</v>
      </c>
      <c r="G776" s="357" t="s">
        <v>432</v>
      </c>
      <c r="H776" s="551">
        <v>44536</v>
      </c>
      <c r="I776" s="293" t="s">
        <v>164</v>
      </c>
      <c r="J776" s="357" t="s">
        <v>588</v>
      </c>
      <c r="K776" s="357" t="s">
        <v>1749</v>
      </c>
      <c r="L776" s="265">
        <v>206927</v>
      </c>
      <c r="M776" s="405" t="s">
        <v>53</v>
      </c>
      <c r="N776" s="265">
        <v>96</v>
      </c>
      <c r="O776" s="360"/>
      <c r="P776" s="304" t="s">
        <v>372</v>
      </c>
      <c r="Q776" s="357"/>
      <c r="R776" s="357"/>
      <c r="S776" s="357"/>
    </row>
    <row r="777" spans="2:19" ht="15.6" customHeight="1">
      <c r="B777" s="247">
        <v>4392</v>
      </c>
      <c r="C777" s="293" t="s">
        <v>294</v>
      </c>
      <c r="D777" s="294" t="s">
        <v>364</v>
      </c>
      <c r="E777" s="267">
        <v>3400</v>
      </c>
      <c r="F777" s="293" t="s">
        <v>255</v>
      </c>
      <c r="G777" s="293" t="s">
        <v>7</v>
      </c>
      <c r="H777" s="544">
        <v>44536</v>
      </c>
      <c r="I777" s="293" t="s">
        <v>164</v>
      </c>
      <c r="J777" s="293" t="s">
        <v>352</v>
      </c>
      <c r="K777" s="293" t="s">
        <v>1774</v>
      </c>
      <c r="L777" s="249">
        <v>305219</v>
      </c>
      <c r="M777" s="295" t="s">
        <v>139</v>
      </c>
      <c r="N777" s="249">
        <v>256</v>
      </c>
      <c r="O777" s="296"/>
      <c r="P777" s="297"/>
      <c r="Q777" s="293"/>
      <c r="R777" s="293"/>
      <c r="S777" s="293"/>
    </row>
    <row r="778" spans="2:19" ht="15.75" customHeight="1">
      <c r="B778" s="247">
        <v>4393</v>
      </c>
      <c r="C778" s="293" t="s">
        <v>427</v>
      </c>
      <c r="D778" s="294" t="s">
        <v>16</v>
      </c>
      <c r="E778" s="267">
        <v>2180</v>
      </c>
      <c r="F778" s="293" t="s">
        <v>163</v>
      </c>
      <c r="G778" s="293" t="s">
        <v>7</v>
      </c>
      <c r="H778" s="544">
        <v>44536</v>
      </c>
      <c r="I778" s="293" t="s">
        <v>164</v>
      </c>
      <c r="J778" s="293" t="s">
        <v>674</v>
      </c>
      <c r="K778" s="293" t="s">
        <v>1768</v>
      </c>
      <c r="L778" s="249">
        <v>281428</v>
      </c>
      <c r="M778" s="295" t="s">
        <v>17</v>
      </c>
      <c r="N778" s="249">
        <v>116</v>
      </c>
      <c r="O778" s="296"/>
      <c r="P778" s="297"/>
      <c r="Q778" s="357"/>
      <c r="R778" s="357"/>
      <c r="S778" s="357"/>
    </row>
    <row r="779" spans="2:19" ht="15.6" customHeight="1">
      <c r="B779" s="247">
        <v>4394</v>
      </c>
      <c r="C779" s="293" t="s">
        <v>433</v>
      </c>
      <c r="D779" s="294" t="s">
        <v>2107</v>
      </c>
      <c r="E779" s="267">
        <v>1250</v>
      </c>
      <c r="F779" s="293" t="s">
        <v>166</v>
      </c>
      <c r="G779" s="293" t="s">
        <v>7</v>
      </c>
      <c r="H779" s="544">
        <v>44536</v>
      </c>
      <c r="I779" s="293" t="s">
        <v>164</v>
      </c>
      <c r="J779" s="293" t="s">
        <v>393</v>
      </c>
      <c r="K779" s="293" t="s">
        <v>903</v>
      </c>
      <c r="L779" s="249">
        <v>219441</v>
      </c>
      <c r="M779" s="298" t="s">
        <v>937</v>
      </c>
      <c r="N779" s="251">
        <v>11</v>
      </c>
      <c r="O779" s="296"/>
      <c r="P779" s="297"/>
      <c r="Q779" s="357"/>
      <c r="R779" s="357"/>
      <c r="S779" s="357"/>
    </row>
    <row r="780" spans="2:19" ht="16.350000000000001" customHeight="1">
      <c r="B780" s="247">
        <v>4395</v>
      </c>
      <c r="C780" s="293" t="s">
        <v>1884</v>
      </c>
      <c r="D780" s="294" t="s">
        <v>261</v>
      </c>
      <c r="E780" s="267">
        <v>1350</v>
      </c>
      <c r="F780" s="293" t="s">
        <v>166</v>
      </c>
      <c r="G780" s="293" t="s">
        <v>7</v>
      </c>
      <c r="H780" s="544">
        <v>44536</v>
      </c>
      <c r="I780" s="293" t="s">
        <v>164</v>
      </c>
      <c r="J780" s="293" t="s">
        <v>340</v>
      </c>
      <c r="K780" s="293" t="s">
        <v>903</v>
      </c>
      <c r="L780" s="249">
        <v>207547</v>
      </c>
      <c r="M780" s="295" t="s">
        <v>946</v>
      </c>
      <c r="N780" s="249">
        <v>14</v>
      </c>
      <c r="O780" s="296"/>
      <c r="P780" s="297"/>
      <c r="Q780" s="293"/>
      <c r="R780" s="293"/>
      <c r="S780" s="293"/>
    </row>
    <row r="781" spans="2:19" ht="15.75" customHeight="1">
      <c r="B781" s="360">
        <v>4396</v>
      </c>
      <c r="C781" s="357" t="s">
        <v>427</v>
      </c>
      <c r="D781" s="403" t="s">
        <v>396</v>
      </c>
      <c r="E781" s="263">
        <v>3350</v>
      </c>
      <c r="F781" s="357" t="s">
        <v>255</v>
      </c>
      <c r="G781" s="357" t="s">
        <v>7</v>
      </c>
      <c r="H781" s="551">
        <v>44536</v>
      </c>
      <c r="I781" s="293" t="s">
        <v>164</v>
      </c>
      <c r="J781" s="357" t="s">
        <v>374</v>
      </c>
      <c r="K781" s="357" t="s">
        <v>1774</v>
      </c>
      <c r="L781" s="265">
        <v>185423</v>
      </c>
      <c r="M781" s="405" t="s">
        <v>1449</v>
      </c>
      <c r="N781" s="265">
        <v>164</v>
      </c>
      <c r="O781" s="360"/>
      <c r="P781" s="304" t="s">
        <v>372</v>
      </c>
      <c r="Q781" s="293"/>
      <c r="R781" s="293"/>
      <c r="S781" s="293"/>
    </row>
    <row r="782" spans="2:19" ht="16.350000000000001" customHeight="1">
      <c r="B782" s="247">
        <v>4397</v>
      </c>
      <c r="C782" s="293" t="s">
        <v>427</v>
      </c>
      <c r="D782" s="294" t="s">
        <v>547</v>
      </c>
      <c r="E782" s="267">
        <v>2180</v>
      </c>
      <c r="F782" s="293" t="s">
        <v>163</v>
      </c>
      <c r="G782" s="293" t="s">
        <v>7</v>
      </c>
      <c r="H782" s="544">
        <v>44536</v>
      </c>
      <c r="I782" s="293" t="s">
        <v>164</v>
      </c>
      <c r="J782" s="293" t="s">
        <v>374</v>
      </c>
      <c r="K782" s="293" t="s">
        <v>1768</v>
      </c>
      <c r="L782" s="249">
        <v>122043</v>
      </c>
      <c r="M782" s="295" t="s">
        <v>836</v>
      </c>
      <c r="N782" s="249">
        <v>292</v>
      </c>
      <c r="O782" s="296"/>
      <c r="P782" s="297"/>
      <c r="Q782" s="293"/>
      <c r="R782" s="293"/>
      <c r="S782" s="293"/>
    </row>
    <row r="783" spans="2:19" ht="15.75" customHeight="1">
      <c r="B783" s="247">
        <v>4398</v>
      </c>
      <c r="C783" s="293" t="s">
        <v>427</v>
      </c>
      <c r="D783" s="294" t="s">
        <v>455</v>
      </c>
      <c r="E783" s="267">
        <v>1333</v>
      </c>
      <c r="F783" s="293" t="s">
        <v>255</v>
      </c>
      <c r="G783" s="293" t="s">
        <v>7</v>
      </c>
      <c r="H783" s="544">
        <v>44536</v>
      </c>
      <c r="I783" s="293" t="s">
        <v>164</v>
      </c>
      <c r="J783" s="293" t="s">
        <v>675</v>
      </c>
      <c r="K783" s="293" t="s">
        <v>1774</v>
      </c>
      <c r="L783" s="249">
        <v>738316</v>
      </c>
      <c r="M783" s="295" t="s">
        <v>830</v>
      </c>
      <c r="N783" s="249">
        <v>286</v>
      </c>
      <c r="O783" s="296"/>
      <c r="P783" s="297"/>
      <c r="Q783" s="293"/>
      <c r="R783" s="293"/>
      <c r="S783" s="293"/>
    </row>
    <row r="784" spans="2:19" ht="15.75" customHeight="1">
      <c r="B784" s="410">
        <v>4399</v>
      </c>
      <c r="C784" s="301" t="s">
        <v>427</v>
      </c>
      <c r="D784" s="294" t="s">
        <v>455</v>
      </c>
      <c r="E784" s="267">
        <v>4000</v>
      </c>
      <c r="F784" s="293" t="s">
        <v>255</v>
      </c>
      <c r="G784" s="293" t="s">
        <v>7</v>
      </c>
      <c r="H784" s="544">
        <v>44536</v>
      </c>
      <c r="I784" s="293" t="s">
        <v>164</v>
      </c>
      <c r="J784" s="293" t="s">
        <v>676</v>
      </c>
      <c r="K784" s="293" t="s">
        <v>1774</v>
      </c>
      <c r="L784" s="249">
        <v>737428</v>
      </c>
      <c r="M784" s="295" t="s">
        <v>830</v>
      </c>
      <c r="N784" s="249">
        <v>286</v>
      </c>
      <c r="O784" s="296"/>
      <c r="P784" s="297"/>
      <c r="Q784" s="293"/>
      <c r="R784" s="293"/>
      <c r="S784" s="293"/>
    </row>
    <row r="785" spans="2:19" ht="15.75" customHeight="1" thickBot="1">
      <c r="B785" s="247">
        <v>4400</v>
      </c>
      <c r="C785" s="293" t="s">
        <v>427</v>
      </c>
      <c r="D785" s="294" t="s">
        <v>713</v>
      </c>
      <c r="E785" s="267">
        <v>5333</v>
      </c>
      <c r="F785" s="293" t="s">
        <v>255</v>
      </c>
      <c r="G785" s="293" t="s">
        <v>7</v>
      </c>
      <c r="H785" s="544">
        <v>44536</v>
      </c>
      <c r="I785" s="293" t="s">
        <v>164</v>
      </c>
      <c r="J785" s="293" t="s">
        <v>352</v>
      </c>
      <c r="K785" s="293" t="s">
        <v>1774</v>
      </c>
      <c r="L785" s="249">
        <v>1211343</v>
      </c>
      <c r="M785" s="295" t="s">
        <v>1471</v>
      </c>
      <c r="N785" s="249">
        <v>274</v>
      </c>
      <c r="O785" s="296"/>
      <c r="P785" s="297"/>
      <c r="Q785" s="293"/>
      <c r="R785" s="293"/>
      <c r="S785" s="293"/>
    </row>
    <row r="786" spans="2:19" ht="15.75" customHeight="1" thickBot="1">
      <c r="B786" s="247">
        <v>4401</v>
      </c>
      <c r="C786" s="293" t="s">
        <v>427</v>
      </c>
      <c r="D786" s="294" t="s">
        <v>441</v>
      </c>
      <c r="E786" s="267">
        <v>5333</v>
      </c>
      <c r="F786" s="293" t="s">
        <v>255</v>
      </c>
      <c r="G786" s="293" t="s">
        <v>7</v>
      </c>
      <c r="H786" s="544">
        <v>44536</v>
      </c>
      <c r="I786" s="293" t="s">
        <v>164</v>
      </c>
      <c r="J786" s="293" t="s">
        <v>352</v>
      </c>
      <c r="K786" s="293" t="s">
        <v>1774</v>
      </c>
      <c r="L786" s="728">
        <v>1183010</v>
      </c>
      <c r="M786" s="295" t="s">
        <v>828</v>
      </c>
      <c r="N786" s="249">
        <v>284</v>
      </c>
      <c r="O786" s="296"/>
      <c r="P786" s="297"/>
      <c r="Q786" s="293"/>
      <c r="R786" s="293"/>
      <c r="S786" s="293"/>
    </row>
    <row r="787" spans="2:19" ht="15.6" customHeight="1" thickBot="1">
      <c r="B787" s="247">
        <v>4402</v>
      </c>
      <c r="C787" s="293" t="s">
        <v>446</v>
      </c>
      <c r="D787" s="376" t="s">
        <v>264</v>
      </c>
      <c r="E787" s="267">
        <v>2500</v>
      </c>
      <c r="F787" s="413" t="s">
        <v>198</v>
      </c>
      <c r="G787" s="293" t="s">
        <v>432</v>
      </c>
      <c r="H787" s="544">
        <v>44539</v>
      </c>
      <c r="I787" s="293" t="s">
        <v>224</v>
      </c>
      <c r="J787" s="293" t="s">
        <v>693</v>
      </c>
      <c r="K787" s="293" t="s">
        <v>1749</v>
      </c>
      <c r="L787" s="728">
        <v>280898</v>
      </c>
      <c r="M787" s="295" t="s">
        <v>712</v>
      </c>
      <c r="N787" s="260"/>
      <c r="O787" s="296"/>
      <c r="P787" s="297"/>
      <c r="Q787" s="293"/>
      <c r="R787" s="293"/>
      <c r="S787" s="293"/>
    </row>
    <row r="788" spans="2:19" ht="15.75" customHeight="1">
      <c r="B788" s="360">
        <v>4403</v>
      </c>
      <c r="C788" s="262" t="s">
        <v>427</v>
      </c>
      <c r="D788" s="403" t="s">
        <v>328</v>
      </c>
      <c r="E788" s="263">
        <v>3350</v>
      </c>
      <c r="F788" s="357" t="s">
        <v>198</v>
      </c>
      <c r="G788" s="357" t="s">
        <v>7</v>
      </c>
      <c r="H788" s="551">
        <v>44539</v>
      </c>
      <c r="I788" s="293" t="s">
        <v>164</v>
      </c>
      <c r="J788" s="357" t="s">
        <v>775</v>
      </c>
      <c r="K788" s="357" t="s">
        <v>1749</v>
      </c>
      <c r="L788" s="265">
        <v>645989</v>
      </c>
      <c r="M788" s="405" t="s">
        <v>1328</v>
      </c>
      <c r="N788" s="265">
        <v>43</v>
      </c>
      <c r="O788" s="360"/>
      <c r="P788" s="304" t="s">
        <v>372</v>
      </c>
      <c r="Q788" s="293"/>
      <c r="R788" s="293"/>
      <c r="S788" s="293"/>
    </row>
    <row r="789" spans="2:19" ht="15.75" customHeight="1">
      <c r="B789" s="360">
        <v>4404</v>
      </c>
      <c r="C789" s="357" t="s">
        <v>427</v>
      </c>
      <c r="D789" s="403" t="s">
        <v>122</v>
      </c>
      <c r="E789" s="263">
        <v>2180</v>
      </c>
      <c r="F789" s="357" t="s">
        <v>303</v>
      </c>
      <c r="G789" s="357" t="s">
        <v>7</v>
      </c>
      <c r="H789" s="551">
        <v>44538</v>
      </c>
      <c r="I789" s="293" t="s">
        <v>164</v>
      </c>
      <c r="J789" s="357" t="s">
        <v>590</v>
      </c>
      <c r="K789" s="357" t="s">
        <v>1775</v>
      </c>
      <c r="L789" s="265">
        <v>741124</v>
      </c>
      <c r="M789" s="405" t="s">
        <v>123</v>
      </c>
      <c r="N789" s="265">
        <v>29</v>
      </c>
      <c r="O789" s="360"/>
      <c r="P789" s="304" t="s">
        <v>372</v>
      </c>
      <c r="Q789" s="293"/>
      <c r="R789" s="293"/>
      <c r="S789" s="293"/>
    </row>
    <row r="790" spans="2:19" s="83" customFormat="1" ht="15.75" customHeight="1">
      <c r="B790" s="247">
        <v>4405</v>
      </c>
      <c r="C790" s="293" t="s">
        <v>427</v>
      </c>
      <c r="D790" s="294" t="s">
        <v>320</v>
      </c>
      <c r="E790" s="267">
        <v>3350</v>
      </c>
      <c r="F790" s="293" t="s">
        <v>198</v>
      </c>
      <c r="G790" s="293" t="s">
        <v>7</v>
      </c>
      <c r="H790" s="544">
        <v>44537</v>
      </c>
      <c r="I790" s="293" t="s">
        <v>164</v>
      </c>
      <c r="J790" s="293" t="s">
        <v>167</v>
      </c>
      <c r="K790" s="293" t="s">
        <v>1749</v>
      </c>
      <c r="L790" s="249">
        <v>40305</v>
      </c>
      <c r="M790" s="295" t="s">
        <v>1293</v>
      </c>
      <c r="N790" s="249">
        <v>167</v>
      </c>
      <c r="O790" s="296"/>
      <c r="P790" s="297"/>
      <c r="Q790" s="293"/>
      <c r="R790" s="293"/>
      <c r="S790" s="293"/>
    </row>
    <row r="791" spans="2:19" ht="15.75" customHeight="1">
      <c r="B791" s="247">
        <f>B790+1</f>
        <v>4406</v>
      </c>
      <c r="C791" s="293" t="s">
        <v>429</v>
      </c>
      <c r="D791" s="294" t="s">
        <v>320</v>
      </c>
      <c r="E791" s="267">
        <v>29000</v>
      </c>
      <c r="F791" s="293" t="s">
        <v>198</v>
      </c>
      <c r="G791" s="293" t="s">
        <v>7</v>
      </c>
      <c r="H791" s="544">
        <v>44803</v>
      </c>
      <c r="I791" s="293" t="s">
        <v>224</v>
      </c>
      <c r="J791" s="268" t="s">
        <v>2060</v>
      </c>
      <c r="K791" s="293" t="s">
        <v>1749</v>
      </c>
      <c r="L791" s="251" t="s">
        <v>2967</v>
      </c>
      <c r="M791" s="298" t="s">
        <v>1293</v>
      </c>
      <c r="N791" s="251">
        <v>167</v>
      </c>
      <c r="O791" s="296"/>
      <c r="P791" s="297"/>
      <c r="Q791" s="293"/>
      <c r="R791" s="293"/>
      <c r="S791" s="293"/>
    </row>
    <row r="792" spans="2:19" ht="15.75" customHeight="1">
      <c r="B792" s="247">
        <v>4406</v>
      </c>
      <c r="C792" s="293" t="s">
        <v>427</v>
      </c>
      <c r="D792" s="294" t="s">
        <v>2633</v>
      </c>
      <c r="E792" s="267">
        <v>3350</v>
      </c>
      <c r="F792" s="293" t="s">
        <v>198</v>
      </c>
      <c r="G792" s="293" t="s">
        <v>432</v>
      </c>
      <c r="H792" s="544">
        <v>44537</v>
      </c>
      <c r="I792" s="293" t="s">
        <v>164</v>
      </c>
      <c r="J792" s="293" t="s">
        <v>588</v>
      </c>
      <c r="K792" s="293" t="s">
        <v>1749</v>
      </c>
      <c r="L792" s="249">
        <v>468117</v>
      </c>
      <c r="M792" s="295" t="s">
        <v>1363</v>
      </c>
      <c r="N792" s="249">
        <v>82</v>
      </c>
      <c r="O792" s="296"/>
      <c r="P792" s="297"/>
      <c r="Q792" s="293"/>
      <c r="R792" s="293"/>
      <c r="S792" s="293"/>
    </row>
    <row r="793" spans="2:19" ht="15.75" customHeight="1">
      <c r="B793" s="247">
        <v>4407</v>
      </c>
      <c r="C793" s="293" t="s">
        <v>427</v>
      </c>
      <c r="D793" s="294" t="s">
        <v>426</v>
      </c>
      <c r="E793" s="267">
        <v>2180</v>
      </c>
      <c r="F793" s="293" t="s">
        <v>303</v>
      </c>
      <c r="G793" s="293" t="s">
        <v>7</v>
      </c>
      <c r="H793" s="544">
        <v>44537</v>
      </c>
      <c r="I793" s="293" t="s">
        <v>164</v>
      </c>
      <c r="J793" s="293" t="s">
        <v>560</v>
      </c>
      <c r="K793" s="293" t="s">
        <v>1775</v>
      </c>
      <c r="L793" s="249">
        <v>819604</v>
      </c>
      <c r="M793" s="295" t="s">
        <v>150</v>
      </c>
      <c r="N793" s="249">
        <v>262</v>
      </c>
      <c r="O793" s="296"/>
      <c r="P793" s="297"/>
      <c r="Q793" s="293"/>
      <c r="R793" s="293"/>
      <c r="S793" s="293"/>
    </row>
    <row r="794" spans="2:19" ht="15.75" customHeight="1">
      <c r="B794" s="247">
        <v>4408</v>
      </c>
      <c r="C794" s="293" t="s">
        <v>450</v>
      </c>
      <c r="D794" s="294" t="s">
        <v>485</v>
      </c>
      <c r="E794" s="267">
        <v>25000</v>
      </c>
      <c r="F794" s="293" t="s">
        <v>163</v>
      </c>
      <c r="G794" s="293" t="s">
        <v>7</v>
      </c>
      <c r="H794" s="544">
        <v>44540</v>
      </c>
      <c r="I794" s="293" t="s">
        <v>224</v>
      </c>
      <c r="J794" s="293" t="s">
        <v>322</v>
      </c>
      <c r="K794" s="293" t="s">
        <v>1768</v>
      </c>
      <c r="L794" s="249">
        <v>417983</v>
      </c>
      <c r="M794" s="295" t="s">
        <v>1345</v>
      </c>
      <c r="N794" s="249">
        <v>143</v>
      </c>
      <c r="O794" s="296"/>
      <c r="P794" s="297"/>
      <c r="Q794" s="293"/>
      <c r="R794" s="293"/>
      <c r="S794" s="293"/>
    </row>
    <row r="795" spans="2:19" ht="14.25" customHeight="1">
      <c r="B795" s="247">
        <v>4409</v>
      </c>
      <c r="C795" s="293" t="s">
        <v>427</v>
      </c>
      <c r="D795" s="294" t="s">
        <v>297</v>
      </c>
      <c r="E795" s="267">
        <v>15000</v>
      </c>
      <c r="F795" s="293" t="s">
        <v>163</v>
      </c>
      <c r="G795" s="293" t="s">
        <v>7</v>
      </c>
      <c r="H795" s="544">
        <v>44540</v>
      </c>
      <c r="I795" s="293" t="s">
        <v>224</v>
      </c>
      <c r="J795" s="293" t="s">
        <v>688</v>
      </c>
      <c r="K795" s="293" t="s">
        <v>1768</v>
      </c>
      <c r="L795" s="249">
        <v>856679</v>
      </c>
      <c r="M795" s="295" t="s">
        <v>1147</v>
      </c>
      <c r="N795" s="249">
        <v>120</v>
      </c>
      <c r="O795" s="296"/>
      <c r="P795" s="297"/>
      <c r="Q795" s="293"/>
      <c r="R795" s="293"/>
      <c r="S795" s="293"/>
    </row>
    <row r="796" spans="2:19" ht="15.75" customHeight="1">
      <c r="B796" s="247">
        <v>4410</v>
      </c>
      <c r="C796" s="293" t="s">
        <v>427</v>
      </c>
      <c r="D796" s="294" t="s">
        <v>240</v>
      </c>
      <c r="E796" s="266">
        <v>2180</v>
      </c>
      <c r="F796" s="293" t="s">
        <v>163</v>
      </c>
      <c r="G796" s="293" t="s">
        <v>7</v>
      </c>
      <c r="H796" s="544">
        <v>44540</v>
      </c>
      <c r="I796" s="293" t="s">
        <v>164</v>
      </c>
      <c r="J796" s="293" t="s">
        <v>597</v>
      </c>
      <c r="K796" s="293" t="s">
        <v>1768</v>
      </c>
      <c r="L796" s="249">
        <v>503099</v>
      </c>
      <c r="M796" s="295" t="s">
        <v>1066</v>
      </c>
      <c r="N796" s="251">
        <v>230</v>
      </c>
      <c r="O796" s="296"/>
      <c r="P796" s="297"/>
      <c r="Q796" s="293"/>
      <c r="R796" s="293"/>
      <c r="S796" s="293"/>
    </row>
    <row r="797" spans="2:19" ht="15.75" customHeight="1">
      <c r="B797" s="247">
        <v>4411</v>
      </c>
      <c r="C797" s="293" t="s">
        <v>427</v>
      </c>
      <c r="D797" s="294" t="s">
        <v>240</v>
      </c>
      <c r="E797" s="266">
        <v>2180</v>
      </c>
      <c r="F797" s="293" t="s">
        <v>163</v>
      </c>
      <c r="G797" s="293" t="s">
        <v>7</v>
      </c>
      <c r="H797" s="544">
        <v>44540</v>
      </c>
      <c r="I797" s="293" t="s">
        <v>164</v>
      </c>
      <c r="J797" s="293" t="s">
        <v>690</v>
      </c>
      <c r="K797" s="293" t="s">
        <v>1768</v>
      </c>
      <c r="L797" s="249">
        <v>503099</v>
      </c>
      <c r="M797" s="295" t="s">
        <v>1066</v>
      </c>
      <c r="N797" s="251">
        <v>230</v>
      </c>
      <c r="O797" s="296"/>
      <c r="P797" s="297"/>
      <c r="Q797" s="293"/>
      <c r="R797" s="293"/>
      <c r="S797" s="293"/>
    </row>
    <row r="798" spans="2:19" s="83" customFormat="1" ht="15.75" customHeight="1">
      <c r="B798" s="247">
        <v>4412</v>
      </c>
      <c r="C798" s="293" t="s">
        <v>427</v>
      </c>
      <c r="D798" s="294" t="s">
        <v>240</v>
      </c>
      <c r="E798" s="266">
        <v>2020</v>
      </c>
      <c r="F798" s="293" t="s">
        <v>163</v>
      </c>
      <c r="G798" s="293" t="s">
        <v>7</v>
      </c>
      <c r="H798" s="544">
        <v>44540</v>
      </c>
      <c r="I798" s="293" t="s">
        <v>280</v>
      </c>
      <c r="J798" s="293" t="s">
        <v>704</v>
      </c>
      <c r="K798" s="293" t="s">
        <v>1768</v>
      </c>
      <c r="L798" s="249">
        <v>503099</v>
      </c>
      <c r="M798" s="295" t="s">
        <v>1066</v>
      </c>
      <c r="N798" s="251">
        <v>230</v>
      </c>
      <c r="O798" s="296"/>
      <c r="P798" s="297"/>
      <c r="Q798" s="293"/>
      <c r="R798" s="293"/>
      <c r="S798" s="293"/>
    </row>
    <row r="799" spans="2:19" s="83" customFormat="1" ht="15.75" customHeight="1">
      <c r="B799" s="247">
        <v>4413</v>
      </c>
      <c r="C799" s="293" t="s">
        <v>427</v>
      </c>
      <c r="D799" s="376" t="s">
        <v>3586</v>
      </c>
      <c r="E799" s="267">
        <v>10000</v>
      </c>
      <c r="F799" s="293" t="s">
        <v>166</v>
      </c>
      <c r="G799" s="293" t="s">
        <v>7</v>
      </c>
      <c r="H799" s="544">
        <v>44540</v>
      </c>
      <c r="I799" s="293" t="s">
        <v>224</v>
      </c>
      <c r="J799" s="293" t="s">
        <v>694</v>
      </c>
      <c r="K799" s="293" t="s">
        <v>903</v>
      </c>
      <c r="L799" s="249">
        <v>1311823</v>
      </c>
      <c r="M799" s="295" t="s">
        <v>712</v>
      </c>
      <c r="N799" s="260"/>
      <c r="O799" s="296"/>
      <c r="P799" s="297"/>
      <c r="Q799" s="293"/>
      <c r="R799" s="293"/>
      <c r="S799" s="293"/>
    </row>
    <row r="800" spans="2:19" s="83" customFormat="1" ht="15.75" customHeight="1">
      <c r="B800" s="247">
        <v>4414</v>
      </c>
      <c r="C800" s="293" t="s">
        <v>427</v>
      </c>
      <c r="D800" s="294" t="s">
        <v>229</v>
      </c>
      <c r="E800" s="267">
        <v>3350</v>
      </c>
      <c r="F800" s="293" t="s">
        <v>198</v>
      </c>
      <c r="G800" s="293" t="s">
        <v>7</v>
      </c>
      <c r="H800" s="544">
        <v>44540</v>
      </c>
      <c r="I800" s="293" t="s">
        <v>164</v>
      </c>
      <c r="J800" s="293" t="s">
        <v>689</v>
      </c>
      <c r="K800" s="293" t="s">
        <v>1749</v>
      </c>
      <c r="L800" s="249">
        <v>1209856</v>
      </c>
      <c r="M800" s="295" t="s">
        <v>1311</v>
      </c>
      <c r="N800" s="249">
        <v>174</v>
      </c>
      <c r="O800" s="296"/>
      <c r="P800" s="297"/>
      <c r="Q800" s="293"/>
      <c r="R800" s="293"/>
      <c r="S800" s="293"/>
    </row>
    <row r="801" spans="2:19" s="83" customFormat="1" ht="15.75" customHeight="1">
      <c r="B801" s="247">
        <v>4415</v>
      </c>
      <c r="C801" s="293" t="s">
        <v>427</v>
      </c>
      <c r="D801" s="294" t="s">
        <v>714</v>
      </c>
      <c r="E801" s="267">
        <v>1000</v>
      </c>
      <c r="F801" s="293" t="s">
        <v>198</v>
      </c>
      <c r="G801" s="293" t="s">
        <v>7</v>
      </c>
      <c r="H801" s="544">
        <v>44540</v>
      </c>
      <c r="I801" s="293" t="s">
        <v>164</v>
      </c>
      <c r="J801" s="293" t="s">
        <v>564</v>
      </c>
      <c r="K801" s="293" t="s">
        <v>1749</v>
      </c>
      <c r="L801" s="249">
        <v>812218</v>
      </c>
      <c r="M801" s="295" t="s">
        <v>849</v>
      </c>
      <c r="N801" s="249">
        <v>308</v>
      </c>
      <c r="O801" s="296"/>
      <c r="P801" s="297"/>
      <c r="Q801" s="293"/>
      <c r="R801" s="293"/>
      <c r="S801" s="293"/>
    </row>
    <row r="802" spans="2:19" s="83" customFormat="1" ht="15.75" customHeight="1">
      <c r="B802" s="247">
        <v>4416</v>
      </c>
      <c r="C802" s="293" t="s">
        <v>433</v>
      </c>
      <c r="D802" s="294" t="s">
        <v>194</v>
      </c>
      <c r="E802" s="267">
        <v>1700</v>
      </c>
      <c r="F802" s="293" t="s">
        <v>166</v>
      </c>
      <c r="G802" s="293" t="s">
        <v>7</v>
      </c>
      <c r="H802" s="544">
        <v>44543</v>
      </c>
      <c r="I802" s="293" t="s">
        <v>164</v>
      </c>
      <c r="J802" s="293" t="s">
        <v>691</v>
      </c>
      <c r="K802" s="293" t="s">
        <v>903</v>
      </c>
      <c r="L802" s="249">
        <v>1205914</v>
      </c>
      <c r="M802" s="295" t="s">
        <v>929</v>
      </c>
      <c r="N802" s="249">
        <v>8</v>
      </c>
      <c r="O802" s="296"/>
      <c r="P802" s="297"/>
      <c r="Q802" s="293"/>
      <c r="R802" s="293"/>
      <c r="S802" s="293"/>
    </row>
    <row r="803" spans="2:19" ht="15.75" customHeight="1">
      <c r="B803" s="360">
        <v>4417</v>
      </c>
      <c r="C803" s="357" t="s">
        <v>294</v>
      </c>
      <c r="D803" s="403" t="s">
        <v>30</v>
      </c>
      <c r="E803" s="263">
        <v>3350</v>
      </c>
      <c r="F803" s="357" t="s">
        <v>198</v>
      </c>
      <c r="G803" s="357" t="s">
        <v>7</v>
      </c>
      <c r="H803" s="551">
        <v>44545</v>
      </c>
      <c r="I803" s="293" t="s">
        <v>164</v>
      </c>
      <c r="J803" s="357" t="s">
        <v>587</v>
      </c>
      <c r="K803" s="357" t="s">
        <v>1749</v>
      </c>
      <c r="L803" s="265">
        <v>1013568</v>
      </c>
      <c r="M803" s="298" t="s">
        <v>33</v>
      </c>
      <c r="N803" s="251">
        <v>281</v>
      </c>
      <c r="O803" s="360"/>
      <c r="P803" s="304" t="s">
        <v>372</v>
      </c>
      <c r="Q803" s="357"/>
      <c r="R803" s="357"/>
      <c r="S803" s="357"/>
    </row>
    <row r="804" spans="2:19" ht="15.75" customHeight="1">
      <c r="B804" s="247">
        <v>4418</v>
      </c>
      <c r="C804" s="357" t="s">
        <v>427</v>
      </c>
      <c r="D804" s="403" t="s">
        <v>726</v>
      </c>
      <c r="E804" s="263">
        <v>2180</v>
      </c>
      <c r="F804" s="357" t="s">
        <v>163</v>
      </c>
      <c r="G804" s="357" t="s">
        <v>7</v>
      </c>
      <c r="H804" s="551">
        <v>44545</v>
      </c>
      <c r="I804" s="293" t="s">
        <v>164</v>
      </c>
      <c r="J804" s="357" t="s">
        <v>706</v>
      </c>
      <c r="K804" s="357" t="s">
        <v>1768</v>
      </c>
      <c r="L804" s="359">
        <v>1207170</v>
      </c>
      <c r="M804" s="358" t="s">
        <v>11</v>
      </c>
      <c r="N804" s="359">
        <v>201</v>
      </c>
      <c r="O804" s="360" t="s">
        <v>155</v>
      </c>
      <c r="P804" s="304" t="s">
        <v>372</v>
      </c>
      <c r="Q804" s="293"/>
      <c r="R804" s="293"/>
      <c r="S804" s="293"/>
    </row>
    <row r="805" spans="2:19" ht="15.75" customHeight="1">
      <c r="B805" s="247">
        <v>4419</v>
      </c>
      <c r="C805" s="293" t="s">
        <v>427</v>
      </c>
      <c r="D805" s="294" t="s">
        <v>465</v>
      </c>
      <c r="E805" s="267">
        <v>1500</v>
      </c>
      <c r="F805" s="293" t="s">
        <v>198</v>
      </c>
      <c r="G805" s="293" t="s">
        <v>7</v>
      </c>
      <c r="H805" s="544">
        <v>44545</v>
      </c>
      <c r="I805" s="293" t="s">
        <v>164</v>
      </c>
      <c r="J805" s="293" t="s">
        <v>707</v>
      </c>
      <c r="K805" s="293" t="s">
        <v>1749</v>
      </c>
      <c r="L805" s="251">
        <v>1313875</v>
      </c>
      <c r="M805" s="298" t="s">
        <v>1454</v>
      </c>
      <c r="N805" s="251">
        <v>267</v>
      </c>
      <c r="O805" s="296"/>
      <c r="P805" s="297"/>
      <c r="Q805" s="293"/>
      <c r="R805" s="293"/>
      <c r="S805" s="293"/>
    </row>
    <row r="806" spans="2:19" ht="15.75" customHeight="1">
      <c r="B806" s="360">
        <v>4420</v>
      </c>
      <c r="C806" s="357" t="s">
        <v>446</v>
      </c>
      <c r="D806" s="403" t="s">
        <v>283</v>
      </c>
      <c r="E806" s="263">
        <v>2800</v>
      </c>
      <c r="F806" s="357" t="s">
        <v>198</v>
      </c>
      <c r="G806" s="357" t="s">
        <v>7</v>
      </c>
      <c r="H806" s="551">
        <v>44544</v>
      </c>
      <c r="I806" s="293" t="s">
        <v>164</v>
      </c>
      <c r="J806" s="357" t="s">
        <v>523</v>
      </c>
      <c r="K806" s="357" t="s">
        <v>1749</v>
      </c>
      <c r="L806" s="359">
        <v>280652</v>
      </c>
      <c r="M806" s="358" t="s">
        <v>2188</v>
      </c>
      <c r="N806" s="359">
        <v>153</v>
      </c>
      <c r="O806" s="360"/>
      <c r="P806" s="304" t="s">
        <v>372</v>
      </c>
      <c r="Q806" s="293"/>
      <c r="R806" s="293"/>
      <c r="S806" s="293"/>
    </row>
    <row r="807" spans="2:19" ht="15.75" customHeight="1">
      <c r="B807" s="360">
        <v>4421</v>
      </c>
      <c r="C807" s="357" t="s">
        <v>446</v>
      </c>
      <c r="D807" s="403" t="s">
        <v>283</v>
      </c>
      <c r="E807" s="263">
        <v>2800</v>
      </c>
      <c r="F807" s="357" t="s">
        <v>198</v>
      </c>
      <c r="G807" s="357" t="s">
        <v>7</v>
      </c>
      <c r="H807" s="551">
        <v>44544</v>
      </c>
      <c r="I807" s="293" t="s">
        <v>164</v>
      </c>
      <c r="J807" s="357" t="s">
        <v>708</v>
      </c>
      <c r="K807" s="357" t="s">
        <v>1749</v>
      </c>
      <c r="L807" s="359">
        <v>280652</v>
      </c>
      <c r="M807" s="358" t="s">
        <v>2188</v>
      </c>
      <c r="N807" s="359">
        <v>153</v>
      </c>
      <c r="O807" s="360"/>
      <c r="P807" s="304" t="s">
        <v>372</v>
      </c>
      <c r="Q807" s="293"/>
      <c r="R807" s="293"/>
      <c r="S807" s="293"/>
    </row>
    <row r="808" spans="2:19" ht="15.75" customHeight="1">
      <c r="B808" s="247">
        <v>4422</v>
      </c>
      <c r="C808" s="293" t="s">
        <v>427</v>
      </c>
      <c r="D808" s="376" t="s">
        <v>725</v>
      </c>
      <c r="E808" s="267">
        <v>3350</v>
      </c>
      <c r="F808" s="393" t="s">
        <v>865</v>
      </c>
      <c r="G808" s="293" t="s">
        <v>7</v>
      </c>
      <c r="H808" s="544">
        <v>44544</v>
      </c>
      <c r="I808" s="293" t="s">
        <v>164</v>
      </c>
      <c r="J808" s="293" t="s">
        <v>352</v>
      </c>
      <c r="K808" s="293" t="s">
        <v>1770</v>
      </c>
      <c r="L808" s="250">
        <v>505517</v>
      </c>
      <c r="M808" s="298" t="s">
        <v>842</v>
      </c>
      <c r="N808" s="249">
        <v>299</v>
      </c>
      <c r="O808" s="296"/>
      <c r="P808" s="297"/>
      <c r="Q808" s="293"/>
      <c r="R808" s="293"/>
      <c r="S808" s="293"/>
    </row>
    <row r="809" spans="2:19" ht="15.75" customHeight="1">
      <c r="B809" s="247">
        <v>4423</v>
      </c>
      <c r="C809" s="293" t="s">
        <v>427</v>
      </c>
      <c r="D809" s="376" t="s">
        <v>725</v>
      </c>
      <c r="E809" s="267">
        <v>3350</v>
      </c>
      <c r="F809" s="393" t="s">
        <v>865</v>
      </c>
      <c r="G809" s="293" t="s">
        <v>7</v>
      </c>
      <c r="H809" s="544">
        <v>44544</v>
      </c>
      <c r="I809" s="293" t="s">
        <v>164</v>
      </c>
      <c r="J809" s="293" t="s">
        <v>374</v>
      </c>
      <c r="K809" s="293" t="s">
        <v>1770</v>
      </c>
      <c r="L809" s="250">
        <v>505646</v>
      </c>
      <c r="M809" s="298" t="s">
        <v>842</v>
      </c>
      <c r="N809" s="249">
        <v>299</v>
      </c>
      <c r="O809" s="296"/>
      <c r="P809" s="297"/>
      <c r="Q809" s="293"/>
      <c r="R809" s="293"/>
      <c r="S809" s="293"/>
    </row>
    <row r="810" spans="2:19" ht="15.75" customHeight="1">
      <c r="B810" s="247">
        <v>4424</v>
      </c>
      <c r="C810" s="293" t="s">
        <v>427</v>
      </c>
      <c r="D810" s="294" t="s">
        <v>1428</v>
      </c>
      <c r="E810" s="267">
        <v>620</v>
      </c>
      <c r="F810" s="293" t="s">
        <v>198</v>
      </c>
      <c r="G810" s="293" t="s">
        <v>7</v>
      </c>
      <c r="H810" s="544">
        <v>44544</v>
      </c>
      <c r="I810" s="293" t="s">
        <v>164</v>
      </c>
      <c r="J810" s="293" t="s">
        <v>727</v>
      </c>
      <c r="K810" s="293" t="s">
        <v>1749</v>
      </c>
      <c r="L810" s="251">
        <v>529746</v>
      </c>
      <c r="M810" s="298" t="s">
        <v>116</v>
      </c>
      <c r="N810" s="353"/>
      <c r="O810" s="296"/>
      <c r="P810" s="297"/>
      <c r="Q810" s="293"/>
      <c r="R810" s="293"/>
      <c r="S810" s="293"/>
    </row>
    <row r="811" spans="2:19" ht="15.75" customHeight="1">
      <c r="B811" s="247">
        <v>4425</v>
      </c>
      <c r="C811" s="293" t="s">
        <v>427</v>
      </c>
      <c r="D811" s="294" t="s">
        <v>1428</v>
      </c>
      <c r="E811" s="267">
        <v>620</v>
      </c>
      <c r="F811" s="293" t="s">
        <v>198</v>
      </c>
      <c r="G811" s="293" t="s">
        <v>7</v>
      </c>
      <c r="H811" s="544">
        <v>44544</v>
      </c>
      <c r="I811" s="293" t="s">
        <v>164</v>
      </c>
      <c r="J811" s="293" t="s">
        <v>727</v>
      </c>
      <c r="K811" s="293" t="s">
        <v>1749</v>
      </c>
      <c r="L811" s="251">
        <v>529746</v>
      </c>
      <c r="M811" s="298" t="s">
        <v>116</v>
      </c>
      <c r="N811" s="353"/>
      <c r="O811" s="296"/>
      <c r="P811" s="297"/>
      <c r="Q811" s="293"/>
      <c r="R811" s="293"/>
      <c r="S811" s="293"/>
    </row>
    <row r="812" spans="2:19" ht="15.75" customHeight="1">
      <c r="B812" s="247">
        <v>4426</v>
      </c>
      <c r="C812" s="293" t="s">
        <v>735</v>
      </c>
      <c r="D812" s="376" t="s">
        <v>705</v>
      </c>
      <c r="E812" s="267">
        <v>84551.93</v>
      </c>
      <c r="F812" s="293" t="s">
        <v>198</v>
      </c>
      <c r="G812" s="293" t="s">
        <v>7</v>
      </c>
      <c r="H812" s="544">
        <v>44543</v>
      </c>
      <c r="I812" s="293" t="s">
        <v>164</v>
      </c>
      <c r="J812" s="293" t="s">
        <v>322</v>
      </c>
      <c r="K812" s="293" t="s">
        <v>1749</v>
      </c>
      <c r="L812" s="251">
        <v>24015</v>
      </c>
      <c r="M812" s="298" t="s">
        <v>712</v>
      </c>
      <c r="N812" s="353"/>
      <c r="O812" s="296"/>
      <c r="P812" s="297"/>
      <c r="Q812" s="293"/>
      <c r="R812" s="293"/>
      <c r="S812" s="293"/>
    </row>
    <row r="813" spans="2:19" ht="15.75" customHeight="1">
      <c r="B813" s="247">
        <v>4427</v>
      </c>
      <c r="C813" s="293" t="s">
        <v>427</v>
      </c>
      <c r="D813" s="376" t="s">
        <v>736</v>
      </c>
      <c r="E813" s="267">
        <v>750</v>
      </c>
      <c r="F813" s="293" t="s">
        <v>518</v>
      </c>
      <c r="G813" s="293" t="s">
        <v>7</v>
      </c>
      <c r="H813" s="544">
        <v>44561</v>
      </c>
      <c r="I813" s="293" t="s">
        <v>164</v>
      </c>
      <c r="J813" s="293" t="s">
        <v>762</v>
      </c>
      <c r="K813" s="293" t="s">
        <v>1771</v>
      </c>
      <c r="L813" s="251">
        <v>643758</v>
      </c>
      <c r="M813" s="298" t="s">
        <v>854</v>
      </c>
      <c r="N813" s="251">
        <v>313</v>
      </c>
      <c r="O813" s="296"/>
      <c r="P813" s="297"/>
      <c r="Q813" s="293"/>
      <c r="R813" s="293"/>
      <c r="S813" s="293"/>
    </row>
    <row r="814" spans="2:19" ht="15.75" customHeight="1">
      <c r="B814" s="247">
        <v>4428</v>
      </c>
      <c r="C814" s="293" t="s">
        <v>427</v>
      </c>
      <c r="D814" s="376" t="s">
        <v>515</v>
      </c>
      <c r="E814" s="267">
        <v>20000</v>
      </c>
      <c r="F814" s="293" t="s">
        <v>198</v>
      </c>
      <c r="G814" s="293" t="s">
        <v>7</v>
      </c>
      <c r="H814" s="544">
        <v>44561</v>
      </c>
      <c r="I814" s="293" t="s">
        <v>164</v>
      </c>
      <c r="J814" s="293" t="s">
        <v>4141</v>
      </c>
      <c r="K814" s="293" t="s">
        <v>1749</v>
      </c>
      <c r="L814" s="251">
        <v>295705</v>
      </c>
      <c r="M814" s="298" t="s">
        <v>1218</v>
      </c>
      <c r="N814" s="251">
        <v>129</v>
      </c>
      <c r="O814" s="296"/>
      <c r="P814" s="297"/>
      <c r="Q814" s="293"/>
      <c r="R814" s="293"/>
      <c r="S814" s="293"/>
    </row>
    <row r="815" spans="2:19" ht="15.75" customHeight="1">
      <c r="B815" s="247">
        <v>4429</v>
      </c>
      <c r="C815" s="293" t="s">
        <v>427</v>
      </c>
      <c r="D815" s="376" t="s">
        <v>768</v>
      </c>
      <c r="E815" s="267">
        <v>3350</v>
      </c>
      <c r="F815" s="293" t="s">
        <v>865</v>
      </c>
      <c r="G815" s="293" t="s">
        <v>432</v>
      </c>
      <c r="H815" s="544">
        <v>44561</v>
      </c>
      <c r="I815" s="293" t="s">
        <v>164</v>
      </c>
      <c r="J815" s="293" t="s">
        <v>761</v>
      </c>
      <c r="K815" s="293" t="s">
        <v>1770</v>
      </c>
      <c r="L815" s="251">
        <v>429538</v>
      </c>
      <c r="M815" s="298" t="s">
        <v>853</v>
      </c>
      <c r="N815" s="251">
        <v>312</v>
      </c>
      <c r="O815" s="296" t="s">
        <v>686</v>
      </c>
      <c r="P815" s="297"/>
      <c r="Q815" s="293"/>
      <c r="R815" s="293"/>
      <c r="S815" s="293"/>
    </row>
    <row r="816" spans="2:19" ht="15.75" customHeight="1">
      <c r="B816" s="247">
        <f>B815+1</f>
        <v>4430</v>
      </c>
      <c r="C816" s="293" t="s">
        <v>429</v>
      </c>
      <c r="D816" s="294" t="s">
        <v>291</v>
      </c>
      <c r="E816" s="267">
        <v>10000</v>
      </c>
      <c r="F816" s="293" t="s">
        <v>198</v>
      </c>
      <c r="G816" s="293" t="s">
        <v>7</v>
      </c>
      <c r="H816" s="544">
        <v>44837</v>
      </c>
      <c r="I816" s="293" t="s">
        <v>164</v>
      </c>
      <c r="J816" s="268" t="s">
        <v>285</v>
      </c>
      <c r="K816" s="293" t="s">
        <v>1749</v>
      </c>
      <c r="L816" s="251" t="s">
        <v>2968</v>
      </c>
      <c r="M816" s="298" t="s">
        <v>1314</v>
      </c>
      <c r="N816" s="251">
        <v>176</v>
      </c>
      <c r="O816" s="296"/>
      <c r="P816" s="297"/>
      <c r="Q816" s="293"/>
      <c r="R816" s="293"/>
      <c r="S816" s="293"/>
    </row>
    <row r="817" spans="2:19" ht="15.75" customHeight="1">
      <c r="B817" s="247">
        <v>4430</v>
      </c>
      <c r="C817" s="293" t="s">
        <v>433</v>
      </c>
      <c r="D817" s="376" t="s">
        <v>170</v>
      </c>
      <c r="E817" s="267">
        <v>1250</v>
      </c>
      <c r="F817" s="293" t="s">
        <v>166</v>
      </c>
      <c r="G817" s="293" t="s">
        <v>7</v>
      </c>
      <c r="H817" s="544">
        <v>44561</v>
      </c>
      <c r="I817" s="293" t="s">
        <v>164</v>
      </c>
      <c r="J817" s="293" t="s">
        <v>709</v>
      </c>
      <c r="K817" s="293" t="s">
        <v>903</v>
      </c>
      <c r="L817" s="251">
        <v>164414</v>
      </c>
      <c r="M817" s="298" t="s">
        <v>923</v>
      </c>
      <c r="N817" s="251">
        <v>5</v>
      </c>
      <c r="O817" s="296"/>
      <c r="P817" s="297"/>
      <c r="Q817" s="293"/>
      <c r="R817" s="293"/>
      <c r="S817" s="293"/>
    </row>
    <row r="818" spans="2:19" ht="15.75" customHeight="1">
      <c r="B818" s="247">
        <v>4431</v>
      </c>
      <c r="C818" s="301" t="s">
        <v>1884</v>
      </c>
      <c r="D818" s="414" t="s">
        <v>309</v>
      </c>
      <c r="E818" s="415">
        <v>1350</v>
      </c>
      <c r="F818" s="301" t="s">
        <v>166</v>
      </c>
      <c r="G818" s="301" t="s">
        <v>184</v>
      </c>
      <c r="H818" s="554">
        <v>44543</v>
      </c>
      <c r="I818" s="293" t="s">
        <v>164</v>
      </c>
      <c r="J818" s="301" t="s">
        <v>737</v>
      </c>
      <c r="K818" s="301" t="s">
        <v>903</v>
      </c>
      <c r="L818" s="729">
        <v>652033</v>
      </c>
      <c r="M818" s="298" t="s">
        <v>967</v>
      </c>
      <c r="N818" s="251">
        <v>21</v>
      </c>
      <c r="O818" s="296" t="s">
        <v>686</v>
      </c>
      <c r="P818" s="297"/>
      <c r="Q818" s="293"/>
      <c r="R818" s="293"/>
      <c r="S818" s="293"/>
    </row>
    <row r="819" spans="2:19" ht="15.75" customHeight="1">
      <c r="B819" s="247">
        <v>4432</v>
      </c>
      <c r="C819" s="293" t="s">
        <v>1884</v>
      </c>
      <c r="D819" s="294" t="s">
        <v>309</v>
      </c>
      <c r="E819" s="267">
        <v>1350</v>
      </c>
      <c r="F819" s="293" t="s">
        <v>166</v>
      </c>
      <c r="G819" s="293" t="s">
        <v>184</v>
      </c>
      <c r="H819" s="544">
        <v>44568</v>
      </c>
      <c r="I819" s="293" t="s">
        <v>164</v>
      </c>
      <c r="J819" s="293" t="s">
        <v>738</v>
      </c>
      <c r="K819" s="293" t="s">
        <v>903</v>
      </c>
      <c r="L819" s="251">
        <v>658164</v>
      </c>
      <c r="M819" s="298" t="s">
        <v>967</v>
      </c>
      <c r="N819" s="251">
        <v>21</v>
      </c>
      <c r="O819" s="296" t="s">
        <v>686</v>
      </c>
      <c r="P819" s="297"/>
      <c r="Q819" s="293"/>
      <c r="R819" s="293"/>
      <c r="S819" s="293"/>
    </row>
    <row r="820" spans="2:19" ht="15.75" customHeight="1">
      <c r="B820" s="247">
        <v>4433</v>
      </c>
      <c r="C820" s="293" t="s">
        <v>1884</v>
      </c>
      <c r="D820" s="294" t="s">
        <v>309</v>
      </c>
      <c r="E820" s="267">
        <v>650</v>
      </c>
      <c r="F820" s="293" t="s">
        <v>166</v>
      </c>
      <c r="G820" s="293" t="s">
        <v>184</v>
      </c>
      <c r="H820" s="544">
        <v>44568</v>
      </c>
      <c r="I820" s="293" t="s">
        <v>164</v>
      </c>
      <c r="J820" s="293" t="s">
        <v>739</v>
      </c>
      <c r="K820" s="293" t="s">
        <v>903</v>
      </c>
      <c r="L820" s="251">
        <v>658164</v>
      </c>
      <c r="M820" s="298" t="s">
        <v>967</v>
      </c>
      <c r="N820" s="251">
        <v>21</v>
      </c>
      <c r="O820" s="296" t="s">
        <v>686</v>
      </c>
      <c r="P820" s="297"/>
      <c r="Q820" s="293"/>
      <c r="R820" s="293"/>
      <c r="S820" s="293"/>
    </row>
    <row r="821" spans="2:19" ht="15.75" customHeight="1">
      <c r="B821" s="247">
        <v>4434</v>
      </c>
      <c r="C821" s="293" t="s">
        <v>1884</v>
      </c>
      <c r="D821" s="294" t="s">
        <v>180</v>
      </c>
      <c r="E821" s="267">
        <v>1350</v>
      </c>
      <c r="F821" s="293" t="s">
        <v>166</v>
      </c>
      <c r="G821" s="293" t="s">
        <v>184</v>
      </c>
      <c r="H821" s="544">
        <v>44553</v>
      </c>
      <c r="I821" s="293" t="s">
        <v>164</v>
      </c>
      <c r="J821" s="293" t="s">
        <v>740</v>
      </c>
      <c r="K821" s="293" t="s">
        <v>903</v>
      </c>
      <c r="L821" s="251">
        <v>648948</v>
      </c>
      <c r="M821" s="298" t="s">
        <v>961</v>
      </c>
      <c r="N821" s="251">
        <v>19</v>
      </c>
      <c r="O821" s="296" t="s">
        <v>686</v>
      </c>
      <c r="P821" s="297"/>
      <c r="Q821" s="293"/>
      <c r="R821" s="293"/>
      <c r="S821" s="293"/>
    </row>
    <row r="822" spans="2:19" ht="15.75" customHeight="1">
      <c r="B822" s="247">
        <v>4435</v>
      </c>
      <c r="C822" s="183" t="s">
        <v>1884</v>
      </c>
      <c r="D822" s="294" t="s">
        <v>180</v>
      </c>
      <c r="E822" s="267">
        <v>1000</v>
      </c>
      <c r="F822" s="293" t="s">
        <v>166</v>
      </c>
      <c r="G822" s="293" t="s">
        <v>184</v>
      </c>
      <c r="H822" s="544">
        <v>44553</v>
      </c>
      <c r="I822" s="293" t="s">
        <v>280</v>
      </c>
      <c r="J822" s="293" t="s">
        <v>741</v>
      </c>
      <c r="K822" s="293" t="s">
        <v>903</v>
      </c>
      <c r="L822" s="251">
        <v>648948</v>
      </c>
      <c r="M822" s="298" t="s">
        <v>961</v>
      </c>
      <c r="N822" s="251">
        <v>19</v>
      </c>
      <c r="O822" s="296" t="s">
        <v>686</v>
      </c>
      <c r="P822" s="297"/>
      <c r="Q822" s="293"/>
      <c r="R822" s="293"/>
      <c r="S822" s="293"/>
    </row>
    <row r="823" spans="2:19" ht="15.75" customHeight="1">
      <c r="B823" s="247">
        <v>4436</v>
      </c>
      <c r="C823" s="293" t="s">
        <v>1884</v>
      </c>
      <c r="D823" s="294" t="s">
        <v>183</v>
      </c>
      <c r="E823" s="388">
        <v>1350</v>
      </c>
      <c r="F823" s="293" t="s">
        <v>166</v>
      </c>
      <c r="G823" s="293" t="s">
        <v>184</v>
      </c>
      <c r="H823" s="544">
        <v>44546</v>
      </c>
      <c r="I823" s="293" t="s">
        <v>164</v>
      </c>
      <c r="J823" s="293" t="s">
        <v>740</v>
      </c>
      <c r="K823" s="293" t="s">
        <v>903</v>
      </c>
      <c r="L823" s="251">
        <v>654984</v>
      </c>
      <c r="M823" s="298" t="s">
        <v>1003</v>
      </c>
      <c r="N823" s="303">
        <v>32</v>
      </c>
      <c r="O823" s="296" t="s">
        <v>686</v>
      </c>
      <c r="P823" s="297"/>
      <c r="Q823" s="293"/>
      <c r="R823" s="293"/>
      <c r="S823" s="293"/>
    </row>
    <row r="824" spans="2:19" ht="15.75" customHeight="1">
      <c r="B824" s="247">
        <v>4437</v>
      </c>
      <c r="C824" s="293" t="s">
        <v>427</v>
      </c>
      <c r="D824" s="416" t="s">
        <v>742</v>
      </c>
      <c r="E824" s="267">
        <v>1300</v>
      </c>
      <c r="F824" s="293" t="s">
        <v>198</v>
      </c>
      <c r="G824" s="293" t="s">
        <v>7</v>
      </c>
      <c r="H824" s="544">
        <v>44566</v>
      </c>
      <c r="I824" s="293" t="s">
        <v>164</v>
      </c>
      <c r="J824" s="293" t="s">
        <v>717</v>
      </c>
      <c r="K824" s="293" t="s">
        <v>1749</v>
      </c>
      <c r="L824" s="251">
        <v>102629</v>
      </c>
      <c r="M824" s="298" t="s">
        <v>712</v>
      </c>
      <c r="N824" s="353"/>
      <c r="O824" s="296" t="s">
        <v>686</v>
      </c>
      <c r="P824" s="297"/>
      <c r="Q824" s="293"/>
      <c r="R824" s="293"/>
      <c r="S824" s="293"/>
    </row>
    <row r="825" spans="2:19" ht="15.75" customHeight="1">
      <c r="B825" s="360">
        <v>4438</v>
      </c>
      <c r="C825" s="357" t="s">
        <v>427</v>
      </c>
      <c r="D825" s="403" t="s">
        <v>52</v>
      </c>
      <c r="E825" s="263">
        <v>3350</v>
      </c>
      <c r="F825" s="357" t="s">
        <v>198</v>
      </c>
      <c r="G825" s="357" t="s">
        <v>7</v>
      </c>
      <c r="H825" s="551">
        <v>44566</v>
      </c>
      <c r="I825" s="293" t="s">
        <v>164</v>
      </c>
      <c r="J825" s="357" t="s">
        <v>596</v>
      </c>
      <c r="K825" s="357" t="s">
        <v>1749</v>
      </c>
      <c r="L825" s="359">
        <v>167188</v>
      </c>
      <c r="M825" s="358" t="s">
        <v>53</v>
      </c>
      <c r="N825" s="359">
        <v>96</v>
      </c>
      <c r="O825" s="360" t="s">
        <v>686</v>
      </c>
      <c r="P825" s="304" t="s">
        <v>372</v>
      </c>
      <c r="Q825" s="357"/>
      <c r="R825" s="357"/>
      <c r="S825" s="357"/>
    </row>
    <row r="826" spans="2:19" ht="14.1" customHeight="1">
      <c r="B826" s="247">
        <v>4439</v>
      </c>
      <c r="C826" s="293" t="s">
        <v>427</v>
      </c>
      <c r="D826" s="294" t="s">
        <v>711</v>
      </c>
      <c r="E826" s="417">
        <v>3350</v>
      </c>
      <c r="F826" s="293" t="s">
        <v>198</v>
      </c>
      <c r="G826" s="293" t="s">
        <v>7</v>
      </c>
      <c r="H826" s="544">
        <v>44566</v>
      </c>
      <c r="I826" s="293" t="s">
        <v>164</v>
      </c>
      <c r="J826" s="293" t="s">
        <v>719</v>
      </c>
      <c r="K826" s="293" t="s">
        <v>1749</v>
      </c>
      <c r="L826" s="251">
        <v>197029</v>
      </c>
      <c r="M826" s="298" t="s">
        <v>833</v>
      </c>
      <c r="N826" s="251">
        <v>265</v>
      </c>
      <c r="O826" s="296" t="s">
        <v>686</v>
      </c>
      <c r="P826" s="297"/>
      <c r="Q826" s="293"/>
      <c r="R826" s="293"/>
      <c r="S826" s="293"/>
    </row>
    <row r="827" spans="2:19" ht="14.1" customHeight="1">
      <c r="B827" s="247">
        <v>4440</v>
      </c>
      <c r="C827" s="293" t="s">
        <v>427</v>
      </c>
      <c r="D827" s="294" t="s">
        <v>711</v>
      </c>
      <c r="E827" s="417">
        <v>3350</v>
      </c>
      <c r="F827" s="293" t="s">
        <v>198</v>
      </c>
      <c r="G827" s="293" t="s">
        <v>7</v>
      </c>
      <c r="H827" s="544">
        <v>44566</v>
      </c>
      <c r="I827" s="293" t="s">
        <v>164</v>
      </c>
      <c r="J827" s="293" t="s">
        <v>720</v>
      </c>
      <c r="K827" s="293" t="s">
        <v>1749</v>
      </c>
      <c r="L827" s="251">
        <v>197029</v>
      </c>
      <c r="M827" s="298" t="s">
        <v>833</v>
      </c>
      <c r="N827" s="251">
        <v>265</v>
      </c>
      <c r="O827" s="296" t="s">
        <v>686</v>
      </c>
      <c r="P827" s="297"/>
      <c r="Q827" s="293"/>
      <c r="R827" s="293"/>
      <c r="S827" s="293"/>
    </row>
    <row r="828" spans="2:19" ht="15.75" customHeight="1">
      <c r="B828" s="247">
        <v>4441</v>
      </c>
      <c r="C828" s="293" t="s">
        <v>427</v>
      </c>
      <c r="D828" s="294" t="s">
        <v>711</v>
      </c>
      <c r="E828" s="417">
        <v>3350</v>
      </c>
      <c r="F828" s="293" t="s">
        <v>198</v>
      </c>
      <c r="G828" s="293" t="s">
        <v>7</v>
      </c>
      <c r="H828" s="544">
        <v>44566</v>
      </c>
      <c r="I828" s="293" t="s">
        <v>164</v>
      </c>
      <c r="J828" s="293" t="s">
        <v>721</v>
      </c>
      <c r="K828" s="293" t="s">
        <v>1749</v>
      </c>
      <c r="L828" s="251">
        <v>197029</v>
      </c>
      <c r="M828" s="298" t="s">
        <v>833</v>
      </c>
      <c r="N828" s="251">
        <v>265</v>
      </c>
      <c r="O828" s="296" t="s">
        <v>686</v>
      </c>
      <c r="P828" s="297"/>
      <c r="Q828" s="293"/>
      <c r="R828" s="293"/>
      <c r="S828" s="293"/>
    </row>
    <row r="829" spans="2:19" ht="14.25" customHeight="1">
      <c r="B829" s="247">
        <v>4442</v>
      </c>
      <c r="C829" s="293" t="s">
        <v>427</v>
      </c>
      <c r="D829" s="294" t="s">
        <v>711</v>
      </c>
      <c r="E829" s="417">
        <v>3350</v>
      </c>
      <c r="F829" s="293" t="s">
        <v>198</v>
      </c>
      <c r="G829" s="293" t="s">
        <v>7</v>
      </c>
      <c r="H829" s="544">
        <v>44566</v>
      </c>
      <c r="I829" s="293" t="s">
        <v>164</v>
      </c>
      <c r="J829" s="293" t="s">
        <v>722</v>
      </c>
      <c r="K829" s="293" t="s">
        <v>1749</v>
      </c>
      <c r="L829" s="251">
        <v>197029</v>
      </c>
      <c r="M829" s="298" t="s">
        <v>833</v>
      </c>
      <c r="N829" s="251">
        <v>265</v>
      </c>
      <c r="O829" s="296" t="s">
        <v>686</v>
      </c>
      <c r="P829" s="297"/>
      <c r="Q829" s="293"/>
      <c r="R829" s="293"/>
      <c r="S829" s="293"/>
    </row>
    <row r="830" spans="2:19" ht="14.1" customHeight="1">
      <c r="B830" s="247">
        <v>4443</v>
      </c>
      <c r="C830" s="293" t="s">
        <v>427</v>
      </c>
      <c r="D830" s="294" t="s">
        <v>711</v>
      </c>
      <c r="E830" s="267">
        <v>650</v>
      </c>
      <c r="F830" s="293" t="s">
        <v>198</v>
      </c>
      <c r="G830" s="293" t="s">
        <v>7</v>
      </c>
      <c r="H830" s="544">
        <v>44566</v>
      </c>
      <c r="I830" s="293" t="s">
        <v>362</v>
      </c>
      <c r="J830" s="293" t="s">
        <v>399</v>
      </c>
      <c r="K830" s="293" t="s">
        <v>1749</v>
      </c>
      <c r="L830" s="251">
        <v>198886</v>
      </c>
      <c r="M830" s="298" t="s">
        <v>833</v>
      </c>
      <c r="N830" s="251">
        <v>265</v>
      </c>
      <c r="O830" s="296" t="s">
        <v>686</v>
      </c>
      <c r="P830" s="297"/>
      <c r="Q830" s="293"/>
      <c r="R830" s="293"/>
      <c r="S830" s="293"/>
    </row>
    <row r="831" spans="2:19" ht="14.1" customHeight="1">
      <c r="B831" s="247">
        <v>4444</v>
      </c>
      <c r="C831" s="293" t="s">
        <v>433</v>
      </c>
      <c r="D831" s="294" t="s">
        <v>439</v>
      </c>
      <c r="E831" s="267">
        <v>1250.5</v>
      </c>
      <c r="F831" s="293" t="s">
        <v>166</v>
      </c>
      <c r="G831" s="293" t="s">
        <v>44</v>
      </c>
      <c r="H831" s="544">
        <v>44566</v>
      </c>
      <c r="I831" s="293" t="s">
        <v>164</v>
      </c>
      <c r="J831" s="293" t="s">
        <v>718</v>
      </c>
      <c r="K831" s="293" t="s">
        <v>903</v>
      </c>
      <c r="L831" s="251">
        <v>333729</v>
      </c>
      <c r="M831" s="298" t="s">
        <v>931</v>
      </c>
      <c r="N831" s="251">
        <v>9</v>
      </c>
      <c r="O831" s="296" t="s">
        <v>686</v>
      </c>
      <c r="P831" s="297"/>
      <c r="Q831" s="293"/>
      <c r="R831" s="293"/>
      <c r="S831" s="293"/>
    </row>
    <row r="832" spans="2:19" ht="15.75" customHeight="1">
      <c r="B832" s="247">
        <v>4445</v>
      </c>
      <c r="C832" s="293" t="s">
        <v>427</v>
      </c>
      <c r="D832" s="294" t="s">
        <v>455</v>
      </c>
      <c r="E832" s="267">
        <v>5333</v>
      </c>
      <c r="F832" s="293" t="s">
        <v>255</v>
      </c>
      <c r="G832" s="293" t="s">
        <v>7</v>
      </c>
      <c r="H832" s="544">
        <v>44566</v>
      </c>
      <c r="I832" s="293" t="s">
        <v>164</v>
      </c>
      <c r="J832" s="293" t="s">
        <v>374</v>
      </c>
      <c r="K832" s="293" t="s">
        <v>1774</v>
      </c>
      <c r="L832" s="251" t="s">
        <v>743</v>
      </c>
      <c r="M832" s="298" t="s">
        <v>830</v>
      </c>
      <c r="N832" s="251">
        <v>286</v>
      </c>
      <c r="O832" s="296" t="s">
        <v>686</v>
      </c>
      <c r="P832" s="297"/>
      <c r="Q832" s="293"/>
      <c r="R832" s="293"/>
      <c r="S832" s="293"/>
    </row>
    <row r="833" spans="2:19" ht="15.75" customHeight="1">
      <c r="B833" s="360">
        <v>4446</v>
      </c>
      <c r="C833" s="357" t="s">
        <v>427</v>
      </c>
      <c r="D833" s="403" t="s">
        <v>135</v>
      </c>
      <c r="E833" s="263">
        <v>2180</v>
      </c>
      <c r="F833" s="357" t="s">
        <v>303</v>
      </c>
      <c r="G833" s="357" t="s">
        <v>7</v>
      </c>
      <c r="H833" s="551">
        <v>44566</v>
      </c>
      <c r="I833" s="293" t="s">
        <v>164</v>
      </c>
      <c r="J833" s="357" t="s">
        <v>599</v>
      </c>
      <c r="K833" s="357" t="s">
        <v>1775</v>
      </c>
      <c r="L833" s="359">
        <v>379584</v>
      </c>
      <c r="M833" s="358" t="s">
        <v>136</v>
      </c>
      <c r="N833" s="359">
        <v>172</v>
      </c>
      <c r="O833" s="360" t="s">
        <v>686</v>
      </c>
      <c r="P833" s="304" t="s">
        <v>372</v>
      </c>
      <c r="Q833" s="357"/>
      <c r="R833" s="357"/>
      <c r="S833" s="357"/>
    </row>
    <row r="834" spans="2:19" ht="15.75" customHeight="1">
      <c r="B834" s="360">
        <v>4447</v>
      </c>
      <c r="C834" s="357" t="s">
        <v>427</v>
      </c>
      <c r="D834" s="403" t="s">
        <v>12</v>
      </c>
      <c r="E834" s="263">
        <v>2180</v>
      </c>
      <c r="F834" s="357" t="s">
        <v>163</v>
      </c>
      <c r="G834" s="357" t="s">
        <v>7</v>
      </c>
      <c r="H834" s="551">
        <v>44566</v>
      </c>
      <c r="I834" s="293" t="s">
        <v>164</v>
      </c>
      <c r="J834" s="357" t="s">
        <v>674</v>
      </c>
      <c r="K834" s="357" t="s">
        <v>1768</v>
      </c>
      <c r="L834" s="359">
        <v>387944</v>
      </c>
      <c r="M834" s="358" t="s">
        <v>13</v>
      </c>
      <c r="N834" s="359">
        <v>177</v>
      </c>
      <c r="O834" s="360" t="s">
        <v>686</v>
      </c>
      <c r="P834" s="360" t="s">
        <v>372</v>
      </c>
      <c r="Q834" s="357"/>
      <c r="R834" s="357"/>
      <c r="S834" s="357"/>
    </row>
    <row r="835" spans="2:19" ht="14.1" customHeight="1">
      <c r="B835" s="360">
        <v>4448</v>
      </c>
      <c r="C835" s="357" t="s">
        <v>427</v>
      </c>
      <c r="D835" s="403" t="s">
        <v>12</v>
      </c>
      <c r="E835" s="263">
        <v>2180</v>
      </c>
      <c r="F835" s="357" t="s">
        <v>163</v>
      </c>
      <c r="G835" s="357" t="s">
        <v>7</v>
      </c>
      <c r="H835" s="551">
        <v>44566</v>
      </c>
      <c r="I835" s="293" t="s">
        <v>164</v>
      </c>
      <c r="J835" s="357" t="s">
        <v>300</v>
      </c>
      <c r="K835" s="357" t="s">
        <v>1768</v>
      </c>
      <c r="L835" s="359">
        <v>387944</v>
      </c>
      <c r="M835" s="358" t="s">
        <v>13</v>
      </c>
      <c r="N835" s="359">
        <v>177</v>
      </c>
      <c r="O835" s="360" t="s">
        <v>686</v>
      </c>
      <c r="P835" s="360" t="s">
        <v>372</v>
      </c>
      <c r="Q835" s="357"/>
      <c r="R835" s="357"/>
      <c r="S835" s="357"/>
    </row>
    <row r="836" spans="2:19" s="83" customFormat="1" ht="15.75" customHeight="1">
      <c r="B836" s="247">
        <v>4449</v>
      </c>
      <c r="C836" s="357" t="s">
        <v>427</v>
      </c>
      <c r="D836" s="403" t="s">
        <v>215</v>
      </c>
      <c r="E836" s="263">
        <v>1400</v>
      </c>
      <c r="F836" s="357" t="s">
        <v>166</v>
      </c>
      <c r="G836" s="357" t="s">
        <v>7</v>
      </c>
      <c r="H836" s="551">
        <v>44566</v>
      </c>
      <c r="I836" s="357" t="s">
        <v>164</v>
      </c>
      <c r="J836" s="357" t="s">
        <v>597</v>
      </c>
      <c r="K836" s="357" t="s">
        <v>903</v>
      </c>
      <c r="L836" s="359">
        <v>399842</v>
      </c>
      <c r="M836" s="358" t="s">
        <v>92</v>
      </c>
      <c r="N836" s="359">
        <v>200</v>
      </c>
      <c r="O836" s="360" t="s">
        <v>686</v>
      </c>
      <c r="P836" s="360" t="s">
        <v>372</v>
      </c>
      <c r="Q836" s="357"/>
      <c r="R836" s="357"/>
      <c r="S836" s="357"/>
    </row>
    <row r="837" spans="2:19" ht="15.75" customHeight="1">
      <c r="B837" s="360">
        <v>4450</v>
      </c>
      <c r="C837" s="357" t="s">
        <v>427</v>
      </c>
      <c r="D837" s="403" t="s">
        <v>72</v>
      </c>
      <c r="E837" s="263">
        <v>1400</v>
      </c>
      <c r="F837" s="357" t="s">
        <v>166</v>
      </c>
      <c r="G837" s="357" t="s">
        <v>7</v>
      </c>
      <c r="H837" s="551">
        <v>44566</v>
      </c>
      <c r="I837" s="293" t="s">
        <v>164</v>
      </c>
      <c r="J837" s="357" t="s">
        <v>597</v>
      </c>
      <c r="K837" s="357" t="s">
        <v>903</v>
      </c>
      <c r="L837" s="359">
        <v>402624</v>
      </c>
      <c r="M837" s="358" t="s">
        <v>73</v>
      </c>
      <c r="N837" s="359">
        <v>268</v>
      </c>
      <c r="O837" s="360" t="s">
        <v>686</v>
      </c>
      <c r="P837" s="360" t="s">
        <v>372</v>
      </c>
      <c r="Q837" s="357"/>
      <c r="R837" s="357"/>
      <c r="S837" s="357"/>
    </row>
    <row r="838" spans="2:19" s="83" customFormat="1" ht="15.75" customHeight="1">
      <c r="B838" s="247">
        <v>4451</v>
      </c>
      <c r="C838" s="293" t="s">
        <v>433</v>
      </c>
      <c r="D838" s="294" t="s">
        <v>2107</v>
      </c>
      <c r="E838" s="267">
        <v>1250</v>
      </c>
      <c r="F838" s="293" t="s">
        <v>166</v>
      </c>
      <c r="G838" s="293" t="s">
        <v>7</v>
      </c>
      <c r="H838" s="544">
        <v>44566</v>
      </c>
      <c r="I838" s="293" t="s">
        <v>164</v>
      </c>
      <c r="J838" s="293" t="s">
        <v>593</v>
      </c>
      <c r="K838" s="293" t="s">
        <v>903</v>
      </c>
      <c r="L838" s="251">
        <v>442546</v>
      </c>
      <c r="M838" s="298" t="s">
        <v>937</v>
      </c>
      <c r="N838" s="251">
        <v>11</v>
      </c>
      <c r="O838" s="296" t="s">
        <v>686</v>
      </c>
      <c r="P838" s="297"/>
      <c r="Q838" s="293"/>
      <c r="R838" s="293"/>
      <c r="S838" s="293"/>
    </row>
    <row r="839" spans="2:19" ht="15.75" customHeight="1">
      <c r="B839" s="247">
        <v>4452</v>
      </c>
      <c r="C839" s="293" t="s">
        <v>1884</v>
      </c>
      <c r="D839" s="294" t="s">
        <v>226</v>
      </c>
      <c r="E839" s="267">
        <v>1350</v>
      </c>
      <c r="F839" s="293" t="s">
        <v>166</v>
      </c>
      <c r="G839" s="293" t="s">
        <v>7</v>
      </c>
      <c r="H839" s="544">
        <v>44566</v>
      </c>
      <c r="I839" s="293" t="s">
        <v>164</v>
      </c>
      <c r="J839" s="293" t="s">
        <v>341</v>
      </c>
      <c r="K839" s="293" t="s">
        <v>903</v>
      </c>
      <c r="L839" s="251">
        <v>443587</v>
      </c>
      <c r="M839" s="298" t="s">
        <v>952</v>
      </c>
      <c r="N839" s="251">
        <v>16</v>
      </c>
      <c r="O839" s="296" t="s">
        <v>686</v>
      </c>
      <c r="P839" s="297"/>
      <c r="Q839" s="293"/>
      <c r="R839" s="293"/>
      <c r="S839" s="293"/>
    </row>
    <row r="840" spans="2:19" s="83" customFormat="1" ht="14.1" customHeight="1">
      <c r="B840" s="247">
        <v>4453</v>
      </c>
      <c r="C840" s="183" t="s">
        <v>427</v>
      </c>
      <c r="D840" s="376" t="s">
        <v>426</v>
      </c>
      <c r="E840" s="267">
        <v>2180</v>
      </c>
      <c r="F840" s="183" t="s">
        <v>303</v>
      </c>
      <c r="G840" s="183" t="s">
        <v>7</v>
      </c>
      <c r="H840" s="545">
        <v>44566</v>
      </c>
      <c r="I840" s="293" t="s">
        <v>164</v>
      </c>
      <c r="J840" s="293" t="s">
        <v>599</v>
      </c>
      <c r="K840" s="293" t="s">
        <v>1775</v>
      </c>
      <c r="L840" s="249">
        <v>451865</v>
      </c>
      <c r="M840" s="295" t="s">
        <v>150</v>
      </c>
      <c r="N840" s="249">
        <v>262</v>
      </c>
      <c r="O840" s="296" t="s">
        <v>686</v>
      </c>
      <c r="P840" s="297"/>
      <c r="Q840" s="293"/>
      <c r="R840" s="293"/>
      <c r="S840" s="293"/>
    </row>
    <row r="841" spans="2:19" ht="14.1" customHeight="1">
      <c r="B841" s="247">
        <v>4454</v>
      </c>
      <c r="C841" s="293" t="s">
        <v>427</v>
      </c>
      <c r="D841" s="294" t="s">
        <v>245</v>
      </c>
      <c r="E841" s="417">
        <v>1350</v>
      </c>
      <c r="F841" s="293" t="s">
        <v>166</v>
      </c>
      <c r="G841" s="293" t="s">
        <v>7</v>
      </c>
      <c r="H841" s="544">
        <v>44559</v>
      </c>
      <c r="I841" s="293" t="s">
        <v>164</v>
      </c>
      <c r="J841" s="293" t="s">
        <v>340</v>
      </c>
      <c r="K841" s="293" t="s">
        <v>903</v>
      </c>
      <c r="L841" s="251">
        <v>469723</v>
      </c>
      <c r="M841" s="298" t="s">
        <v>1028</v>
      </c>
      <c r="N841" s="251">
        <v>40</v>
      </c>
      <c r="O841" s="296" t="s">
        <v>686</v>
      </c>
      <c r="P841" s="297"/>
      <c r="Q841" s="293"/>
      <c r="R841" s="293"/>
      <c r="S841" s="293"/>
    </row>
    <row r="842" spans="2:19" ht="14.25" customHeight="1">
      <c r="B842" s="247">
        <v>4455</v>
      </c>
      <c r="C842" s="293" t="s">
        <v>427</v>
      </c>
      <c r="D842" s="294" t="s">
        <v>245</v>
      </c>
      <c r="E842" s="417">
        <v>1350</v>
      </c>
      <c r="F842" s="293" t="s">
        <v>166</v>
      </c>
      <c r="G842" s="293" t="s">
        <v>7</v>
      </c>
      <c r="H842" s="544">
        <v>44560</v>
      </c>
      <c r="I842" s="293" t="s">
        <v>164</v>
      </c>
      <c r="J842" s="293" t="s">
        <v>341</v>
      </c>
      <c r="K842" s="293" t="s">
        <v>903</v>
      </c>
      <c r="L842" s="251">
        <v>469724</v>
      </c>
      <c r="M842" s="298" t="s">
        <v>1028</v>
      </c>
      <c r="N842" s="251">
        <v>40</v>
      </c>
      <c r="O842" s="296" t="s">
        <v>686</v>
      </c>
      <c r="P842" s="297"/>
      <c r="Q842" s="293"/>
      <c r="R842" s="293"/>
      <c r="S842" s="293"/>
    </row>
    <row r="843" spans="2:19" ht="15.75" customHeight="1">
      <c r="B843" s="247">
        <v>4456</v>
      </c>
      <c r="C843" s="293" t="s">
        <v>427</v>
      </c>
      <c r="D843" s="294" t="s">
        <v>245</v>
      </c>
      <c r="E843" s="417">
        <v>1350</v>
      </c>
      <c r="F843" s="293" t="s">
        <v>166</v>
      </c>
      <c r="G843" s="293" t="s">
        <v>7</v>
      </c>
      <c r="H843" s="544">
        <v>44561</v>
      </c>
      <c r="I843" s="293" t="s">
        <v>164</v>
      </c>
      <c r="J843" s="293" t="s">
        <v>378</v>
      </c>
      <c r="K843" s="293" t="s">
        <v>903</v>
      </c>
      <c r="L843" s="251">
        <v>469725</v>
      </c>
      <c r="M843" s="298" t="s">
        <v>1028</v>
      </c>
      <c r="N843" s="251">
        <v>40</v>
      </c>
      <c r="O843" s="296" t="s">
        <v>686</v>
      </c>
      <c r="P843" s="297"/>
      <c r="Q843" s="293"/>
      <c r="R843" s="293"/>
      <c r="S843" s="293"/>
    </row>
    <row r="844" spans="2:19" ht="15.75" customHeight="1">
      <c r="B844" s="247">
        <v>4457</v>
      </c>
      <c r="C844" s="293" t="s">
        <v>427</v>
      </c>
      <c r="D844" s="294" t="s">
        <v>245</v>
      </c>
      <c r="E844" s="417">
        <v>1350</v>
      </c>
      <c r="F844" s="293" t="s">
        <v>166</v>
      </c>
      <c r="G844" s="293" t="s">
        <v>7</v>
      </c>
      <c r="H844" s="544">
        <v>44562</v>
      </c>
      <c r="I844" s="293" t="s">
        <v>164</v>
      </c>
      <c r="J844" s="293" t="s">
        <v>379</v>
      </c>
      <c r="K844" s="293" t="s">
        <v>903</v>
      </c>
      <c r="L844" s="251">
        <v>469726</v>
      </c>
      <c r="M844" s="298" t="s">
        <v>1028</v>
      </c>
      <c r="N844" s="251">
        <v>40</v>
      </c>
      <c r="O844" s="296" t="s">
        <v>686</v>
      </c>
      <c r="P844" s="297"/>
      <c r="Q844" s="293"/>
      <c r="R844" s="293"/>
      <c r="S844" s="293"/>
    </row>
    <row r="845" spans="2:19" ht="14.1" customHeight="1">
      <c r="B845" s="247">
        <v>4458</v>
      </c>
      <c r="C845" s="293" t="s">
        <v>427</v>
      </c>
      <c r="D845" s="294" t="s">
        <v>245</v>
      </c>
      <c r="E845" s="417">
        <v>1350</v>
      </c>
      <c r="F845" s="293" t="s">
        <v>166</v>
      </c>
      <c r="G845" s="293" t="s">
        <v>7</v>
      </c>
      <c r="H845" s="544">
        <v>44563</v>
      </c>
      <c r="I845" s="293" t="s">
        <v>164</v>
      </c>
      <c r="J845" s="293" t="s">
        <v>391</v>
      </c>
      <c r="K845" s="293" t="s">
        <v>903</v>
      </c>
      <c r="L845" s="251">
        <v>469727</v>
      </c>
      <c r="M845" s="298" t="s">
        <v>1028</v>
      </c>
      <c r="N845" s="251">
        <v>40</v>
      </c>
      <c r="O845" s="296" t="s">
        <v>686</v>
      </c>
      <c r="P845" s="297"/>
      <c r="Q845" s="293"/>
      <c r="R845" s="293"/>
      <c r="S845" s="293"/>
    </row>
    <row r="846" spans="2:19" ht="15.75" customHeight="1">
      <c r="B846" s="247">
        <v>4459</v>
      </c>
      <c r="C846" s="293" t="s">
        <v>427</v>
      </c>
      <c r="D846" s="294" t="s">
        <v>245</v>
      </c>
      <c r="E846" s="417">
        <v>1350</v>
      </c>
      <c r="F846" s="293" t="s">
        <v>166</v>
      </c>
      <c r="G846" s="293" t="s">
        <v>7</v>
      </c>
      <c r="H846" s="544">
        <v>44564</v>
      </c>
      <c r="I846" s="293" t="s">
        <v>164</v>
      </c>
      <c r="J846" s="293" t="s">
        <v>393</v>
      </c>
      <c r="K846" s="293" t="s">
        <v>903</v>
      </c>
      <c r="L846" s="251">
        <v>469728</v>
      </c>
      <c r="M846" s="298" t="s">
        <v>1028</v>
      </c>
      <c r="N846" s="251">
        <v>40</v>
      </c>
      <c r="O846" s="296" t="s">
        <v>686</v>
      </c>
      <c r="P846" s="297"/>
      <c r="Q846" s="293"/>
      <c r="R846" s="293"/>
      <c r="S846" s="293"/>
    </row>
    <row r="847" spans="2:19" s="83" customFormat="1" ht="15.75" customHeight="1">
      <c r="B847" s="247">
        <v>4460</v>
      </c>
      <c r="C847" s="293" t="s">
        <v>427</v>
      </c>
      <c r="D847" s="294" t="s">
        <v>245</v>
      </c>
      <c r="E847" s="417">
        <v>1350</v>
      </c>
      <c r="F847" s="293" t="s">
        <v>166</v>
      </c>
      <c r="G847" s="293" t="s">
        <v>7</v>
      </c>
      <c r="H847" s="544">
        <v>44565</v>
      </c>
      <c r="I847" s="293" t="s">
        <v>164</v>
      </c>
      <c r="J847" s="293" t="s">
        <v>593</v>
      </c>
      <c r="K847" s="293" t="s">
        <v>903</v>
      </c>
      <c r="L847" s="251">
        <v>469729</v>
      </c>
      <c r="M847" s="298" t="s">
        <v>1028</v>
      </c>
      <c r="N847" s="251">
        <v>40</v>
      </c>
      <c r="O847" s="296" t="s">
        <v>686</v>
      </c>
      <c r="P847" s="297"/>
      <c r="Q847" s="293"/>
      <c r="R847" s="293"/>
      <c r="S847" s="293"/>
    </row>
    <row r="848" spans="2:19" ht="15.75" customHeight="1">
      <c r="B848" s="247">
        <v>4461</v>
      </c>
      <c r="C848" s="293" t="s">
        <v>427</v>
      </c>
      <c r="D848" s="294" t="s">
        <v>245</v>
      </c>
      <c r="E848" s="417">
        <v>1350</v>
      </c>
      <c r="F848" s="293" t="s">
        <v>166</v>
      </c>
      <c r="G848" s="293" t="s">
        <v>7</v>
      </c>
      <c r="H848" s="544">
        <v>44566</v>
      </c>
      <c r="I848" s="293" t="s">
        <v>164</v>
      </c>
      <c r="J848" s="293" t="s">
        <v>702</v>
      </c>
      <c r="K848" s="293" t="s">
        <v>903</v>
      </c>
      <c r="L848" s="251">
        <v>469730</v>
      </c>
      <c r="M848" s="298" t="s">
        <v>1028</v>
      </c>
      <c r="N848" s="251">
        <v>40</v>
      </c>
      <c r="O848" s="296" t="s">
        <v>686</v>
      </c>
      <c r="P848" s="297"/>
      <c r="Q848" s="293"/>
      <c r="R848" s="293"/>
      <c r="S848" s="293"/>
    </row>
    <row r="849" spans="2:19" ht="15.75" customHeight="1">
      <c r="B849" s="247">
        <v>4462</v>
      </c>
      <c r="C849" s="293" t="s">
        <v>1884</v>
      </c>
      <c r="D849" s="294" t="s">
        <v>261</v>
      </c>
      <c r="E849" s="267">
        <v>1350</v>
      </c>
      <c r="F849" s="293" t="s">
        <v>166</v>
      </c>
      <c r="G849" s="293" t="s">
        <v>7</v>
      </c>
      <c r="H849" s="544">
        <v>44566</v>
      </c>
      <c r="I849" s="293" t="s">
        <v>164</v>
      </c>
      <c r="J849" s="293" t="s">
        <v>341</v>
      </c>
      <c r="K849" s="293" t="s">
        <v>903</v>
      </c>
      <c r="L849" s="251">
        <v>510091</v>
      </c>
      <c r="M849" s="298" t="s">
        <v>946</v>
      </c>
      <c r="N849" s="251">
        <v>14</v>
      </c>
      <c r="O849" s="296" t="s">
        <v>686</v>
      </c>
      <c r="P849" s="297"/>
      <c r="Q849" s="293"/>
      <c r="R849" s="293"/>
      <c r="S849" s="293"/>
    </row>
    <row r="850" spans="2:19" ht="15.75" customHeight="1">
      <c r="B850" s="247">
        <v>4463</v>
      </c>
      <c r="C850" s="293" t="s">
        <v>294</v>
      </c>
      <c r="D850" s="294" t="s">
        <v>32</v>
      </c>
      <c r="E850" s="388">
        <v>3350</v>
      </c>
      <c r="F850" s="293" t="s">
        <v>198</v>
      </c>
      <c r="G850" s="293" t="s">
        <v>7</v>
      </c>
      <c r="H850" s="544">
        <v>44566</v>
      </c>
      <c r="I850" s="293" t="s">
        <v>164</v>
      </c>
      <c r="J850" s="293" t="s">
        <v>596</v>
      </c>
      <c r="K850" s="293" t="s">
        <v>1749</v>
      </c>
      <c r="L850" s="251">
        <v>527414</v>
      </c>
      <c r="M850" s="298" t="s">
        <v>1354</v>
      </c>
      <c r="N850" s="251">
        <v>193</v>
      </c>
      <c r="O850" s="296" t="s">
        <v>686</v>
      </c>
      <c r="P850" s="297"/>
      <c r="Q850" s="293"/>
      <c r="R850" s="293"/>
      <c r="S850" s="293"/>
    </row>
    <row r="851" spans="2:19" ht="15.75" customHeight="1">
      <c r="B851" s="247">
        <v>4464</v>
      </c>
      <c r="C851" s="293" t="s">
        <v>294</v>
      </c>
      <c r="D851" s="294" t="s">
        <v>118</v>
      </c>
      <c r="E851" s="267">
        <v>3350</v>
      </c>
      <c r="F851" s="293" t="s">
        <v>198</v>
      </c>
      <c r="G851" s="293" t="s">
        <v>7</v>
      </c>
      <c r="H851" s="544">
        <v>44566</v>
      </c>
      <c r="I851" s="293" t="s">
        <v>164</v>
      </c>
      <c r="J851" s="293" t="s">
        <v>599</v>
      </c>
      <c r="K851" s="293" t="s">
        <v>1749</v>
      </c>
      <c r="L851" s="251">
        <v>558512</v>
      </c>
      <c r="M851" s="298" t="s">
        <v>119</v>
      </c>
      <c r="N851" s="251">
        <v>250</v>
      </c>
      <c r="O851" s="296" t="s">
        <v>686</v>
      </c>
      <c r="P851" s="297"/>
      <c r="Q851" s="293"/>
      <c r="R851" s="293"/>
      <c r="S851" s="293"/>
    </row>
    <row r="852" spans="2:19" ht="14.25" customHeight="1">
      <c r="B852" s="247">
        <v>4465</v>
      </c>
      <c r="C852" s="293" t="s">
        <v>427</v>
      </c>
      <c r="D852" s="294" t="s">
        <v>551</v>
      </c>
      <c r="E852" s="267">
        <v>2180</v>
      </c>
      <c r="F852" s="293" t="s">
        <v>303</v>
      </c>
      <c r="G852" s="293" t="s">
        <v>7</v>
      </c>
      <c r="H852" s="544">
        <v>44566</v>
      </c>
      <c r="I852" s="293" t="s">
        <v>164</v>
      </c>
      <c r="J852" s="293" t="s">
        <v>698</v>
      </c>
      <c r="K852" s="293" t="s">
        <v>1775</v>
      </c>
      <c r="L852" s="251">
        <v>601998</v>
      </c>
      <c r="M852" s="298" t="s">
        <v>840</v>
      </c>
      <c r="N852" s="251">
        <v>296</v>
      </c>
      <c r="O852" s="296" t="s">
        <v>686</v>
      </c>
      <c r="P852" s="297"/>
      <c r="Q852" s="293"/>
      <c r="R852" s="293"/>
      <c r="S852" s="293"/>
    </row>
    <row r="853" spans="2:19" ht="15.75" customHeight="1">
      <c r="B853" s="247">
        <v>4466</v>
      </c>
      <c r="C853" s="293" t="s">
        <v>427</v>
      </c>
      <c r="D853" s="294" t="s">
        <v>2969</v>
      </c>
      <c r="E853" s="267">
        <v>0</v>
      </c>
      <c r="F853" s="293" t="s">
        <v>303</v>
      </c>
      <c r="G853" s="293" t="s">
        <v>7</v>
      </c>
      <c r="H853" s="544">
        <v>44566</v>
      </c>
      <c r="I853" s="293" t="s">
        <v>164</v>
      </c>
      <c r="J853" s="293"/>
      <c r="K853" s="293"/>
      <c r="L853" s="251"/>
      <c r="M853" s="298"/>
      <c r="N853" s="353"/>
      <c r="O853" s="296" t="s">
        <v>686</v>
      </c>
      <c r="P853" s="297"/>
      <c r="Q853" s="293"/>
      <c r="R853" s="293"/>
      <c r="S853" s="293"/>
    </row>
    <row r="854" spans="2:19" s="83" customFormat="1" ht="15.75" customHeight="1" thickBot="1">
      <c r="B854" s="247">
        <v>4467</v>
      </c>
      <c r="C854" s="293" t="s">
        <v>427</v>
      </c>
      <c r="D854" s="294" t="s">
        <v>713</v>
      </c>
      <c r="E854" s="267">
        <v>5333</v>
      </c>
      <c r="F854" s="293" t="s">
        <v>255</v>
      </c>
      <c r="G854" s="293" t="s">
        <v>7</v>
      </c>
      <c r="H854" s="544">
        <v>44566</v>
      </c>
      <c r="I854" s="293" t="s">
        <v>164</v>
      </c>
      <c r="J854" s="293" t="s">
        <v>374</v>
      </c>
      <c r="K854" s="293" t="s">
        <v>1774</v>
      </c>
      <c r="L854" s="251">
        <v>641331</v>
      </c>
      <c r="M854" s="298" t="s">
        <v>1471</v>
      </c>
      <c r="N854" s="251">
        <v>274</v>
      </c>
      <c r="O854" s="296" t="s">
        <v>686</v>
      </c>
      <c r="P854" s="297"/>
      <c r="Q854" s="293"/>
      <c r="R854" s="293"/>
      <c r="S854" s="293"/>
    </row>
    <row r="855" spans="2:19" ht="14.1" customHeight="1" thickBot="1">
      <c r="B855" s="247">
        <v>4468</v>
      </c>
      <c r="C855" s="293" t="s">
        <v>427</v>
      </c>
      <c r="D855" s="294" t="s">
        <v>710</v>
      </c>
      <c r="E855" s="267">
        <v>2080</v>
      </c>
      <c r="F855" s="609" t="s">
        <v>303</v>
      </c>
      <c r="G855" s="293" t="s">
        <v>7</v>
      </c>
      <c r="H855" s="544">
        <v>44566</v>
      </c>
      <c r="I855" s="293" t="s">
        <v>164</v>
      </c>
      <c r="J855" s="293" t="s">
        <v>790</v>
      </c>
      <c r="K855" s="293" t="s">
        <v>1775</v>
      </c>
      <c r="L855" s="251">
        <v>666595</v>
      </c>
      <c r="M855" s="298" t="s">
        <v>6847</v>
      </c>
      <c r="N855" s="251">
        <v>719</v>
      </c>
      <c r="O855" s="296" t="s">
        <v>155</v>
      </c>
      <c r="P855" s="297"/>
      <c r="Q855" s="293"/>
      <c r="R855" s="293"/>
      <c r="S855" s="293"/>
    </row>
    <row r="856" spans="2:19" ht="15.75" customHeight="1">
      <c r="B856" s="247">
        <v>4469</v>
      </c>
      <c r="C856" s="293" t="s">
        <v>427</v>
      </c>
      <c r="D856" s="294" t="s">
        <v>451</v>
      </c>
      <c r="E856" s="267">
        <v>5333</v>
      </c>
      <c r="F856" s="293" t="s">
        <v>255</v>
      </c>
      <c r="G856" s="293" t="s">
        <v>7</v>
      </c>
      <c r="H856" s="544">
        <v>44566</v>
      </c>
      <c r="I856" s="293" t="s">
        <v>164</v>
      </c>
      <c r="J856" s="293" t="s">
        <v>374</v>
      </c>
      <c r="K856" s="293" t="s">
        <v>1774</v>
      </c>
      <c r="L856" s="251">
        <v>94442</v>
      </c>
      <c r="M856" s="298" t="s">
        <v>1467</v>
      </c>
      <c r="N856" s="251">
        <v>239</v>
      </c>
      <c r="O856" s="296" t="s">
        <v>155</v>
      </c>
      <c r="P856" s="297" t="s">
        <v>372</v>
      </c>
      <c r="Q856" s="293"/>
      <c r="R856" s="293"/>
      <c r="S856" s="293"/>
    </row>
    <row r="857" spans="2:19" ht="15.75" customHeight="1">
      <c r="B857" s="247">
        <v>4470</v>
      </c>
      <c r="C857" s="357" t="s">
        <v>427</v>
      </c>
      <c r="D857" s="403" t="s">
        <v>316</v>
      </c>
      <c r="E857" s="263">
        <v>2800</v>
      </c>
      <c r="F857" s="357" t="s">
        <v>198</v>
      </c>
      <c r="G857" s="357" t="s">
        <v>7</v>
      </c>
      <c r="H857" s="551">
        <v>44566</v>
      </c>
      <c r="I857" s="357" t="s">
        <v>164</v>
      </c>
      <c r="J857" s="357" t="s">
        <v>169</v>
      </c>
      <c r="K857" s="357" t="s">
        <v>1749</v>
      </c>
      <c r="L857" s="359">
        <v>757571</v>
      </c>
      <c r="M857" s="358" t="s">
        <v>1317</v>
      </c>
      <c r="N857" s="359">
        <v>114</v>
      </c>
      <c r="O857" s="360" t="s">
        <v>686</v>
      </c>
      <c r="P857" s="304" t="s">
        <v>372</v>
      </c>
      <c r="Q857" s="293"/>
      <c r="R857" s="293"/>
      <c r="S857" s="293"/>
    </row>
    <row r="858" spans="2:19" ht="15.75" customHeight="1">
      <c r="B858" s="247">
        <v>4471</v>
      </c>
      <c r="C858" s="293" t="s">
        <v>427</v>
      </c>
      <c r="D858" s="294" t="s">
        <v>467</v>
      </c>
      <c r="E858" s="388">
        <v>3350</v>
      </c>
      <c r="F858" s="293" t="s">
        <v>255</v>
      </c>
      <c r="G858" s="293" t="s">
        <v>7</v>
      </c>
      <c r="H858" s="544">
        <v>44566</v>
      </c>
      <c r="I858" s="293" t="s">
        <v>164</v>
      </c>
      <c r="J858" s="293" t="s">
        <v>374</v>
      </c>
      <c r="K858" s="293" t="s">
        <v>1774</v>
      </c>
      <c r="L858" s="251">
        <v>791956</v>
      </c>
      <c r="M858" s="298" t="s">
        <v>835</v>
      </c>
      <c r="N858" s="251">
        <v>291</v>
      </c>
      <c r="O858" s="296" t="s">
        <v>686</v>
      </c>
      <c r="P858" s="297"/>
      <c r="Q858" s="293"/>
      <c r="R858" s="293"/>
      <c r="S858" s="293"/>
    </row>
    <row r="859" spans="2:19" s="83" customFormat="1" ht="15.75" customHeight="1">
      <c r="B859" s="247">
        <v>4472</v>
      </c>
      <c r="C859" s="293" t="s">
        <v>427</v>
      </c>
      <c r="D859" s="294" t="s">
        <v>714</v>
      </c>
      <c r="E859" s="267">
        <v>3350</v>
      </c>
      <c r="F859" s="293" t="s">
        <v>198</v>
      </c>
      <c r="G859" s="293" t="s">
        <v>7</v>
      </c>
      <c r="H859" s="544">
        <v>44566</v>
      </c>
      <c r="I859" s="293" t="s">
        <v>164</v>
      </c>
      <c r="J859" s="293" t="s">
        <v>336</v>
      </c>
      <c r="K859" s="293" t="s">
        <v>1749</v>
      </c>
      <c r="L859" s="251">
        <v>844907</v>
      </c>
      <c r="M859" s="298" t="s">
        <v>849</v>
      </c>
      <c r="N859" s="251">
        <v>308</v>
      </c>
      <c r="O859" s="296" t="s">
        <v>686</v>
      </c>
      <c r="P859" s="297"/>
      <c r="Q859" s="293"/>
      <c r="R859" s="293"/>
      <c r="S859" s="293"/>
    </row>
    <row r="860" spans="2:19" s="83" customFormat="1" ht="15.75" customHeight="1">
      <c r="B860" s="247">
        <v>4473</v>
      </c>
      <c r="C860" s="293" t="s">
        <v>440</v>
      </c>
      <c r="D860" s="294" t="s">
        <v>420</v>
      </c>
      <c r="E860" s="267">
        <v>2180</v>
      </c>
      <c r="F860" s="293" t="s">
        <v>295</v>
      </c>
      <c r="G860" s="293" t="s">
        <v>432</v>
      </c>
      <c r="H860" s="544">
        <v>44566</v>
      </c>
      <c r="I860" s="293" t="s">
        <v>164</v>
      </c>
      <c r="J860" s="293" t="s">
        <v>390</v>
      </c>
      <c r="K860" s="293" t="s">
        <v>1769</v>
      </c>
      <c r="L860" s="251">
        <v>866795</v>
      </c>
      <c r="M860" s="298" t="s">
        <v>1457</v>
      </c>
      <c r="N860" s="249">
        <v>269</v>
      </c>
      <c r="O860" s="296" t="s">
        <v>686</v>
      </c>
      <c r="P860" s="297"/>
      <c r="Q860" s="293"/>
      <c r="R860" s="293"/>
      <c r="S860" s="293"/>
    </row>
    <row r="861" spans="2:19" s="83" customFormat="1" ht="15.75" customHeight="1">
      <c r="B861" s="247">
        <v>4474</v>
      </c>
      <c r="C861" s="293" t="s">
        <v>427</v>
      </c>
      <c r="D861" s="294" t="s">
        <v>725</v>
      </c>
      <c r="E861" s="267">
        <v>1000</v>
      </c>
      <c r="F861" s="293" t="s">
        <v>198</v>
      </c>
      <c r="G861" s="293" t="s">
        <v>432</v>
      </c>
      <c r="H861" s="544">
        <v>44566</v>
      </c>
      <c r="I861" s="293" t="s">
        <v>402</v>
      </c>
      <c r="J861" s="293" t="s">
        <v>745</v>
      </c>
      <c r="K861" s="293" t="s">
        <v>1749</v>
      </c>
      <c r="L861" s="250">
        <v>29369699</v>
      </c>
      <c r="M861" s="298" t="s">
        <v>842</v>
      </c>
      <c r="N861" s="251">
        <v>181</v>
      </c>
      <c r="O861" s="296" t="s">
        <v>686</v>
      </c>
      <c r="P861" s="297"/>
      <c r="Q861" s="293"/>
      <c r="R861" s="293"/>
      <c r="S861" s="293"/>
    </row>
    <row r="862" spans="2:19" ht="15.75" customHeight="1">
      <c r="B862" s="247">
        <v>4475</v>
      </c>
      <c r="C862" s="293" t="s">
        <v>427</v>
      </c>
      <c r="D862" s="294" t="s">
        <v>725</v>
      </c>
      <c r="E862" s="267">
        <v>1250</v>
      </c>
      <c r="F862" s="293" t="s">
        <v>198</v>
      </c>
      <c r="G862" s="293" t="s">
        <v>432</v>
      </c>
      <c r="H862" s="544">
        <v>44566</v>
      </c>
      <c r="I862" s="293" t="s">
        <v>383</v>
      </c>
      <c r="J862" s="293" t="s">
        <v>591</v>
      </c>
      <c r="K862" s="293" t="s">
        <v>1749</v>
      </c>
      <c r="L862" s="250">
        <v>29370243</v>
      </c>
      <c r="M862" s="298" t="s">
        <v>842</v>
      </c>
      <c r="N862" s="251">
        <v>181</v>
      </c>
      <c r="O862" s="296" t="s">
        <v>686</v>
      </c>
      <c r="P862" s="297"/>
      <c r="Q862" s="293"/>
      <c r="R862" s="293"/>
      <c r="S862" s="293"/>
    </row>
    <row r="863" spans="2:19" ht="15.75" customHeight="1">
      <c r="B863" s="247">
        <v>4476</v>
      </c>
      <c r="C863" s="293" t="s">
        <v>427</v>
      </c>
      <c r="D863" s="294" t="s">
        <v>725</v>
      </c>
      <c r="E863" s="417">
        <v>3350</v>
      </c>
      <c r="F863" s="293" t="s">
        <v>865</v>
      </c>
      <c r="G863" s="293" t="s">
        <v>432</v>
      </c>
      <c r="H863" s="544">
        <v>44566</v>
      </c>
      <c r="I863" s="293" t="s">
        <v>164</v>
      </c>
      <c r="J863" s="293" t="s">
        <v>390</v>
      </c>
      <c r="K863" s="293" t="s">
        <v>1770</v>
      </c>
      <c r="L863" s="250" t="s">
        <v>746</v>
      </c>
      <c r="M863" s="298" t="s">
        <v>842</v>
      </c>
      <c r="N863" s="249">
        <v>299</v>
      </c>
      <c r="O863" s="296" t="s">
        <v>686</v>
      </c>
      <c r="P863" s="297"/>
      <c r="Q863" s="293"/>
      <c r="R863" s="293"/>
      <c r="S863" s="293"/>
    </row>
    <row r="864" spans="2:19" ht="14.1" customHeight="1">
      <c r="B864" s="247">
        <v>4477</v>
      </c>
      <c r="C864" s="293" t="s">
        <v>450</v>
      </c>
      <c r="D864" s="294" t="s">
        <v>477</v>
      </c>
      <c r="E864" s="267">
        <v>1050</v>
      </c>
      <c r="F864" s="293" t="s">
        <v>198</v>
      </c>
      <c r="G864" s="293" t="s">
        <v>7</v>
      </c>
      <c r="H864" s="544">
        <v>44565</v>
      </c>
      <c r="I864" s="293" t="s">
        <v>383</v>
      </c>
      <c r="J864" s="293" t="s">
        <v>591</v>
      </c>
      <c r="K864" s="293" t="s">
        <v>1749</v>
      </c>
      <c r="L864" s="251">
        <v>60999</v>
      </c>
      <c r="M864" s="298" t="s">
        <v>1275</v>
      </c>
      <c r="N864" s="251">
        <v>159</v>
      </c>
      <c r="O864" s="296" t="s">
        <v>686</v>
      </c>
      <c r="P864" s="297"/>
      <c r="Q864" s="293"/>
      <c r="R864" s="293"/>
      <c r="S864" s="293"/>
    </row>
    <row r="865" spans="2:19" ht="14.1" customHeight="1">
      <c r="B865" s="247">
        <v>4478</v>
      </c>
      <c r="C865" s="293" t="s">
        <v>450</v>
      </c>
      <c r="D865" s="294" t="s">
        <v>477</v>
      </c>
      <c r="E865" s="267">
        <v>2500</v>
      </c>
      <c r="F865" s="293" t="s">
        <v>198</v>
      </c>
      <c r="G865" s="293" t="s">
        <v>7</v>
      </c>
      <c r="H865" s="544">
        <v>44565</v>
      </c>
      <c r="I865" s="293" t="s">
        <v>383</v>
      </c>
      <c r="J865" s="293" t="s">
        <v>500</v>
      </c>
      <c r="K865" s="293" t="s">
        <v>1749</v>
      </c>
      <c r="L865" s="251">
        <v>60999</v>
      </c>
      <c r="M865" s="298" t="s">
        <v>1275</v>
      </c>
      <c r="N865" s="251">
        <v>159</v>
      </c>
      <c r="O865" s="296" t="s">
        <v>686</v>
      </c>
      <c r="P865" s="297"/>
      <c r="Q865" s="293"/>
      <c r="R865" s="293"/>
      <c r="S865" s="293"/>
    </row>
    <row r="866" spans="2:19" ht="15.75" customHeight="1">
      <c r="B866" s="247">
        <v>4479</v>
      </c>
      <c r="C866" s="293" t="s">
        <v>446</v>
      </c>
      <c r="D866" s="294" t="s">
        <v>244</v>
      </c>
      <c r="E866" s="267">
        <v>2500</v>
      </c>
      <c r="F866" s="293" t="s">
        <v>163</v>
      </c>
      <c r="G866" s="293" t="s">
        <v>7</v>
      </c>
      <c r="H866" s="544">
        <v>44565</v>
      </c>
      <c r="I866" s="293" t="s">
        <v>224</v>
      </c>
      <c r="J866" s="293" t="s">
        <v>565</v>
      </c>
      <c r="K866" s="293" t="s">
        <v>1768</v>
      </c>
      <c r="L866" s="251" t="s">
        <v>747</v>
      </c>
      <c r="M866" s="298" t="s">
        <v>1098</v>
      </c>
      <c r="N866" s="251">
        <v>71</v>
      </c>
      <c r="O866" s="296" t="s">
        <v>686</v>
      </c>
      <c r="P866" s="297"/>
      <c r="Q866" s="293"/>
      <c r="R866" s="293"/>
      <c r="S866" s="293"/>
    </row>
    <row r="867" spans="2:19" ht="15.75" customHeight="1">
      <c r="B867" s="247">
        <v>4480</v>
      </c>
      <c r="C867" s="293" t="s">
        <v>427</v>
      </c>
      <c r="D867" s="294" t="s">
        <v>35</v>
      </c>
      <c r="E867" s="370">
        <v>2800</v>
      </c>
      <c r="F867" s="293" t="s">
        <v>198</v>
      </c>
      <c r="G867" s="293" t="s">
        <v>432</v>
      </c>
      <c r="H867" s="544">
        <v>44565</v>
      </c>
      <c r="I867" s="293" t="s">
        <v>164</v>
      </c>
      <c r="J867" s="293" t="s">
        <v>596</v>
      </c>
      <c r="K867" s="293" t="s">
        <v>1749</v>
      </c>
      <c r="L867" s="251">
        <v>290320</v>
      </c>
      <c r="M867" s="298" t="s">
        <v>36</v>
      </c>
      <c r="N867" s="251">
        <v>194</v>
      </c>
      <c r="O867" s="296" t="s">
        <v>686</v>
      </c>
      <c r="P867" s="297"/>
      <c r="Q867" s="293"/>
      <c r="R867" s="293"/>
      <c r="S867" s="293"/>
    </row>
    <row r="868" spans="2:19" ht="15.75" customHeight="1">
      <c r="B868" s="247">
        <v>4481</v>
      </c>
      <c r="C868" s="293" t="s">
        <v>427</v>
      </c>
      <c r="D868" s="294" t="s">
        <v>277</v>
      </c>
      <c r="E868" s="417">
        <v>1250</v>
      </c>
      <c r="F868" s="293" t="s">
        <v>166</v>
      </c>
      <c r="G868" s="293" t="s">
        <v>7</v>
      </c>
      <c r="H868" s="544">
        <v>44565</v>
      </c>
      <c r="I868" s="293" t="s">
        <v>164</v>
      </c>
      <c r="J868" s="293" t="s">
        <v>723</v>
      </c>
      <c r="K868" s="293" t="s">
        <v>903</v>
      </c>
      <c r="L868" s="251">
        <v>299047</v>
      </c>
      <c r="M868" s="298" t="s">
        <v>1031</v>
      </c>
      <c r="N868" s="251">
        <v>41</v>
      </c>
      <c r="O868" s="296" t="s">
        <v>686</v>
      </c>
      <c r="P868" s="297"/>
      <c r="Q868" s="293"/>
      <c r="R868" s="293"/>
      <c r="S868" s="293"/>
    </row>
    <row r="869" spans="2:19" ht="15.75" customHeight="1">
      <c r="B869" s="247">
        <v>4482</v>
      </c>
      <c r="C869" s="293" t="s">
        <v>427</v>
      </c>
      <c r="D869" s="294" t="s">
        <v>277</v>
      </c>
      <c r="E869" s="417">
        <v>1250</v>
      </c>
      <c r="F869" s="293" t="s">
        <v>166</v>
      </c>
      <c r="G869" s="293" t="s">
        <v>7</v>
      </c>
      <c r="H869" s="544">
        <v>44565</v>
      </c>
      <c r="I869" s="293" t="s">
        <v>164</v>
      </c>
      <c r="J869" s="293" t="s">
        <v>724</v>
      </c>
      <c r="K869" s="293" t="s">
        <v>903</v>
      </c>
      <c r="L869" s="251">
        <v>299047</v>
      </c>
      <c r="M869" s="298" t="s">
        <v>1031</v>
      </c>
      <c r="N869" s="251">
        <v>41</v>
      </c>
      <c r="O869" s="296" t="s">
        <v>686</v>
      </c>
      <c r="P869" s="297"/>
      <c r="Q869" s="293"/>
      <c r="R869" s="293"/>
      <c r="S869" s="293"/>
    </row>
    <row r="870" spans="2:19" ht="15.75" customHeight="1">
      <c r="B870" s="247">
        <v>4483</v>
      </c>
      <c r="C870" s="293" t="s">
        <v>446</v>
      </c>
      <c r="D870" s="294" t="s">
        <v>248</v>
      </c>
      <c r="E870" s="267">
        <v>5000</v>
      </c>
      <c r="F870" s="293" t="s">
        <v>163</v>
      </c>
      <c r="G870" s="293" t="s">
        <v>7</v>
      </c>
      <c r="H870" s="544">
        <v>44565</v>
      </c>
      <c r="I870" s="293" t="s">
        <v>224</v>
      </c>
      <c r="J870" s="293" t="s">
        <v>566</v>
      </c>
      <c r="K870" s="293" t="s">
        <v>1768</v>
      </c>
      <c r="L870" s="251">
        <v>343036</v>
      </c>
      <c r="M870" s="298" t="s">
        <v>1138</v>
      </c>
      <c r="N870" s="251">
        <v>91</v>
      </c>
      <c r="O870" s="296" t="s">
        <v>686</v>
      </c>
      <c r="P870" s="297"/>
      <c r="Q870" s="293"/>
      <c r="R870" s="293"/>
      <c r="S870" s="293"/>
    </row>
    <row r="871" spans="2:19" ht="15.75" customHeight="1">
      <c r="B871" s="360">
        <v>4484</v>
      </c>
      <c r="C871" s="357" t="s">
        <v>427</v>
      </c>
      <c r="D871" s="403" t="s">
        <v>438</v>
      </c>
      <c r="E871" s="263">
        <v>5333</v>
      </c>
      <c r="F871" s="357" t="s">
        <v>255</v>
      </c>
      <c r="G871" s="357" t="s">
        <v>7</v>
      </c>
      <c r="H871" s="551">
        <v>44565</v>
      </c>
      <c r="I871" s="293" t="s">
        <v>164</v>
      </c>
      <c r="J871" s="357" t="s">
        <v>374</v>
      </c>
      <c r="K871" s="357" t="s">
        <v>1774</v>
      </c>
      <c r="L871" s="359">
        <v>445856</v>
      </c>
      <c r="M871" s="358" t="s">
        <v>827</v>
      </c>
      <c r="N871" s="359">
        <v>111</v>
      </c>
      <c r="O871" s="360" t="s">
        <v>686</v>
      </c>
      <c r="P871" s="304" t="s">
        <v>372</v>
      </c>
      <c r="Q871" s="357"/>
      <c r="R871" s="357"/>
      <c r="S871" s="357"/>
    </row>
    <row r="872" spans="2:19" ht="14.1" customHeight="1">
      <c r="B872" s="247">
        <v>4485</v>
      </c>
      <c r="C872" s="293" t="s">
        <v>294</v>
      </c>
      <c r="D872" s="294" t="s">
        <v>760</v>
      </c>
      <c r="E872" s="267">
        <v>2180</v>
      </c>
      <c r="F872" s="293" t="s">
        <v>295</v>
      </c>
      <c r="G872" s="293" t="s">
        <v>7</v>
      </c>
      <c r="H872" s="544">
        <v>44565</v>
      </c>
      <c r="I872" s="293" t="s">
        <v>164</v>
      </c>
      <c r="J872" s="293" t="s">
        <v>761</v>
      </c>
      <c r="K872" s="293" t="s">
        <v>1769</v>
      </c>
      <c r="L872" s="251">
        <v>479236</v>
      </c>
      <c r="M872" s="298" t="s">
        <v>857</v>
      </c>
      <c r="N872" s="251">
        <v>316</v>
      </c>
      <c r="O872" s="296" t="s">
        <v>686</v>
      </c>
      <c r="P872" s="297"/>
      <c r="Q872" s="293"/>
      <c r="R872" s="293"/>
      <c r="S872" s="293"/>
    </row>
    <row r="873" spans="2:19" ht="14.1" customHeight="1">
      <c r="B873" s="247">
        <v>4486</v>
      </c>
      <c r="C873" s="357" t="s">
        <v>427</v>
      </c>
      <c r="D873" s="403" t="s">
        <v>381</v>
      </c>
      <c r="E873" s="263">
        <v>3350</v>
      </c>
      <c r="F873" s="357" t="s">
        <v>198</v>
      </c>
      <c r="G873" s="357" t="s">
        <v>7</v>
      </c>
      <c r="H873" s="551">
        <v>44565</v>
      </c>
      <c r="I873" s="357" t="s">
        <v>164</v>
      </c>
      <c r="J873" s="357" t="s">
        <v>390</v>
      </c>
      <c r="K873" s="357" t="s">
        <v>1749</v>
      </c>
      <c r="L873" s="359">
        <v>585144</v>
      </c>
      <c r="M873" s="358" t="s">
        <v>154</v>
      </c>
      <c r="N873" s="359">
        <v>92</v>
      </c>
      <c r="O873" s="360" t="s">
        <v>686</v>
      </c>
      <c r="P873" s="304" t="s">
        <v>372</v>
      </c>
      <c r="Q873" s="357"/>
      <c r="R873" s="357"/>
      <c r="S873" s="357"/>
    </row>
    <row r="874" spans="2:19" ht="15.75" customHeight="1">
      <c r="B874" s="247">
        <v>4487</v>
      </c>
      <c r="C874" s="293" t="s">
        <v>294</v>
      </c>
      <c r="D874" s="294" t="s">
        <v>364</v>
      </c>
      <c r="E874" s="267">
        <v>3350</v>
      </c>
      <c r="F874" s="293" t="s">
        <v>255</v>
      </c>
      <c r="G874" s="293" t="s">
        <v>7</v>
      </c>
      <c r="H874" s="544">
        <v>44565</v>
      </c>
      <c r="I874" s="293" t="s">
        <v>164</v>
      </c>
      <c r="J874" s="293" t="s">
        <v>374</v>
      </c>
      <c r="K874" s="293" t="s">
        <v>1774</v>
      </c>
      <c r="L874" s="251">
        <v>591357</v>
      </c>
      <c r="M874" s="298" t="s">
        <v>139</v>
      </c>
      <c r="N874" s="251">
        <v>256</v>
      </c>
      <c r="O874" s="296" t="s">
        <v>686</v>
      </c>
      <c r="P874" s="297"/>
      <c r="Q874" s="293"/>
      <c r="R874" s="293"/>
      <c r="S874" s="293"/>
    </row>
    <row r="875" spans="2:19" ht="15.75" customHeight="1">
      <c r="B875" s="360">
        <v>4488</v>
      </c>
      <c r="C875" s="357" t="s">
        <v>427</v>
      </c>
      <c r="D875" s="403" t="s">
        <v>416</v>
      </c>
      <c r="E875" s="263">
        <v>4000</v>
      </c>
      <c r="F875" s="357" t="s">
        <v>255</v>
      </c>
      <c r="G875" s="357" t="s">
        <v>7</v>
      </c>
      <c r="H875" s="551">
        <v>44565</v>
      </c>
      <c r="I875" s="293" t="s">
        <v>1766</v>
      </c>
      <c r="J875" s="357" t="s">
        <v>748</v>
      </c>
      <c r="K875" s="357" t="s">
        <v>1774</v>
      </c>
      <c r="L875" s="359">
        <v>624276</v>
      </c>
      <c r="M875" s="358" t="s">
        <v>1456</v>
      </c>
      <c r="N875" s="359">
        <v>83</v>
      </c>
      <c r="O875" s="360" t="s">
        <v>686</v>
      </c>
      <c r="P875" s="304" t="s">
        <v>372</v>
      </c>
      <c r="Q875" s="357"/>
      <c r="R875" s="357"/>
      <c r="S875" s="357"/>
    </row>
    <row r="876" spans="2:19" ht="15.75" customHeight="1">
      <c r="B876" s="247">
        <v>4489</v>
      </c>
      <c r="C876" s="293" t="s">
        <v>427</v>
      </c>
      <c r="D876" s="294" t="s">
        <v>815</v>
      </c>
      <c r="E876" s="267">
        <v>8000</v>
      </c>
      <c r="F876" s="293" t="s">
        <v>255</v>
      </c>
      <c r="G876" s="293" t="s">
        <v>715</v>
      </c>
      <c r="H876" s="544">
        <v>44565</v>
      </c>
      <c r="I876" s="293" t="s">
        <v>1766</v>
      </c>
      <c r="J876" s="293" t="s">
        <v>749</v>
      </c>
      <c r="K876" s="293" t="s">
        <v>1774</v>
      </c>
      <c r="L876" s="251">
        <v>630600</v>
      </c>
      <c r="M876" s="298" t="s">
        <v>712</v>
      </c>
      <c r="N876" s="353"/>
      <c r="O876" s="296" t="s">
        <v>686</v>
      </c>
      <c r="P876" s="297"/>
      <c r="Q876" s="293"/>
      <c r="R876" s="293"/>
      <c r="S876" s="293"/>
    </row>
    <row r="877" spans="2:19" ht="15.75" customHeight="1">
      <c r="B877" s="247">
        <v>4490</v>
      </c>
      <c r="C877" s="293" t="s">
        <v>427</v>
      </c>
      <c r="D877" s="294" t="s">
        <v>815</v>
      </c>
      <c r="E877" s="267">
        <v>2500</v>
      </c>
      <c r="F877" s="293" t="s">
        <v>255</v>
      </c>
      <c r="G877" s="293" t="s">
        <v>715</v>
      </c>
      <c r="H877" s="544">
        <v>44565</v>
      </c>
      <c r="I877" s="293" t="s">
        <v>383</v>
      </c>
      <c r="J877" s="293" t="s">
        <v>500</v>
      </c>
      <c r="K877" s="293" t="s">
        <v>1774</v>
      </c>
      <c r="L877" s="251">
        <v>630669</v>
      </c>
      <c r="M877" s="298" t="s">
        <v>712</v>
      </c>
      <c r="N877" s="353"/>
      <c r="O877" s="296" t="s">
        <v>686</v>
      </c>
      <c r="P877" s="297"/>
      <c r="Q877" s="293"/>
      <c r="R877" s="293"/>
      <c r="S877" s="293"/>
    </row>
    <row r="878" spans="2:19" ht="15.75" customHeight="1">
      <c r="B878" s="247">
        <v>4491</v>
      </c>
      <c r="C878" s="293" t="s">
        <v>427</v>
      </c>
      <c r="D878" s="294" t="s">
        <v>434</v>
      </c>
      <c r="E878" s="385">
        <v>2180</v>
      </c>
      <c r="F878" s="293" t="s">
        <v>303</v>
      </c>
      <c r="G878" s="293" t="s">
        <v>432</v>
      </c>
      <c r="H878" s="544">
        <v>44565</v>
      </c>
      <c r="I878" s="293" t="s">
        <v>164</v>
      </c>
      <c r="J878" s="293" t="s">
        <v>590</v>
      </c>
      <c r="K878" s="293" t="s">
        <v>1775</v>
      </c>
      <c r="L878" s="419">
        <v>639370</v>
      </c>
      <c r="M878" s="418" t="s">
        <v>143</v>
      </c>
      <c r="N878" s="419">
        <v>258</v>
      </c>
      <c r="O878" s="296" t="s">
        <v>686</v>
      </c>
      <c r="P878" s="297" t="s">
        <v>2970</v>
      </c>
      <c r="Q878" s="293"/>
      <c r="R878" s="293"/>
      <c r="S878" s="293"/>
    </row>
    <row r="879" spans="2:19" ht="15.75" customHeight="1">
      <c r="B879" s="247">
        <v>4492</v>
      </c>
      <c r="C879" s="293" t="s">
        <v>427</v>
      </c>
      <c r="D879" s="294" t="s">
        <v>434</v>
      </c>
      <c r="E879" s="385">
        <v>2180</v>
      </c>
      <c r="F879" s="293" t="s">
        <v>303</v>
      </c>
      <c r="G879" s="293" t="s">
        <v>432</v>
      </c>
      <c r="H879" s="544">
        <v>44565</v>
      </c>
      <c r="I879" s="293" t="s">
        <v>164</v>
      </c>
      <c r="J879" s="293" t="s">
        <v>697</v>
      </c>
      <c r="K879" s="293" t="s">
        <v>1775</v>
      </c>
      <c r="L879" s="419">
        <v>639370</v>
      </c>
      <c r="M879" s="418" t="s">
        <v>143</v>
      </c>
      <c r="N879" s="419">
        <v>258</v>
      </c>
      <c r="O879" s="296" t="s">
        <v>686</v>
      </c>
      <c r="P879" s="297" t="s">
        <v>2970</v>
      </c>
      <c r="Q879" s="293"/>
      <c r="R879" s="293"/>
      <c r="S879" s="293"/>
    </row>
    <row r="880" spans="2:19" ht="15.75" customHeight="1">
      <c r="B880" s="247">
        <v>4493</v>
      </c>
      <c r="C880" s="293" t="s">
        <v>427</v>
      </c>
      <c r="D880" s="294" t="s">
        <v>434</v>
      </c>
      <c r="E880" s="385">
        <v>640</v>
      </c>
      <c r="F880" s="293" t="s">
        <v>303</v>
      </c>
      <c r="G880" s="293" t="s">
        <v>432</v>
      </c>
      <c r="H880" s="544">
        <v>44565</v>
      </c>
      <c r="I880" s="293" t="s">
        <v>224</v>
      </c>
      <c r="J880" s="293" t="s">
        <v>1642</v>
      </c>
      <c r="K880" s="293" t="s">
        <v>1775</v>
      </c>
      <c r="L880" s="419">
        <v>639370</v>
      </c>
      <c r="M880" s="418" t="s">
        <v>143</v>
      </c>
      <c r="N880" s="419">
        <v>258</v>
      </c>
      <c r="O880" s="296" t="s">
        <v>686</v>
      </c>
      <c r="P880" s="297" t="s">
        <v>2970</v>
      </c>
      <c r="Q880" s="293"/>
      <c r="R880" s="293"/>
      <c r="S880" s="293"/>
    </row>
    <row r="881" spans="2:19" ht="14.1" customHeight="1">
      <c r="B881" s="247">
        <v>4494</v>
      </c>
      <c r="C881" s="293" t="s">
        <v>427</v>
      </c>
      <c r="D881" s="294" t="s">
        <v>434</v>
      </c>
      <c r="E881" s="370">
        <v>2180</v>
      </c>
      <c r="F881" s="293" t="s">
        <v>303</v>
      </c>
      <c r="G881" s="293" t="s">
        <v>432</v>
      </c>
      <c r="H881" s="544">
        <v>44565</v>
      </c>
      <c r="I881" s="293" t="s">
        <v>164</v>
      </c>
      <c r="J881" s="293" t="s">
        <v>599</v>
      </c>
      <c r="K881" s="293" t="s">
        <v>1775</v>
      </c>
      <c r="L881" s="251">
        <v>639511</v>
      </c>
      <c r="M881" s="298" t="s">
        <v>143</v>
      </c>
      <c r="N881" s="251">
        <v>258</v>
      </c>
      <c r="O881" s="296" t="s">
        <v>686</v>
      </c>
      <c r="P881" s="297" t="s">
        <v>2970</v>
      </c>
      <c r="Q881" s="293"/>
      <c r="R881" s="293"/>
      <c r="S881" s="293"/>
    </row>
    <row r="882" spans="2:19" ht="15.75" customHeight="1">
      <c r="B882" s="360">
        <v>4495</v>
      </c>
      <c r="C882" s="357" t="s">
        <v>427</v>
      </c>
      <c r="D882" s="403" t="s">
        <v>479</v>
      </c>
      <c r="E882" s="263">
        <v>2285</v>
      </c>
      <c r="F882" s="357" t="s">
        <v>255</v>
      </c>
      <c r="G882" s="357" t="s">
        <v>7</v>
      </c>
      <c r="H882" s="551">
        <v>44565</v>
      </c>
      <c r="I882" s="293" t="s">
        <v>164</v>
      </c>
      <c r="J882" s="357" t="s">
        <v>374</v>
      </c>
      <c r="K882" s="357" t="s">
        <v>1774</v>
      </c>
      <c r="L882" s="359">
        <v>683083</v>
      </c>
      <c r="M882" s="358" t="s">
        <v>832</v>
      </c>
      <c r="N882" s="359">
        <v>232</v>
      </c>
      <c r="O882" s="360" t="s">
        <v>686</v>
      </c>
      <c r="P882" s="304" t="s">
        <v>372</v>
      </c>
      <c r="Q882" s="357"/>
      <c r="R882" s="357"/>
      <c r="S882" s="357"/>
    </row>
    <row r="883" spans="2:19" ht="15.75" customHeight="1">
      <c r="B883" s="247">
        <v>4496</v>
      </c>
      <c r="C883" s="293" t="s">
        <v>433</v>
      </c>
      <c r="D883" s="294" t="s">
        <v>406</v>
      </c>
      <c r="E883" s="417">
        <v>1250</v>
      </c>
      <c r="F883" s="293" t="s">
        <v>166</v>
      </c>
      <c r="G883" s="293" t="s">
        <v>7</v>
      </c>
      <c r="H883" s="544">
        <v>44565</v>
      </c>
      <c r="I883" s="293" t="s">
        <v>164</v>
      </c>
      <c r="J883" s="293" t="s">
        <v>391</v>
      </c>
      <c r="K883" s="293" t="s">
        <v>903</v>
      </c>
      <c r="L883" s="251">
        <v>702972</v>
      </c>
      <c r="M883" s="298" t="s">
        <v>921</v>
      </c>
      <c r="N883" s="251">
        <v>4</v>
      </c>
      <c r="O883" s="296" t="s">
        <v>686</v>
      </c>
      <c r="P883" s="297"/>
      <c r="Q883" s="293"/>
      <c r="R883" s="293"/>
      <c r="S883" s="293"/>
    </row>
    <row r="884" spans="2:19" ht="15.75" customHeight="1">
      <c r="B884" s="247">
        <v>4497</v>
      </c>
      <c r="C884" s="293" t="s">
        <v>433</v>
      </c>
      <c r="D884" s="294" t="s">
        <v>406</v>
      </c>
      <c r="E884" s="417">
        <v>1250</v>
      </c>
      <c r="F884" s="293" t="s">
        <v>166</v>
      </c>
      <c r="G884" s="293" t="s">
        <v>7</v>
      </c>
      <c r="H884" s="544">
        <v>44565</v>
      </c>
      <c r="I884" s="293" t="s">
        <v>164</v>
      </c>
      <c r="J884" s="293" t="s">
        <v>393</v>
      </c>
      <c r="K884" s="293" t="s">
        <v>903</v>
      </c>
      <c r="L884" s="251">
        <v>702972</v>
      </c>
      <c r="M884" s="298" t="s">
        <v>921</v>
      </c>
      <c r="N884" s="251">
        <v>4</v>
      </c>
      <c r="O884" s="296" t="s">
        <v>686</v>
      </c>
      <c r="P884" s="297"/>
      <c r="Q884" s="293"/>
      <c r="R884" s="293"/>
      <c r="S884" s="293"/>
    </row>
    <row r="885" spans="2:19" ht="15.75" customHeight="1">
      <c r="B885" s="247">
        <v>4498</v>
      </c>
      <c r="C885" s="293" t="s">
        <v>1884</v>
      </c>
      <c r="D885" s="294" t="s">
        <v>302</v>
      </c>
      <c r="E885" s="267">
        <v>1350</v>
      </c>
      <c r="F885" s="293" t="s">
        <v>166</v>
      </c>
      <c r="G885" s="293" t="s">
        <v>7</v>
      </c>
      <c r="H885" s="544">
        <v>44565</v>
      </c>
      <c r="I885" s="293" t="s">
        <v>164</v>
      </c>
      <c r="J885" s="293" t="s">
        <v>340</v>
      </c>
      <c r="K885" s="293" t="s">
        <v>903</v>
      </c>
      <c r="L885" s="251">
        <v>793743</v>
      </c>
      <c r="M885" s="298" t="s">
        <v>955</v>
      </c>
      <c r="N885" s="251">
        <v>17</v>
      </c>
      <c r="O885" s="296" t="s">
        <v>686</v>
      </c>
      <c r="P885" s="297"/>
      <c r="Q885" s="293"/>
      <c r="R885" s="293"/>
      <c r="S885" s="293"/>
    </row>
    <row r="886" spans="2:19" s="83" customFormat="1" ht="15.75" customHeight="1">
      <c r="B886" s="247">
        <v>4499</v>
      </c>
      <c r="C886" s="293" t="s">
        <v>427</v>
      </c>
      <c r="D886" s="294" t="s">
        <v>454</v>
      </c>
      <c r="E886" s="267">
        <v>5333</v>
      </c>
      <c r="F886" s="293" t="s">
        <v>255</v>
      </c>
      <c r="G886" s="293" t="s">
        <v>7</v>
      </c>
      <c r="H886" s="544">
        <v>44565</v>
      </c>
      <c r="I886" s="293" t="s">
        <v>164</v>
      </c>
      <c r="J886" s="293" t="s">
        <v>374</v>
      </c>
      <c r="K886" s="293" t="s">
        <v>1774</v>
      </c>
      <c r="L886" s="251">
        <v>873276</v>
      </c>
      <c r="M886" s="298" t="s">
        <v>1463</v>
      </c>
      <c r="N886" s="251">
        <v>272</v>
      </c>
      <c r="O886" s="296" t="s">
        <v>686</v>
      </c>
      <c r="P886" s="297"/>
      <c r="Q886" s="293"/>
      <c r="R886" s="293"/>
      <c r="S886" s="293"/>
    </row>
    <row r="887" spans="2:19" ht="15.75" customHeight="1">
      <c r="B887" s="247">
        <v>4500</v>
      </c>
      <c r="C887" s="293" t="s">
        <v>1884</v>
      </c>
      <c r="D887" s="294" t="s">
        <v>289</v>
      </c>
      <c r="E887" s="267">
        <v>1000</v>
      </c>
      <c r="F887" s="293" t="s">
        <v>166</v>
      </c>
      <c r="G887" s="293" t="s">
        <v>7</v>
      </c>
      <c r="H887" s="544">
        <v>44564</v>
      </c>
      <c r="I887" s="293" t="s">
        <v>280</v>
      </c>
      <c r="J887" s="293" t="s">
        <v>750</v>
      </c>
      <c r="K887" s="293" t="s">
        <v>903</v>
      </c>
      <c r="L887" s="251">
        <v>155699</v>
      </c>
      <c r="M887" s="298" t="s">
        <v>964</v>
      </c>
      <c r="N887" s="251">
        <v>20</v>
      </c>
      <c r="O887" s="296" t="s">
        <v>686</v>
      </c>
      <c r="P887" s="297"/>
      <c r="Q887" s="293"/>
      <c r="R887" s="293"/>
      <c r="S887" s="293"/>
    </row>
    <row r="888" spans="2:19" ht="14.1" customHeight="1">
      <c r="B888" s="247">
        <v>4501</v>
      </c>
      <c r="C888" s="293" t="s">
        <v>427</v>
      </c>
      <c r="D888" s="294" t="s">
        <v>592</v>
      </c>
      <c r="E888" s="316">
        <v>3900</v>
      </c>
      <c r="F888" s="293" t="s">
        <v>865</v>
      </c>
      <c r="G888" s="293" t="s">
        <v>432</v>
      </c>
      <c r="H888" s="544">
        <v>44564</v>
      </c>
      <c r="I888" s="293" t="s">
        <v>164</v>
      </c>
      <c r="J888" s="315" t="s">
        <v>352</v>
      </c>
      <c r="K888" s="293" t="s">
        <v>1770</v>
      </c>
      <c r="L888" s="251">
        <v>932987</v>
      </c>
      <c r="M888" s="298" t="s">
        <v>838</v>
      </c>
      <c r="N888" s="251">
        <v>283</v>
      </c>
      <c r="O888" s="296" t="s">
        <v>686</v>
      </c>
      <c r="P888" s="297"/>
      <c r="Q888" s="293"/>
      <c r="R888" s="293"/>
      <c r="S888" s="293"/>
    </row>
    <row r="889" spans="2:19" ht="14.1" customHeight="1">
      <c r="B889" s="360">
        <v>4502</v>
      </c>
      <c r="C889" s="357" t="s">
        <v>427</v>
      </c>
      <c r="D889" s="403" t="s">
        <v>319</v>
      </c>
      <c r="E889" s="263">
        <v>3000</v>
      </c>
      <c r="F889" s="357" t="s">
        <v>198</v>
      </c>
      <c r="G889" s="357" t="s">
        <v>7</v>
      </c>
      <c r="H889" s="551">
        <v>44564</v>
      </c>
      <c r="I889" s="293" t="s">
        <v>164</v>
      </c>
      <c r="J889" s="357" t="s">
        <v>374</v>
      </c>
      <c r="K889" s="357" t="s">
        <v>1749</v>
      </c>
      <c r="L889" s="359">
        <v>937782</v>
      </c>
      <c r="M889" s="358" t="s">
        <v>1385</v>
      </c>
      <c r="N889" s="359">
        <v>270</v>
      </c>
      <c r="O889" s="360" t="s">
        <v>686</v>
      </c>
      <c r="P889" s="304" t="s">
        <v>372</v>
      </c>
      <c r="Q889" s="357"/>
      <c r="R889" s="357"/>
      <c r="S889" s="357"/>
    </row>
    <row r="890" spans="2:19" ht="14.1" customHeight="1">
      <c r="B890" s="247">
        <v>4503</v>
      </c>
      <c r="C890" s="293" t="s">
        <v>427</v>
      </c>
      <c r="D890" s="294" t="s">
        <v>310</v>
      </c>
      <c r="E890" s="267">
        <v>3000</v>
      </c>
      <c r="F890" s="293" t="s">
        <v>198</v>
      </c>
      <c r="G890" s="293" t="s">
        <v>7</v>
      </c>
      <c r="H890" s="544">
        <v>44564</v>
      </c>
      <c r="I890" s="293" t="s">
        <v>280</v>
      </c>
      <c r="J890" s="293" t="s">
        <v>704</v>
      </c>
      <c r="K890" s="293" t="s">
        <v>1749</v>
      </c>
      <c r="L890" s="251">
        <v>58649</v>
      </c>
      <c r="M890" s="298" t="s">
        <v>1324</v>
      </c>
      <c r="N890" s="251">
        <v>179</v>
      </c>
      <c r="O890" s="296" t="s">
        <v>686</v>
      </c>
      <c r="P890" s="297"/>
      <c r="Q890" s="293"/>
      <c r="R890" s="293"/>
      <c r="S890" s="293"/>
    </row>
    <row r="891" spans="2:19" ht="14.1" customHeight="1">
      <c r="B891" s="247">
        <v>4504</v>
      </c>
      <c r="C891" s="293" t="s">
        <v>427</v>
      </c>
      <c r="D891" s="294" t="s">
        <v>310</v>
      </c>
      <c r="E891" s="267">
        <v>3350</v>
      </c>
      <c r="F891" s="293" t="s">
        <v>198</v>
      </c>
      <c r="G891" s="293" t="s">
        <v>7</v>
      </c>
      <c r="H891" s="544">
        <v>44564</v>
      </c>
      <c r="I891" s="293" t="s">
        <v>164</v>
      </c>
      <c r="J891" s="293" t="s">
        <v>178</v>
      </c>
      <c r="K891" s="293" t="s">
        <v>1749</v>
      </c>
      <c r="L891" s="251">
        <v>58509</v>
      </c>
      <c r="M891" s="298" t="s">
        <v>1324</v>
      </c>
      <c r="N891" s="251">
        <v>179</v>
      </c>
      <c r="O891" s="296" t="s">
        <v>686</v>
      </c>
      <c r="P891" s="297"/>
      <c r="Q891" s="293"/>
      <c r="R891" s="293"/>
      <c r="S891" s="293"/>
    </row>
    <row r="892" spans="2:19" ht="15.75" customHeight="1">
      <c r="B892" s="247">
        <v>4505</v>
      </c>
      <c r="C892" s="293" t="s">
        <v>1884</v>
      </c>
      <c r="D892" s="294" t="s">
        <v>177</v>
      </c>
      <c r="E892" s="267">
        <v>1350</v>
      </c>
      <c r="F892" s="293" t="s">
        <v>166</v>
      </c>
      <c r="G892" s="293" t="s">
        <v>7</v>
      </c>
      <c r="H892" s="544">
        <v>44564</v>
      </c>
      <c r="I892" s="293" t="s">
        <v>164</v>
      </c>
      <c r="J892" s="293" t="s">
        <v>341</v>
      </c>
      <c r="K892" s="293" t="s">
        <v>903</v>
      </c>
      <c r="L892" s="251">
        <v>389015</v>
      </c>
      <c r="M892" s="298" t="s">
        <v>949</v>
      </c>
      <c r="N892" s="323">
        <v>15</v>
      </c>
      <c r="O892" s="296" t="s">
        <v>686</v>
      </c>
      <c r="P892" s="297"/>
      <c r="Q892" s="293"/>
      <c r="R892" s="293"/>
      <c r="S892" s="293"/>
    </row>
    <row r="893" spans="2:19" ht="15.75" customHeight="1">
      <c r="B893" s="247">
        <v>4506</v>
      </c>
      <c r="C893" s="293" t="s">
        <v>433</v>
      </c>
      <c r="D893" s="294" t="s">
        <v>436</v>
      </c>
      <c r="E893" s="267">
        <v>1250</v>
      </c>
      <c r="F893" s="293" t="s">
        <v>166</v>
      </c>
      <c r="G893" s="293" t="s">
        <v>7</v>
      </c>
      <c r="H893" s="544">
        <v>44564</v>
      </c>
      <c r="I893" s="293" t="s">
        <v>164</v>
      </c>
      <c r="J893" s="293" t="s">
        <v>702</v>
      </c>
      <c r="K893" s="293" t="s">
        <v>903</v>
      </c>
      <c r="L893" s="251">
        <v>817185</v>
      </c>
      <c r="M893" s="298" t="s">
        <v>940</v>
      </c>
      <c r="N893" s="251">
        <v>12</v>
      </c>
      <c r="O893" s="296" t="s">
        <v>686</v>
      </c>
      <c r="P893" s="297"/>
      <c r="Q893" s="293"/>
      <c r="R893" s="293"/>
      <c r="S893" s="293"/>
    </row>
    <row r="894" spans="2:19" ht="15.75" customHeight="1">
      <c r="B894" s="360">
        <v>4507</v>
      </c>
      <c r="C894" s="357" t="s">
        <v>294</v>
      </c>
      <c r="D894" s="403" t="s">
        <v>474</v>
      </c>
      <c r="E894" s="263">
        <v>3350</v>
      </c>
      <c r="F894" s="357" t="s">
        <v>198</v>
      </c>
      <c r="G894" s="357" t="s">
        <v>7</v>
      </c>
      <c r="H894" s="551">
        <v>44564</v>
      </c>
      <c r="I894" s="293" t="s">
        <v>164</v>
      </c>
      <c r="J894" s="357" t="s">
        <v>596</v>
      </c>
      <c r="K894" s="357" t="s">
        <v>1749</v>
      </c>
      <c r="L894" s="359">
        <v>810804</v>
      </c>
      <c r="M894" s="358" t="s">
        <v>1393</v>
      </c>
      <c r="N894" s="359">
        <v>165</v>
      </c>
      <c r="O894" s="360" t="s">
        <v>686</v>
      </c>
      <c r="P894" s="360" t="s">
        <v>372</v>
      </c>
      <c r="Q894" s="357" t="s">
        <v>2971</v>
      </c>
      <c r="R894" s="357"/>
      <c r="S894" s="357"/>
    </row>
    <row r="895" spans="2:19" ht="15.75" customHeight="1">
      <c r="B895" s="360">
        <v>4508</v>
      </c>
      <c r="C895" s="357" t="s">
        <v>294</v>
      </c>
      <c r="D895" s="403" t="s">
        <v>474</v>
      </c>
      <c r="E895" s="263">
        <v>3350</v>
      </c>
      <c r="F895" s="357" t="s">
        <v>198</v>
      </c>
      <c r="G895" s="357" t="s">
        <v>7</v>
      </c>
      <c r="H895" s="551">
        <v>44564</v>
      </c>
      <c r="I895" s="293" t="s">
        <v>164</v>
      </c>
      <c r="J895" s="357" t="s">
        <v>597</v>
      </c>
      <c r="K895" s="357" t="s">
        <v>1749</v>
      </c>
      <c r="L895" s="359">
        <v>810804</v>
      </c>
      <c r="M895" s="358" t="s">
        <v>1393</v>
      </c>
      <c r="N895" s="359">
        <v>165</v>
      </c>
      <c r="O895" s="360" t="s">
        <v>686</v>
      </c>
      <c r="P895" s="360" t="s">
        <v>372</v>
      </c>
      <c r="Q895" s="357" t="s">
        <v>2971</v>
      </c>
      <c r="R895" s="357"/>
      <c r="S895" s="357"/>
    </row>
    <row r="896" spans="2:19" ht="15.75" customHeight="1">
      <c r="B896" s="360">
        <v>4509</v>
      </c>
      <c r="C896" s="357" t="s">
        <v>294</v>
      </c>
      <c r="D896" s="403" t="s">
        <v>474</v>
      </c>
      <c r="E896" s="263">
        <v>3350</v>
      </c>
      <c r="F896" s="357" t="s">
        <v>198</v>
      </c>
      <c r="G896" s="357" t="s">
        <v>7</v>
      </c>
      <c r="H896" s="551">
        <v>44564</v>
      </c>
      <c r="I896" s="293" t="s">
        <v>164</v>
      </c>
      <c r="J896" s="357" t="s">
        <v>674</v>
      </c>
      <c r="K896" s="357" t="s">
        <v>1749</v>
      </c>
      <c r="L896" s="359">
        <v>810804</v>
      </c>
      <c r="M896" s="358" t="s">
        <v>1393</v>
      </c>
      <c r="N896" s="359">
        <v>165</v>
      </c>
      <c r="O896" s="360" t="s">
        <v>686</v>
      </c>
      <c r="P896" s="360" t="s">
        <v>372</v>
      </c>
      <c r="Q896" s="357" t="s">
        <v>2971</v>
      </c>
      <c r="R896" s="357"/>
      <c r="S896" s="357"/>
    </row>
    <row r="897" spans="2:19" ht="15.75" customHeight="1">
      <c r="B897" s="247">
        <v>4510</v>
      </c>
      <c r="C897" s="293" t="s">
        <v>427</v>
      </c>
      <c r="D897" s="294" t="s">
        <v>580</v>
      </c>
      <c r="E897" s="370">
        <v>3350</v>
      </c>
      <c r="F897" s="293" t="s">
        <v>865</v>
      </c>
      <c r="G897" s="293" t="s">
        <v>432</v>
      </c>
      <c r="H897" s="544">
        <v>44564</v>
      </c>
      <c r="I897" s="293" t="s">
        <v>164</v>
      </c>
      <c r="J897" s="293" t="s">
        <v>567</v>
      </c>
      <c r="K897" s="293" t="s">
        <v>1770</v>
      </c>
      <c r="L897" s="251">
        <v>614525</v>
      </c>
      <c r="M897" s="298" t="s">
        <v>848</v>
      </c>
      <c r="N897" s="251">
        <v>306</v>
      </c>
      <c r="O897" s="296" t="s">
        <v>686</v>
      </c>
      <c r="P897" s="297"/>
      <c r="Q897" s="293"/>
      <c r="R897" s="293"/>
      <c r="S897" s="293"/>
    </row>
    <row r="898" spans="2:19" s="83" customFormat="1" ht="15.75" customHeight="1">
      <c r="B898" s="247">
        <v>4511</v>
      </c>
      <c r="C898" s="293" t="s">
        <v>427</v>
      </c>
      <c r="D898" s="294" t="s">
        <v>104</v>
      </c>
      <c r="E898" s="370">
        <v>2180</v>
      </c>
      <c r="F898" s="293" t="s">
        <v>163</v>
      </c>
      <c r="G898" s="293" t="s">
        <v>432</v>
      </c>
      <c r="H898" s="544">
        <v>44564</v>
      </c>
      <c r="I898" s="293" t="s">
        <v>164</v>
      </c>
      <c r="J898" s="293" t="s">
        <v>697</v>
      </c>
      <c r="K898" s="293" t="s">
        <v>1768</v>
      </c>
      <c r="L898" s="251">
        <v>618784</v>
      </c>
      <c r="M898" s="298" t="s">
        <v>105</v>
      </c>
      <c r="N898" s="249">
        <v>241</v>
      </c>
      <c r="O898" s="296" t="s">
        <v>686</v>
      </c>
      <c r="P898" s="297"/>
      <c r="Q898" s="293"/>
      <c r="R898" s="293"/>
      <c r="S898" s="293"/>
    </row>
    <row r="899" spans="2:19" s="83" customFormat="1" ht="15.75" customHeight="1">
      <c r="B899" s="247">
        <v>4512</v>
      </c>
      <c r="C899" s="293" t="s">
        <v>450</v>
      </c>
      <c r="D899" s="294" t="s">
        <v>269</v>
      </c>
      <c r="E899" s="370">
        <v>2500</v>
      </c>
      <c r="F899" s="293" t="s">
        <v>198</v>
      </c>
      <c r="G899" s="293" t="s">
        <v>432</v>
      </c>
      <c r="H899" s="544">
        <v>44564</v>
      </c>
      <c r="I899" s="293" t="s">
        <v>383</v>
      </c>
      <c r="J899" s="293" t="s">
        <v>500</v>
      </c>
      <c r="K899" s="293" t="s">
        <v>1749</v>
      </c>
      <c r="L899" s="251">
        <v>621528</v>
      </c>
      <c r="M899" s="298" t="s">
        <v>1296</v>
      </c>
      <c r="N899" s="251">
        <v>168</v>
      </c>
      <c r="O899" s="296" t="s">
        <v>686</v>
      </c>
      <c r="P899" s="297"/>
      <c r="Q899" s="293"/>
      <c r="R899" s="293"/>
      <c r="S899" s="293"/>
    </row>
    <row r="900" spans="2:19" ht="15.75" customHeight="1">
      <c r="B900" s="247">
        <v>4513</v>
      </c>
      <c r="C900" s="293" t="s">
        <v>450</v>
      </c>
      <c r="D900" s="294" t="s">
        <v>269</v>
      </c>
      <c r="E900" s="370">
        <v>1000</v>
      </c>
      <c r="F900" s="293" t="s">
        <v>198</v>
      </c>
      <c r="G900" s="293" t="s">
        <v>432</v>
      </c>
      <c r="H900" s="544">
        <v>44564</v>
      </c>
      <c r="I900" s="293" t="s">
        <v>383</v>
      </c>
      <c r="J900" s="293" t="s">
        <v>591</v>
      </c>
      <c r="K900" s="293" t="s">
        <v>1749</v>
      </c>
      <c r="L900" s="251">
        <v>621528</v>
      </c>
      <c r="M900" s="298" t="s">
        <v>1296</v>
      </c>
      <c r="N900" s="251">
        <v>168</v>
      </c>
      <c r="O900" s="296" t="s">
        <v>686</v>
      </c>
      <c r="P900" s="297"/>
      <c r="Q900" s="293"/>
      <c r="R900" s="293"/>
      <c r="S900" s="293"/>
    </row>
    <row r="901" spans="2:19" ht="15.75" customHeight="1">
      <c r="B901" s="247">
        <v>4514</v>
      </c>
      <c r="C901" s="293" t="s">
        <v>433</v>
      </c>
      <c r="D901" s="294" t="s">
        <v>751</v>
      </c>
      <c r="E901" s="370">
        <v>1350</v>
      </c>
      <c r="F901" s="293" t="s">
        <v>166</v>
      </c>
      <c r="G901" s="293" t="s">
        <v>432</v>
      </c>
      <c r="H901" s="544">
        <v>44564</v>
      </c>
      <c r="I901" s="293" t="s">
        <v>164</v>
      </c>
      <c r="J901" s="293" t="s">
        <v>378</v>
      </c>
      <c r="K901" s="293" t="s">
        <v>903</v>
      </c>
      <c r="L901" s="251">
        <v>627188</v>
      </c>
      <c r="M901" s="298" t="s">
        <v>943</v>
      </c>
      <c r="N901" s="251">
        <v>13</v>
      </c>
      <c r="O901" s="296" t="s">
        <v>686</v>
      </c>
      <c r="P901" s="297"/>
      <c r="Q901" s="293"/>
      <c r="R901" s="293"/>
      <c r="S901" s="293"/>
    </row>
    <row r="902" spans="2:19" ht="15.75" customHeight="1">
      <c r="B902" s="247">
        <v>4515</v>
      </c>
      <c r="C902" s="293" t="s">
        <v>433</v>
      </c>
      <c r="D902" s="294" t="s">
        <v>752</v>
      </c>
      <c r="E902" s="267">
        <v>250</v>
      </c>
      <c r="F902" s="293" t="s">
        <v>166</v>
      </c>
      <c r="G902" s="293" t="s">
        <v>7</v>
      </c>
      <c r="H902" s="544">
        <v>44564</v>
      </c>
      <c r="I902" s="293" t="s">
        <v>164</v>
      </c>
      <c r="J902" s="293" t="s">
        <v>753</v>
      </c>
      <c r="K902" s="293" t="s">
        <v>903</v>
      </c>
      <c r="L902" s="251">
        <v>1054668</v>
      </c>
      <c r="M902" s="298" t="s">
        <v>925</v>
      </c>
      <c r="N902" s="251">
        <v>6</v>
      </c>
      <c r="O902" s="296" t="s">
        <v>686</v>
      </c>
      <c r="P902" s="297"/>
      <c r="Q902" s="293"/>
      <c r="R902" s="293"/>
      <c r="S902" s="293"/>
    </row>
    <row r="903" spans="2:19" ht="15.75" customHeight="1">
      <c r="B903" s="247">
        <v>4516</v>
      </c>
      <c r="C903" s="293" t="s">
        <v>433</v>
      </c>
      <c r="D903" s="294" t="s">
        <v>752</v>
      </c>
      <c r="E903" s="267">
        <v>1250</v>
      </c>
      <c r="F903" s="293" t="s">
        <v>166</v>
      </c>
      <c r="G903" s="293" t="s">
        <v>7</v>
      </c>
      <c r="H903" s="544">
        <v>44564</v>
      </c>
      <c r="I903" s="293" t="s">
        <v>164</v>
      </c>
      <c r="J903" s="293" t="s">
        <v>754</v>
      </c>
      <c r="K903" s="293" t="s">
        <v>903</v>
      </c>
      <c r="L903" s="251">
        <v>1054668</v>
      </c>
      <c r="M903" s="298" t="s">
        <v>925</v>
      </c>
      <c r="N903" s="251">
        <v>6</v>
      </c>
      <c r="O903" s="296" t="s">
        <v>686</v>
      </c>
      <c r="P903" s="297"/>
      <c r="Q903" s="293"/>
      <c r="R903" s="293"/>
      <c r="S903" s="293"/>
    </row>
    <row r="904" spans="2:19" ht="15.75" customHeight="1">
      <c r="B904" s="247">
        <v>4517</v>
      </c>
      <c r="C904" s="293" t="s">
        <v>433</v>
      </c>
      <c r="D904" s="294" t="s">
        <v>752</v>
      </c>
      <c r="E904" s="267">
        <v>1250</v>
      </c>
      <c r="F904" s="293" t="s">
        <v>166</v>
      </c>
      <c r="G904" s="293" t="s">
        <v>7</v>
      </c>
      <c r="H904" s="544">
        <v>44564</v>
      </c>
      <c r="I904" s="293" t="s">
        <v>164</v>
      </c>
      <c r="J904" s="293" t="s">
        <v>393</v>
      </c>
      <c r="K904" s="293" t="s">
        <v>903</v>
      </c>
      <c r="L904" s="251">
        <v>1054668</v>
      </c>
      <c r="M904" s="298" t="s">
        <v>925</v>
      </c>
      <c r="N904" s="251">
        <v>6</v>
      </c>
      <c r="O904" s="296" t="s">
        <v>686</v>
      </c>
      <c r="P904" s="297"/>
      <c r="Q904" s="293"/>
      <c r="R904" s="293"/>
      <c r="S904" s="293"/>
    </row>
    <row r="905" spans="2:19" s="83" customFormat="1" ht="27.6" customHeight="1">
      <c r="B905" s="247">
        <v>4518</v>
      </c>
      <c r="C905" s="293" t="s">
        <v>433</v>
      </c>
      <c r="D905" s="294" t="s">
        <v>752</v>
      </c>
      <c r="E905" s="267">
        <v>750</v>
      </c>
      <c r="F905" s="293" t="s">
        <v>166</v>
      </c>
      <c r="G905" s="293" t="s">
        <v>7</v>
      </c>
      <c r="H905" s="544">
        <v>44564</v>
      </c>
      <c r="I905" s="293" t="s">
        <v>164</v>
      </c>
      <c r="J905" s="293" t="s">
        <v>755</v>
      </c>
      <c r="K905" s="293" t="s">
        <v>903</v>
      </c>
      <c r="L905" s="251">
        <v>1054668</v>
      </c>
      <c r="M905" s="298" t="s">
        <v>925</v>
      </c>
      <c r="N905" s="251">
        <v>6</v>
      </c>
      <c r="O905" s="296" t="s">
        <v>686</v>
      </c>
      <c r="P905" s="297"/>
      <c r="Q905" s="293"/>
      <c r="R905" s="293"/>
      <c r="S905" s="293"/>
    </row>
    <row r="906" spans="2:19" s="83" customFormat="1" ht="14.25" customHeight="1">
      <c r="B906" s="247">
        <v>4519</v>
      </c>
      <c r="C906" s="293" t="s">
        <v>440</v>
      </c>
      <c r="D906" s="294" t="s">
        <v>478</v>
      </c>
      <c r="E906" s="267">
        <v>2180</v>
      </c>
      <c r="F906" s="293" t="s">
        <v>303</v>
      </c>
      <c r="G906" s="293" t="s">
        <v>7</v>
      </c>
      <c r="H906" s="544">
        <v>44564</v>
      </c>
      <c r="I906" s="293" t="s">
        <v>164</v>
      </c>
      <c r="J906" s="293" t="s">
        <v>374</v>
      </c>
      <c r="K906" s="293" t="s">
        <v>1775</v>
      </c>
      <c r="L906" s="251">
        <v>1065052</v>
      </c>
      <c r="M906" s="298" t="s">
        <v>837</v>
      </c>
      <c r="N906" s="251">
        <v>293</v>
      </c>
      <c r="O906" s="296" t="s">
        <v>686</v>
      </c>
      <c r="P906" s="297"/>
      <c r="Q906" s="293"/>
      <c r="R906" s="293"/>
      <c r="S906" s="293"/>
    </row>
    <row r="907" spans="2:19" ht="14.1" customHeight="1">
      <c r="B907" s="247">
        <v>4520</v>
      </c>
      <c r="C907" s="293" t="s">
        <v>427</v>
      </c>
      <c r="D907" s="294" t="s">
        <v>716</v>
      </c>
      <c r="E907" s="267">
        <v>2500</v>
      </c>
      <c r="F907" s="293" t="s">
        <v>255</v>
      </c>
      <c r="G907" s="293" t="s">
        <v>7</v>
      </c>
      <c r="H907" s="544">
        <v>44564</v>
      </c>
      <c r="I907" s="293" t="s">
        <v>383</v>
      </c>
      <c r="J907" s="293" t="s">
        <v>500</v>
      </c>
      <c r="K907" s="293" t="s">
        <v>1774</v>
      </c>
      <c r="L907" s="251">
        <v>1343210</v>
      </c>
      <c r="M907" s="298" t="s">
        <v>1205</v>
      </c>
      <c r="N907" s="251">
        <v>125</v>
      </c>
      <c r="O907" s="296" t="s">
        <v>686</v>
      </c>
      <c r="P907" s="297"/>
      <c r="Q907" s="293"/>
      <c r="R907" s="293"/>
      <c r="S907" s="293"/>
    </row>
    <row r="908" spans="2:19" ht="14.1" customHeight="1">
      <c r="B908" s="247">
        <v>4521</v>
      </c>
      <c r="C908" s="293" t="s">
        <v>427</v>
      </c>
      <c r="D908" s="294" t="s">
        <v>716</v>
      </c>
      <c r="E908" s="267">
        <v>1050</v>
      </c>
      <c r="F908" s="293" t="s">
        <v>255</v>
      </c>
      <c r="G908" s="293" t="s">
        <v>7</v>
      </c>
      <c r="H908" s="544">
        <v>44564</v>
      </c>
      <c r="I908" s="293" t="s">
        <v>383</v>
      </c>
      <c r="J908" s="293" t="s">
        <v>591</v>
      </c>
      <c r="K908" s="293" t="s">
        <v>1774</v>
      </c>
      <c r="L908" s="251">
        <v>1343210</v>
      </c>
      <c r="M908" s="298" t="s">
        <v>1205</v>
      </c>
      <c r="N908" s="251">
        <v>125</v>
      </c>
      <c r="O908" s="296" t="s">
        <v>686</v>
      </c>
      <c r="P908" s="297"/>
      <c r="Q908" s="293"/>
      <c r="R908" s="293"/>
      <c r="S908" s="293"/>
    </row>
    <row r="909" spans="2:19" ht="14.1" customHeight="1">
      <c r="B909" s="247">
        <v>4522</v>
      </c>
      <c r="C909" s="367" t="s">
        <v>427</v>
      </c>
      <c r="D909" s="420" t="s">
        <v>442</v>
      </c>
      <c r="E909" s="366">
        <v>2180</v>
      </c>
      <c r="F909" s="367" t="s">
        <v>303</v>
      </c>
      <c r="G909" s="367" t="s">
        <v>7</v>
      </c>
      <c r="H909" s="555">
        <v>44564</v>
      </c>
      <c r="I909" s="293" t="s">
        <v>164</v>
      </c>
      <c r="J909" s="367" t="s">
        <v>697</v>
      </c>
      <c r="K909" s="367" t="s">
        <v>1775</v>
      </c>
      <c r="L909" s="422">
        <v>1395903</v>
      </c>
      <c r="M909" s="421" t="s">
        <v>1400</v>
      </c>
      <c r="N909" s="422">
        <v>236</v>
      </c>
      <c r="O909" s="380" t="s">
        <v>686</v>
      </c>
      <c r="P909" s="348"/>
      <c r="Q909" s="293"/>
      <c r="R909" s="293"/>
      <c r="S909" s="293"/>
    </row>
    <row r="910" spans="2:19" ht="14.1" customHeight="1">
      <c r="B910" s="247">
        <v>4523</v>
      </c>
      <c r="C910" s="293" t="s">
        <v>427</v>
      </c>
      <c r="D910" s="294" t="s">
        <v>106</v>
      </c>
      <c r="E910" s="267">
        <v>2180</v>
      </c>
      <c r="F910" s="293" t="s">
        <v>163</v>
      </c>
      <c r="G910" s="293" t="s">
        <v>432</v>
      </c>
      <c r="H910" s="544">
        <v>44567</v>
      </c>
      <c r="I910" s="293" t="s">
        <v>164</v>
      </c>
      <c r="J910" s="293" t="s">
        <v>588</v>
      </c>
      <c r="K910" s="293" t="s">
        <v>1768</v>
      </c>
      <c r="L910" s="251">
        <v>2232</v>
      </c>
      <c r="M910" s="298" t="s">
        <v>107</v>
      </c>
      <c r="N910" s="251">
        <v>242</v>
      </c>
      <c r="O910" s="296" t="s">
        <v>686</v>
      </c>
      <c r="P910" s="297"/>
      <c r="Q910" s="293"/>
      <c r="R910" s="293"/>
      <c r="S910" s="293"/>
    </row>
    <row r="911" spans="2:19" ht="15.75" customHeight="1">
      <c r="B911" s="247">
        <v>4524</v>
      </c>
      <c r="C911" s="293" t="s">
        <v>433</v>
      </c>
      <c r="D911" s="294" t="s">
        <v>435</v>
      </c>
      <c r="E911" s="267">
        <v>1250</v>
      </c>
      <c r="F911" s="293" t="s">
        <v>166</v>
      </c>
      <c r="G911" s="293" t="s">
        <v>7</v>
      </c>
      <c r="H911" s="544">
        <v>44567</v>
      </c>
      <c r="I911" s="293" t="s">
        <v>164</v>
      </c>
      <c r="J911" s="293" t="s">
        <v>593</v>
      </c>
      <c r="K911" s="293" t="s">
        <v>903</v>
      </c>
      <c r="L911" s="251">
        <v>3440</v>
      </c>
      <c r="M911" s="298" t="s">
        <v>900</v>
      </c>
      <c r="N911" s="251">
        <v>1</v>
      </c>
      <c r="O911" s="296" t="s">
        <v>686</v>
      </c>
      <c r="P911" s="297"/>
      <c r="Q911" s="293"/>
      <c r="R911" s="293"/>
      <c r="S911" s="293"/>
    </row>
    <row r="912" spans="2:19" ht="15.75" customHeight="1">
      <c r="B912" s="247">
        <v>4525</v>
      </c>
      <c r="C912" s="293" t="s">
        <v>427</v>
      </c>
      <c r="D912" s="294" t="s">
        <v>728</v>
      </c>
      <c r="E912" s="267">
        <v>5333</v>
      </c>
      <c r="F912" s="293" t="s">
        <v>255</v>
      </c>
      <c r="G912" s="293" t="s">
        <v>7</v>
      </c>
      <c r="H912" s="544">
        <v>44567</v>
      </c>
      <c r="I912" s="293" t="s">
        <v>164</v>
      </c>
      <c r="J912" s="293" t="s">
        <v>567</v>
      </c>
      <c r="K912" s="293" t="s">
        <v>1774</v>
      </c>
      <c r="L912" s="251">
        <v>7814</v>
      </c>
      <c r="M912" s="298" t="s">
        <v>834</v>
      </c>
      <c r="N912" s="251">
        <v>290</v>
      </c>
      <c r="O912" s="296" t="s">
        <v>155</v>
      </c>
      <c r="P912" s="297"/>
      <c r="Q912" s="293"/>
      <c r="R912" s="293"/>
      <c r="S912" s="293"/>
    </row>
    <row r="913" spans="2:19" ht="15.75" customHeight="1">
      <c r="B913" s="247">
        <v>4526</v>
      </c>
      <c r="C913" s="293" t="s">
        <v>427</v>
      </c>
      <c r="D913" s="294" t="s">
        <v>729</v>
      </c>
      <c r="E913" s="267">
        <v>3350</v>
      </c>
      <c r="F913" s="293" t="s">
        <v>865</v>
      </c>
      <c r="G913" s="293" t="s">
        <v>7</v>
      </c>
      <c r="H913" s="544">
        <v>44567</v>
      </c>
      <c r="I913" s="293" t="s">
        <v>164</v>
      </c>
      <c r="J913" s="293" t="s">
        <v>571</v>
      </c>
      <c r="K913" s="293" t="s">
        <v>1770</v>
      </c>
      <c r="L913" s="251">
        <v>12084</v>
      </c>
      <c r="M913" s="298" t="s">
        <v>850</v>
      </c>
      <c r="N913" s="251">
        <v>309</v>
      </c>
      <c r="O913" s="296" t="s">
        <v>686</v>
      </c>
      <c r="P913" s="297"/>
      <c r="Q913" s="293"/>
      <c r="R913" s="293"/>
      <c r="S913" s="293"/>
    </row>
    <row r="914" spans="2:19" ht="15.75" customHeight="1">
      <c r="B914" s="247">
        <v>4527</v>
      </c>
      <c r="C914" s="293" t="s">
        <v>427</v>
      </c>
      <c r="D914" s="294" t="s">
        <v>756</v>
      </c>
      <c r="E914" s="267">
        <v>1180</v>
      </c>
      <c r="F914" s="293" t="s">
        <v>518</v>
      </c>
      <c r="G914" s="293" t="s">
        <v>7</v>
      </c>
      <c r="H914" s="544">
        <v>44567</v>
      </c>
      <c r="I914" s="293" t="s">
        <v>164</v>
      </c>
      <c r="J914" s="293" t="s">
        <v>564</v>
      </c>
      <c r="K914" s="293" t="s">
        <v>1771</v>
      </c>
      <c r="L914" s="251">
        <v>24224</v>
      </c>
      <c r="M914" s="298" t="s">
        <v>856</v>
      </c>
      <c r="N914" s="251">
        <v>315</v>
      </c>
      <c r="O914" s="296" t="s">
        <v>686</v>
      </c>
      <c r="P914" s="297"/>
      <c r="Q914" s="293"/>
      <c r="R914" s="293"/>
      <c r="S914" s="293"/>
    </row>
    <row r="915" spans="2:19" ht="15.75" customHeight="1">
      <c r="B915" s="247">
        <v>4528</v>
      </c>
      <c r="C915" s="293" t="s">
        <v>427</v>
      </c>
      <c r="D915" s="294" t="s">
        <v>249</v>
      </c>
      <c r="E915" s="267">
        <v>2800</v>
      </c>
      <c r="F915" s="293" t="s">
        <v>198</v>
      </c>
      <c r="G915" s="293" t="s">
        <v>7</v>
      </c>
      <c r="H915" s="544">
        <v>44567</v>
      </c>
      <c r="I915" s="293" t="s">
        <v>164</v>
      </c>
      <c r="J915" s="293" t="s">
        <v>730</v>
      </c>
      <c r="K915" s="293" t="s">
        <v>1749</v>
      </c>
      <c r="L915" s="251">
        <v>65313</v>
      </c>
      <c r="M915" s="298" t="s">
        <v>57</v>
      </c>
      <c r="N915" s="251">
        <v>95</v>
      </c>
      <c r="O915" s="296" t="s">
        <v>686</v>
      </c>
      <c r="P915" s="297"/>
      <c r="Q915" s="293"/>
      <c r="R915" s="293"/>
      <c r="S915" s="293"/>
    </row>
    <row r="916" spans="2:19" s="83" customFormat="1" ht="14.1" customHeight="1">
      <c r="B916" s="247">
        <v>4529</v>
      </c>
      <c r="C916" s="357" t="s">
        <v>427</v>
      </c>
      <c r="D916" s="403" t="s">
        <v>306</v>
      </c>
      <c r="E916" s="263">
        <v>6000</v>
      </c>
      <c r="F916" s="357" t="s">
        <v>198</v>
      </c>
      <c r="G916" s="357" t="s">
        <v>7</v>
      </c>
      <c r="H916" s="551">
        <v>44567</v>
      </c>
      <c r="I916" s="357" t="s">
        <v>224</v>
      </c>
      <c r="J916" s="357" t="s">
        <v>570</v>
      </c>
      <c r="K916" s="357" t="s">
        <v>1749</v>
      </c>
      <c r="L916" s="359">
        <v>85886</v>
      </c>
      <c r="M916" s="358" t="s">
        <v>1305</v>
      </c>
      <c r="N916" s="359">
        <v>198</v>
      </c>
      <c r="O916" s="360" t="s">
        <v>686</v>
      </c>
      <c r="P916" s="304" t="s">
        <v>372</v>
      </c>
      <c r="Q916" s="293"/>
      <c r="R916" s="293"/>
      <c r="S916" s="293"/>
    </row>
    <row r="917" spans="2:19" ht="14.1" customHeight="1">
      <c r="B917" s="247">
        <v>4530</v>
      </c>
      <c r="C917" s="293" t="s">
        <v>427</v>
      </c>
      <c r="D917" s="294" t="s">
        <v>16</v>
      </c>
      <c r="E917" s="267">
        <v>2180</v>
      </c>
      <c r="F917" s="293" t="s">
        <v>163</v>
      </c>
      <c r="G917" s="293" t="s">
        <v>7</v>
      </c>
      <c r="H917" s="544">
        <v>44567</v>
      </c>
      <c r="I917" s="293" t="s">
        <v>164</v>
      </c>
      <c r="J917" s="293" t="s">
        <v>731</v>
      </c>
      <c r="K917" s="293" t="s">
        <v>1768</v>
      </c>
      <c r="L917" s="251">
        <v>103857</v>
      </c>
      <c r="M917" s="298" t="s">
        <v>17</v>
      </c>
      <c r="N917" s="251">
        <v>116</v>
      </c>
      <c r="O917" s="296" t="s">
        <v>686</v>
      </c>
      <c r="P917" s="297"/>
      <c r="Q917" s="293"/>
      <c r="R917" s="293"/>
      <c r="S917" s="293"/>
    </row>
    <row r="918" spans="2:19" ht="15.75" customHeight="1">
      <c r="B918" s="247">
        <v>4531</v>
      </c>
      <c r="C918" s="293" t="s">
        <v>1884</v>
      </c>
      <c r="D918" s="294" t="s">
        <v>267</v>
      </c>
      <c r="E918" s="267">
        <v>1350</v>
      </c>
      <c r="F918" s="293" t="s">
        <v>166</v>
      </c>
      <c r="G918" s="293" t="s">
        <v>7</v>
      </c>
      <c r="H918" s="544">
        <v>44567</v>
      </c>
      <c r="I918" s="293" t="s">
        <v>164</v>
      </c>
      <c r="J918" s="293" t="s">
        <v>700</v>
      </c>
      <c r="K918" s="293" t="s">
        <v>903</v>
      </c>
      <c r="L918" s="251">
        <v>112035</v>
      </c>
      <c r="M918" s="298" t="s">
        <v>958</v>
      </c>
      <c r="N918" s="249">
        <v>18</v>
      </c>
      <c r="O918" s="296" t="s">
        <v>686</v>
      </c>
      <c r="P918" s="297"/>
      <c r="Q918" s="293"/>
      <c r="R918" s="293"/>
      <c r="S918" s="293"/>
    </row>
    <row r="919" spans="2:19" ht="14.1" customHeight="1">
      <c r="B919" s="247">
        <v>4532</v>
      </c>
      <c r="C919" s="293" t="s">
        <v>427</v>
      </c>
      <c r="D919" s="294" t="s">
        <v>230</v>
      </c>
      <c r="E919" s="267">
        <v>1800</v>
      </c>
      <c r="F919" s="293" t="s">
        <v>163</v>
      </c>
      <c r="G919" s="293" t="s">
        <v>7</v>
      </c>
      <c r="H919" s="544">
        <v>44567</v>
      </c>
      <c r="I919" s="293" t="s">
        <v>164</v>
      </c>
      <c r="J919" s="293" t="s">
        <v>732</v>
      </c>
      <c r="K919" s="293" t="s">
        <v>1768</v>
      </c>
      <c r="L919" s="251">
        <v>156765</v>
      </c>
      <c r="M919" s="298" t="s">
        <v>1142</v>
      </c>
      <c r="N919" s="251">
        <v>93</v>
      </c>
      <c r="O919" s="296" t="s">
        <v>686</v>
      </c>
      <c r="P919" s="297"/>
      <c r="Q919" s="293"/>
      <c r="R919" s="293"/>
      <c r="S919" s="293"/>
    </row>
    <row r="920" spans="2:19" ht="15.75" customHeight="1">
      <c r="B920" s="247">
        <v>4533</v>
      </c>
      <c r="C920" s="293" t="s">
        <v>427</v>
      </c>
      <c r="D920" s="294" t="s">
        <v>137</v>
      </c>
      <c r="E920" s="267">
        <v>2180</v>
      </c>
      <c r="F920" s="293" t="s">
        <v>303</v>
      </c>
      <c r="G920" s="293" t="s">
        <v>7</v>
      </c>
      <c r="H920" s="544">
        <v>44567</v>
      </c>
      <c r="I920" s="293" t="s">
        <v>164</v>
      </c>
      <c r="J920" s="293" t="s">
        <v>561</v>
      </c>
      <c r="K920" s="293" t="s">
        <v>1775</v>
      </c>
      <c r="L920" s="251">
        <v>248352</v>
      </c>
      <c r="M920" s="298" t="s">
        <v>138</v>
      </c>
      <c r="N920" s="251">
        <v>255</v>
      </c>
      <c r="O920" s="296" t="s">
        <v>686</v>
      </c>
      <c r="P920" s="297"/>
      <c r="Q920" s="293"/>
      <c r="R920" s="293"/>
      <c r="S920" s="293"/>
    </row>
    <row r="921" spans="2:19" ht="15.75" customHeight="1">
      <c r="B921" s="360">
        <v>4534</v>
      </c>
      <c r="C921" s="357" t="s">
        <v>294</v>
      </c>
      <c r="D921" s="403" t="s">
        <v>28</v>
      </c>
      <c r="E921" s="263">
        <v>3350</v>
      </c>
      <c r="F921" s="357" t="s">
        <v>198</v>
      </c>
      <c r="G921" s="357" t="s">
        <v>7</v>
      </c>
      <c r="H921" s="551">
        <v>44567</v>
      </c>
      <c r="I921" s="293" t="s">
        <v>164</v>
      </c>
      <c r="J921" s="357" t="s">
        <v>730</v>
      </c>
      <c r="K921" s="357" t="s">
        <v>1749</v>
      </c>
      <c r="L921" s="359">
        <v>305609</v>
      </c>
      <c r="M921" s="358" t="s">
        <v>2213</v>
      </c>
      <c r="N921" s="359">
        <v>303</v>
      </c>
      <c r="O921" s="360" t="s">
        <v>686</v>
      </c>
      <c r="P921" s="304" t="s">
        <v>372</v>
      </c>
      <c r="Q921" s="357"/>
      <c r="R921" s="357"/>
      <c r="S921" s="357"/>
    </row>
    <row r="922" spans="2:19" ht="14.25" customHeight="1">
      <c r="B922" s="247">
        <v>4535</v>
      </c>
      <c r="C922" s="293" t="s">
        <v>427</v>
      </c>
      <c r="D922" s="294" t="s">
        <v>443</v>
      </c>
      <c r="E922" s="267">
        <v>2800</v>
      </c>
      <c r="F922" s="293" t="s">
        <v>198</v>
      </c>
      <c r="G922" s="293" t="s">
        <v>432</v>
      </c>
      <c r="H922" s="544">
        <v>44567</v>
      </c>
      <c r="I922" s="293" t="s">
        <v>164</v>
      </c>
      <c r="J922" s="293" t="s">
        <v>757</v>
      </c>
      <c r="K922" s="293" t="s">
        <v>1749</v>
      </c>
      <c r="L922" s="251">
        <v>324115</v>
      </c>
      <c r="M922" s="298" t="s">
        <v>1320</v>
      </c>
      <c r="N922" s="251">
        <v>178</v>
      </c>
      <c r="O922" s="296" t="s">
        <v>686</v>
      </c>
      <c r="P922" s="297"/>
      <c r="Q922" s="293"/>
      <c r="R922" s="293"/>
      <c r="S922" s="293"/>
    </row>
    <row r="923" spans="2:19" ht="15.75" customHeight="1">
      <c r="B923" s="296">
        <v>4536</v>
      </c>
      <c r="C923" s="293" t="s">
        <v>450</v>
      </c>
      <c r="D923" s="294" t="s">
        <v>503</v>
      </c>
      <c r="E923" s="370">
        <v>1050</v>
      </c>
      <c r="F923" s="293" t="s">
        <v>198</v>
      </c>
      <c r="G923" s="293" t="s">
        <v>7</v>
      </c>
      <c r="H923" s="544">
        <v>44567</v>
      </c>
      <c r="I923" s="293" t="s">
        <v>383</v>
      </c>
      <c r="J923" s="293" t="s">
        <v>591</v>
      </c>
      <c r="K923" s="293" t="s">
        <v>1749</v>
      </c>
      <c r="L923" s="251">
        <v>474668</v>
      </c>
      <c r="M923" s="298" t="s">
        <v>1289</v>
      </c>
      <c r="N923" s="251">
        <v>113</v>
      </c>
      <c r="O923" s="293" t="s">
        <v>686</v>
      </c>
      <c r="P923" s="293" t="s">
        <v>372</v>
      </c>
      <c r="Q923" s="293"/>
      <c r="R923" s="293"/>
      <c r="S923" s="293"/>
    </row>
    <row r="924" spans="2:19" ht="15.75" customHeight="1">
      <c r="B924" s="296">
        <v>4537</v>
      </c>
      <c r="C924" s="293" t="s">
        <v>450</v>
      </c>
      <c r="D924" s="294" t="s">
        <v>503</v>
      </c>
      <c r="E924" s="267">
        <v>1250</v>
      </c>
      <c r="F924" s="293" t="s">
        <v>198</v>
      </c>
      <c r="G924" s="293" t="s">
        <v>7</v>
      </c>
      <c r="H924" s="544">
        <v>44567</v>
      </c>
      <c r="I924" s="293" t="s">
        <v>383</v>
      </c>
      <c r="J924" s="293" t="s">
        <v>527</v>
      </c>
      <c r="K924" s="293" t="s">
        <v>1749</v>
      </c>
      <c r="L924" s="251">
        <v>474668</v>
      </c>
      <c r="M924" s="298" t="s">
        <v>1289</v>
      </c>
      <c r="N924" s="251">
        <v>113</v>
      </c>
      <c r="O924" s="293" t="s">
        <v>686</v>
      </c>
      <c r="P924" s="293" t="s">
        <v>372</v>
      </c>
      <c r="Q924" s="293"/>
      <c r="R924" s="293"/>
      <c r="S924" s="293"/>
    </row>
    <row r="925" spans="2:19" ht="14.25" customHeight="1">
      <c r="B925" s="296">
        <v>4538</v>
      </c>
      <c r="C925" s="293" t="s">
        <v>450</v>
      </c>
      <c r="D925" s="294" t="s">
        <v>503</v>
      </c>
      <c r="E925" s="267">
        <v>1250</v>
      </c>
      <c r="F925" s="293" t="s">
        <v>198</v>
      </c>
      <c r="G925" s="293" t="s">
        <v>7</v>
      </c>
      <c r="H925" s="544">
        <v>44567</v>
      </c>
      <c r="I925" s="293" t="s">
        <v>383</v>
      </c>
      <c r="J925" s="293" t="s">
        <v>527</v>
      </c>
      <c r="K925" s="293" t="s">
        <v>1749</v>
      </c>
      <c r="L925" s="251">
        <v>475977</v>
      </c>
      <c r="M925" s="298" t="s">
        <v>1289</v>
      </c>
      <c r="N925" s="251">
        <v>113</v>
      </c>
      <c r="O925" s="293" t="s">
        <v>686</v>
      </c>
      <c r="P925" s="293" t="s">
        <v>372</v>
      </c>
      <c r="Q925" s="293"/>
      <c r="R925" s="293"/>
      <c r="S925" s="293"/>
    </row>
    <row r="926" spans="2:19" ht="15.75" customHeight="1">
      <c r="B926" s="296">
        <v>4539</v>
      </c>
      <c r="C926" s="293" t="s">
        <v>450</v>
      </c>
      <c r="D926" s="294" t="s">
        <v>503</v>
      </c>
      <c r="E926" s="267">
        <v>1250</v>
      </c>
      <c r="F926" s="293" t="s">
        <v>198</v>
      </c>
      <c r="G926" s="293" t="s">
        <v>7</v>
      </c>
      <c r="H926" s="544">
        <v>44567</v>
      </c>
      <c r="I926" s="293" t="s">
        <v>383</v>
      </c>
      <c r="J926" s="293" t="s">
        <v>527</v>
      </c>
      <c r="K926" s="293" t="s">
        <v>1749</v>
      </c>
      <c r="L926" s="251">
        <v>477239</v>
      </c>
      <c r="M926" s="298" t="s">
        <v>1289</v>
      </c>
      <c r="N926" s="251">
        <v>113</v>
      </c>
      <c r="O926" s="293" t="s">
        <v>686</v>
      </c>
      <c r="P926" s="293" t="s">
        <v>372</v>
      </c>
      <c r="Q926" s="293"/>
      <c r="R926" s="293"/>
      <c r="S926" s="293"/>
    </row>
    <row r="927" spans="2:19" ht="15.75" customHeight="1">
      <c r="B927" s="247">
        <v>4540</v>
      </c>
      <c r="C927" s="293" t="s">
        <v>427</v>
      </c>
      <c r="D927" s="294" t="s">
        <v>2633</v>
      </c>
      <c r="E927" s="267">
        <v>3350</v>
      </c>
      <c r="F927" s="293" t="s">
        <v>198</v>
      </c>
      <c r="G927" s="293" t="s">
        <v>432</v>
      </c>
      <c r="H927" s="544">
        <v>44567</v>
      </c>
      <c r="I927" s="293" t="s">
        <v>164</v>
      </c>
      <c r="J927" s="293" t="s">
        <v>596</v>
      </c>
      <c r="K927" s="293" t="s">
        <v>1749</v>
      </c>
      <c r="L927" s="251">
        <v>481351</v>
      </c>
      <c r="M927" s="298" t="s">
        <v>1363</v>
      </c>
      <c r="N927" s="251">
        <v>82</v>
      </c>
      <c r="O927" s="296" t="s">
        <v>686</v>
      </c>
      <c r="P927" s="297"/>
      <c r="Q927" s="293"/>
      <c r="R927" s="293"/>
      <c r="S927" s="293"/>
    </row>
    <row r="928" spans="2:19" ht="15.75" customHeight="1">
      <c r="B928" s="247">
        <v>4541</v>
      </c>
      <c r="C928" s="293" t="s">
        <v>427</v>
      </c>
      <c r="D928" s="294" t="s">
        <v>441</v>
      </c>
      <c r="E928" s="267">
        <v>5333</v>
      </c>
      <c r="F928" s="293" t="s">
        <v>255</v>
      </c>
      <c r="G928" s="293" t="s">
        <v>7</v>
      </c>
      <c r="H928" s="544">
        <v>44567</v>
      </c>
      <c r="I928" s="293" t="s">
        <v>164</v>
      </c>
      <c r="J928" s="293" t="s">
        <v>585</v>
      </c>
      <c r="K928" s="293" t="s">
        <v>1774</v>
      </c>
      <c r="L928" s="251">
        <v>492062</v>
      </c>
      <c r="M928" s="298" t="s">
        <v>828</v>
      </c>
      <c r="N928" s="251">
        <v>284</v>
      </c>
      <c r="O928" s="296" t="s">
        <v>686</v>
      </c>
      <c r="P928" s="297"/>
      <c r="Q928" s="293"/>
      <c r="R928" s="293"/>
      <c r="S928" s="293"/>
    </row>
    <row r="929" spans="2:19" ht="15.75" customHeight="1">
      <c r="B929" s="247">
        <v>4542</v>
      </c>
      <c r="C929" s="293" t="s">
        <v>427</v>
      </c>
      <c r="D929" s="294" t="s">
        <v>767</v>
      </c>
      <c r="E929" s="267">
        <v>800</v>
      </c>
      <c r="F929" s="293" t="s">
        <v>163</v>
      </c>
      <c r="G929" s="293" t="s">
        <v>7</v>
      </c>
      <c r="H929" s="544">
        <v>44567</v>
      </c>
      <c r="I929" s="293" t="s">
        <v>164</v>
      </c>
      <c r="J929" s="293" t="s">
        <v>762</v>
      </c>
      <c r="K929" s="293" t="s">
        <v>1768</v>
      </c>
      <c r="L929" s="251">
        <v>592233</v>
      </c>
      <c r="M929" s="298" t="s">
        <v>852</v>
      </c>
      <c r="N929" s="251">
        <v>311</v>
      </c>
      <c r="O929" s="296" t="s">
        <v>686</v>
      </c>
      <c r="P929" s="297"/>
      <c r="Q929" s="293"/>
      <c r="R929" s="293"/>
      <c r="S929" s="293"/>
    </row>
    <row r="930" spans="2:19" ht="15.75" customHeight="1">
      <c r="B930" s="247">
        <v>4543</v>
      </c>
      <c r="C930" s="293" t="s">
        <v>427</v>
      </c>
      <c r="D930" s="294" t="s">
        <v>506</v>
      </c>
      <c r="E930" s="267">
        <v>3350</v>
      </c>
      <c r="F930" s="293" t="s">
        <v>255</v>
      </c>
      <c r="G930" s="293" t="s">
        <v>432</v>
      </c>
      <c r="H930" s="544">
        <v>44567</v>
      </c>
      <c r="I930" s="293" t="s">
        <v>164</v>
      </c>
      <c r="J930" s="293" t="s">
        <v>352</v>
      </c>
      <c r="K930" s="293" t="s">
        <v>1774</v>
      </c>
      <c r="L930" s="251">
        <v>677263</v>
      </c>
      <c r="M930" s="298" t="s">
        <v>839</v>
      </c>
      <c r="N930" s="251">
        <v>295</v>
      </c>
      <c r="O930" s="296" t="s">
        <v>686</v>
      </c>
      <c r="P930" s="297"/>
      <c r="Q930" s="293"/>
      <c r="R930" s="293"/>
      <c r="S930" s="293"/>
    </row>
    <row r="931" spans="2:19" ht="15.75" customHeight="1">
      <c r="B931" s="247">
        <v>4544</v>
      </c>
      <c r="C931" s="293" t="s">
        <v>427</v>
      </c>
      <c r="D931" s="294" t="s">
        <v>449</v>
      </c>
      <c r="E931" s="267">
        <v>2180</v>
      </c>
      <c r="F931" s="293" t="s">
        <v>303</v>
      </c>
      <c r="G931" s="293" t="s">
        <v>432</v>
      </c>
      <c r="H931" s="544">
        <v>44567</v>
      </c>
      <c r="I931" s="293" t="s">
        <v>164</v>
      </c>
      <c r="J931" s="293" t="s">
        <v>697</v>
      </c>
      <c r="K931" s="293" t="s">
        <v>1775</v>
      </c>
      <c r="L931" s="251">
        <v>679665</v>
      </c>
      <c r="M931" s="298" t="s">
        <v>1396</v>
      </c>
      <c r="N931" s="251">
        <v>234</v>
      </c>
      <c r="O931" s="296" t="s">
        <v>686</v>
      </c>
      <c r="P931" s="297"/>
      <c r="Q931" s="293"/>
      <c r="R931" s="293"/>
      <c r="S931" s="293"/>
    </row>
    <row r="932" spans="2:19" ht="15.75" customHeight="1">
      <c r="B932" s="247">
        <v>4545</v>
      </c>
      <c r="C932" s="293" t="s">
        <v>427</v>
      </c>
      <c r="D932" s="294" t="s">
        <v>395</v>
      </c>
      <c r="E932" s="388">
        <v>3350</v>
      </c>
      <c r="F932" s="293" t="s">
        <v>198</v>
      </c>
      <c r="G932" s="293" t="s">
        <v>432</v>
      </c>
      <c r="H932" s="544">
        <v>44567</v>
      </c>
      <c r="I932" s="293" t="s">
        <v>164</v>
      </c>
      <c r="J932" s="293" t="s">
        <v>374</v>
      </c>
      <c r="K932" s="293" t="s">
        <v>1749</v>
      </c>
      <c r="L932" s="251">
        <v>680728</v>
      </c>
      <c r="M932" s="298" t="s">
        <v>1445</v>
      </c>
      <c r="N932" s="251">
        <v>264</v>
      </c>
      <c r="O932" s="296" t="s">
        <v>686</v>
      </c>
      <c r="P932" s="297"/>
      <c r="Q932" s="293"/>
      <c r="R932" s="293"/>
      <c r="S932" s="293"/>
    </row>
    <row r="933" spans="2:19" ht="15.75" customHeight="1">
      <c r="B933" s="360">
        <v>4546</v>
      </c>
      <c r="C933" s="357" t="s">
        <v>427</v>
      </c>
      <c r="D933" s="403" t="s">
        <v>692</v>
      </c>
      <c r="E933" s="263">
        <v>3350</v>
      </c>
      <c r="F933" s="357" t="s">
        <v>865</v>
      </c>
      <c r="G933" s="357" t="s">
        <v>7</v>
      </c>
      <c r="H933" s="551">
        <v>44567</v>
      </c>
      <c r="I933" s="293" t="s">
        <v>164</v>
      </c>
      <c r="J933" s="357" t="s">
        <v>571</v>
      </c>
      <c r="K933" s="357" t="s">
        <v>1770</v>
      </c>
      <c r="L933" s="359">
        <v>743940</v>
      </c>
      <c r="M933" s="358" t="s">
        <v>843</v>
      </c>
      <c r="N933" s="359">
        <v>98</v>
      </c>
      <c r="O933" s="360" t="s">
        <v>686</v>
      </c>
      <c r="P933" s="304" t="s">
        <v>372</v>
      </c>
      <c r="Q933" s="357"/>
      <c r="R933" s="357"/>
      <c r="S933" s="357"/>
    </row>
    <row r="934" spans="2:19" ht="15.75" customHeight="1">
      <c r="B934" s="360">
        <v>4547</v>
      </c>
      <c r="C934" s="357" t="s">
        <v>427</v>
      </c>
      <c r="D934" s="403" t="s">
        <v>122</v>
      </c>
      <c r="E934" s="263">
        <v>2180</v>
      </c>
      <c r="F934" s="357" t="s">
        <v>303</v>
      </c>
      <c r="G934" s="357" t="s">
        <v>7</v>
      </c>
      <c r="H934" s="551">
        <v>44567</v>
      </c>
      <c r="I934" s="293" t="s">
        <v>164</v>
      </c>
      <c r="J934" s="357" t="s">
        <v>733</v>
      </c>
      <c r="K934" s="357" t="s">
        <v>1775</v>
      </c>
      <c r="L934" s="359">
        <v>796026</v>
      </c>
      <c r="M934" s="358" t="s">
        <v>123</v>
      </c>
      <c r="N934" s="359">
        <v>29</v>
      </c>
      <c r="O934" s="360" t="s">
        <v>686</v>
      </c>
      <c r="P934" s="304" t="s">
        <v>372</v>
      </c>
      <c r="Q934" s="357"/>
      <c r="R934" s="357"/>
      <c r="S934" s="357"/>
    </row>
    <row r="935" spans="2:19" s="83" customFormat="1" ht="15.75" customHeight="1">
      <c r="B935" s="247">
        <v>4548</v>
      </c>
      <c r="C935" s="293" t="s">
        <v>433</v>
      </c>
      <c r="D935" s="294" t="s">
        <v>194</v>
      </c>
      <c r="E935" s="267">
        <v>1650</v>
      </c>
      <c r="F935" s="293" t="s">
        <v>166</v>
      </c>
      <c r="G935" s="293" t="s">
        <v>7</v>
      </c>
      <c r="H935" s="544">
        <v>44568</v>
      </c>
      <c r="I935" s="293" t="s">
        <v>164</v>
      </c>
      <c r="J935" s="293" t="s">
        <v>758</v>
      </c>
      <c r="K935" s="293" t="s">
        <v>903</v>
      </c>
      <c r="L935" s="251">
        <v>149779</v>
      </c>
      <c r="M935" s="298" t="s">
        <v>929</v>
      </c>
      <c r="N935" s="251">
        <v>8</v>
      </c>
      <c r="O935" s="296" t="s">
        <v>686</v>
      </c>
      <c r="P935" s="297"/>
      <c r="Q935" s="293"/>
      <c r="R935" s="293"/>
      <c r="S935" s="293"/>
    </row>
    <row r="936" spans="2:19" ht="15.75" customHeight="1">
      <c r="B936" s="247">
        <v>4549</v>
      </c>
      <c r="C936" s="293" t="s">
        <v>427</v>
      </c>
      <c r="D936" s="294" t="s">
        <v>75</v>
      </c>
      <c r="E936" s="267">
        <v>1600</v>
      </c>
      <c r="F936" s="293" t="s">
        <v>166</v>
      </c>
      <c r="G936" s="293" t="s">
        <v>7</v>
      </c>
      <c r="H936" s="544">
        <v>44568</v>
      </c>
      <c r="I936" s="293" t="s">
        <v>164</v>
      </c>
      <c r="J936" s="293" t="s">
        <v>596</v>
      </c>
      <c r="K936" s="293" t="s">
        <v>903</v>
      </c>
      <c r="L936" s="251">
        <v>228350</v>
      </c>
      <c r="M936" s="298" t="s">
        <v>76</v>
      </c>
      <c r="N936" s="251">
        <v>212</v>
      </c>
      <c r="O936" s="296" t="s">
        <v>686</v>
      </c>
      <c r="P936" s="297"/>
      <c r="Q936" s="293"/>
      <c r="R936" s="293"/>
      <c r="S936" s="293"/>
    </row>
    <row r="937" spans="2:19" ht="15.75" customHeight="1">
      <c r="B937" s="247">
        <v>4550</v>
      </c>
      <c r="C937" s="293" t="s">
        <v>294</v>
      </c>
      <c r="D937" s="294" t="s">
        <v>30</v>
      </c>
      <c r="E937" s="267">
        <v>3350</v>
      </c>
      <c r="F937" s="293" t="s">
        <v>198</v>
      </c>
      <c r="G937" s="293" t="s">
        <v>7</v>
      </c>
      <c r="H937" s="544">
        <v>44568</v>
      </c>
      <c r="I937" s="293" t="s">
        <v>164</v>
      </c>
      <c r="J937" s="367">
        <v>10</v>
      </c>
      <c r="K937" s="293" t="s">
        <v>1749</v>
      </c>
      <c r="L937" s="251">
        <v>263024</v>
      </c>
      <c r="M937" s="298" t="s">
        <v>33</v>
      </c>
      <c r="N937" s="251">
        <v>281</v>
      </c>
      <c r="O937" s="296" t="s">
        <v>686</v>
      </c>
      <c r="P937" s="304" t="s">
        <v>372</v>
      </c>
      <c r="Q937" s="293"/>
      <c r="R937" s="293"/>
      <c r="S937" s="293"/>
    </row>
    <row r="938" spans="2:19" ht="15.75" customHeight="1">
      <c r="B938" s="247">
        <v>4551</v>
      </c>
      <c r="C938" s="293" t="s">
        <v>427</v>
      </c>
      <c r="D938" s="294" t="s">
        <v>457</v>
      </c>
      <c r="E938" s="267">
        <v>3350</v>
      </c>
      <c r="F938" s="293" t="s">
        <v>255</v>
      </c>
      <c r="G938" s="293" t="s">
        <v>7</v>
      </c>
      <c r="H938" s="544">
        <v>44568</v>
      </c>
      <c r="I938" s="293" t="s">
        <v>164</v>
      </c>
      <c r="J938" s="293" t="s">
        <v>374</v>
      </c>
      <c r="K938" s="293" t="s">
        <v>1774</v>
      </c>
      <c r="L938" s="251">
        <v>524686</v>
      </c>
      <c r="M938" s="298" t="s">
        <v>829</v>
      </c>
      <c r="N938" s="251">
        <v>285</v>
      </c>
      <c r="O938" s="296" t="s">
        <v>686</v>
      </c>
      <c r="P938" s="297"/>
      <c r="Q938" s="293"/>
      <c r="R938" s="293"/>
      <c r="S938" s="293"/>
    </row>
    <row r="939" spans="2:19" ht="15.75" customHeight="1">
      <c r="B939" s="247">
        <v>4552</v>
      </c>
      <c r="C939" s="293" t="s">
        <v>427</v>
      </c>
      <c r="D939" s="294" t="s">
        <v>90</v>
      </c>
      <c r="E939" s="267">
        <v>1600</v>
      </c>
      <c r="F939" s="293" t="s">
        <v>166</v>
      </c>
      <c r="G939" s="293" t="s">
        <v>432</v>
      </c>
      <c r="H939" s="544">
        <v>44568</v>
      </c>
      <c r="I939" s="293" t="s">
        <v>164</v>
      </c>
      <c r="J939" s="293" t="s">
        <v>596</v>
      </c>
      <c r="K939" s="293" t="s">
        <v>903</v>
      </c>
      <c r="L939" s="251">
        <v>700882</v>
      </c>
      <c r="M939" s="298" t="s">
        <v>91</v>
      </c>
      <c r="N939" s="251">
        <v>218</v>
      </c>
      <c r="O939" s="296" t="s">
        <v>686</v>
      </c>
      <c r="P939" s="297"/>
      <c r="Q939" s="293"/>
      <c r="R939" s="293"/>
      <c r="S939" s="293"/>
    </row>
    <row r="940" spans="2:19" ht="15.75" customHeight="1">
      <c r="B940" s="360">
        <v>4553</v>
      </c>
      <c r="C940" s="357" t="s">
        <v>450</v>
      </c>
      <c r="D940" s="403" t="s">
        <v>734</v>
      </c>
      <c r="E940" s="263">
        <v>1050</v>
      </c>
      <c r="F940" s="357" t="s">
        <v>198</v>
      </c>
      <c r="G940" s="357" t="s">
        <v>7</v>
      </c>
      <c r="H940" s="551">
        <v>44568</v>
      </c>
      <c r="I940" s="293" t="s">
        <v>383</v>
      </c>
      <c r="J940" s="357" t="s">
        <v>591</v>
      </c>
      <c r="K940" s="357" t="s">
        <v>1749</v>
      </c>
      <c r="L940" s="359">
        <v>878302</v>
      </c>
      <c r="M940" s="358" t="s">
        <v>1280</v>
      </c>
      <c r="N940" s="359">
        <v>279</v>
      </c>
      <c r="O940" s="360" t="s">
        <v>686</v>
      </c>
      <c r="P940" s="304" t="s">
        <v>372</v>
      </c>
      <c r="Q940" s="357"/>
      <c r="R940" s="357"/>
      <c r="S940" s="357"/>
    </row>
    <row r="941" spans="2:19" ht="15.75" customHeight="1">
      <c r="B941" s="360">
        <v>4554</v>
      </c>
      <c r="C941" s="357" t="s">
        <v>450</v>
      </c>
      <c r="D941" s="403" t="s">
        <v>734</v>
      </c>
      <c r="E941" s="263">
        <v>2300</v>
      </c>
      <c r="F941" s="357" t="s">
        <v>198</v>
      </c>
      <c r="G941" s="357" t="s">
        <v>7</v>
      </c>
      <c r="H941" s="551">
        <v>44568</v>
      </c>
      <c r="I941" s="293" t="s">
        <v>383</v>
      </c>
      <c r="J941" s="357" t="s">
        <v>500</v>
      </c>
      <c r="K941" s="357" t="s">
        <v>1749</v>
      </c>
      <c r="L941" s="359">
        <v>878302</v>
      </c>
      <c r="M941" s="358" t="s">
        <v>1280</v>
      </c>
      <c r="N941" s="359">
        <v>279</v>
      </c>
      <c r="O941" s="360" t="s">
        <v>686</v>
      </c>
      <c r="P941" s="304" t="s">
        <v>372</v>
      </c>
      <c r="Q941" s="357"/>
      <c r="R941" s="357"/>
      <c r="S941" s="357"/>
    </row>
    <row r="942" spans="2:19" ht="15.75" customHeight="1">
      <c r="B942" s="247">
        <v>4555</v>
      </c>
      <c r="C942" s="293" t="s">
        <v>450</v>
      </c>
      <c r="D942" s="294" t="s">
        <v>503</v>
      </c>
      <c r="E942" s="267">
        <v>1250</v>
      </c>
      <c r="F942" s="293" t="s">
        <v>198</v>
      </c>
      <c r="G942" s="293" t="s">
        <v>7</v>
      </c>
      <c r="H942" s="544">
        <v>44571</v>
      </c>
      <c r="I942" s="293" t="s">
        <v>383</v>
      </c>
      <c r="J942" s="293" t="s">
        <v>527</v>
      </c>
      <c r="K942" s="293" t="s">
        <v>1749</v>
      </c>
      <c r="L942" s="251">
        <v>138685</v>
      </c>
      <c r="M942" s="298" t="s">
        <v>1289</v>
      </c>
      <c r="N942" s="251">
        <v>113</v>
      </c>
      <c r="O942" s="296" t="s">
        <v>686</v>
      </c>
      <c r="P942" s="304" t="s">
        <v>372</v>
      </c>
      <c r="Q942" s="293"/>
      <c r="R942" s="293"/>
      <c r="S942" s="293"/>
    </row>
    <row r="943" spans="2:19" ht="15.75" customHeight="1">
      <c r="B943" s="247">
        <v>4556</v>
      </c>
      <c r="C943" s="293" t="s">
        <v>450</v>
      </c>
      <c r="D943" s="294" t="s">
        <v>477</v>
      </c>
      <c r="E943" s="267">
        <v>435</v>
      </c>
      <c r="F943" s="293" t="s">
        <v>198</v>
      </c>
      <c r="G943" s="293" t="s">
        <v>7</v>
      </c>
      <c r="H943" s="544">
        <v>44571</v>
      </c>
      <c r="I943" s="293" t="s">
        <v>383</v>
      </c>
      <c r="J943" s="293" t="s">
        <v>759</v>
      </c>
      <c r="K943" s="293" t="s">
        <v>1749</v>
      </c>
      <c r="L943" s="251">
        <v>1435499</v>
      </c>
      <c r="M943" s="298" t="s">
        <v>1275</v>
      </c>
      <c r="N943" s="251">
        <v>159</v>
      </c>
      <c r="O943" s="296" t="s">
        <v>686</v>
      </c>
      <c r="P943" s="297"/>
      <c r="Q943" s="293"/>
      <c r="R943" s="293"/>
      <c r="S943" s="293"/>
    </row>
    <row r="944" spans="2:19" ht="15.75" customHeight="1">
      <c r="B944" s="247">
        <v>4557</v>
      </c>
      <c r="C944" s="293" t="s">
        <v>450</v>
      </c>
      <c r="D944" s="294" t="s">
        <v>477</v>
      </c>
      <c r="E944" s="267">
        <v>978.38</v>
      </c>
      <c r="F944" s="293" t="s">
        <v>198</v>
      </c>
      <c r="G944" s="293" t="s">
        <v>7</v>
      </c>
      <c r="H944" s="544">
        <v>44571</v>
      </c>
      <c r="I944" s="293" t="s">
        <v>383</v>
      </c>
      <c r="J944" s="293" t="s">
        <v>745</v>
      </c>
      <c r="K944" s="293" t="s">
        <v>1749</v>
      </c>
      <c r="L944" s="251">
        <v>524626</v>
      </c>
      <c r="M944" s="298" t="s">
        <v>1275</v>
      </c>
      <c r="N944" s="251">
        <v>159</v>
      </c>
      <c r="O944" s="296" t="s">
        <v>686</v>
      </c>
      <c r="P944" s="297"/>
      <c r="Q944" s="293"/>
      <c r="R944" s="293"/>
      <c r="S944" s="293"/>
    </row>
    <row r="945" spans="2:19" ht="15.75" customHeight="1">
      <c r="B945" s="247">
        <v>4558</v>
      </c>
      <c r="C945" s="293" t="s">
        <v>427</v>
      </c>
      <c r="D945" s="294" t="s">
        <v>205</v>
      </c>
      <c r="E945" s="267">
        <v>2500</v>
      </c>
      <c r="F945" s="293" t="s">
        <v>198</v>
      </c>
      <c r="G945" s="293" t="s">
        <v>7</v>
      </c>
      <c r="H945" s="544">
        <v>44571</v>
      </c>
      <c r="I945" s="293" t="s">
        <v>280</v>
      </c>
      <c r="J945" s="293" t="s">
        <v>704</v>
      </c>
      <c r="K945" s="293" t="s">
        <v>1749</v>
      </c>
      <c r="L945" s="251">
        <v>290719</v>
      </c>
      <c r="M945" s="298" t="s">
        <v>1307</v>
      </c>
      <c r="N945" s="251">
        <v>173</v>
      </c>
      <c r="O945" s="296" t="s">
        <v>686</v>
      </c>
      <c r="P945" s="297"/>
      <c r="Q945" s="293"/>
      <c r="R945" s="293"/>
      <c r="S945" s="293"/>
    </row>
    <row r="946" spans="2:19" ht="15.75" customHeight="1">
      <c r="B946" s="247">
        <v>4559</v>
      </c>
      <c r="C946" s="293" t="s">
        <v>427</v>
      </c>
      <c r="D946" s="294" t="s">
        <v>304</v>
      </c>
      <c r="E946" s="267">
        <v>2800</v>
      </c>
      <c r="F946" s="293" t="s">
        <v>198</v>
      </c>
      <c r="G946" s="293" t="s">
        <v>432</v>
      </c>
      <c r="H946" s="544">
        <v>44571</v>
      </c>
      <c r="I946" s="293" t="s">
        <v>164</v>
      </c>
      <c r="J946" s="293" t="s">
        <v>178</v>
      </c>
      <c r="K946" s="293" t="s">
        <v>1749</v>
      </c>
      <c r="L946" s="251">
        <v>672628</v>
      </c>
      <c r="M946" s="298" t="s">
        <v>2189</v>
      </c>
      <c r="N946" s="251">
        <v>170</v>
      </c>
      <c r="O946" s="296"/>
      <c r="P946" s="297"/>
      <c r="Q946" s="293"/>
      <c r="R946" s="293"/>
      <c r="S946" s="293"/>
    </row>
    <row r="947" spans="2:19" ht="15.75" customHeight="1">
      <c r="B947" s="247">
        <v>4560</v>
      </c>
      <c r="C947" s="357" t="s">
        <v>427</v>
      </c>
      <c r="D947" s="403" t="s">
        <v>41</v>
      </c>
      <c r="E947" s="263">
        <v>2800.93</v>
      </c>
      <c r="F947" s="357" t="s">
        <v>198</v>
      </c>
      <c r="G947" s="357" t="s">
        <v>44</v>
      </c>
      <c r="H947" s="551">
        <v>44571</v>
      </c>
      <c r="I947" s="357" t="s">
        <v>164</v>
      </c>
      <c r="J947" s="357" t="s">
        <v>697</v>
      </c>
      <c r="K947" s="357" t="s">
        <v>1749</v>
      </c>
      <c r="L947" s="359">
        <v>66822</v>
      </c>
      <c r="M947" s="358" t="s">
        <v>42</v>
      </c>
      <c r="N947" s="359">
        <v>195</v>
      </c>
      <c r="O947" s="360"/>
      <c r="P947" s="304" t="s">
        <v>372</v>
      </c>
      <c r="Q947" s="293"/>
      <c r="R947" s="293"/>
      <c r="S947" s="293"/>
    </row>
    <row r="948" spans="2:19" ht="14.4" customHeight="1">
      <c r="B948" s="247">
        <v>4561</v>
      </c>
      <c r="C948" s="293" t="s">
        <v>427</v>
      </c>
      <c r="D948" s="376" t="s">
        <v>763</v>
      </c>
      <c r="E948" s="267">
        <v>750</v>
      </c>
      <c r="F948" s="293" t="s">
        <v>518</v>
      </c>
      <c r="G948" s="293" t="s">
        <v>7</v>
      </c>
      <c r="H948" s="544">
        <v>44561</v>
      </c>
      <c r="I948" s="293" t="s">
        <v>164</v>
      </c>
      <c r="J948" s="293" t="s">
        <v>762</v>
      </c>
      <c r="K948" s="293" t="s">
        <v>1771</v>
      </c>
      <c r="L948" s="251">
        <v>643758</v>
      </c>
      <c r="M948" s="298" t="s">
        <v>855</v>
      </c>
      <c r="N948" s="251">
        <v>314</v>
      </c>
      <c r="O948" s="296" t="s">
        <v>686</v>
      </c>
      <c r="P948" s="297"/>
      <c r="Q948" s="293"/>
      <c r="R948" s="293"/>
      <c r="S948" s="293"/>
    </row>
    <row r="949" spans="2:19" ht="14.4" customHeight="1">
      <c r="B949" s="247">
        <v>4562</v>
      </c>
      <c r="C949" s="293" t="s">
        <v>433</v>
      </c>
      <c r="D949" s="294" t="s">
        <v>268</v>
      </c>
      <c r="E949" s="267">
        <v>1250</v>
      </c>
      <c r="F949" s="384" t="s">
        <v>166</v>
      </c>
      <c r="G949" s="293" t="s">
        <v>7</v>
      </c>
      <c r="H949" s="544">
        <v>44530</v>
      </c>
      <c r="I949" s="293" t="s">
        <v>164</v>
      </c>
      <c r="J949" s="293" t="s">
        <v>909</v>
      </c>
      <c r="K949" s="293" t="s">
        <v>903</v>
      </c>
      <c r="L949" s="251">
        <v>58665</v>
      </c>
      <c r="M949" s="298" t="s">
        <v>915</v>
      </c>
      <c r="N949" s="251">
        <v>2</v>
      </c>
      <c r="O949" s="296" t="s">
        <v>686</v>
      </c>
      <c r="P949" s="297"/>
      <c r="Q949" s="293"/>
      <c r="R949" s="293"/>
      <c r="S949" s="293"/>
    </row>
    <row r="950" spans="2:19" ht="14.4" customHeight="1">
      <c r="B950" s="247">
        <v>4563</v>
      </c>
      <c r="C950" s="293" t="s">
        <v>427</v>
      </c>
      <c r="D950" s="403" t="s">
        <v>2281</v>
      </c>
      <c r="E950" s="267">
        <v>3350</v>
      </c>
      <c r="F950" s="293" t="s">
        <v>198</v>
      </c>
      <c r="G950" s="293" t="s">
        <v>7</v>
      </c>
      <c r="H950" s="544">
        <v>44572</v>
      </c>
      <c r="I950" s="293" t="s">
        <v>164</v>
      </c>
      <c r="J950" s="367" t="s">
        <v>721</v>
      </c>
      <c r="K950" s="293" t="s">
        <v>1749</v>
      </c>
      <c r="L950" s="251">
        <v>385144</v>
      </c>
      <c r="M950" s="298" t="s">
        <v>712</v>
      </c>
      <c r="N950" s="353">
        <v>211</v>
      </c>
      <c r="O950" s="296" t="s">
        <v>686</v>
      </c>
      <c r="P950" s="304" t="s">
        <v>372</v>
      </c>
      <c r="Q950" s="293"/>
      <c r="R950" s="293"/>
      <c r="S950" s="293"/>
    </row>
    <row r="951" spans="2:19" ht="15.75" customHeight="1">
      <c r="B951" s="360">
        <v>4564</v>
      </c>
      <c r="C951" s="357" t="s">
        <v>450</v>
      </c>
      <c r="D951" s="403" t="s">
        <v>734</v>
      </c>
      <c r="E951" s="263">
        <v>1450</v>
      </c>
      <c r="F951" s="357" t="s">
        <v>198</v>
      </c>
      <c r="G951" s="357" t="s">
        <v>7</v>
      </c>
      <c r="H951" s="551">
        <v>44572</v>
      </c>
      <c r="I951" s="293" t="s">
        <v>383</v>
      </c>
      <c r="J951" s="357" t="s">
        <v>764</v>
      </c>
      <c r="K951" s="357" t="s">
        <v>1749</v>
      </c>
      <c r="L951" s="359">
        <v>566928</v>
      </c>
      <c r="M951" s="358" t="s">
        <v>1280</v>
      </c>
      <c r="N951" s="359">
        <v>279</v>
      </c>
      <c r="O951" s="360" t="s">
        <v>686</v>
      </c>
      <c r="P951" s="297"/>
      <c r="Q951" s="357"/>
      <c r="R951" s="357"/>
      <c r="S951" s="357"/>
    </row>
    <row r="952" spans="2:19" ht="15.75" customHeight="1">
      <c r="B952" s="247">
        <v>4565</v>
      </c>
      <c r="C952" s="293" t="s">
        <v>450</v>
      </c>
      <c r="D952" s="294" t="s">
        <v>269</v>
      </c>
      <c r="E952" s="267">
        <v>2500</v>
      </c>
      <c r="F952" s="293" t="s">
        <v>198</v>
      </c>
      <c r="G952" s="293" t="s">
        <v>432</v>
      </c>
      <c r="H952" s="544">
        <v>44572</v>
      </c>
      <c r="I952" s="293" t="s">
        <v>383</v>
      </c>
      <c r="J952" s="293" t="s">
        <v>500</v>
      </c>
      <c r="K952" s="293" t="s">
        <v>1749</v>
      </c>
      <c r="L952" s="251">
        <v>752679</v>
      </c>
      <c r="M952" s="298" t="s">
        <v>1296</v>
      </c>
      <c r="N952" s="251">
        <v>168</v>
      </c>
      <c r="O952" s="296" t="s">
        <v>686</v>
      </c>
      <c r="P952" s="297"/>
      <c r="Q952" s="293"/>
      <c r="R952" s="293"/>
      <c r="S952" s="293"/>
    </row>
    <row r="953" spans="2:19" ht="15.75" customHeight="1">
      <c r="B953" s="247">
        <v>4566</v>
      </c>
      <c r="C953" s="293" t="s">
        <v>1884</v>
      </c>
      <c r="D953" s="294" t="s">
        <v>288</v>
      </c>
      <c r="E953" s="267">
        <v>1350</v>
      </c>
      <c r="F953" s="293" t="s">
        <v>166</v>
      </c>
      <c r="G953" s="293" t="s">
        <v>7</v>
      </c>
      <c r="H953" s="544">
        <v>44550</v>
      </c>
      <c r="I953" s="293" t="s">
        <v>164</v>
      </c>
      <c r="J953" s="293" t="s">
        <v>765</v>
      </c>
      <c r="K953" s="293" t="s">
        <v>903</v>
      </c>
      <c r="L953" s="251">
        <v>5560</v>
      </c>
      <c r="M953" s="298" t="s">
        <v>970</v>
      </c>
      <c r="N953" s="251">
        <v>62</v>
      </c>
      <c r="O953" s="296" t="s">
        <v>686</v>
      </c>
      <c r="P953" s="297"/>
      <c r="Q953" s="293"/>
      <c r="R953" s="293"/>
      <c r="S953" s="293"/>
    </row>
    <row r="954" spans="2:19" ht="15.75" customHeight="1">
      <c r="B954" s="247">
        <v>4567</v>
      </c>
      <c r="C954" s="293" t="s">
        <v>1884</v>
      </c>
      <c r="D954" s="294" t="s">
        <v>288</v>
      </c>
      <c r="E954" s="267">
        <v>1000</v>
      </c>
      <c r="F954" s="293" t="s">
        <v>166</v>
      </c>
      <c r="G954" s="293" t="s">
        <v>7</v>
      </c>
      <c r="H954" s="544">
        <v>44550</v>
      </c>
      <c r="I954" s="293" t="s">
        <v>280</v>
      </c>
      <c r="J954" s="293" t="s">
        <v>750</v>
      </c>
      <c r="K954" s="293" t="s">
        <v>903</v>
      </c>
      <c r="L954" s="251">
        <v>5560</v>
      </c>
      <c r="M954" s="298" t="s">
        <v>970</v>
      </c>
      <c r="N954" s="251">
        <v>62</v>
      </c>
      <c r="O954" s="296" t="s">
        <v>686</v>
      </c>
      <c r="P954" s="297"/>
      <c r="Q954" s="293"/>
      <c r="R954" s="293"/>
      <c r="S954" s="293"/>
    </row>
    <row r="955" spans="2:19" ht="15.75" customHeight="1">
      <c r="B955" s="247">
        <v>4568</v>
      </c>
      <c r="C955" s="293" t="s">
        <v>1884</v>
      </c>
      <c r="D955" s="294" t="s">
        <v>288</v>
      </c>
      <c r="E955" s="267">
        <v>1350</v>
      </c>
      <c r="F955" s="293" t="s">
        <v>166</v>
      </c>
      <c r="G955" s="293" t="s">
        <v>473</v>
      </c>
      <c r="H955" s="544">
        <v>44570</v>
      </c>
      <c r="I955" s="293" t="s">
        <v>164</v>
      </c>
      <c r="J955" s="293" t="s">
        <v>766</v>
      </c>
      <c r="K955" s="293" t="s">
        <v>903</v>
      </c>
      <c r="L955" s="251">
        <v>658492</v>
      </c>
      <c r="M955" s="298" t="s">
        <v>970</v>
      </c>
      <c r="N955" s="251">
        <v>62</v>
      </c>
      <c r="O955" s="296" t="s">
        <v>686</v>
      </c>
      <c r="P955" s="297"/>
      <c r="Q955" s="293"/>
      <c r="R955" s="293"/>
      <c r="S955" s="293"/>
    </row>
    <row r="956" spans="2:19" ht="15.75" customHeight="1">
      <c r="B956" s="247">
        <v>4569</v>
      </c>
      <c r="C956" s="293" t="s">
        <v>427</v>
      </c>
      <c r="D956" s="294" t="s">
        <v>767</v>
      </c>
      <c r="E956" s="267">
        <v>1000</v>
      </c>
      <c r="F956" s="293" t="s">
        <v>163</v>
      </c>
      <c r="G956" s="293" t="s">
        <v>7</v>
      </c>
      <c r="H956" s="544">
        <v>44561</v>
      </c>
      <c r="I956" s="293" t="s">
        <v>164</v>
      </c>
      <c r="J956" s="293" t="s">
        <v>762</v>
      </c>
      <c r="K956" s="293" t="s">
        <v>1768</v>
      </c>
      <c r="L956" s="251">
        <v>1020120</v>
      </c>
      <c r="M956" s="298" t="s">
        <v>852</v>
      </c>
      <c r="N956" s="251">
        <v>311</v>
      </c>
      <c r="O956" s="296" t="s">
        <v>686</v>
      </c>
      <c r="P956" s="297"/>
      <c r="Q956" s="293"/>
      <c r="R956" s="293"/>
      <c r="S956" s="293"/>
    </row>
    <row r="957" spans="2:19" ht="15.75" customHeight="1">
      <c r="B957" s="247">
        <v>4570</v>
      </c>
      <c r="C957" s="293" t="s">
        <v>427</v>
      </c>
      <c r="D957" s="294" t="s">
        <v>769</v>
      </c>
      <c r="E957" s="267">
        <v>3550</v>
      </c>
      <c r="F957" s="293" t="s">
        <v>255</v>
      </c>
      <c r="G957" s="293" t="s">
        <v>7</v>
      </c>
      <c r="H957" s="544">
        <v>44559</v>
      </c>
      <c r="I957" s="293" t="s">
        <v>383</v>
      </c>
      <c r="J957" s="293" t="s">
        <v>770</v>
      </c>
      <c r="K957" s="293" t="s">
        <v>1774</v>
      </c>
      <c r="L957" s="251">
        <v>561297</v>
      </c>
      <c r="M957" s="298" t="s">
        <v>1216</v>
      </c>
      <c r="N957" s="251">
        <v>130</v>
      </c>
      <c r="O957" s="296" t="s">
        <v>686</v>
      </c>
      <c r="P957" s="297"/>
      <c r="Q957" s="293"/>
      <c r="R957" s="293"/>
      <c r="S957" s="293"/>
    </row>
    <row r="958" spans="2:19" ht="15.75" customHeight="1">
      <c r="B958" s="247">
        <v>4571</v>
      </c>
      <c r="C958" s="293" t="s">
        <v>427</v>
      </c>
      <c r="D958" s="294" t="s">
        <v>771</v>
      </c>
      <c r="E958" s="267">
        <v>2180</v>
      </c>
      <c r="F958" s="293" t="s">
        <v>163</v>
      </c>
      <c r="G958" s="293" t="s">
        <v>7</v>
      </c>
      <c r="H958" s="544">
        <v>44560</v>
      </c>
      <c r="I958" s="293" t="s">
        <v>164</v>
      </c>
      <c r="J958" s="293" t="s">
        <v>761</v>
      </c>
      <c r="K958" s="293" t="s">
        <v>1768</v>
      </c>
      <c r="L958" s="251">
        <v>1037569</v>
      </c>
      <c r="M958" s="298" t="s">
        <v>712</v>
      </c>
      <c r="N958" s="353"/>
      <c r="O958" s="296" t="s">
        <v>686</v>
      </c>
      <c r="P958" s="297"/>
      <c r="Q958" s="293"/>
      <c r="R958" s="293"/>
      <c r="S958" s="293"/>
    </row>
    <row r="959" spans="2:19" ht="14.1" customHeight="1">
      <c r="B959" s="247">
        <f>B958+1</f>
        <v>4572</v>
      </c>
      <c r="C959" s="293" t="s">
        <v>429</v>
      </c>
      <c r="D959" s="294" t="s">
        <v>2884</v>
      </c>
      <c r="E959" s="267">
        <v>10000</v>
      </c>
      <c r="F959" s="293" t="s">
        <v>295</v>
      </c>
      <c r="G959" s="293" t="s">
        <v>7</v>
      </c>
      <c r="H959" s="544">
        <v>44837</v>
      </c>
      <c r="I959" s="293" t="s">
        <v>224</v>
      </c>
      <c r="J959" s="268" t="s">
        <v>2972</v>
      </c>
      <c r="K959" s="293" t="s">
        <v>1769</v>
      </c>
      <c r="L959" s="251" t="s">
        <v>2973</v>
      </c>
      <c r="M959" s="298" t="s">
        <v>2883</v>
      </c>
      <c r="N959" s="251">
        <v>425</v>
      </c>
      <c r="O959" s="296"/>
      <c r="P959" s="297"/>
      <c r="Q959" s="293"/>
      <c r="R959" s="293"/>
      <c r="S959" s="293"/>
    </row>
    <row r="960" spans="2:19" ht="14.1" customHeight="1">
      <c r="B960" s="247">
        <v>4572</v>
      </c>
      <c r="C960" s="293" t="s">
        <v>427</v>
      </c>
      <c r="D960" s="294" t="s">
        <v>78</v>
      </c>
      <c r="E960" s="267">
        <v>1600</v>
      </c>
      <c r="F960" s="293" t="s">
        <v>166</v>
      </c>
      <c r="G960" s="293" t="s">
        <v>432</v>
      </c>
      <c r="H960" s="544">
        <v>44546</v>
      </c>
      <c r="I960" s="293" t="s">
        <v>164</v>
      </c>
      <c r="J960" s="293" t="s">
        <v>772</v>
      </c>
      <c r="K960" s="293" t="s">
        <v>903</v>
      </c>
      <c r="L960" s="251">
        <v>401005</v>
      </c>
      <c r="M960" s="298" t="s">
        <v>79</v>
      </c>
      <c r="N960" s="251">
        <v>213</v>
      </c>
      <c r="O960" s="296" t="s">
        <v>686</v>
      </c>
      <c r="P960" s="297"/>
      <c r="Q960" s="293"/>
      <c r="R960" s="293"/>
      <c r="S960" s="293"/>
    </row>
    <row r="961" spans="2:19" ht="14.1" customHeight="1">
      <c r="B961" s="247">
        <v>4573</v>
      </c>
      <c r="C961" s="293" t="s">
        <v>427</v>
      </c>
      <c r="D961" s="294" t="s">
        <v>78</v>
      </c>
      <c r="E961" s="267">
        <v>1000</v>
      </c>
      <c r="F961" s="293" t="s">
        <v>166</v>
      </c>
      <c r="G961" s="293" t="s">
        <v>432</v>
      </c>
      <c r="H961" s="544">
        <v>44546</v>
      </c>
      <c r="I961" s="293" t="s">
        <v>280</v>
      </c>
      <c r="J961" s="293" t="s">
        <v>704</v>
      </c>
      <c r="K961" s="293" t="s">
        <v>903</v>
      </c>
      <c r="L961" s="251">
        <v>401061</v>
      </c>
      <c r="M961" s="298" t="s">
        <v>79</v>
      </c>
      <c r="N961" s="251">
        <v>213</v>
      </c>
      <c r="O961" s="296" t="s">
        <v>686</v>
      </c>
      <c r="P961" s="297"/>
      <c r="Q961" s="293"/>
      <c r="R961" s="293"/>
      <c r="S961" s="293"/>
    </row>
    <row r="962" spans="2:19" ht="14.1" customHeight="1">
      <c r="B962" s="247">
        <v>4574</v>
      </c>
      <c r="C962" s="293" t="s">
        <v>427</v>
      </c>
      <c r="D962" s="294" t="s">
        <v>2743</v>
      </c>
      <c r="E962" s="267">
        <v>100</v>
      </c>
      <c r="F962" s="293" t="s">
        <v>166</v>
      </c>
      <c r="G962" s="293" t="s">
        <v>7</v>
      </c>
      <c r="H962" s="544">
        <v>44574</v>
      </c>
      <c r="I962" s="293" t="s">
        <v>164</v>
      </c>
      <c r="J962" s="293" t="s">
        <v>762</v>
      </c>
      <c r="K962" s="293" t="s">
        <v>903</v>
      </c>
      <c r="L962" s="251">
        <v>444091</v>
      </c>
      <c r="M962" s="298" t="s">
        <v>859</v>
      </c>
      <c r="N962" s="251">
        <v>318</v>
      </c>
      <c r="O962" s="296" t="s">
        <v>686</v>
      </c>
      <c r="P962" s="297"/>
      <c r="Q962" s="293"/>
      <c r="R962" s="293"/>
      <c r="S962" s="293"/>
    </row>
    <row r="963" spans="2:19" ht="15.75" customHeight="1">
      <c r="B963" s="247">
        <v>4575</v>
      </c>
      <c r="C963" s="293" t="s">
        <v>427</v>
      </c>
      <c r="D963" s="294" t="s">
        <v>455</v>
      </c>
      <c r="E963" s="267">
        <v>4000</v>
      </c>
      <c r="F963" s="293" t="s">
        <v>255</v>
      </c>
      <c r="G963" s="293" t="s">
        <v>7</v>
      </c>
      <c r="H963" s="544">
        <v>44573</v>
      </c>
      <c r="I963" s="293" t="s">
        <v>164</v>
      </c>
      <c r="J963" s="293" t="s">
        <v>773</v>
      </c>
      <c r="K963" s="293" t="s">
        <v>1774</v>
      </c>
      <c r="L963" s="251">
        <v>264782</v>
      </c>
      <c r="M963" s="298" t="s">
        <v>830</v>
      </c>
      <c r="N963" s="251">
        <v>286</v>
      </c>
      <c r="O963" s="296" t="s">
        <v>686</v>
      </c>
      <c r="P963" s="297"/>
      <c r="Q963" s="293"/>
      <c r="R963" s="293"/>
      <c r="S963" s="293"/>
    </row>
    <row r="964" spans="2:19" ht="14.1" customHeight="1">
      <c r="B964" s="247">
        <v>4576</v>
      </c>
      <c r="C964" s="293" t="s">
        <v>427</v>
      </c>
      <c r="D964" s="294" t="s">
        <v>455</v>
      </c>
      <c r="E964" s="267">
        <v>1333</v>
      </c>
      <c r="F964" s="293" t="s">
        <v>255</v>
      </c>
      <c r="G964" s="293" t="s">
        <v>7</v>
      </c>
      <c r="H964" s="544">
        <v>44573</v>
      </c>
      <c r="I964" s="293" t="s">
        <v>164</v>
      </c>
      <c r="J964" s="293" t="s">
        <v>774</v>
      </c>
      <c r="K964" s="293" t="s">
        <v>1774</v>
      </c>
      <c r="L964" s="251">
        <v>267530</v>
      </c>
      <c r="M964" s="298" t="s">
        <v>830</v>
      </c>
      <c r="N964" s="251">
        <v>286</v>
      </c>
      <c r="O964" s="296" t="s">
        <v>686</v>
      </c>
      <c r="P964" s="297"/>
      <c r="Q964" s="293"/>
      <c r="R964" s="293"/>
      <c r="S964" s="293"/>
    </row>
    <row r="965" spans="2:19" ht="15.75" customHeight="1">
      <c r="B965" s="247">
        <v>4577</v>
      </c>
      <c r="C965" s="293" t="s">
        <v>427</v>
      </c>
      <c r="D965" s="294" t="s">
        <v>328</v>
      </c>
      <c r="E965" s="267">
        <v>3350</v>
      </c>
      <c r="F965" s="293" t="s">
        <v>198</v>
      </c>
      <c r="G965" s="293" t="s">
        <v>7</v>
      </c>
      <c r="H965" s="544">
        <v>44573</v>
      </c>
      <c r="I965" s="293" t="s">
        <v>164</v>
      </c>
      <c r="J965" s="367" t="s">
        <v>732</v>
      </c>
      <c r="K965" s="293" t="s">
        <v>1749</v>
      </c>
      <c r="L965" s="251">
        <v>336320</v>
      </c>
      <c r="M965" s="298" t="s">
        <v>1328</v>
      </c>
      <c r="N965" s="251">
        <v>43</v>
      </c>
      <c r="O965" s="296" t="s">
        <v>686</v>
      </c>
      <c r="P965" s="304" t="s">
        <v>372</v>
      </c>
      <c r="Q965" s="293"/>
      <c r="R965" s="293"/>
      <c r="S965" s="293"/>
    </row>
    <row r="966" spans="2:19" ht="15.75" customHeight="1">
      <c r="B966" s="247">
        <v>4578</v>
      </c>
      <c r="C966" s="293" t="s">
        <v>427</v>
      </c>
      <c r="D966" s="294" t="s">
        <v>443</v>
      </c>
      <c r="E966" s="267">
        <v>2800</v>
      </c>
      <c r="F966" s="293" t="s">
        <v>198</v>
      </c>
      <c r="G966" s="293" t="s">
        <v>7</v>
      </c>
      <c r="H966" s="544">
        <v>44573</v>
      </c>
      <c r="I966" s="293" t="s">
        <v>164</v>
      </c>
      <c r="J966" s="293" t="s">
        <v>776</v>
      </c>
      <c r="K966" s="293" t="s">
        <v>1749</v>
      </c>
      <c r="L966" s="251">
        <v>401993</v>
      </c>
      <c r="M966" s="298" t="s">
        <v>1320</v>
      </c>
      <c r="N966" s="251">
        <v>178</v>
      </c>
      <c r="O966" s="296" t="s">
        <v>686</v>
      </c>
      <c r="P966" s="297"/>
      <c r="Q966" s="293"/>
      <c r="R966" s="293"/>
      <c r="S966" s="293"/>
    </row>
    <row r="967" spans="2:19" ht="15.75" customHeight="1">
      <c r="B967" s="247">
        <v>4579</v>
      </c>
      <c r="C967" s="293" t="s">
        <v>433</v>
      </c>
      <c r="D967" s="294" t="s">
        <v>406</v>
      </c>
      <c r="E967" s="417">
        <v>1250</v>
      </c>
      <c r="F967" s="293" t="s">
        <v>166</v>
      </c>
      <c r="G967" s="293" t="s">
        <v>7</v>
      </c>
      <c r="H967" s="544">
        <v>44536</v>
      </c>
      <c r="I967" s="293" t="s">
        <v>164</v>
      </c>
      <c r="J967" s="293" t="s">
        <v>593</v>
      </c>
      <c r="K967" s="293" t="s">
        <v>903</v>
      </c>
      <c r="L967" s="251">
        <v>97326238</v>
      </c>
      <c r="M967" s="298" t="s">
        <v>921</v>
      </c>
      <c r="N967" s="251">
        <v>4</v>
      </c>
      <c r="O967" s="296" t="s">
        <v>686</v>
      </c>
      <c r="P967" s="297"/>
      <c r="Q967" s="293"/>
      <c r="R967" s="293"/>
      <c r="S967" s="293"/>
    </row>
    <row r="968" spans="2:19" ht="15.75" customHeight="1">
      <c r="B968" s="247">
        <v>4580</v>
      </c>
      <c r="C968" s="293" t="s">
        <v>433</v>
      </c>
      <c r="D968" s="294" t="s">
        <v>406</v>
      </c>
      <c r="E968" s="423">
        <v>200</v>
      </c>
      <c r="F968" s="293" t="s">
        <v>166</v>
      </c>
      <c r="G968" s="293" t="s">
        <v>7</v>
      </c>
      <c r="H968" s="544">
        <v>44536</v>
      </c>
      <c r="I968" s="293" t="s">
        <v>164</v>
      </c>
      <c r="J968" s="293" t="s">
        <v>758</v>
      </c>
      <c r="K968" s="293" t="s">
        <v>903</v>
      </c>
      <c r="L968" s="251">
        <v>97326238</v>
      </c>
      <c r="M968" s="298" t="s">
        <v>921</v>
      </c>
      <c r="N968" s="251">
        <v>4</v>
      </c>
      <c r="O968" s="296" t="s">
        <v>686</v>
      </c>
      <c r="P968" s="297"/>
      <c r="Q968" s="293"/>
      <c r="R968" s="293"/>
      <c r="S968" s="293"/>
    </row>
    <row r="969" spans="2:19" ht="14.1" customHeight="1">
      <c r="B969" s="247">
        <v>4581</v>
      </c>
      <c r="C969" s="293" t="s">
        <v>427</v>
      </c>
      <c r="D969" s="294" t="s">
        <v>2743</v>
      </c>
      <c r="E969" s="267">
        <v>1200</v>
      </c>
      <c r="F969" s="293" t="s">
        <v>166</v>
      </c>
      <c r="G969" s="293" t="s">
        <v>7</v>
      </c>
      <c r="H969" s="544">
        <v>44575</v>
      </c>
      <c r="I969" s="293" t="s">
        <v>164</v>
      </c>
      <c r="J969" s="293" t="s">
        <v>762</v>
      </c>
      <c r="K969" s="293" t="s">
        <v>903</v>
      </c>
      <c r="L969" s="251">
        <v>242047</v>
      </c>
      <c r="M969" s="298" t="s">
        <v>859</v>
      </c>
      <c r="N969" s="251">
        <v>318</v>
      </c>
      <c r="O969" s="296" t="s">
        <v>686</v>
      </c>
      <c r="P969" s="297"/>
      <c r="Q969" s="293"/>
      <c r="R969" s="293"/>
      <c r="S969" s="293"/>
    </row>
    <row r="970" spans="2:19" ht="15.75" customHeight="1">
      <c r="B970" s="247">
        <v>4582</v>
      </c>
      <c r="C970" s="293" t="s">
        <v>427</v>
      </c>
      <c r="D970" s="294" t="s">
        <v>22</v>
      </c>
      <c r="E970" s="267">
        <v>1800</v>
      </c>
      <c r="F970" s="293" t="s">
        <v>163</v>
      </c>
      <c r="G970" s="293" t="s">
        <v>7</v>
      </c>
      <c r="H970" s="544">
        <v>44575</v>
      </c>
      <c r="I970" s="293" t="s">
        <v>164</v>
      </c>
      <c r="J970" s="293" t="s">
        <v>719</v>
      </c>
      <c r="K970" s="293" t="s">
        <v>1768</v>
      </c>
      <c r="L970" s="251">
        <v>297181</v>
      </c>
      <c r="M970" s="298" t="s">
        <v>23</v>
      </c>
      <c r="N970" s="251">
        <v>27</v>
      </c>
      <c r="O970" s="296" t="s">
        <v>686</v>
      </c>
      <c r="P970" s="297"/>
      <c r="Q970" s="293"/>
      <c r="R970" s="293"/>
      <c r="S970" s="293"/>
    </row>
    <row r="971" spans="2:19" ht="15.75" customHeight="1">
      <c r="B971" s="247">
        <v>4583</v>
      </c>
      <c r="C971" s="357" t="s">
        <v>427</v>
      </c>
      <c r="D971" s="403" t="s">
        <v>726</v>
      </c>
      <c r="E971" s="263">
        <v>2180</v>
      </c>
      <c r="F971" s="357" t="s">
        <v>163</v>
      </c>
      <c r="G971" s="357" t="s">
        <v>7</v>
      </c>
      <c r="H971" s="551">
        <v>44575</v>
      </c>
      <c r="I971" s="293" t="s">
        <v>164</v>
      </c>
      <c r="J971" s="357" t="s">
        <v>738</v>
      </c>
      <c r="K971" s="357" t="s">
        <v>1768</v>
      </c>
      <c r="L971" s="359">
        <v>587527</v>
      </c>
      <c r="M971" s="358" t="s">
        <v>11</v>
      </c>
      <c r="N971" s="359">
        <v>201</v>
      </c>
      <c r="O971" s="360" t="s">
        <v>686</v>
      </c>
      <c r="P971" s="304" t="s">
        <v>372</v>
      </c>
      <c r="Q971" s="357"/>
      <c r="R971" s="357"/>
      <c r="S971" s="357"/>
    </row>
    <row r="972" spans="2:19" ht="15.75" customHeight="1">
      <c r="B972" s="247">
        <v>4584</v>
      </c>
      <c r="C972" s="293" t="s">
        <v>433</v>
      </c>
      <c r="D972" s="294" t="s">
        <v>435</v>
      </c>
      <c r="E972" s="267">
        <v>1250</v>
      </c>
      <c r="F972" s="293" t="s">
        <v>166</v>
      </c>
      <c r="G972" s="293" t="s">
        <v>7</v>
      </c>
      <c r="H972" s="544">
        <v>44575</v>
      </c>
      <c r="I972" s="293" t="s">
        <v>164</v>
      </c>
      <c r="J972" s="293" t="s">
        <v>718</v>
      </c>
      <c r="K972" s="293" t="s">
        <v>903</v>
      </c>
      <c r="L972" s="251">
        <v>617151</v>
      </c>
      <c r="M972" s="298" t="s">
        <v>900</v>
      </c>
      <c r="N972" s="251">
        <v>1</v>
      </c>
      <c r="O972" s="296" t="s">
        <v>686</v>
      </c>
      <c r="P972" s="297"/>
      <c r="Q972" s="293"/>
      <c r="R972" s="293"/>
      <c r="S972" s="293"/>
    </row>
    <row r="973" spans="2:19" ht="15.75" customHeight="1">
      <c r="B973" s="247">
        <v>4585</v>
      </c>
      <c r="C973" s="293" t="s">
        <v>427</v>
      </c>
      <c r="D973" s="294" t="s">
        <v>778</v>
      </c>
      <c r="E973" s="267">
        <v>2800</v>
      </c>
      <c r="F973" s="293" t="s">
        <v>198</v>
      </c>
      <c r="G973" s="293" t="s">
        <v>432</v>
      </c>
      <c r="H973" s="544">
        <v>44575</v>
      </c>
      <c r="I973" s="293" t="s">
        <v>164</v>
      </c>
      <c r="J973" s="293" t="s">
        <v>779</v>
      </c>
      <c r="K973" s="293" t="s">
        <v>1749</v>
      </c>
      <c r="L973" s="251">
        <v>811358</v>
      </c>
      <c r="M973" s="298" t="s">
        <v>858</v>
      </c>
      <c r="N973" s="251">
        <v>317</v>
      </c>
      <c r="O973" s="296" t="s">
        <v>686</v>
      </c>
      <c r="P973" s="297"/>
      <c r="Q973" s="293"/>
      <c r="R973" s="293"/>
      <c r="S973" s="293"/>
    </row>
    <row r="974" spans="2:19" ht="15.75" customHeight="1">
      <c r="B974" s="247">
        <v>4586</v>
      </c>
      <c r="C974" s="293" t="s">
        <v>427</v>
      </c>
      <c r="D974" s="294" t="s">
        <v>87</v>
      </c>
      <c r="E974" s="267">
        <v>1600</v>
      </c>
      <c r="F974" s="293" t="s">
        <v>166</v>
      </c>
      <c r="G974" s="293" t="s">
        <v>7</v>
      </c>
      <c r="H974" s="544">
        <v>44216</v>
      </c>
      <c r="I974" s="293" t="s">
        <v>164</v>
      </c>
      <c r="J974" s="293" t="s">
        <v>780</v>
      </c>
      <c r="K974" s="293" t="s">
        <v>903</v>
      </c>
      <c r="L974" s="251">
        <v>1234643</v>
      </c>
      <c r="M974" s="298" t="s">
        <v>88</v>
      </c>
      <c r="N974" s="251">
        <v>217</v>
      </c>
      <c r="O974" s="296" t="s">
        <v>686</v>
      </c>
      <c r="P974" s="297"/>
      <c r="Q974" s="293"/>
      <c r="R974" s="293"/>
      <c r="S974" s="293"/>
    </row>
    <row r="975" spans="2:19" ht="15.75" customHeight="1">
      <c r="B975" s="247">
        <v>4587</v>
      </c>
      <c r="C975" s="293" t="s">
        <v>433</v>
      </c>
      <c r="D975" s="294" t="s">
        <v>173</v>
      </c>
      <c r="E975" s="417">
        <v>1250</v>
      </c>
      <c r="F975" s="293" t="s">
        <v>166</v>
      </c>
      <c r="G975" s="293" t="s">
        <v>7</v>
      </c>
      <c r="H975" s="544">
        <v>44578</v>
      </c>
      <c r="I975" s="293" t="s">
        <v>164</v>
      </c>
      <c r="J975" s="293" t="s">
        <v>393</v>
      </c>
      <c r="K975" s="293" t="s">
        <v>903</v>
      </c>
      <c r="L975" s="251">
        <v>689406</v>
      </c>
      <c r="M975" s="298" t="s">
        <v>927</v>
      </c>
      <c r="N975" s="251">
        <v>7</v>
      </c>
      <c r="O975" s="296" t="s">
        <v>686</v>
      </c>
      <c r="P975" s="297"/>
      <c r="Q975" s="293"/>
      <c r="R975" s="293"/>
      <c r="S975" s="293"/>
    </row>
    <row r="976" spans="2:19" ht="15.75" customHeight="1">
      <c r="B976" s="247">
        <v>4588</v>
      </c>
      <c r="C976" s="293" t="s">
        <v>433</v>
      </c>
      <c r="D976" s="294" t="s">
        <v>173</v>
      </c>
      <c r="E976" s="417">
        <v>1250</v>
      </c>
      <c r="F976" s="293" t="s">
        <v>166</v>
      </c>
      <c r="G976" s="293" t="s">
        <v>7</v>
      </c>
      <c r="H976" s="544">
        <v>44578</v>
      </c>
      <c r="I976" s="293" t="s">
        <v>164</v>
      </c>
      <c r="J976" s="293" t="s">
        <v>593</v>
      </c>
      <c r="K976" s="293" t="s">
        <v>903</v>
      </c>
      <c r="L976" s="251">
        <v>689406</v>
      </c>
      <c r="M976" s="298" t="s">
        <v>927</v>
      </c>
      <c r="N976" s="251">
        <v>7</v>
      </c>
      <c r="O976" s="296" t="s">
        <v>686</v>
      </c>
      <c r="P976" s="297"/>
      <c r="Q976" s="293"/>
      <c r="R976" s="293"/>
      <c r="S976" s="293"/>
    </row>
    <row r="977" spans="2:19" ht="14.1" customHeight="1">
      <c r="B977" s="247">
        <v>4589</v>
      </c>
      <c r="C977" s="293" t="s">
        <v>433</v>
      </c>
      <c r="D977" s="294" t="s">
        <v>173</v>
      </c>
      <c r="E977" s="417">
        <v>1250</v>
      </c>
      <c r="F977" s="293" t="s">
        <v>166</v>
      </c>
      <c r="G977" s="293" t="s">
        <v>7</v>
      </c>
      <c r="H977" s="544">
        <v>44578</v>
      </c>
      <c r="I977" s="293" t="s">
        <v>164</v>
      </c>
      <c r="J977" s="293" t="s">
        <v>702</v>
      </c>
      <c r="K977" s="293" t="s">
        <v>903</v>
      </c>
      <c r="L977" s="251">
        <v>689406</v>
      </c>
      <c r="M977" s="298" t="s">
        <v>927</v>
      </c>
      <c r="N977" s="251">
        <v>7</v>
      </c>
      <c r="O977" s="296" t="s">
        <v>686</v>
      </c>
      <c r="P977" s="297"/>
      <c r="Q977" s="293"/>
      <c r="R977" s="293"/>
      <c r="S977" s="293"/>
    </row>
    <row r="978" spans="2:19" ht="15.75" customHeight="1">
      <c r="B978" s="247">
        <v>4590</v>
      </c>
      <c r="C978" s="293" t="s">
        <v>433</v>
      </c>
      <c r="D978" s="294" t="s">
        <v>435</v>
      </c>
      <c r="E978" s="267">
        <v>1250</v>
      </c>
      <c r="F978" s="293" t="s">
        <v>166</v>
      </c>
      <c r="G978" s="293" t="s">
        <v>7</v>
      </c>
      <c r="H978" s="544">
        <v>44547</v>
      </c>
      <c r="I978" s="293" t="s">
        <v>164</v>
      </c>
      <c r="J978" s="293" t="s">
        <v>702</v>
      </c>
      <c r="K978" s="293" t="s">
        <v>903</v>
      </c>
      <c r="L978" s="251">
        <v>552637</v>
      </c>
      <c r="M978" s="298" t="s">
        <v>900</v>
      </c>
      <c r="N978" s="251">
        <v>1</v>
      </c>
      <c r="O978" s="296" t="s">
        <v>686</v>
      </c>
      <c r="P978" s="297"/>
      <c r="Q978" s="293"/>
      <c r="R978" s="293"/>
      <c r="S978" s="293"/>
    </row>
    <row r="979" spans="2:19" ht="15.75" customHeight="1">
      <c r="B979" s="247">
        <v>4591</v>
      </c>
      <c r="C979" s="293" t="s">
        <v>427</v>
      </c>
      <c r="D979" s="294" t="s">
        <v>783</v>
      </c>
      <c r="E979" s="267">
        <v>2180</v>
      </c>
      <c r="F979" s="293" t="s">
        <v>163</v>
      </c>
      <c r="G979" s="293" t="s">
        <v>432</v>
      </c>
      <c r="H979" s="544">
        <v>44578</v>
      </c>
      <c r="I979" s="293" t="s">
        <v>164</v>
      </c>
      <c r="J979" s="293" t="s">
        <v>761</v>
      </c>
      <c r="K979" s="293" t="s">
        <v>1768</v>
      </c>
      <c r="L979" s="251">
        <v>823571</v>
      </c>
      <c r="M979" s="424" t="s">
        <v>861</v>
      </c>
      <c r="N979" s="425">
        <v>187</v>
      </c>
      <c r="O979" s="296"/>
      <c r="P979" s="297"/>
      <c r="Q979" s="293"/>
      <c r="R979" s="293"/>
      <c r="S979" s="293"/>
    </row>
    <row r="980" spans="2:19" ht="15.75" customHeight="1">
      <c r="B980" s="247">
        <v>4592</v>
      </c>
      <c r="C980" s="293" t="s">
        <v>427</v>
      </c>
      <c r="D980" s="294" t="s">
        <v>78</v>
      </c>
      <c r="E980" s="267">
        <v>1600</v>
      </c>
      <c r="F980" s="293" t="s">
        <v>166</v>
      </c>
      <c r="G980" s="293" t="s">
        <v>432</v>
      </c>
      <c r="H980" s="544">
        <v>44578</v>
      </c>
      <c r="I980" s="293" t="s">
        <v>164</v>
      </c>
      <c r="J980" s="293" t="s">
        <v>784</v>
      </c>
      <c r="K980" s="293" t="s">
        <v>903</v>
      </c>
      <c r="L980" s="251">
        <v>827973</v>
      </c>
      <c r="M980" s="298" t="s">
        <v>79</v>
      </c>
      <c r="N980" s="251">
        <v>213</v>
      </c>
      <c r="O980" s="296"/>
      <c r="P980" s="297"/>
      <c r="Q980" s="293"/>
      <c r="R980" s="293"/>
      <c r="S980" s="293"/>
    </row>
    <row r="981" spans="2:19" ht="14.1" customHeight="1">
      <c r="B981" s="247">
        <v>4593</v>
      </c>
      <c r="C981" s="293" t="s">
        <v>427</v>
      </c>
      <c r="D981" s="294" t="s">
        <v>452</v>
      </c>
      <c r="E981" s="267">
        <v>2800</v>
      </c>
      <c r="F981" s="293" t="s">
        <v>865</v>
      </c>
      <c r="G981" s="293" t="s">
        <v>7</v>
      </c>
      <c r="H981" s="544">
        <v>44578</v>
      </c>
      <c r="I981" s="293" t="s">
        <v>164</v>
      </c>
      <c r="J981" s="293" t="s">
        <v>779</v>
      </c>
      <c r="K981" s="293" t="s">
        <v>1770</v>
      </c>
      <c r="L981" s="251">
        <v>574500</v>
      </c>
      <c r="M981" s="298" t="s">
        <v>712</v>
      </c>
      <c r="N981" s="353"/>
      <c r="O981" s="296"/>
      <c r="P981" s="297"/>
      <c r="Q981" s="293"/>
      <c r="R981" s="293"/>
      <c r="S981" s="293"/>
    </row>
    <row r="982" spans="2:19" ht="15.75" customHeight="1">
      <c r="B982" s="247">
        <v>4594</v>
      </c>
      <c r="C982" s="293" t="s">
        <v>427</v>
      </c>
      <c r="D982" s="294" t="s">
        <v>452</v>
      </c>
      <c r="E982" s="267">
        <v>2800</v>
      </c>
      <c r="F982" s="293" t="s">
        <v>865</v>
      </c>
      <c r="G982" s="293" t="s">
        <v>7</v>
      </c>
      <c r="H982" s="544">
        <v>44578</v>
      </c>
      <c r="I982" s="293" t="s">
        <v>164</v>
      </c>
      <c r="J982" s="293" t="s">
        <v>781</v>
      </c>
      <c r="K982" s="293" t="s">
        <v>1770</v>
      </c>
      <c r="L982" s="251">
        <v>574500</v>
      </c>
      <c r="M982" s="298" t="s">
        <v>712</v>
      </c>
      <c r="N982" s="353"/>
      <c r="O982" s="296"/>
      <c r="P982" s="297"/>
      <c r="Q982" s="293"/>
      <c r="R982" s="293"/>
      <c r="S982" s="293"/>
    </row>
    <row r="983" spans="2:19" ht="14.1" customHeight="1">
      <c r="B983" s="247">
        <v>4595</v>
      </c>
      <c r="C983" s="293" t="s">
        <v>427</v>
      </c>
      <c r="D983" s="294" t="s">
        <v>452</v>
      </c>
      <c r="E983" s="267">
        <v>2800</v>
      </c>
      <c r="F983" s="293" t="s">
        <v>865</v>
      </c>
      <c r="G983" s="293" t="s">
        <v>7</v>
      </c>
      <c r="H983" s="544">
        <v>44578</v>
      </c>
      <c r="I983" s="293" t="s">
        <v>164</v>
      </c>
      <c r="J983" s="293" t="s">
        <v>782</v>
      </c>
      <c r="K983" s="293" t="s">
        <v>1770</v>
      </c>
      <c r="L983" s="251">
        <v>574500</v>
      </c>
      <c r="M983" s="298" t="s">
        <v>712</v>
      </c>
      <c r="N983" s="353"/>
      <c r="O983" s="296"/>
      <c r="P983" s="297"/>
      <c r="Q983" s="293"/>
      <c r="R983" s="293"/>
      <c r="S983" s="293"/>
    </row>
    <row r="984" spans="2:19" ht="15.75" customHeight="1">
      <c r="B984" s="247">
        <v>4596</v>
      </c>
      <c r="C984" s="293" t="s">
        <v>427</v>
      </c>
      <c r="D984" s="294" t="s">
        <v>35</v>
      </c>
      <c r="E984" s="267">
        <v>120</v>
      </c>
      <c r="F984" s="426" t="s">
        <v>712</v>
      </c>
      <c r="G984" s="293" t="s">
        <v>432</v>
      </c>
      <c r="H984" s="556">
        <v>44578</v>
      </c>
      <c r="I984" s="293" t="s">
        <v>402</v>
      </c>
      <c r="J984" s="426" t="s">
        <v>284</v>
      </c>
      <c r="K984" s="293" t="e">
        <v>#N/A</v>
      </c>
      <c r="L984" s="251">
        <v>295928</v>
      </c>
      <c r="M984" s="298" t="s">
        <v>36</v>
      </c>
      <c r="N984" s="251">
        <v>194</v>
      </c>
      <c r="O984" s="296"/>
      <c r="P984" s="297"/>
      <c r="Q984" s="293"/>
      <c r="R984" s="293"/>
      <c r="S984" s="293"/>
    </row>
    <row r="985" spans="2:19" ht="15.75" customHeight="1">
      <c r="B985" s="247">
        <v>4597</v>
      </c>
      <c r="C985" s="426" t="s">
        <v>712</v>
      </c>
      <c r="D985" s="300" t="str">
        <f>IFERROR(VLOOKUP(Dat_Pagos[[#This Row],[CURP]],BASE_A[[CURP]:[NOMBRE]],3,FALSE),"Por Identificar")</f>
        <v>Por Identificar</v>
      </c>
      <c r="E985" s="267">
        <v>10000</v>
      </c>
      <c r="F985" s="426" t="s">
        <v>712</v>
      </c>
      <c r="G985" s="293" t="s">
        <v>432</v>
      </c>
      <c r="H985" s="556">
        <v>44578</v>
      </c>
      <c r="I985" s="293" t="s">
        <v>224</v>
      </c>
      <c r="J985" s="426"/>
      <c r="K985" s="293" t="e">
        <v>#N/A</v>
      </c>
      <c r="L985" s="251">
        <v>849320</v>
      </c>
      <c r="M985" s="298"/>
      <c r="N985" s="353"/>
      <c r="O985" s="296"/>
      <c r="P985" s="297"/>
      <c r="Q985" s="293"/>
      <c r="R985" s="293"/>
      <c r="S985" s="293"/>
    </row>
    <row r="986" spans="2:19" ht="15.75" customHeight="1">
      <c r="B986" s="247">
        <v>4598</v>
      </c>
      <c r="C986" s="426" t="s">
        <v>712</v>
      </c>
      <c r="D986" s="300" t="str">
        <f>IFERROR(VLOOKUP(Dat_Pagos[[#This Row],[CURP]],BASE_A[[CURP]:[NOMBRE]],3,FALSE),"Por Identificar")</f>
        <v>Por Identificar</v>
      </c>
      <c r="E986" s="267">
        <v>1000</v>
      </c>
      <c r="F986" s="426" t="s">
        <v>712</v>
      </c>
      <c r="G986" s="293" t="s">
        <v>432</v>
      </c>
      <c r="H986" s="556">
        <v>44578</v>
      </c>
      <c r="I986" s="293"/>
      <c r="J986" s="426"/>
      <c r="K986" s="293" t="e">
        <v>#N/A</v>
      </c>
      <c r="L986" s="251">
        <v>849348</v>
      </c>
      <c r="M986" s="298"/>
      <c r="N986" s="353"/>
      <c r="O986" s="296"/>
      <c r="P986" s="297"/>
      <c r="Q986" s="293"/>
      <c r="R986" s="293"/>
      <c r="S986" s="293"/>
    </row>
    <row r="987" spans="2:19" ht="14.1" customHeight="1">
      <c r="B987" s="247">
        <v>4599</v>
      </c>
      <c r="C987" s="293" t="s">
        <v>1884</v>
      </c>
      <c r="D987" s="294" t="s">
        <v>309</v>
      </c>
      <c r="E987" s="267">
        <v>700</v>
      </c>
      <c r="F987" s="293" t="s">
        <v>166</v>
      </c>
      <c r="G987" s="293" t="s">
        <v>184</v>
      </c>
      <c r="H987" s="544">
        <v>44571</v>
      </c>
      <c r="I987" s="293" t="s">
        <v>164</v>
      </c>
      <c r="J987" s="293" t="s">
        <v>785</v>
      </c>
      <c r="K987" s="183" t="s">
        <v>903</v>
      </c>
      <c r="L987" s="251">
        <v>658694</v>
      </c>
      <c r="M987" s="298" t="s">
        <v>967</v>
      </c>
      <c r="N987" s="251">
        <v>21</v>
      </c>
      <c r="O987" s="296" t="s">
        <v>686</v>
      </c>
      <c r="P987" s="297"/>
      <c r="Q987" s="293"/>
      <c r="R987" s="293"/>
      <c r="S987" s="293"/>
    </row>
    <row r="988" spans="2:19" ht="15.75" customHeight="1">
      <c r="B988" s="247">
        <v>4600</v>
      </c>
      <c r="C988" s="293" t="s">
        <v>1884</v>
      </c>
      <c r="D988" s="294" t="s">
        <v>309</v>
      </c>
      <c r="E988" s="267">
        <v>1350</v>
      </c>
      <c r="F988" s="293" t="s">
        <v>166</v>
      </c>
      <c r="G988" s="293" t="s">
        <v>184</v>
      </c>
      <c r="H988" s="544">
        <v>44571</v>
      </c>
      <c r="I988" s="293" t="s">
        <v>164</v>
      </c>
      <c r="J988" s="293" t="s">
        <v>780</v>
      </c>
      <c r="K988" s="183" t="s">
        <v>903</v>
      </c>
      <c r="L988" s="251">
        <v>658694</v>
      </c>
      <c r="M988" s="298" t="s">
        <v>967</v>
      </c>
      <c r="N988" s="251">
        <v>21</v>
      </c>
      <c r="O988" s="296" t="s">
        <v>686</v>
      </c>
      <c r="P988" s="297"/>
      <c r="Q988" s="293"/>
      <c r="R988" s="293"/>
      <c r="S988" s="293"/>
    </row>
    <row r="989" spans="2:19" ht="15.75" customHeight="1">
      <c r="B989" s="247">
        <v>4601</v>
      </c>
      <c r="C989" s="293" t="s">
        <v>1884</v>
      </c>
      <c r="D989" s="294" t="s">
        <v>309</v>
      </c>
      <c r="E989" s="267">
        <v>950</v>
      </c>
      <c r="F989" s="293" t="s">
        <v>166</v>
      </c>
      <c r="G989" s="293" t="s">
        <v>184</v>
      </c>
      <c r="H989" s="544">
        <v>44571</v>
      </c>
      <c r="I989" s="293" t="s">
        <v>164</v>
      </c>
      <c r="J989" s="293" t="s">
        <v>786</v>
      </c>
      <c r="K989" s="183" t="s">
        <v>903</v>
      </c>
      <c r="L989" s="251">
        <v>658694</v>
      </c>
      <c r="M989" s="298" t="s">
        <v>967</v>
      </c>
      <c r="N989" s="251">
        <v>21</v>
      </c>
      <c r="O989" s="296" t="s">
        <v>686</v>
      </c>
      <c r="P989" s="297"/>
      <c r="Q989" s="293"/>
      <c r="R989" s="293"/>
      <c r="S989" s="293"/>
    </row>
    <row r="990" spans="2:19" ht="15.75" customHeight="1">
      <c r="B990" s="247">
        <v>4602</v>
      </c>
      <c r="C990" s="293" t="s">
        <v>1884</v>
      </c>
      <c r="D990" s="294" t="s">
        <v>309</v>
      </c>
      <c r="E990" s="267">
        <v>400</v>
      </c>
      <c r="F990" s="293" t="s">
        <v>166</v>
      </c>
      <c r="G990" s="293" t="s">
        <v>184</v>
      </c>
      <c r="H990" s="544">
        <v>44572</v>
      </c>
      <c r="I990" s="293" t="s">
        <v>164</v>
      </c>
      <c r="J990" s="293" t="s">
        <v>787</v>
      </c>
      <c r="K990" s="183" t="s">
        <v>903</v>
      </c>
      <c r="L990" s="251">
        <v>658906</v>
      </c>
      <c r="M990" s="298" t="s">
        <v>967</v>
      </c>
      <c r="N990" s="251">
        <v>21</v>
      </c>
      <c r="O990" s="296" t="s">
        <v>686</v>
      </c>
      <c r="P990" s="297"/>
      <c r="Q990" s="293"/>
      <c r="R990" s="293"/>
      <c r="S990" s="293"/>
    </row>
    <row r="991" spans="2:19" ht="14.1" customHeight="1">
      <c r="B991" s="247">
        <v>4603</v>
      </c>
      <c r="C991" s="293" t="s">
        <v>1884</v>
      </c>
      <c r="D991" s="294" t="s">
        <v>309</v>
      </c>
      <c r="E991" s="267">
        <v>1350</v>
      </c>
      <c r="F991" s="293" t="s">
        <v>166</v>
      </c>
      <c r="G991" s="293" t="s">
        <v>184</v>
      </c>
      <c r="H991" s="544">
        <v>44572</v>
      </c>
      <c r="I991" s="293" t="s">
        <v>164</v>
      </c>
      <c r="J991" s="293" t="s">
        <v>788</v>
      </c>
      <c r="K991" s="183" t="s">
        <v>903</v>
      </c>
      <c r="L991" s="251">
        <v>658906</v>
      </c>
      <c r="M991" s="298" t="s">
        <v>967</v>
      </c>
      <c r="N991" s="251">
        <v>21</v>
      </c>
      <c r="O991" s="296" t="s">
        <v>686</v>
      </c>
      <c r="P991" s="297"/>
      <c r="Q991" s="293"/>
      <c r="R991" s="293"/>
      <c r="S991" s="293"/>
    </row>
    <row r="992" spans="2:19" ht="15.75" customHeight="1">
      <c r="B992" s="247">
        <v>4604</v>
      </c>
      <c r="C992" s="293" t="s">
        <v>1884</v>
      </c>
      <c r="D992" s="294" t="s">
        <v>309</v>
      </c>
      <c r="E992" s="316">
        <v>1250</v>
      </c>
      <c r="F992" s="293" t="s">
        <v>166</v>
      </c>
      <c r="G992" s="293" t="s">
        <v>184</v>
      </c>
      <c r="H992" s="544">
        <v>44572</v>
      </c>
      <c r="I992" s="293" t="s">
        <v>164</v>
      </c>
      <c r="J992" s="293" t="s">
        <v>789</v>
      </c>
      <c r="K992" s="183" t="s">
        <v>903</v>
      </c>
      <c r="L992" s="251">
        <v>658906</v>
      </c>
      <c r="M992" s="298" t="s">
        <v>967</v>
      </c>
      <c r="N992" s="251">
        <v>21</v>
      </c>
      <c r="O992" s="296" t="s">
        <v>686</v>
      </c>
      <c r="P992" s="297"/>
      <c r="Q992" s="293"/>
      <c r="R992" s="293"/>
      <c r="S992" s="293"/>
    </row>
    <row r="993" spans="2:19" ht="15.75" customHeight="1">
      <c r="B993" s="247">
        <v>4605</v>
      </c>
      <c r="C993" s="293" t="s">
        <v>427</v>
      </c>
      <c r="D993" s="294" t="s">
        <v>710</v>
      </c>
      <c r="E993" s="267">
        <v>1000</v>
      </c>
      <c r="F993" s="293" t="s">
        <v>303</v>
      </c>
      <c r="G993" s="293" t="s">
        <v>432</v>
      </c>
      <c r="H993" s="544">
        <v>44530</v>
      </c>
      <c r="I993" s="293" t="s">
        <v>164</v>
      </c>
      <c r="J993" s="293" t="s">
        <v>762</v>
      </c>
      <c r="K993" s="293" t="s">
        <v>1775</v>
      </c>
      <c r="L993" s="251">
        <v>585248</v>
      </c>
      <c r="M993" s="298" t="s">
        <v>844</v>
      </c>
      <c r="N993" s="251">
        <v>302</v>
      </c>
      <c r="O993" s="296" t="s">
        <v>686</v>
      </c>
      <c r="P993" s="297"/>
      <c r="Q993" s="293"/>
      <c r="R993" s="293"/>
      <c r="S993" s="293"/>
    </row>
    <row r="994" spans="2:19" ht="15.75" customHeight="1">
      <c r="B994" s="247">
        <v>4606</v>
      </c>
      <c r="C994" s="293" t="s">
        <v>427</v>
      </c>
      <c r="D994" s="294" t="s">
        <v>710</v>
      </c>
      <c r="E994" s="267">
        <v>1180</v>
      </c>
      <c r="F994" s="293" t="s">
        <v>303</v>
      </c>
      <c r="G994" s="293" t="s">
        <v>7</v>
      </c>
      <c r="H994" s="544">
        <v>44566</v>
      </c>
      <c r="I994" s="293" t="s">
        <v>164</v>
      </c>
      <c r="J994" s="293" t="s">
        <v>791</v>
      </c>
      <c r="K994" s="293" t="s">
        <v>1775</v>
      </c>
      <c r="L994" s="251">
        <v>666595</v>
      </c>
      <c r="M994" s="298" t="s">
        <v>844</v>
      </c>
      <c r="N994" s="251">
        <v>302</v>
      </c>
      <c r="O994" s="296" t="s">
        <v>686</v>
      </c>
      <c r="P994" s="297"/>
      <c r="Q994" s="293"/>
      <c r="R994" s="293"/>
      <c r="S994" s="293"/>
    </row>
    <row r="995" spans="2:19" ht="15.75" customHeight="1">
      <c r="B995" s="247">
        <v>4607</v>
      </c>
      <c r="C995" s="293" t="s">
        <v>427</v>
      </c>
      <c r="D995" s="294" t="s">
        <v>249</v>
      </c>
      <c r="E995" s="267">
        <v>10000</v>
      </c>
      <c r="F995" s="293" t="s">
        <v>198</v>
      </c>
      <c r="G995" s="293" t="s">
        <v>7</v>
      </c>
      <c r="H995" s="544">
        <v>44580</v>
      </c>
      <c r="I995" s="293" t="s">
        <v>224</v>
      </c>
      <c r="J995" s="293" t="s">
        <v>808</v>
      </c>
      <c r="K995" s="293" t="s">
        <v>1749</v>
      </c>
      <c r="L995" s="251">
        <v>57227</v>
      </c>
      <c r="M995" s="298" t="s">
        <v>57</v>
      </c>
      <c r="N995" s="251">
        <v>95</v>
      </c>
      <c r="O995" s="296" t="s">
        <v>686</v>
      </c>
      <c r="P995" s="297"/>
      <c r="Q995" s="293"/>
      <c r="R995" s="293"/>
      <c r="S995" s="293"/>
    </row>
    <row r="996" spans="2:19" s="80" customFormat="1" ht="15.75" customHeight="1">
      <c r="B996" s="247">
        <v>4608</v>
      </c>
      <c r="C996" s="293" t="s">
        <v>427</v>
      </c>
      <c r="D996" s="294" t="s">
        <v>249</v>
      </c>
      <c r="E996" s="267">
        <v>4000</v>
      </c>
      <c r="F996" s="293" t="s">
        <v>198</v>
      </c>
      <c r="G996" s="293" t="s">
        <v>7</v>
      </c>
      <c r="H996" s="544">
        <v>44580</v>
      </c>
      <c r="I996" s="293" t="s">
        <v>280</v>
      </c>
      <c r="J996" s="293" t="s">
        <v>809</v>
      </c>
      <c r="K996" s="293" t="s">
        <v>1749</v>
      </c>
      <c r="L996" s="251">
        <v>57673</v>
      </c>
      <c r="M996" s="298" t="s">
        <v>57</v>
      </c>
      <c r="N996" s="251">
        <v>95</v>
      </c>
      <c r="O996" s="296" t="s">
        <v>686</v>
      </c>
      <c r="P996" s="297"/>
      <c r="Q996" s="293"/>
      <c r="R996" s="293"/>
      <c r="S996" s="293"/>
    </row>
    <row r="997" spans="2:19" ht="14.1" customHeight="1">
      <c r="B997" s="247">
        <v>4609</v>
      </c>
      <c r="C997" s="293" t="s">
        <v>427</v>
      </c>
      <c r="D997" s="294" t="s">
        <v>807</v>
      </c>
      <c r="E997" s="267">
        <v>23300</v>
      </c>
      <c r="F997" s="293" t="s">
        <v>303</v>
      </c>
      <c r="G997" s="293" t="s">
        <v>7</v>
      </c>
      <c r="H997" s="544">
        <v>44580</v>
      </c>
      <c r="I997" s="293" t="s">
        <v>1766</v>
      </c>
      <c r="J997" s="293" t="s">
        <v>810</v>
      </c>
      <c r="K997" s="293" t="s">
        <v>1775</v>
      </c>
      <c r="L997" s="251">
        <v>226349</v>
      </c>
      <c r="M997" s="298" t="s">
        <v>864</v>
      </c>
      <c r="N997" s="251">
        <v>307</v>
      </c>
      <c r="O997" s="296" t="s">
        <v>686</v>
      </c>
      <c r="P997" s="297"/>
      <c r="Q997" s="293"/>
      <c r="R997" s="293"/>
      <c r="S997" s="293"/>
    </row>
    <row r="998" spans="2:19" ht="15.75" customHeight="1">
      <c r="B998" s="247">
        <v>4610</v>
      </c>
      <c r="C998" s="293" t="s">
        <v>294</v>
      </c>
      <c r="D998" s="294" t="s">
        <v>102</v>
      </c>
      <c r="E998" s="267">
        <v>480</v>
      </c>
      <c r="F998" s="293" t="s">
        <v>295</v>
      </c>
      <c r="G998" s="293" t="s">
        <v>7</v>
      </c>
      <c r="H998" s="544">
        <v>44580</v>
      </c>
      <c r="I998" s="293" t="s">
        <v>402</v>
      </c>
      <c r="J998" s="293" t="s">
        <v>812</v>
      </c>
      <c r="K998" s="293" t="s">
        <v>1775</v>
      </c>
      <c r="L998" s="251">
        <v>682735</v>
      </c>
      <c r="M998" s="298" t="s">
        <v>103</v>
      </c>
      <c r="N998" s="251">
        <v>240</v>
      </c>
      <c r="O998" s="296" t="s">
        <v>686</v>
      </c>
      <c r="P998" s="297"/>
      <c r="Q998" s="293"/>
      <c r="R998" s="293"/>
      <c r="S998" s="293"/>
    </row>
    <row r="999" spans="2:19" ht="15.75" customHeight="1">
      <c r="B999" s="247">
        <v>4611</v>
      </c>
      <c r="C999" s="293" t="s">
        <v>433</v>
      </c>
      <c r="D999" s="294" t="s">
        <v>406</v>
      </c>
      <c r="E999" s="267">
        <v>1250</v>
      </c>
      <c r="F999" s="293" t="s">
        <v>166</v>
      </c>
      <c r="G999" s="293" t="s">
        <v>7</v>
      </c>
      <c r="H999" s="544">
        <v>44580</v>
      </c>
      <c r="I999" s="293" t="s">
        <v>164</v>
      </c>
      <c r="J999" s="293" t="s">
        <v>2974</v>
      </c>
      <c r="K999" s="293" t="s">
        <v>903</v>
      </c>
      <c r="L999" s="251">
        <v>786447</v>
      </c>
      <c r="M999" s="298" t="s">
        <v>921</v>
      </c>
      <c r="N999" s="251">
        <v>4</v>
      </c>
      <c r="O999" s="296" t="s">
        <v>686</v>
      </c>
      <c r="P999" s="297"/>
      <c r="Q999" s="293"/>
      <c r="R999" s="293"/>
      <c r="S999" s="293"/>
    </row>
    <row r="1000" spans="2:19" ht="15.75" customHeight="1">
      <c r="B1000" s="247">
        <v>4612</v>
      </c>
      <c r="C1000" s="293" t="s">
        <v>427</v>
      </c>
      <c r="D1000" s="294" t="s">
        <v>104</v>
      </c>
      <c r="E1000" s="316">
        <v>5000</v>
      </c>
      <c r="F1000" s="315" t="s">
        <v>303</v>
      </c>
      <c r="G1000" s="293" t="s">
        <v>432</v>
      </c>
      <c r="H1000" s="548">
        <v>44580</v>
      </c>
      <c r="I1000" s="315" t="s">
        <v>1766</v>
      </c>
      <c r="J1000" s="315" t="s">
        <v>811</v>
      </c>
      <c r="K1000" s="293" t="s">
        <v>1775</v>
      </c>
      <c r="L1000" s="251">
        <v>875837</v>
      </c>
      <c r="M1000" s="298" t="s">
        <v>105</v>
      </c>
      <c r="N1000" s="251">
        <v>203</v>
      </c>
      <c r="O1000" s="296" t="s">
        <v>686</v>
      </c>
      <c r="P1000" s="297"/>
      <c r="Q1000" s="293"/>
      <c r="R1000" s="293"/>
      <c r="S1000" s="293"/>
    </row>
    <row r="1001" spans="2:19" ht="14.1" customHeight="1">
      <c r="B1001" s="247">
        <v>4613</v>
      </c>
      <c r="C1001" s="293" t="s">
        <v>427</v>
      </c>
      <c r="D1001" s="294" t="s">
        <v>93</v>
      </c>
      <c r="E1001" s="267">
        <v>2180</v>
      </c>
      <c r="F1001" s="293" t="s">
        <v>163</v>
      </c>
      <c r="G1001" s="293" t="s">
        <v>7</v>
      </c>
      <c r="H1001" s="544">
        <v>44581</v>
      </c>
      <c r="I1001" s="293" t="s">
        <v>164</v>
      </c>
      <c r="J1001" s="293" t="s">
        <v>588</v>
      </c>
      <c r="K1001" s="293" t="s">
        <v>1768</v>
      </c>
      <c r="L1001" s="251">
        <v>349511</v>
      </c>
      <c r="M1001" s="298" t="s">
        <v>94</v>
      </c>
      <c r="N1001" s="251">
        <v>231</v>
      </c>
      <c r="O1001" s="296" t="s">
        <v>686</v>
      </c>
      <c r="P1001" s="297"/>
      <c r="Q1001" s="293"/>
      <c r="R1001" s="293"/>
      <c r="S1001" s="293"/>
    </row>
    <row r="1002" spans="2:19" ht="15.75" customHeight="1">
      <c r="B1002" s="247">
        <v>4614</v>
      </c>
      <c r="C1002" s="293" t="s">
        <v>427</v>
      </c>
      <c r="D1002" s="294" t="s">
        <v>455</v>
      </c>
      <c r="E1002" s="267">
        <v>4000</v>
      </c>
      <c r="F1002" s="293" t="s">
        <v>255</v>
      </c>
      <c r="G1002" s="293" t="s">
        <v>7</v>
      </c>
      <c r="H1002" s="544">
        <v>44581</v>
      </c>
      <c r="I1002" s="293" t="s">
        <v>164</v>
      </c>
      <c r="J1002" s="293" t="s">
        <v>813</v>
      </c>
      <c r="K1002" s="293" t="s">
        <v>1774</v>
      </c>
      <c r="L1002" s="251">
        <v>630690</v>
      </c>
      <c r="M1002" s="298" t="s">
        <v>830</v>
      </c>
      <c r="N1002" s="251">
        <v>286</v>
      </c>
      <c r="O1002" s="296" t="s">
        <v>686</v>
      </c>
      <c r="P1002" s="297"/>
      <c r="Q1002" s="293"/>
      <c r="R1002" s="293"/>
      <c r="S1002" s="293"/>
    </row>
    <row r="1003" spans="2:19" ht="15.75" customHeight="1">
      <c r="B1003" s="247">
        <v>4615</v>
      </c>
      <c r="C1003" s="293" t="s">
        <v>427</v>
      </c>
      <c r="D1003" s="294" t="s">
        <v>455</v>
      </c>
      <c r="E1003" s="267">
        <v>1335</v>
      </c>
      <c r="F1003" s="293" t="s">
        <v>255</v>
      </c>
      <c r="G1003" s="293" t="s">
        <v>7</v>
      </c>
      <c r="H1003" s="544">
        <v>44581</v>
      </c>
      <c r="I1003" s="293" t="s">
        <v>164</v>
      </c>
      <c r="J1003" s="293" t="s">
        <v>594</v>
      </c>
      <c r="K1003" s="293" t="s">
        <v>1774</v>
      </c>
      <c r="L1003" s="251">
        <v>631908</v>
      </c>
      <c r="M1003" s="298" t="s">
        <v>830</v>
      </c>
      <c r="N1003" s="251">
        <v>286</v>
      </c>
      <c r="O1003" s="296" t="s">
        <v>686</v>
      </c>
      <c r="P1003" s="297"/>
      <c r="Q1003" s="293"/>
      <c r="R1003" s="293"/>
      <c r="S1003" s="293"/>
    </row>
    <row r="1004" spans="2:19" ht="15.75" customHeight="1">
      <c r="B1004" s="247">
        <v>4616</v>
      </c>
      <c r="C1004" s="293" t="s">
        <v>433</v>
      </c>
      <c r="D1004" s="294" t="s">
        <v>751</v>
      </c>
      <c r="E1004" s="267">
        <v>1350</v>
      </c>
      <c r="F1004" s="293" t="s">
        <v>166</v>
      </c>
      <c r="G1004" s="293" t="s">
        <v>432</v>
      </c>
      <c r="H1004" s="544">
        <v>44582</v>
      </c>
      <c r="I1004" s="293" t="s">
        <v>164</v>
      </c>
      <c r="J1004" s="293" t="s">
        <v>379</v>
      </c>
      <c r="K1004" s="293" t="s">
        <v>903</v>
      </c>
      <c r="L1004" s="251">
        <v>912427</v>
      </c>
      <c r="M1004" s="298" t="s">
        <v>943</v>
      </c>
      <c r="N1004" s="251">
        <v>13</v>
      </c>
      <c r="O1004" s="296" t="s">
        <v>686</v>
      </c>
      <c r="P1004" s="297"/>
      <c r="Q1004" s="293"/>
      <c r="R1004" s="293"/>
      <c r="S1004" s="293"/>
    </row>
    <row r="1005" spans="2:19" ht="15.75" customHeight="1">
      <c r="B1005" s="247">
        <v>4617</v>
      </c>
      <c r="C1005" s="293" t="s">
        <v>433</v>
      </c>
      <c r="D1005" s="294" t="s">
        <v>751</v>
      </c>
      <c r="E1005" s="267">
        <v>750</v>
      </c>
      <c r="F1005" s="293" t="s">
        <v>166</v>
      </c>
      <c r="G1005" s="293" t="s">
        <v>432</v>
      </c>
      <c r="H1005" s="544">
        <v>44582</v>
      </c>
      <c r="I1005" s="293" t="s">
        <v>280</v>
      </c>
      <c r="J1005" s="293" t="s">
        <v>285</v>
      </c>
      <c r="K1005" s="293" t="s">
        <v>903</v>
      </c>
      <c r="L1005" s="251">
        <v>912427</v>
      </c>
      <c r="M1005" s="298" t="s">
        <v>943</v>
      </c>
      <c r="N1005" s="251">
        <v>13</v>
      </c>
      <c r="O1005" s="296" t="s">
        <v>686</v>
      </c>
      <c r="P1005" s="297"/>
      <c r="Q1005" s="293"/>
      <c r="R1005" s="293"/>
      <c r="S1005" s="293"/>
    </row>
    <row r="1006" spans="2:19" ht="15.75" customHeight="1">
      <c r="B1006" s="247">
        <v>4618</v>
      </c>
      <c r="C1006" s="293" t="s">
        <v>427</v>
      </c>
      <c r="D1006" s="294" t="s">
        <v>820</v>
      </c>
      <c r="E1006" s="267">
        <v>1800</v>
      </c>
      <c r="F1006" s="293" t="s">
        <v>163</v>
      </c>
      <c r="G1006" s="293" t="s">
        <v>7</v>
      </c>
      <c r="H1006" s="544">
        <v>44582</v>
      </c>
      <c r="I1006" s="293" t="s">
        <v>164</v>
      </c>
      <c r="J1006" s="293" t="s">
        <v>165</v>
      </c>
      <c r="K1006" s="293" t="s">
        <v>1768</v>
      </c>
      <c r="L1006" s="251">
        <v>267238</v>
      </c>
      <c r="M1006" s="298" t="s">
        <v>862</v>
      </c>
      <c r="N1006" s="251">
        <v>321</v>
      </c>
      <c r="O1006" s="296" t="s">
        <v>686</v>
      </c>
      <c r="P1006" s="297"/>
      <c r="Q1006" s="293"/>
      <c r="R1006" s="293"/>
      <c r="S1006" s="293"/>
    </row>
    <row r="1007" spans="2:19" s="80" customFormat="1" ht="15.75" customHeight="1">
      <c r="B1007" s="247">
        <v>4619</v>
      </c>
      <c r="C1007" s="293" t="s">
        <v>427</v>
      </c>
      <c r="D1007" s="294" t="s">
        <v>725</v>
      </c>
      <c r="E1007" s="267">
        <v>3350</v>
      </c>
      <c r="F1007" s="293" t="s">
        <v>865</v>
      </c>
      <c r="G1007" s="293" t="s">
        <v>7</v>
      </c>
      <c r="H1007" s="544">
        <v>44582</v>
      </c>
      <c r="I1007" s="293" t="s">
        <v>164</v>
      </c>
      <c r="J1007" s="293" t="s">
        <v>599</v>
      </c>
      <c r="K1007" s="293" t="s">
        <v>1770</v>
      </c>
      <c r="L1007" s="250">
        <v>179455</v>
      </c>
      <c r="M1007" s="298" t="s">
        <v>842</v>
      </c>
      <c r="N1007" s="249">
        <v>299</v>
      </c>
      <c r="O1007" s="296" t="s">
        <v>686</v>
      </c>
      <c r="P1007" s="297"/>
      <c r="Q1007" s="293"/>
      <c r="R1007" s="293"/>
      <c r="S1007" s="293"/>
    </row>
    <row r="1008" spans="2:19" ht="15.75" customHeight="1">
      <c r="B1008" s="247">
        <v>4620</v>
      </c>
      <c r="C1008" s="293" t="s">
        <v>427</v>
      </c>
      <c r="D1008" s="294" t="s">
        <v>814</v>
      </c>
      <c r="E1008" s="267">
        <v>2180</v>
      </c>
      <c r="F1008" s="293" t="s">
        <v>518</v>
      </c>
      <c r="G1008" s="293" t="s">
        <v>7</v>
      </c>
      <c r="H1008" s="544">
        <v>44582</v>
      </c>
      <c r="I1008" s="293" t="s">
        <v>164</v>
      </c>
      <c r="J1008" s="293" t="s">
        <v>582</v>
      </c>
      <c r="K1008" s="183" t="s">
        <v>1771</v>
      </c>
      <c r="L1008" s="251">
        <v>631419</v>
      </c>
      <c r="M1008" s="298" t="s">
        <v>863</v>
      </c>
      <c r="N1008" s="251">
        <v>322</v>
      </c>
      <c r="O1008" s="296" t="s">
        <v>686</v>
      </c>
      <c r="P1008" s="297"/>
      <c r="Q1008" s="293"/>
      <c r="R1008" s="293"/>
      <c r="S1008" s="293"/>
    </row>
    <row r="1009" spans="2:19" ht="15.75" customHeight="1">
      <c r="B1009" s="247">
        <v>4621</v>
      </c>
      <c r="C1009" s="293" t="s">
        <v>427</v>
      </c>
      <c r="D1009" s="294" t="s">
        <v>736</v>
      </c>
      <c r="E1009" s="267">
        <v>1430</v>
      </c>
      <c r="F1009" s="293" t="s">
        <v>518</v>
      </c>
      <c r="G1009" s="293" t="s">
        <v>432</v>
      </c>
      <c r="H1009" s="544">
        <v>44582</v>
      </c>
      <c r="I1009" s="293" t="s">
        <v>164</v>
      </c>
      <c r="J1009" s="293" t="s">
        <v>744</v>
      </c>
      <c r="K1009" s="293" t="s">
        <v>1771</v>
      </c>
      <c r="L1009" s="251">
        <v>916586</v>
      </c>
      <c r="M1009" s="298" t="s">
        <v>854</v>
      </c>
      <c r="N1009" s="251">
        <v>313</v>
      </c>
      <c r="O1009" s="296" t="s">
        <v>686</v>
      </c>
      <c r="P1009" s="297"/>
      <c r="Q1009" s="293"/>
      <c r="R1009" s="293"/>
      <c r="S1009" s="293"/>
    </row>
    <row r="1010" spans="2:19" ht="15.75" customHeight="1">
      <c r="B1010" s="247">
        <v>4622</v>
      </c>
      <c r="C1010" s="293" t="s">
        <v>427</v>
      </c>
      <c r="D1010" s="294" t="s">
        <v>763</v>
      </c>
      <c r="E1010" s="267">
        <v>1430</v>
      </c>
      <c r="F1010" s="293" t="s">
        <v>518</v>
      </c>
      <c r="G1010" s="293" t="s">
        <v>432</v>
      </c>
      <c r="H1010" s="544">
        <v>44582</v>
      </c>
      <c r="I1010" s="293" t="s">
        <v>164</v>
      </c>
      <c r="J1010" s="293" t="s">
        <v>744</v>
      </c>
      <c r="K1010" s="293" t="s">
        <v>1771</v>
      </c>
      <c r="L1010" s="251">
        <v>915449</v>
      </c>
      <c r="M1010" s="298" t="s">
        <v>855</v>
      </c>
      <c r="N1010" s="251">
        <v>314</v>
      </c>
      <c r="O1010" s="296" t="s">
        <v>686</v>
      </c>
      <c r="P1010" s="297"/>
      <c r="Q1010" s="293"/>
      <c r="R1010" s="293"/>
      <c r="S1010" s="293"/>
    </row>
    <row r="1011" spans="2:19" ht="15.75" customHeight="1">
      <c r="B1011" s="247">
        <v>4623</v>
      </c>
      <c r="C1011" s="293" t="s">
        <v>427</v>
      </c>
      <c r="D1011" s="294" t="s">
        <v>818</v>
      </c>
      <c r="E1011" s="267">
        <v>3350</v>
      </c>
      <c r="F1011" s="293" t="s">
        <v>865</v>
      </c>
      <c r="G1011" s="293" t="s">
        <v>578</v>
      </c>
      <c r="H1011" s="544">
        <v>44586</v>
      </c>
      <c r="I1011" s="293" t="s">
        <v>164</v>
      </c>
      <c r="J1011" s="293" t="s">
        <v>1641</v>
      </c>
      <c r="K1011" s="293" t="s">
        <v>1770</v>
      </c>
      <c r="L1011" s="251">
        <v>618453</v>
      </c>
      <c r="M1011" s="298" t="s">
        <v>860</v>
      </c>
      <c r="N1011" s="251">
        <v>319</v>
      </c>
      <c r="O1011" s="296" t="s">
        <v>686</v>
      </c>
      <c r="P1011" s="297"/>
      <c r="Q1011" s="293"/>
      <c r="R1011" s="293"/>
      <c r="S1011" s="293"/>
    </row>
    <row r="1012" spans="2:19" s="80" customFormat="1" ht="15.75" customHeight="1">
      <c r="B1012" s="247">
        <v>4624</v>
      </c>
      <c r="C1012" s="293" t="s">
        <v>427</v>
      </c>
      <c r="D1012" s="294" t="s">
        <v>899</v>
      </c>
      <c r="E1012" s="267">
        <v>2180</v>
      </c>
      <c r="F1012" s="293" t="s">
        <v>518</v>
      </c>
      <c r="G1012" s="293" t="s">
        <v>7</v>
      </c>
      <c r="H1012" s="544">
        <v>44589</v>
      </c>
      <c r="I1012" s="293" t="s">
        <v>164</v>
      </c>
      <c r="J1012" s="293" t="s">
        <v>582</v>
      </c>
      <c r="K1012" s="293" t="s">
        <v>1771</v>
      </c>
      <c r="L1012" s="251">
        <v>239772</v>
      </c>
      <c r="M1012" s="298" t="s">
        <v>1520</v>
      </c>
      <c r="N1012" s="251">
        <v>323</v>
      </c>
      <c r="O1012" s="296" t="s">
        <v>686</v>
      </c>
      <c r="P1012" s="297"/>
      <c r="Q1012" s="293"/>
      <c r="R1012" s="293"/>
      <c r="S1012" s="293"/>
    </row>
    <row r="1013" spans="2:19" ht="15.75" customHeight="1">
      <c r="B1013" s="247">
        <v>4625</v>
      </c>
      <c r="C1013" s="293" t="s">
        <v>427</v>
      </c>
      <c r="D1013" s="294" t="s">
        <v>457</v>
      </c>
      <c r="E1013" s="267">
        <v>2500</v>
      </c>
      <c r="F1013" s="293" t="s">
        <v>255</v>
      </c>
      <c r="G1013" s="293" t="s">
        <v>7</v>
      </c>
      <c r="H1013" s="544">
        <v>44589</v>
      </c>
      <c r="I1013" s="293" t="s">
        <v>1766</v>
      </c>
      <c r="J1013" s="293" t="s">
        <v>808</v>
      </c>
      <c r="K1013" s="293" t="s">
        <v>1774</v>
      </c>
      <c r="L1013" s="251">
        <v>245959</v>
      </c>
      <c r="M1013" s="298" t="s">
        <v>829</v>
      </c>
      <c r="N1013" s="251">
        <v>285</v>
      </c>
      <c r="O1013" s="296" t="s">
        <v>686</v>
      </c>
      <c r="P1013" s="297"/>
      <c r="Q1013" s="293"/>
      <c r="R1013" s="293"/>
      <c r="S1013" s="293"/>
    </row>
    <row r="1014" spans="2:19" ht="15.75" customHeight="1">
      <c r="B1014" s="247">
        <v>4626</v>
      </c>
      <c r="C1014" s="293" t="s">
        <v>446</v>
      </c>
      <c r="D1014" s="294" t="s">
        <v>272</v>
      </c>
      <c r="E1014" s="267">
        <v>2180</v>
      </c>
      <c r="F1014" s="293" t="s">
        <v>163</v>
      </c>
      <c r="G1014" s="293" t="s">
        <v>7</v>
      </c>
      <c r="H1014" s="544">
        <v>44589</v>
      </c>
      <c r="I1014" s="293" t="s">
        <v>164</v>
      </c>
      <c r="J1014" s="293" t="s">
        <v>681</v>
      </c>
      <c r="K1014" s="293" t="s">
        <v>1768</v>
      </c>
      <c r="L1014" s="251">
        <v>266500</v>
      </c>
      <c r="M1014" s="298" t="s">
        <v>1130</v>
      </c>
      <c r="N1014" s="251">
        <v>251</v>
      </c>
      <c r="O1014" s="296" t="s">
        <v>686</v>
      </c>
      <c r="P1014" s="297"/>
      <c r="Q1014" s="293"/>
      <c r="R1014" s="293"/>
      <c r="S1014" s="293"/>
    </row>
    <row r="1015" spans="2:19" s="80" customFormat="1" ht="15.75" customHeight="1">
      <c r="B1015" s="247">
        <v>4627</v>
      </c>
      <c r="C1015" s="293" t="s">
        <v>427</v>
      </c>
      <c r="D1015" s="294" t="s">
        <v>46</v>
      </c>
      <c r="E1015" s="267">
        <v>3350</v>
      </c>
      <c r="F1015" s="293" t="s">
        <v>198</v>
      </c>
      <c r="G1015" s="293" t="s">
        <v>7</v>
      </c>
      <c r="H1015" s="544">
        <v>44588</v>
      </c>
      <c r="I1015" s="293" t="s">
        <v>164</v>
      </c>
      <c r="J1015" s="293" t="s">
        <v>300</v>
      </c>
      <c r="K1015" s="293" t="s">
        <v>1749</v>
      </c>
      <c r="L1015" s="251">
        <v>580053</v>
      </c>
      <c r="M1015" s="298" t="s">
        <v>47</v>
      </c>
      <c r="N1015" s="251">
        <v>196</v>
      </c>
      <c r="O1015" s="296" t="s">
        <v>686</v>
      </c>
      <c r="P1015" s="297"/>
      <c r="Q1015" s="293"/>
      <c r="R1015" s="293"/>
      <c r="S1015" s="293"/>
    </row>
    <row r="1016" spans="2:19" ht="14.4" customHeight="1">
      <c r="B1016" s="247">
        <v>4628</v>
      </c>
      <c r="C1016" s="183" t="s">
        <v>427</v>
      </c>
      <c r="D1016" s="376" t="s">
        <v>714</v>
      </c>
      <c r="E1016" s="267">
        <v>3350</v>
      </c>
      <c r="F1016" s="183" t="s">
        <v>198</v>
      </c>
      <c r="G1016" s="293" t="s">
        <v>7</v>
      </c>
      <c r="H1016" s="545">
        <v>44592</v>
      </c>
      <c r="I1016" s="293" t="s">
        <v>164</v>
      </c>
      <c r="J1016" s="183" t="s">
        <v>352</v>
      </c>
      <c r="K1016" s="293" t="s">
        <v>1749</v>
      </c>
      <c r="L1016" s="249">
        <v>1082078</v>
      </c>
      <c r="M1016" s="295" t="s">
        <v>849</v>
      </c>
      <c r="N1016" s="249">
        <v>308</v>
      </c>
      <c r="O1016" s="296" t="s">
        <v>686</v>
      </c>
      <c r="P1016" s="297"/>
      <c r="Q1016" s="293"/>
      <c r="R1016" s="293"/>
      <c r="S1016" s="293"/>
    </row>
    <row r="1017" spans="2:19" ht="15.75" customHeight="1">
      <c r="B1017" s="247">
        <v>4629</v>
      </c>
      <c r="C1017" s="183" t="s">
        <v>427</v>
      </c>
      <c r="D1017" s="376" t="s">
        <v>277</v>
      </c>
      <c r="E1017" s="267">
        <v>1000</v>
      </c>
      <c r="F1017" s="183" t="s">
        <v>166</v>
      </c>
      <c r="G1017" s="293" t="s">
        <v>7</v>
      </c>
      <c r="H1017" s="545">
        <v>44592</v>
      </c>
      <c r="I1017" s="293" t="s">
        <v>280</v>
      </c>
      <c r="J1017" s="183" t="s">
        <v>904</v>
      </c>
      <c r="K1017" s="293" t="s">
        <v>903</v>
      </c>
      <c r="L1017" s="249">
        <v>1421701</v>
      </c>
      <c r="M1017" s="295" t="s">
        <v>1031</v>
      </c>
      <c r="N1017" s="249">
        <v>41</v>
      </c>
      <c r="O1017" s="296" t="s">
        <v>686</v>
      </c>
      <c r="P1017" s="297"/>
      <c r="Q1017" s="293"/>
      <c r="R1017" s="293"/>
      <c r="S1017" s="293"/>
    </row>
    <row r="1018" spans="2:19" ht="15.75" customHeight="1">
      <c r="B1018" s="247">
        <v>4630</v>
      </c>
      <c r="C1018" s="183" t="s">
        <v>1884</v>
      </c>
      <c r="D1018" s="376" t="s">
        <v>183</v>
      </c>
      <c r="E1018" s="388">
        <v>1350</v>
      </c>
      <c r="F1018" s="183" t="s">
        <v>166</v>
      </c>
      <c r="G1018" s="183" t="s">
        <v>7</v>
      </c>
      <c r="H1018" s="545">
        <v>44592</v>
      </c>
      <c r="I1018" s="293" t="s">
        <v>164</v>
      </c>
      <c r="J1018" s="183" t="s">
        <v>341</v>
      </c>
      <c r="K1018" s="183" t="s">
        <v>903</v>
      </c>
      <c r="L1018" s="249">
        <v>268939</v>
      </c>
      <c r="M1018" s="295" t="s">
        <v>1003</v>
      </c>
      <c r="N1018" s="303">
        <v>32</v>
      </c>
      <c r="O1018" s="257" t="s">
        <v>686</v>
      </c>
      <c r="P1018" s="297"/>
      <c r="Q1018" s="293"/>
      <c r="R1018" s="293"/>
      <c r="S1018" s="293"/>
    </row>
    <row r="1019" spans="2:19" ht="15.75" customHeight="1">
      <c r="B1019" s="247">
        <v>4631</v>
      </c>
      <c r="C1019" s="183" t="s">
        <v>446</v>
      </c>
      <c r="D1019" s="376" t="s">
        <v>270</v>
      </c>
      <c r="E1019" s="267">
        <v>2500</v>
      </c>
      <c r="F1019" s="183" t="s">
        <v>163</v>
      </c>
      <c r="G1019" s="183" t="s">
        <v>7</v>
      </c>
      <c r="H1019" s="545">
        <v>44592</v>
      </c>
      <c r="I1019" s="293" t="s">
        <v>224</v>
      </c>
      <c r="J1019" s="183" t="s">
        <v>906</v>
      </c>
      <c r="K1019" s="183" t="s">
        <v>1768</v>
      </c>
      <c r="L1019" s="249">
        <v>1772012</v>
      </c>
      <c r="M1019" s="295" t="s">
        <v>1096</v>
      </c>
      <c r="N1019" s="249">
        <v>70</v>
      </c>
      <c r="O1019" s="257" t="s">
        <v>686</v>
      </c>
      <c r="P1019" s="297"/>
      <c r="Q1019" s="293"/>
      <c r="R1019" s="293"/>
      <c r="S1019" s="293"/>
    </row>
    <row r="1020" spans="2:19" ht="15.75" customHeight="1">
      <c r="B1020" s="247">
        <v>4632</v>
      </c>
      <c r="C1020" s="183" t="s">
        <v>1884</v>
      </c>
      <c r="D1020" s="376" t="s">
        <v>289</v>
      </c>
      <c r="E1020" s="267">
        <v>1350</v>
      </c>
      <c r="F1020" s="183" t="s">
        <v>166</v>
      </c>
      <c r="G1020" s="183" t="s">
        <v>7</v>
      </c>
      <c r="H1020" s="545">
        <v>44592</v>
      </c>
      <c r="I1020" s="293" t="s">
        <v>164</v>
      </c>
      <c r="J1020" s="183" t="s">
        <v>907</v>
      </c>
      <c r="K1020" s="183" t="s">
        <v>903</v>
      </c>
      <c r="L1020" s="249">
        <v>1784894</v>
      </c>
      <c r="M1020" s="295" t="s">
        <v>964</v>
      </c>
      <c r="N1020" s="249">
        <v>20</v>
      </c>
      <c r="O1020" s="257" t="s">
        <v>686</v>
      </c>
      <c r="P1020" s="297"/>
      <c r="Q1020" s="293"/>
      <c r="R1020" s="293"/>
      <c r="S1020" s="293"/>
    </row>
    <row r="1021" spans="2:19" ht="15.75" customHeight="1">
      <c r="B1021" s="247">
        <v>4633</v>
      </c>
      <c r="C1021" s="183" t="s">
        <v>433</v>
      </c>
      <c r="D1021" s="376" t="s">
        <v>268</v>
      </c>
      <c r="E1021" s="267">
        <v>1250</v>
      </c>
      <c r="F1021" s="183" t="s">
        <v>166</v>
      </c>
      <c r="G1021" s="183" t="s">
        <v>7</v>
      </c>
      <c r="H1021" s="545">
        <v>44592</v>
      </c>
      <c r="I1021" s="293" t="s">
        <v>164</v>
      </c>
      <c r="J1021" s="183" t="s">
        <v>908</v>
      </c>
      <c r="K1021" s="183" t="s">
        <v>903</v>
      </c>
      <c r="L1021" s="249">
        <v>1907186</v>
      </c>
      <c r="M1021" s="295" t="s">
        <v>915</v>
      </c>
      <c r="N1021" s="249">
        <v>2</v>
      </c>
      <c r="O1021" s="257" t="s">
        <v>686</v>
      </c>
      <c r="P1021" s="297"/>
      <c r="Q1021" s="293"/>
      <c r="R1021" s="293"/>
      <c r="S1021" s="293"/>
    </row>
    <row r="1022" spans="2:19" ht="15.75" customHeight="1">
      <c r="B1022" s="247">
        <v>4634</v>
      </c>
      <c r="C1022" s="183" t="s">
        <v>433</v>
      </c>
      <c r="D1022" s="376" t="s">
        <v>170</v>
      </c>
      <c r="E1022" s="267">
        <v>1250</v>
      </c>
      <c r="F1022" s="183" t="s">
        <v>166</v>
      </c>
      <c r="G1022" s="183" t="s">
        <v>7</v>
      </c>
      <c r="H1022" s="545">
        <v>44592</v>
      </c>
      <c r="I1022" s="293" t="s">
        <v>164</v>
      </c>
      <c r="J1022" s="183" t="s">
        <v>718</v>
      </c>
      <c r="K1022" s="183" t="s">
        <v>903</v>
      </c>
      <c r="L1022" s="249">
        <v>1925464</v>
      </c>
      <c r="M1022" s="295" t="s">
        <v>923</v>
      </c>
      <c r="N1022" s="249">
        <v>5</v>
      </c>
      <c r="O1022" s="257"/>
      <c r="P1022" s="297"/>
      <c r="Q1022" s="293"/>
      <c r="R1022" s="293"/>
      <c r="S1022" s="293"/>
    </row>
    <row r="1023" spans="2:19" ht="15.75" customHeight="1">
      <c r="B1023" s="247">
        <v>4635</v>
      </c>
      <c r="C1023" s="183" t="s">
        <v>446</v>
      </c>
      <c r="D1023" s="376" t="s">
        <v>246</v>
      </c>
      <c r="E1023" s="267">
        <v>7000</v>
      </c>
      <c r="F1023" s="183" t="s">
        <v>163</v>
      </c>
      <c r="G1023" s="183" t="s">
        <v>7</v>
      </c>
      <c r="H1023" s="545">
        <v>44592</v>
      </c>
      <c r="I1023" s="293" t="s">
        <v>224</v>
      </c>
      <c r="J1023" s="183" t="s">
        <v>905</v>
      </c>
      <c r="K1023" s="183" t="s">
        <v>1768</v>
      </c>
      <c r="L1023" s="249">
        <v>2075605</v>
      </c>
      <c r="M1023" s="295" t="s">
        <v>2065</v>
      </c>
      <c r="N1023" s="249">
        <v>192</v>
      </c>
      <c r="O1023" s="257" t="s">
        <v>686</v>
      </c>
      <c r="P1023" s="297"/>
      <c r="Q1023" s="293"/>
      <c r="R1023" s="293"/>
      <c r="S1023" s="293"/>
    </row>
    <row r="1024" spans="2:19" ht="15.75" customHeight="1">
      <c r="B1024" s="247">
        <v>4636</v>
      </c>
      <c r="C1024" s="262" t="s">
        <v>294</v>
      </c>
      <c r="D1024" s="427" t="s">
        <v>410</v>
      </c>
      <c r="E1024" s="356">
        <v>2180</v>
      </c>
      <c r="F1024" s="262" t="s">
        <v>163</v>
      </c>
      <c r="G1024" s="262" t="s">
        <v>7</v>
      </c>
      <c r="H1024" s="546">
        <v>44592</v>
      </c>
      <c r="I1024" s="357" t="s">
        <v>164</v>
      </c>
      <c r="J1024" s="262" t="s">
        <v>590</v>
      </c>
      <c r="K1024" s="262" t="s">
        <v>1768</v>
      </c>
      <c r="L1024" s="265">
        <v>2405097</v>
      </c>
      <c r="M1024" s="405" t="s">
        <v>98</v>
      </c>
      <c r="N1024" s="265">
        <v>301</v>
      </c>
      <c r="O1024" s="264" t="s">
        <v>686</v>
      </c>
      <c r="P1024" s="304" t="s">
        <v>372</v>
      </c>
      <c r="Q1024" s="293"/>
      <c r="R1024" s="293"/>
      <c r="S1024" s="293"/>
    </row>
    <row r="1025" spans="2:19" ht="15.75" customHeight="1">
      <c r="B1025" s="247">
        <v>4637</v>
      </c>
      <c r="C1025" s="262" t="s">
        <v>294</v>
      </c>
      <c r="D1025" s="427" t="s">
        <v>410</v>
      </c>
      <c r="E1025" s="356">
        <v>2180</v>
      </c>
      <c r="F1025" s="262" t="s">
        <v>163</v>
      </c>
      <c r="G1025" s="262" t="s">
        <v>7</v>
      </c>
      <c r="H1025" s="546">
        <v>44592</v>
      </c>
      <c r="I1025" s="357" t="s">
        <v>164</v>
      </c>
      <c r="J1025" s="262" t="s">
        <v>697</v>
      </c>
      <c r="K1025" s="262" t="s">
        <v>1768</v>
      </c>
      <c r="L1025" s="265">
        <v>2405773</v>
      </c>
      <c r="M1025" s="405" t="s">
        <v>98</v>
      </c>
      <c r="N1025" s="265">
        <v>301</v>
      </c>
      <c r="O1025" s="264" t="s">
        <v>686</v>
      </c>
      <c r="P1025" s="304" t="s">
        <v>372</v>
      </c>
      <c r="Q1025" s="293"/>
      <c r="R1025" s="293"/>
      <c r="S1025" s="293"/>
    </row>
    <row r="1026" spans="2:19" s="80" customFormat="1" ht="15.75" customHeight="1">
      <c r="B1026" s="247">
        <v>4638</v>
      </c>
      <c r="C1026" s="262" t="s">
        <v>294</v>
      </c>
      <c r="D1026" s="427" t="s">
        <v>410</v>
      </c>
      <c r="E1026" s="263">
        <v>2180</v>
      </c>
      <c r="F1026" s="262" t="s">
        <v>163</v>
      </c>
      <c r="G1026" s="262" t="s">
        <v>7</v>
      </c>
      <c r="H1026" s="546">
        <v>44592</v>
      </c>
      <c r="I1026" s="357" t="s">
        <v>164</v>
      </c>
      <c r="J1026" s="262" t="s">
        <v>588</v>
      </c>
      <c r="K1026" s="262" t="s">
        <v>1768</v>
      </c>
      <c r="L1026" s="265">
        <v>2406769</v>
      </c>
      <c r="M1026" s="405" t="s">
        <v>98</v>
      </c>
      <c r="N1026" s="265">
        <v>301</v>
      </c>
      <c r="O1026" s="264" t="s">
        <v>686</v>
      </c>
      <c r="P1026" s="304" t="s">
        <v>372</v>
      </c>
      <c r="Q1026" s="293"/>
      <c r="R1026" s="293"/>
      <c r="S1026" s="293"/>
    </row>
    <row r="1027" spans="2:19" ht="15.75" customHeight="1">
      <c r="B1027" s="247">
        <v>4639</v>
      </c>
      <c r="C1027" s="315" t="s">
        <v>712</v>
      </c>
      <c r="D1027" s="407" t="s">
        <v>712</v>
      </c>
      <c r="E1027" s="316">
        <v>1360</v>
      </c>
      <c r="F1027" s="315" t="s">
        <v>712</v>
      </c>
      <c r="G1027" s="315" t="s">
        <v>7</v>
      </c>
      <c r="H1027" s="548">
        <v>44594</v>
      </c>
      <c r="I1027" s="315"/>
      <c r="J1027" s="315"/>
      <c r="K1027" s="344" t="e">
        <v>#N/A</v>
      </c>
      <c r="L1027" s="319">
        <v>116203</v>
      </c>
      <c r="M1027" s="318" t="s">
        <v>712</v>
      </c>
      <c r="N1027" s="328"/>
      <c r="O1027" s="344"/>
      <c r="P1027" s="297"/>
      <c r="Q1027" s="293"/>
      <c r="R1027" s="293"/>
      <c r="S1027" s="293"/>
    </row>
    <row r="1028" spans="2:19" ht="15.75" customHeight="1">
      <c r="B1028" s="247">
        <v>4640</v>
      </c>
      <c r="C1028" s="293" t="s">
        <v>427</v>
      </c>
      <c r="D1028" s="294" t="s">
        <v>422</v>
      </c>
      <c r="E1028" s="267">
        <v>2180</v>
      </c>
      <c r="F1028" s="293" t="s">
        <v>163</v>
      </c>
      <c r="G1028" s="293" t="s">
        <v>715</v>
      </c>
      <c r="H1028" s="544">
        <v>44593</v>
      </c>
      <c r="I1028" s="293" t="s">
        <v>164</v>
      </c>
      <c r="J1028" s="293" t="s">
        <v>571</v>
      </c>
      <c r="K1028" s="183" t="s">
        <v>1768</v>
      </c>
      <c r="L1028" s="251">
        <v>18910</v>
      </c>
      <c r="M1028" s="298" t="s">
        <v>825</v>
      </c>
      <c r="N1028" s="251">
        <v>220</v>
      </c>
      <c r="O1028" s="183" t="s">
        <v>686</v>
      </c>
      <c r="P1028" s="297" t="s">
        <v>372</v>
      </c>
      <c r="Q1028" s="293"/>
      <c r="R1028" s="293"/>
      <c r="S1028" s="293"/>
    </row>
    <row r="1029" spans="2:19" ht="15.75" customHeight="1">
      <c r="B1029" s="247">
        <v>4641</v>
      </c>
      <c r="C1029" s="293" t="s">
        <v>1884</v>
      </c>
      <c r="D1029" s="294" t="s">
        <v>177</v>
      </c>
      <c r="E1029" s="267">
        <v>1350</v>
      </c>
      <c r="F1029" s="293" t="s">
        <v>166</v>
      </c>
      <c r="G1029" s="293" t="s">
        <v>7</v>
      </c>
      <c r="H1029" s="544">
        <v>44593</v>
      </c>
      <c r="I1029" s="293" t="s">
        <v>164</v>
      </c>
      <c r="J1029" s="293" t="s">
        <v>378</v>
      </c>
      <c r="K1029" s="183" t="s">
        <v>903</v>
      </c>
      <c r="L1029" s="251">
        <v>89291</v>
      </c>
      <c r="M1029" s="298" t="s">
        <v>949</v>
      </c>
      <c r="N1029" s="323">
        <v>15</v>
      </c>
      <c r="O1029" s="296" t="s">
        <v>686</v>
      </c>
      <c r="P1029" s="297"/>
      <c r="Q1029" s="293"/>
      <c r="R1029" s="293"/>
      <c r="S1029" s="293"/>
    </row>
    <row r="1030" spans="2:19" ht="15.75" customHeight="1">
      <c r="B1030" s="247">
        <v>4642</v>
      </c>
      <c r="C1030" s="293" t="s">
        <v>440</v>
      </c>
      <c r="D1030" s="294" t="s">
        <v>478</v>
      </c>
      <c r="E1030" s="267">
        <v>2180</v>
      </c>
      <c r="F1030" s="293" t="s">
        <v>303</v>
      </c>
      <c r="G1030" s="293" t="s">
        <v>7</v>
      </c>
      <c r="H1030" s="544">
        <v>44593</v>
      </c>
      <c r="I1030" s="293" t="s">
        <v>164</v>
      </c>
      <c r="J1030" s="293" t="s">
        <v>390</v>
      </c>
      <c r="K1030" s="183" t="s">
        <v>1775</v>
      </c>
      <c r="L1030" s="251">
        <v>183300</v>
      </c>
      <c r="M1030" s="298" t="s">
        <v>837</v>
      </c>
      <c r="N1030" s="251">
        <v>293</v>
      </c>
      <c r="O1030" s="296" t="s">
        <v>686</v>
      </c>
      <c r="P1030" s="297"/>
      <c r="Q1030" s="293"/>
      <c r="R1030" s="293"/>
      <c r="S1030" s="293"/>
    </row>
    <row r="1031" spans="2:19" ht="15.75" customHeight="1">
      <c r="B1031" s="247">
        <v>4643</v>
      </c>
      <c r="C1031" s="293" t="s">
        <v>1884</v>
      </c>
      <c r="D1031" s="294" t="s">
        <v>302</v>
      </c>
      <c r="E1031" s="267">
        <v>1350</v>
      </c>
      <c r="F1031" s="293" t="s">
        <v>166</v>
      </c>
      <c r="G1031" s="293" t="s">
        <v>7</v>
      </c>
      <c r="H1031" s="544">
        <v>44593</v>
      </c>
      <c r="I1031" s="293" t="s">
        <v>164</v>
      </c>
      <c r="J1031" s="293" t="s">
        <v>341</v>
      </c>
      <c r="K1031" s="183" t="s">
        <v>903</v>
      </c>
      <c r="L1031" s="251">
        <v>195050</v>
      </c>
      <c r="M1031" s="298" t="s">
        <v>955</v>
      </c>
      <c r="N1031" s="251">
        <v>17</v>
      </c>
      <c r="O1031" s="296" t="s">
        <v>686</v>
      </c>
      <c r="P1031" s="297"/>
      <c r="Q1031" s="293"/>
      <c r="R1031" s="293"/>
      <c r="S1031" s="293"/>
    </row>
    <row r="1032" spans="2:19" ht="15.75" customHeight="1">
      <c r="B1032" s="380">
        <v>4644</v>
      </c>
      <c r="C1032" s="367" t="s">
        <v>427</v>
      </c>
      <c r="D1032" s="428" t="s">
        <v>135</v>
      </c>
      <c r="E1032" s="429">
        <v>2180</v>
      </c>
      <c r="F1032" s="430" t="s">
        <v>303</v>
      </c>
      <c r="G1032" s="430" t="s">
        <v>7</v>
      </c>
      <c r="H1032" s="557">
        <v>44593</v>
      </c>
      <c r="I1032" s="293" t="s">
        <v>164</v>
      </c>
      <c r="J1032" s="430" t="s">
        <v>590</v>
      </c>
      <c r="K1032" s="431" t="s">
        <v>1775</v>
      </c>
      <c r="L1032" s="425">
        <v>334892</v>
      </c>
      <c r="M1032" s="424" t="s">
        <v>136</v>
      </c>
      <c r="N1032" s="425">
        <v>172</v>
      </c>
      <c r="O1032" s="432" t="s">
        <v>686</v>
      </c>
      <c r="P1032" s="304" t="s">
        <v>372</v>
      </c>
      <c r="Q1032" s="367"/>
      <c r="R1032" s="367"/>
      <c r="S1032" s="367"/>
    </row>
    <row r="1033" spans="2:19" s="80" customFormat="1" ht="15.75" customHeight="1">
      <c r="B1033" s="247">
        <v>4645</v>
      </c>
      <c r="C1033" s="293" t="s">
        <v>446</v>
      </c>
      <c r="D1033" s="294" t="s">
        <v>262</v>
      </c>
      <c r="E1033" s="267">
        <v>6000</v>
      </c>
      <c r="F1033" s="293" t="s">
        <v>198</v>
      </c>
      <c r="G1033" s="293" t="s">
        <v>7</v>
      </c>
      <c r="H1033" s="544">
        <v>44593</v>
      </c>
      <c r="I1033" s="293" t="s">
        <v>224</v>
      </c>
      <c r="J1033" s="293" t="s">
        <v>906</v>
      </c>
      <c r="K1033" s="183" t="s">
        <v>1749</v>
      </c>
      <c r="L1033" s="251">
        <v>420562</v>
      </c>
      <c r="M1033" s="298" t="s">
        <v>1226</v>
      </c>
      <c r="N1033" s="251">
        <v>101</v>
      </c>
      <c r="O1033" s="296" t="s">
        <v>686</v>
      </c>
      <c r="P1033" s="297"/>
      <c r="Q1033" s="293"/>
      <c r="R1033" s="293"/>
      <c r="S1033" s="293"/>
    </row>
    <row r="1034" spans="2:19" ht="15.75" customHeight="1">
      <c r="B1034" s="247">
        <v>4646</v>
      </c>
      <c r="C1034" s="293" t="s">
        <v>427</v>
      </c>
      <c r="D1034" s="294" t="s">
        <v>87</v>
      </c>
      <c r="E1034" s="267">
        <v>1600</v>
      </c>
      <c r="F1034" s="293" t="s">
        <v>166</v>
      </c>
      <c r="G1034" s="293" t="s">
        <v>7</v>
      </c>
      <c r="H1034" s="544">
        <v>44593</v>
      </c>
      <c r="I1034" s="293" t="s">
        <v>164</v>
      </c>
      <c r="J1034" s="293" t="s">
        <v>178</v>
      </c>
      <c r="K1034" s="183" t="s">
        <v>903</v>
      </c>
      <c r="L1034" s="251">
        <v>499183</v>
      </c>
      <c r="M1034" s="298" t="s">
        <v>88</v>
      </c>
      <c r="N1034" s="251">
        <v>217</v>
      </c>
      <c r="O1034" s="296"/>
      <c r="P1034" s="297"/>
      <c r="Q1034" s="293"/>
      <c r="R1034" s="293"/>
      <c r="S1034" s="293"/>
    </row>
    <row r="1035" spans="2:19" ht="15.75" customHeight="1">
      <c r="B1035" s="247">
        <v>4647</v>
      </c>
      <c r="C1035" s="293" t="s">
        <v>427</v>
      </c>
      <c r="D1035" s="294" t="s">
        <v>310</v>
      </c>
      <c r="E1035" s="267">
        <v>3350</v>
      </c>
      <c r="F1035" s="293" t="s">
        <v>198</v>
      </c>
      <c r="G1035" s="293" t="s">
        <v>7</v>
      </c>
      <c r="H1035" s="544">
        <v>44593</v>
      </c>
      <c r="I1035" s="293" t="s">
        <v>164</v>
      </c>
      <c r="J1035" s="293" t="s">
        <v>681</v>
      </c>
      <c r="K1035" s="183" t="s">
        <v>1749</v>
      </c>
      <c r="L1035" s="251">
        <v>509240</v>
      </c>
      <c r="M1035" s="298" t="s">
        <v>1324</v>
      </c>
      <c r="N1035" s="251">
        <v>179</v>
      </c>
      <c r="O1035" s="296" t="s">
        <v>686</v>
      </c>
      <c r="P1035" s="297"/>
      <c r="Q1035" s="293"/>
      <c r="R1035" s="293"/>
      <c r="S1035" s="293"/>
    </row>
    <row r="1036" spans="2:19" ht="14.4" customHeight="1">
      <c r="B1036" s="247">
        <v>4648</v>
      </c>
      <c r="C1036" s="293" t="s">
        <v>427</v>
      </c>
      <c r="D1036" s="294" t="s">
        <v>592</v>
      </c>
      <c r="E1036" s="316">
        <v>3900</v>
      </c>
      <c r="F1036" s="293" t="s">
        <v>865</v>
      </c>
      <c r="G1036" s="293" t="s">
        <v>7</v>
      </c>
      <c r="H1036" s="544">
        <v>44593</v>
      </c>
      <c r="I1036" s="293" t="s">
        <v>164</v>
      </c>
      <c r="J1036" s="315" t="s">
        <v>374</v>
      </c>
      <c r="K1036" s="183" t="s">
        <v>1770</v>
      </c>
      <c r="L1036" s="251">
        <v>529467</v>
      </c>
      <c r="M1036" s="298" t="s">
        <v>838</v>
      </c>
      <c r="N1036" s="251">
        <v>283</v>
      </c>
      <c r="O1036" s="296" t="s">
        <v>686</v>
      </c>
      <c r="P1036" s="297"/>
      <c r="Q1036" s="293"/>
      <c r="R1036" s="293"/>
      <c r="S1036" s="293"/>
    </row>
    <row r="1037" spans="2:19" ht="15.75" customHeight="1">
      <c r="B1037" s="247">
        <v>4649</v>
      </c>
      <c r="C1037" s="293" t="s">
        <v>427</v>
      </c>
      <c r="D1037" s="294" t="s">
        <v>403</v>
      </c>
      <c r="E1037" s="267">
        <v>5000</v>
      </c>
      <c r="F1037" s="293" t="s">
        <v>163</v>
      </c>
      <c r="G1037" s="293" t="s">
        <v>7</v>
      </c>
      <c r="H1037" s="544">
        <v>44593</v>
      </c>
      <c r="I1037" s="293" t="s">
        <v>224</v>
      </c>
      <c r="J1037" s="293" t="s">
        <v>808</v>
      </c>
      <c r="K1037" s="183" t="s">
        <v>1768</v>
      </c>
      <c r="L1037" s="251">
        <v>749403</v>
      </c>
      <c r="M1037" s="298" t="s">
        <v>1334</v>
      </c>
      <c r="N1037" s="251">
        <v>182</v>
      </c>
      <c r="O1037" s="296" t="s">
        <v>686</v>
      </c>
      <c r="P1037" s="297"/>
      <c r="Q1037" s="293"/>
      <c r="R1037" s="293"/>
      <c r="S1037" s="293"/>
    </row>
    <row r="1038" spans="2:19" ht="15.75" customHeight="1">
      <c r="B1038" s="247">
        <v>4650</v>
      </c>
      <c r="C1038" s="293" t="s">
        <v>433</v>
      </c>
      <c r="D1038" s="294" t="s">
        <v>194</v>
      </c>
      <c r="E1038" s="267">
        <v>1750</v>
      </c>
      <c r="F1038" s="293" t="s">
        <v>166</v>
      </c>
      <c r="G1038" s="293" t="s">
        <v>7</v>
      </c>
      <c r="H1038" s="544">
        <v>44593</v>
      </c>
      <c r="I1038" s="293" t="s">
        <v>164</v>
      </c>
      <c r="J1038" s="293" t="s">
        <v>718</v>
      </c>
      <c r="K1038" s="183" t="s">
        <v>903</v>
      </c>
      <c r="L1038" s="251">
        <v>840562</v>
      </c>
      <c r="M1038" s="298" t="s">
        <v>929</v>
      </c>
      <c r="N1038" s="251">
        <v>8</v>
      </c>
      <c r="O1038" s="296" t="s">
        <v>686</v>
      </c>
      <c r="P1038" s="297"/>
      <c r="Q1038" s="293"/>
      <c r="R1038" s="293"/>
      <c r="S1038" s="293"/>
    </row>
    <row r="1039" spans="2:19" ht="15.75" customHeight="1">
      <c r="B1039" s="247">
        <v>4651</v>
      </c>
      <c r="C1039" s="293" t="s">
        <v>427</v>
      </c>
      <c r="D1039" s="294" t="s">
        <v>710</v>
      </c>
      <c r="E1039" s="267">
        <v>2130</v>
      </c>
      <c r="F1039" s="293" t="s">
        <v>303</v>
      </c>
      <c r="G1039" s="293" t="s">
        <v>7</v>
      </c>
      <c r="H1039" s="544">
        <v>44593</v>
      </c>
      <c r="I1039" s="293" t="s">
        <v>164</v>
      </c>
      <c r="J1039" s="293" t="s">
        <v>2700</v>
      </c>
      <c r="K1039" s="183" t="s">
        <v>1775</v>
      </c>
      <c r="L1039" s="251">
        <v>895807</v>
      </c>
      <c r="M1039" s="298" t="s">
        <v>844</v>
      </c>
      <c r="N1039" s="251">
        <v>302</v>
      </c>
      <c r="O1039" s="296" t="s">
        <v>686</v>
      </c>
      <c r="P1039" s="297"/>
      <c r="Q1039" s="293"/>
      <c r="R1039" s="293"/>
      <c r="S1039" s="293"/>
    </row>
    <row r="1040" spans="2:19" ht="15.75" customHeight="1">
      <c r="B1040" s="247">
        <v>4652</v>
      </c>
      <c r="C1040" s="293" t="s">
        <v>427</v>
      </c>
      <c r="D1040" s="294" t="s">
        <v>551</v>
      </c>
      <c r="E1040" s="316">
        <v>2180</v>
      </c>
      <c r="F1040" s="293" t="s">
        <v>303</v>
      </c>
      <c r="G1040" s="293" t="s">
        <v>7</v>
      </c>
      <c r="H1040" s="544">
        <v>44593</v>
      </c>
      <c r="I1040" s="293" t="s">
        <v>164</v>
      </c>
      <c r="J1040" s="293" t="s">
        <v>2975</v>
      </c>
      <c r="K1040" s="183" t="s">
        <v>1775</v>
      </c>
      <c r="L1040" s="251">
        <v>942794</v>
      </c>
      <c r="M1040" s="298" t="s">
        <v>840</v>
      </c>
      <c r="N1040" s="251">
        <v>296</v>
      </c>
      <c r="O1040" s="296" t="s">
        <v>686</v>
      </c>
      <c r="P1040" s="297"/>
      <c r="Q1040" s="293"/>
      <c r="R1040" s="293"/>
      <c r="S1040" s="293"/>
    </row>
    <row r="1041" spans="2:19" s="80" customFormat="1" ht="15.75" customHeight="1">
      <c r="B1041" s="247">
        <v>4653</v>
      </c>
      <c r="C1041" s="293" t="s">
        <v>433</v>
      </c>
      <c r="D1041" s="294" t="s">
        <v>2107</v>
      </c>
      <c r="E1041" s="267">
        <v>1250</v>
      </c>
      <c r="F1041" s="293" t="s">
        <v>166</v>
      </c>
      <c r="G1041" s="293" t="s">
        <v>7</v>
      </c>
      <c r="H1041" s="544">
        <v>44594</v>
      </c>
      <c r="I1041" s="293" t="s">
        <v>164</v>
      </c>
      <c r="J1041" s="293" t="s">
        <v>702</v>
      </c>
      <c r="K1041" s="183" t="s">
        <v>903</v>
      </c>
      <c r="L1041" s="251">
        <v>749686</v>
      </c>
      <c r="M1041" s="298" t="s">
        <v>937</v>
      </c>
      <c r="N1041" s="251">
        <v>11</v>
      </c>
      <c r="O1041" s="296" t="s">
        <v>686</v>
      </c>
      <c r="P1041" s="297"/>
      <c r="Q1041" s="293"/>
      <c r="R1041" s="293"/>
      <c r="S1041" s="293"/>
    </row>
    <row r="1042" spans="2:19" s="80" customFormat="1" ht="15.75" customHeight="1">
      <c r="B1042" s="247">
        <v>4654</v>
      </c>
      <c r="C1042" s="293" t="s">
        <v>427</v>
      </c>
      <c r="D1042" s="294" t="s">
        <v>713</v>
      </c>
      <c r="E1042" s="267">
        <v>5333</v>
      </c>
      <c r="F1042" s="293" t="s">
        <v>255</v>
      </c>
      <c r="G1042" s="293" t="s">
        <v>7</v>
      </c>
      <c r="H1042" s="544">
        <v>44594</v>
      </c>
      <c r="I1042" s="293" t="s">
        <v>164</v>
      </c>
      <c r="J1042" s="293" t="s">
        <v>390</v>
      </c>
      <c r="K1042" s="183" t="s">
        <v>1774</v>
      </c>
      <c r="L1042" s="251">
        <v>669528</v>
      </c>
      <c r="M1042" s="298" t="s">
        <v>1471</v>
      </c>
      <c r="N1042" s="251">
        <v>274</v>
      </c>
      <c r="O1042" s="296" t="s">
        <v>686</v>
      </c>
      <c r="P1042" s="297"/>
      <c r="Q1042" s="293"/>
      <c r="R1042" s="293"/>
      <c r="S1042" s="293"/>
    </row>
    <row r="1043" spans="2:19" s="80" customFormat="1" ht="14.1" customHeight="1">
      <c r="B1043" s="380">
        <v>4655</v>
      </c>
      <c r="C1043" s="367" t="s">
        <v>427</v>
      </c>
      <c r="D1043" s="428" t="s">
        <v>438</v>
      </c>
      <c r="E1043" s="429">
        <v>5333</v>
      </c>
      <c r="F1043" s="430" t="s">
        <v>255</v>
      </c>
      <c r="G1043" s="430" t="s">
        <v>7</v>
      </c>
      <c r="H1043" s="557">
        <v>44594</v>
      </c>
      <c r="I1043" s="293" t="s">
        <v>164</v>
      </c>
      <c r="J1043" s="430" t="s">
        <v>390</v>
      </c>
      <c r="K1043" s="431" t="s">
        <v>1774</v>
      </c>
      <c r="L1043" s="425">
        <v>594721</v>
      </c>
      <c r="M1043" s="424" t="s">
        <v>827</v>
      </c>
      <c r="N1043" s="425">
        <v>111</v>
      </c>
      <c r="O1043" s="432" t="s">
        <v>686</v>
      </c>
      <c r="P1043" s="304" t="s">
        <v>372</v>
      </c>
      <c r="Q1043" s="367"/>
      <c r="R1043" s="367"/>
      <c r="S1043" s="367"/>
    </row>
    <row r="1044" spans="2:19" ht="15.75" customHeight="1">
      <c r="B1044" s="247">
        <v>4656</v>
      </c>
      <c r="C1044" s="293" t="s">
        <v>427</v>
      </c>
      <c r="D1044" s="294" t="s">
        <v>506</v>
      </c>
      <c r="E1044" s="267">
        <v>3350</v>
      </c>
      <c r="F1044" s="293" t="s">
        <v>255</v>
      </c>
      <c r="G1044" s="293" t="s">
        <v>432</v>
      </c>
      <c r="H1044" s="544">
        <v>44594</v>
      </c>
      <c r="I1044" s="293" t="s">
        <v>164</v>
      </c>
      <c r="J1044" s="293" t="s">
        <v>374</v>
      </c>
      <c r="K1044" s="183" t="s">
        <v>1774</v>
      </c>
      <c r="L1044" s="251">
        <v>112435</v>
      </c>
      <c r="M1044" s="298" t="s">
        <v>839</v>
      </c>
      <c r="N1044" s="251">
        <v>295</v>
      </c>
      <c r="O1044" s="296" t="s">
        <v>686</v>
      </c>
      <c r="P1044" s="297"/>
      <c r="Q1044" s="293"/>
      <c r="R1044" s="293"/>
      <c r="S1044" s="293"/>
    </row>
    <row r="1045" spans="2:19" s="80" customFormat="1" ht="15.75" customHeight="1">
      <c r="B1045" s="247">
        <v>4657</v>
      </c>
      <c r="C1045" s="293" t="s">
        <v>427</v>
      </c>
      <c r="D1045" s="294" t="s">
        <v>1428</v>
      </c>
      <c r="E1045" s="267">
        <v>4360</v>
      </c>
      <c r="F1045" s="293" t="s">
        <v>198</v>
      </c>
      <c r="G1045" s="293" t="s">
        <v>7</v>
      </c>
      <c r="H1045" s="544">
        <v>44594</v>
      </c>
      <c r="I1045" s="293" t="s">
        <v>164</v>
      </c>
      <c r="J1045" s="293" t="s">
        <v>910</v>
      </c>
      <c r="K1045" s="183" t="s">
        <v>1749</v>
      </c>
      <c r="L1045" s="251">
        <v>505680</v>
      </c>
      <c r="M1045" s="298" t="s">
        <v>116</v>
      </c>
      <c r="N1045" s="251">
        <v>249</v>
      </c>
      <c r="O1045" s="296" t="s">
        <v>686</v>
      </c>
      <c r="P1045" s="297"/>
      <c r="Q1045" s="293"/>
      <c r="R1045" s="293"/>
      <c r="S1045" s="293"/>
    </row>
    <row r="1046" spans="2:19" ht="14.1" customHeight="1">
      <c r="B1046" s="247">
        <v>4658</v>
      </c>
      <c r="C1046" s="293" t="s">
        <v>427</v>
      </c>
      <c r="D1046" s="294" t="s">
        <v>2743</v>
      </c>
      <c r="E1046" s="267">
        <v>1300</v>
      </c>
      <c r="F1046" s="293" t="s">
        <v>166</v>
      </c>
      <c r="G1046" s="293" t="s">
        <v>7</v>
      </c>
      <c r="H1046" s="544">
        <v>44594</v>
      </c>
      <c r="I1046" s="293" t="s">
        <v>164</v>
      </c>
      <c r="J1046" s="293" t="s">
        <v>698</v>
      </c>
      <c r="K1046" s="183" t="s">
        <v>903</v>
      </c>
      <c r="L1046" s="251">
        <v>418478</v>
      </c>
      <c r="M1046" s="298" t="s">
        <v>859</v>
      </c>
      <c r="N1046" s="251">
        <v>318</v>
      </c>
      <c r="O1046" s="296" t="s">
        <v>686</v>
      </c>
      <c r="P1046" s="297"/>
      <c r="Q1046" s="293"/>
      <c r="R1046" s="293"/>
      <c r="S1046" s="293"/>
    </row>
    <row r="1047" spans="2:19" s="80" customFormat="1" ht="15.75" customHeight="1">
      <c r="B1047" s="247">
        <v>4659</v>
      </c>
      <c r="C1047" s="293" t="s">
        <v>427</v>
      </c>
      <c r="D1047" s="294" t="s">
        <v>547</v>
      </c>
      <c r="E1047" s="267">
        <v>2180</v>
      </c>
      <c r="F1047" s="293" t="s">
        <v>163</v>
      </c>
      <c r="G1047" s="293" t="s">
        <v>7</v>
      </c>
      <c r="H1047" s="544">
        <v>44594</v>
      </c>
      <c r="I1047" s="293" t="s">
        <v>164</v>
      </c>
      <c r="J1047" s="293" t="s">
        <v>390</v>
      </c>
      <c r="K1047" s="183" t="s">
        <v>1768</v>
      </c>
      <c r="L1047" s="251">
        <v>400034</v>
      </c>
      <c r="M1047" s="298" t="s">
        <v>836</v>
      </c>
      <c r="N1047" s="251">
        <v>292</v>
      </c>
      <c r="O1047" s="296" t="s">
        <v>686</v>
      </c>
      <c r="P1047" s="297"/>
      <c r="Q1047" s="293"/>
      <c r="R1047" s="293"/>
      <c r="S1047" s="293"/>
    </row>
    <row r="1048" spans="2:19" ht="15.75" customHeight="1">
      <c r="B1048" s="380">
        <v>4660</v>
      </c>
      <c r="C1048" s="367" t="s">
        <v>427</v>
      </c>
      <c r="D1048" s="428" t="s">
        <v>819</v>
      </c>
      <c r="E1048" s="429">
        <v>2180</v>
      </c>
      <c r="F1048" s="430" t="s">
        <v>163</v>
      </c>
      <c r="G1048" s="293" t="s">
        <v>432</v>
      </c>
      <c r="H1048" s="557">
        <v>44594</v>
      </c>
      <c r="I1048" s="293" t="s">
        <v>164</v>
      </c>
      <c r="J1048" s="430" t="s">
        <v>336</v>
      </c>
      <c r="K1048" s="431" t="s">
        <v>1768</v>
      </c>
      <c r="L1048" s="425">
        <v>104921</v>
      </c>
      <c r="M1048" s="424" t="s">
        <v>861</v>
      </c>
      <c r="N1048" s="425">
        <v>187</v>
      </c>
      <c r="O1048" s="432" t="s">
        <v>686</v>
      </c>
      <c r="P1048" s="304" t="s">
        <v>372</v>
      </c>
      <c r="Q1048" s="367"/>
      <c r="R1048" s="367"/>
      <c r="S1048" s="367"/>
    </row>
    <row r="1049" spans="2:19" ht="14.1" customHeight="1">
      <c r="B1049" s="247">
        <v>4661</v>
      </c>
      <c r="C1049" s="183" t="s">
        <v>427</v>
      </c>
      <c r="D1049" s="376" t="s">
        <v>144</v>
      </c>
      <c r="E1049" s="267">
        <v>2180</v>
      </c>
      <c r="F1049" s="183" t="s">
        <v>303</v>
      </c>
      <c r="G1049" s="183" t="s">
        <v>1522</v>
      </c>
      <c r="H1049" s="545">
        <v>44595</v>
      </c>
      <c r="I1049" s="293" t="s">
        <v>164</v>
      </c>
      <c r="J1049" s="183" t="s">
        <v>590</v>
      </c>
      <c r="K1049" s="183" t="s">
        <v>1775</v>
      </c>
      <c r="L1049" s="249">
        <v>853844</v>
      </c>
      <c r="M1049" s="295" t="s">
        <v>145</v>
      </c>
      <c r="N1049" s="249">
        <v>259</v>
      </c>
      <c r="O1049" s="296" t="s">
        <v>686</v>
      </c>
      <c r="P1049" s="297"/>
      <c r="Q1049" s="293"/>
      <c r="R1049" s="293"/>
      <c r="S1049" s="293"/>
    </row>
    <row r="1050" spans="2:19" ht="15.75" customHeight="1">
      <c r="B1050" s="247">
        <v>4662</v>
      </c>
      <c r="C1050" s="183" t="s">
        <v>427</v>
      </c>
      <c r="D1050" s="376" t="s">
        <v>756</v>
      </c>
      <c r="E1050" s="267">
        <v>2180</v>
      </c>
      <c r="F1050" s="183" t="s">
        <v>518</v>
      </c>
      <c r="G1050" s="183" t="s">
        <v>7</v>
      </c>
      <c r="H1050" s="545">
        <v>44596</v>
      </c>
      <c r="I1050" s="293" t="s">
        <v>164</v>
      </c>
      <c r="J1050" s="183" t="s">
        <v>336</v>
      </c>
      <c r="K1050" s="183" t="s">
        <v>1771</v>
      </c>
      <c r="L1050" s="249">
        <v>22509</v>
      </c>
      <c r="M1050" s="295" t="s">
        <v>856</v>
      </c>
      <c r="N1050" s="249">
        <v>315</v>
      </c>
      <c r="O1050" s="296" t="s">
        <v>686</v>
      </c>
      <c r="P1050" s="297"/>
      <c r="Q1050" s="293"/>
      <c r="R1050" s="293"/>
      <c r="S1050" s="293"/>
    </row>
    <row r="1051" spans="2:19" ht="15.75" customHeight="1">
      <c r="B1051" s="380">
        <v>4663</v>
      </c>
      <c r="C1051" s="433" t="s">
        <v>450</v>
      </c>
      <c r="D1051" s="434" t="s">
        <v>370</v>
      </c>
      <c r="E1051" s="429">
        <v>3000</v>
      </c>
      <c r="F1051" s="431" t="s">
        <v>198</v>
      </c>
      <c r="G1051" s="293" t="s">
        <v>432</v>
      </c>
      <c r="H1051" s="558">
        <v>44596</v>
      </c>
      <c r="I1051" s="293" t="s">
        <v>164</v>
      </c>
      <c r="J1051" s="431" t="s">
        <v>1526</v>
      </c>
      <c r="K1051" s="431" t="s">
        <v>1749</v>
      </c>
      <c r="L1051" s="436">
        <v>129661</v>
      </c>
      <c r="M1051" s="435" t="s">
        <v>1287</v>
      </c>
      <c r="N1051" s="436">
        <v>142</v>
      </c>
      <c r="O1051" s="432" t="s">
        <v>686</v>
      </c>
      <c r="P1051" s="304" t="s">
        <v>372</v>
      </c>
      <c r="Q1051" s="367"/>
      <c r="R1051" s="367"/>
      <c r="S1051" s="367"/>
    </row>
    <row r="1052" spans="2:19" ht="15.75" customHeight="1">
      <c r="B1052" s="247">
        <v>4664</v>
      </c>
      <c r="C1052" s="183" t="s">
        <v>427</v>
      </c>
      <c r="D1052" s="376" t="s">
        <v>208</v>
      </c>
      <c r="E1052" s="267">
        <v>5000</v>
      </c>
      <c r="F1052" s="183" t="s">
        <v>163</v>
      </c>
      <c r="G1052" s="293" t="s">
        <v>432</v>
      </c>
      <c r="H1052" s="545">
        <v>44596</v>
      </c>
      <c r="I1052" s="293" t="s">
        <v>224</v>
      </c>
      <c r="J1052" s="183" t="s">
        <v>808</v>
      </c>
      <c r="K1052" s="183" t="s">
        <v>1768</v>
      </c>
      <c r="L1052" s="249">
        <v>157017</v>
      </c>
      <c r="M1052" s="295" t="s">
        <v>1086</v>
      </c>
      <c r="N1052" s="249">
        <v>65</v>
      </c>
      <c r="O1052" s="296" t="s">
        <v>686</v>
      </c>
      <c r="P1052" s="297"/>
      <c r="Q1052" s="293"/>
      <c r="R1052" s="293"/>
      <c r="S1052" s="293"/>
    </row>
    <row r="1053" spans="2:19" ht="15.75" customHeight="1">
      <c r="B1053" s="247">
        <v>4665</v>
      </c>
      <c r="C1053" s="183" t="s">
        <v>427</v>
      </c>
      <c r="D1053" s="376" t="s">
        <v>126</v>
      </c>
      <c r="E1053" s="267">
        <v>2180</v>
      </c>
      <c r="F1053" s="183" t="s">
        <v>303</v>
      </c>
      <c r="G1053" s="183" t="s">
        <v>7</v>
      </c>
      <c r="H1053" s="545">
        <v>44596</v>
      </c>
      <c r="I1053" s="293" t="s">
        <v>164</v>
      </c>
      <c r="J1053" s="183" t="s">
        <v>697</v>
      </c>
      <c r="K1053" s="183" t="s">
        <v>1775</v>
      </c>
      <c r="L1053" s="249">
        <v>271327</v>
      </c>
      <c r="M1053" s="295" t="s">
        <v>127</v>
      </c>
      <c r="N1053" s="249">
        <v>80</v>
      </c>
      <c r="O1053" s="296" t="s">
        <v>686</v>
      </c>
      <c r="P1053" s="297"/>
      <c r="Q1053" s="293"/>
      <c r="R1053" s="293"/>
      <c r="S1053" s="293"/>
    </row>
    <row r="1054" spans="2:19" ht="15.75" customHeight="1">
      <c r="B1054" s="247">
        <v>4666</v>
      </c>
      <c r="C1054" s="183" t="s">
        <v>427</v>
      </c>
      <c r="D1054" s="376" t="s">
        <v>35</v>
      </c>
      <c r="E1054" s="267">
        <v>2800</v>
      </c>
      <c r="F1054" s="183" t="s">
        <v>198</v>
      </c>
      <c r="G1054" s="293" t="s">
        <v>432</v>
      </c>
      <c r="H1054" s="545">
        <v>44596</v>
      </c>
      <c r="I1054" s="293" t="s">
        <v>164</v>
      </c>
      <c r="J1054" s="183" t="s">
        <v>597</v>
      </c>
      <c r="K1054" s="183" t="s">
        <v>1749</v>
      </c>
      <c r="L1054" s="249">
        <v>302638</v>
      </c>
      <c r="M1054" s="295" t="s">
        <v>36</v>
      </c>
      <c r="N1054" s="249">
        <v>194</v>
      </c>
      <c r="O1054" s="296" t="s">
        <v>686</v>
      </c>
      <c r="P1054" s="297"/>
      <c r="Q1054" s="293"/>
      <c r="R1054" s="293"/>
      <c r="S1054" s="293"/>
    </row>
    <row r="1055" spans="2:19" ht="15.75" customHeight="1">
      <c r="B1055" s="247">
        <v>4667</v>
      </c>
      <c r="C1055" s="183" t="s">
        <v>427</v>
      </c>
      <c r="D1055" s="376" t="s">
        <v>725</v>
      </c>
      <c r="E1055" s="267">
        <v>3350</v>
      </c>
      <c r="F1055" s="183" t="s">
        <v>865</v>
      </c>
      <c r="G1055" s="183" t="s">
        <v>7</v>
      </c>
      <c r="H1055" s="545">
        <v>44596</v>
      </c>
      <c r="I1055" s="293" t="s">
        <v>164</v>
      </c>
      <c r="J1055" s="183" t="s">
        <v>590</v>
      </c>
      <c r="K1055" s="183" t="s">
        <v>1770</v>
      </c>
      <c r="L1055" s="282">
        <v>340195</v>
      </c>
      <c r="M1055" s="295" t="s">
        <v>842</v>
      </c>
      <c r="N1055" s="249">
        <v>299</v>
      </c>
      <c r="O1055" s="296" t="s">
        <v>686</v>
      </c>
      <c r="P1055" s="297"/>
      <c r="Q1055" s="293"/>
      <c r="R1055" s="293"/>
      <c r="S1055" s="293"/>
    </row>
    <row r="1056" spans="2:19" ht="15.75" customHeight="1">
      <c r="B1056" s="247">
        <v>4668</v>
      </c>
      <c r="C1056" s="183" t="s">
        <v>427</v>
      </c>
      <c r="D1056" s="376" t="s">
        <v>580</v>
      </c>
      <c r="E1056" s="267">
        <v>3350</v>
      </c>
      <c r="F1056" s="183" t="s">
        <v>865</v>
      </c>
      <c r="G1056" s="183" t="s">
        <v>578</v>
      </c>
      <c r="H1056" s="545">
        <v>44596</v>
      </c>
      <c r="I1056" s="293" t="s">
        <v>164</v>
      </c>
      <c r="J1056" s="183" t="s">
        <v>374</v>
      </c>
      <c r="K1056" s="183" t="s">
        <v>1770</v>
      </c>
      <c r="L1056" s="249">
        <v>343242</v>
      </c>
      <c r="M1056" s="295" t="s">
        <v>848</v>
      </c>
      <c r="N1056" s="249">
        <v>306</v>
      </c>
      <c r="O1056" s="296" t="s">
        <v>686</v>
      </c>
      <c r="P1056" s="297"/>
      <c r="Q1056" s="293"/>
      <c r="R1056" s="293"/>
      <c r="S1056" s="293"/>
    </row>
    <row r="1057" spans="2:19" ht="15.75" customHeight="1">
      <c r="B1057" s="247">
        <v>4669</v>
      </c>
      <c r="C1057" s="183" t="s">
        <v>427</v>
      </c>
      <c r="D1057" s="294" t="s">
        <v>2633</v>
      </c>
      <c r="E1057" s="267">
        <v>3350</v>
      </c>
      <c r="F1057" s="183" t="s">
        <v>198</v>
      </c>
      <c r="G1057" s="293" t="s">
        <v>432</v>
      </c>
      <c r="H1057" s="545">
        <v>44596</v>
      </c>
      <c r="I1057" s="293" t="s">
        <v>164</v>
      </c>
      <c r="J1057" s="183" t="s">
        <v>674</v>
      </c>
      <c r="K1057" s="183" t="s">
        <v>1749</v>
      </c>
      <c r="L1057" s="249">
        <v>496968</v>
      </c>
      <c r="M1057" s="295" t="s">
        <v>1363</v>
      </c>
      <c r="N1057" s="249">
        <v>82</v>
      </c>
      <c r="O1057" s="296" t="s">
        <v>686</v>
      </c>
      <c r="P1057" s="297"/>
      <c r="Q1057" s="293"/>
      <c r="R1057" s="293"/>
      <c r="S1057" s="293"/>
    </row>
    <row r="1058" spans="2:19" ht="14.1" customHeight="1">
      <c r="B1058" s="247">
        <v>4670</v>
      </c>
      <c r="C1058" s="183" t="s">
        <v>427</v>
      </c>
      <c r="D1058" s="376" t="s">
        <v>137</v>
      </c>
      <c r="E1058" s="267">
        <v>2180</v>
      </c>
      <c r="F1058" s="183" t="s">
        <v>303</v>
      </c>
      <c r="G1058" s="183" t="s">
        <v>7</v>
      </c>
      <c r="H1058" s="545">
        <v>44596</v>
      </c>
      <c r="I1058" s="293" t="s">
        <v>164</v>
      </c>
      <c r="J1058" s="183" t="s">
        <v>590</v>
      </c>
      <c r="K1058" s="183" t="s">
        <v>1775</v>
      </c>
      <c r="L1058" s="249">
        <v>655024</v>
      </c>
      <c r="M1058" s="295" t="s">
        <v>138</v>
      </c>
      <c r="N1058" s="249">
        <v>255</v>
      </c>
      <c r="O1058" s="296" t="s">
        <v>686</v>
      </c>
      <c r="P1058" s="297"/>
      <c r="Q1058" s="293"/>
      <c r="R1058" s="293"/>
      <c r="S1058" s="293"/>
    </row>
    <row r="1059" spans="2:19" ht="14.1" customHeight="1">
      <c r="B1059" s="247">
        <v>4671</v>
      </c>
      <c r="C1059" s="183" t="s">
        <v>294</v>
      </c>
      <c r="D1059" s="376" t="s">
        <v>32</v>
      </c>
      <c r="E1059" s="388">
        <v>3350</v>
      </c>
      <c r="F1059" s="183" t="s">
        <v>198</v>
      </c>
      <c r="G1059" s="183" t="s">
        <v>7</v>
      </c>
      <c r="H1059" s="545">
        <v>44596</v>
      </c>
      <c r="I1059" s="293" t="s">
        <v>164</v>
      </c>
      <c r="J1059" s="183" t="s">
        <v>597</v>
      </c>
      <c r="K1059" s="183" t="s">
        <v>1749</v>
      </c>
      <c r="L1059" s="249">
        <v>690688</v>
      </c>
      <c r="M1059" s="295" t="s">
        <v>1354</v>
      </c>
      <c r="N1059" s="249">
        <v>193</v>
      </c>
      <c r="O1059" s="296" t="s">
        <v>686</v>
      </c>
      <c r="P1059" s="297"/>
      <c r="Q1059" s="293"/>
      <c r="R1059" s="293"/>
      <c r="S1059" s="293"/>
    </row>
    <row r="1060" spans="2:19" ht="15.75" customHeight="1">
      <c r="B1060" s="247">
        <v>4672</v>
      </c>
      <c r="C1060" s="183" t="s">
        <v>427</v>
      </c>
      <c r="D1060" s="294" t="s">
        <v>2743</v>
      </c>
      <c r="E1060" s="267">
        <v>100</v>
      </c>
      <c r="F1060" s="183" t="s">
        <v>166</v>
      </c>
      <c r="G1060" s="183" t="s">
        <v>7</v>
      </c>
      <c r="H1060" s="545">
        <v>44596</v>
      </c>
      <c r="I1060" s="293" t="s">
        <v>164</v>
      </c>
      <c r="J1060" s="293" t="s">
        <v>1529</v>
      </c>
      <c r="K1060" s="183" t="s">
        <v>903</v>
      </c>
      <c r="L1060" s="249">
        <v>790666</v>
      </c>
      <c r="M1060" s="295" t="s">
        <v>859</v>
      </c>
      <c r="N1060" s="249">
        <v>318</v>
      </c>
      <c r="O1060" s="296" t="s">
        <v>686</v>
      </c>
      <c r="P1060" s="297"/>
      <c r="Q1060" s="293"/>
      <c r="R1060" s="293"/>
      <c r="S1060" s="293"/>
    </row>
    <row r="1061" spans="2:19" ht="15.75" customHeight="1">
      <c r="B1061" s="247">
        <v>4673</v>
      </c>
      <c r="C1061" s="183" t="s">
        <v>440</v>
      </c>
      <c r="D1061" s="376" t="s">
        <v>420</v>
      </c>
      <c r="E1061" s="267">
        <v>2180</v>
      </c>
      <c r="F1061" s="293" t="s">
        <v>295</v>
      </c>
      <c r="G1061" s="183" t="s">
        <v>578</v>
      </c>
      <c r="H1061" s="545">
        <v>44596</v>
      </c>
      <c r="I1061" s="293" t="s">
        <v>164</v>
      </c>
      <c r="J1061" s="293" t="s">
        <v>599</v>
      </c>
      <c r="K1061" s="293" t="s">
        <v>1769</v>
      </c>
      <c r="L1061" s="249">
        <v>879771</v>
      </c>
      <c r="M1061" s="295" t="s">
        <v>1457</v>
      </c>
      <c r="N1061" s="249">
        <v>269</v>
      </c>
      <c r="O1061" s="296" t="s">
        <v>686</v>
      </c>
      <c r="P1061" s="297"/>
      <c r="Q1061" s="293"/>
      <c r="R1061" s="293"/>
      <c r="S1061" s="293"/>
    </row>
    <row r="1062" spans="2:19" ht="15.75" customHeight="1">
      <c r="B1062" s="380">
        <v>4674</v>
      </c>
      <c r="C1062" s="433" t="s">
        <v>427</v>
      </c>
      <c r="D1062" s="434" t="s">
        <v>479</v>
      </c>
      <c r="E1062" s="429">
        <v>2285</v>
      </c>
      <c r="F1062" s="431" t="s">
        <v>255</v>
      </c>
      <c r="G1062" s="431" t="s">
        <v>7</v>
      </c>
      <c r="H1062" s="558">
        <v>44596</v>
      </c>
      <c r="I1062" s="293" t="s">
        <v>164</v>
      </c>
      <c r="J1062" s="430" t="s">
        <v>390</v>
      </c>
      <c r="K1062" s="431" t="s">
        <v>1774</v>
      </c>
      <c r="L1062" s="436">
        <v>911243</v>
      </c>
      <c r="M1062" s="435" t="s">
        <v>832</v>
      </c>
      <c r="N1062" s="436">
        <v>232</v>
      </c>
      <c r="O1062" s="432" t="s">
        <v>686</v>
      </c>
      <c r="P1062" s="304" t="s">
        <v>372</v>
      </c>
      <c r="Q1062" s="367"/>
      <c r="R1062" s="367"/>
      <c r="S1062" s="367"/>
    </row>
    <row r="1063" spans="2:19" ht="15.75" customHeight="1">
      <c r="B1063" s="247">
        <v>4675</v>
      </c>
      <c r="C1063" s="183" t="s">
        <v>427</v>
      </c>
      <c r="D1063" s="376" t="s">
        <v>728</v>
      </c>
      <c r="E1063" s="267">
        <v>5333</v>
      </c>
      <c r="F1063" s="183" t="s">
        <v>255</v>
      </c>
      <c r="G1063" s="183" t="s">
        <v>7</v>
      </c>
      <c r="H1063" s="545">
        <v>44596</v>
      </c>
      <c r="I1063" s="293" t="s">
        <v>164</v>
      </c>
      <c r="J1063" s="293" t="s">
        <v>374</v>
      </c>
      <c r="K1063" s="183" t="s">
        <v>1774</v>
      </c>
      <c r="L1063" s="249">
        <v>999073</v>
      </c>
      <c r="M1063" s="295" t="s">
        <v>834</v>
      </c>
      <c r="N1063" s="249">
        <v>290</v>
      </c>
      <c r="O1063" s="296" t="s">
        <v>686</v>
      </c>
      <c r="P1063" s="297"/>
      <c r="Q1063" s="293"/>
      <c r="R1063" s="293"/>
      <c r="S1063" s="293"/>
    </row>
    <row r="1064" spans="2:19" ht="15.75" customHeight="1">
      <c r="B1064" s="247">
        <v>4676</v>
      </c>
      <c r="C1064" s="183" t="s">
        <v>427</v>
      </c>
      <c r="D1064" s="376" t="s">
        <v>817</v>
      </c>
      <c r="E1064" s="267">
        <v>2180</v>
      </c>
      <c r="F1064" s="183" t="s">
        <v>163</v>
      </c>
      <c r="G1064" s="183" t="s">
        <v>7</v>
      </c>
      <c r="H1064" s="545">
        <v>44599</v>
      </c>
      <c r="I1064" s="293" t="s">
        <v>164</v>
      </c>
      <c r="J1064" s="293" t="s">
        <v>336</v>
      </c>
      <c r="K1064" s="183" t="s">
        <v>1768</v>
      </c>
      <c r="L1064" s="249">
        <v>878793</v>
      </c>
      <c r="M1064" s="295" t="s">
        <v>851</v>
      </c>
      <c r="N1064" s="249">
        <v>310</v>
      </c>
      <c r="O1064" s="296" t="s">
        <v>686</v>
      </c>
      <c r="P1064" s="297"/>
      <c r="Q1064" s="293"/>
      <c r="R1064" s="293"/>
      <c r="S1064" s="293"/>
    </row>
    <row r="1065" spans="2:19" ht="15.75" customHeight="1">
      <c r="B1065" s="247">
        <v>4677</v>
      </c>
      <c r="C1065" s="183" t="s">
        <v>427</v>
      </c>
      <c r="D1065" s="376" t="s">
        <v>106</v>
      </c>
      <c r="E1065" s="267">
        <v>2180</v>
      </c>
      <c r="F1065" s="183" t="s">
        <v>163</v>
      </c>
      <c r="G1065" s="293" t="s">
        <v>432</v>
      </c>
      <c r="H1065" s="545">
        <v>44599</v>
      </c>
      <c r="I1065" s="293" t="s">
        <v>164</v>
      </c>
      <c r="J1065" s="293" t="s">
        <v>596</v>
      </c>
      <c r="K1065" s="183" t="s">
        <v>1768</v>
      </c>
      <c r="L1065" s="249">
        <v>164765</v>
      </c>
      <c r="M1065" s="295" t="s">
        <v>107</v>
      </c>
      <c r="N1065" s="249">
        <v>242</v>
      </c>
      <c r="O1065" s="296" t="s">
        <v>686</v>
      </c>
      <c r="P1065" s="297"/>
      <c r="Q1065" s="293"/>
      <c r="R1065" s="293"/>
      <c r="S1065" s="293"/>
    </row>
    <row r="1066" spans="2:19" ht="14.1" customHeight="1">
      <c r="B1066" s="247">
        <v>4678</v>
      </c>
      <c r="C1066" s="183" t="s">
        <v>1884</v>
      </c>
      <c r="D1066" s="376" t="s">
        <v>267</v>
      </c>
      <c r="E1066" s="267">
        <v>1350</v>
      </c>
      <c r="F1066" s="183" t="s">
        <v>166</v>
      </c>
      <c r="G1066" s="183" t="s">
        <v>7</v>
      </c>
      <c r="H1066" s="545">
        <v>44599</v>
      </c>
      <c r="I1066" s="293" t="s">
        <v>164</v>
      </c>
      <c r="J1066" s="293" t="s">
        <v>378</v>
      </c>
      <c r="K1066" s="183" t="s">
        <v>903</v>
      </c>
      <c r="L1066" s="249">
        <v>269131</v>
      </c>
      <c r="M1066" s="295" t="s">
        <v>958</v>
      </c>
      <c r="N1066" s="249">
        <v>18</v>
      </c>
      <c r="O1066" s="296" t="s">
        <v>686</v>
      </c>
      <c r="P1066" s="297"/>
      <c r="Q1066" s="293"/>
      <c r="R1066" s="293"/>
      <c r="S1066" s="293"/>
    </row>
    <row r="1067" spans="2:19" s="29" customFormat="1" ht="15.75" customHeight="1">
      <c r="B1067" s="247">
        <v>4679</v>
      </c>
      <c r="C1067" s="183" t="s">
        <v>427</v>
      </c>
      <c r="D1067" s="376" t="s">
        <v>395</v>
      </c>
      <c r="E1067" s="267">
        <v>3350</v>
      </c>
      <c r="F1067" s="183" t="s">
        <v>198</v>
      </c>
      <c r="G1067" s="293" t="s">
        <v>432</v>
      </c>
      <c r="H1067" s="545">
        <v>44599</v>
      </c>
      <c r="I1067" s="293" t="s">
        <v>164</v>
      </c>
      <c r="J1067" s="293" t="s">
        <v>390</v>
      </c>
      <c r="K1067" s="183" t="s">
        <v>1749</v>
      </c>
      <c r="L1067" s="249">
        <v>171315</v>
      </c>
      <c r="M1067" s="295" t="s">
        <v>1445</v>
      </c>
      <c r="N1067" s="249">
        <v>264</v>
      </c>
      <c r="O1067" s="296" t="s">
        <v>686</v>
      </c>
      <c r="P1067" s="297"/>
      <c r="Q1067" s="293"/>
      <c r="R1067" s="293"/>
      <c r="S1067" s="293"/>
    </row>
    <row r="1068" spans="2:19" ht="15.75" customHeight="1">
      <c r="B1068" s="247">
        <v>4680</v>
      </c>
      <c r="C1068" s="183" t="s">
        <v>427</v>
      </c>
      <c r="D1068" s="376" t="s">
        <v>441</v>
      </c>
      <c r="E1068" s="267">
        <v>5333</v>
      </c>
      <c r="F1068" s="183" t="s">
        <v>255</v>
      </c>
      <c r="G1068" s="183" t="s">
        <v>7</v>
      </c>
      <c r="H1068" s="545">
        <v>44599</v>
      </c>
      <c r="I1068" s="293" t="s">
        <v>164</v>
      </c>
      <c r="J1068" s="293" t="s">
        <v>390</v>
      </c>
      <c r="K1068" s="183" t="s">
        <v>1774</v>
      </c>
      <c r="L1068" s="249">
        <v>203150</v>
      </c>
      <c r="M1068" s="295" t="s">
        <v>828</v>
      </c>
      <c r="N1068" s="249">
        <v>284</v>
      </c>
      <c r="O1068" s="296" t="s">
        <v>686</v>
      </c>
      <c r="P1068" s="297"/>
      <c r="Q1068" s="293"/>
      <c r="R1068" s="293"/>
      <c r="S1068" s="293"/>
    </row>
    <row r="1069" spans="2:19" ht="15.75" customHeight="1">
      <c r="B1069" s="380">
        <v>4681</v>
      </c>
      <c r="C1069" s="433" t="s">
        <v>427</v>
      </c>
      <c r="D1069" s="434" t="s">
        <v>52</v>
      </c>
      <c r="E1069" s="429">
        <v>3350</v>
      </c>
      <c r="F1069" s="431" t="s">
        <v>198</v>
      </c>
      <c r="G1069" s="431" t="s">
        <v>7</v>
      </c>
      <c r="H1069" s="558">
        <v>44599</v>
      </c>
      <c r="I1069" s="293" t="s">
        <v>164</v>
      </c>
      <c r="J1069" s="430" t="s">
        <v>597</v>
      </c>
      <c r="K1069" s="431" t="s">
        <v>1749</v>
      </c>
      <c r="L1069" s="436">
        <v>704620</v>
      </c>
      <c r="M1069" s="435" t="s">
        <v>53</v>
      </c>
      <c r="N1069" s="436">
        <v>96</v>
      </c>
      <c r="O1069" s="432" t="s">
        <v>686</v>
      </c>
      <c r="P1069" s="304" t="s">
        <v>372</v>
      </c>
      <c r="Q1069" s="367"/>
      <c r="R1069" s="367"/>
      <c r="S1069" s="367"/>
    </row>
    <row r="1070" spans="2:19" ht="15.75" customHeight="1">
      <c r="B1070" s="296">
        <v>4682</v>
      </c>
      <c r="C1070" s="183" t="s">
        <v>427</v>
      </c>
      <c r="D1070" s="294" t="s">
        <v>1581</v>
      </c>
      <c r="E1070" s="370">
        <v>2180</v>
      </c>
      <c r="F1070" s="183" t="s">
        <v>163</v>
      </c>
      <c r="G1070" s="183" t="s">
        <v>7</v>
      </c>
      <c r="H1070" s="545">
        <v>44599</v>
      </c>
      <c r="I1070" s="293" t="s">
        <v>164</v>
      </c>
      <c r="J1070" s="293" t="s">
        <v>165</v>
      </c>
      <c r="K1070" s="183" t="s">
        <v>1768</v>
      </c>
      <c r="L1070" s="249">
        <v>156270</v>
      </c>
      <c r="M1070" s="295" t="s">
        <v>1585</v>
      </c>
      <c r="N1070" s="249">
        <v>324</v>
      </c>
      <c r="O1070" s="296" t="s">
        <v>686</v>
      </c>
      <c r="P1070" s="297"/>
      <c r="Q1070" s="293"/>
      <c r="R1070" s="293"/>
      <c r="S1070" s="293"/>
    </row>
    <row r="1071" spans="2:19" ht="15.75" customHeight="1">
      <c r="B1071" s="247">
        <v>4683</v>
      </c>
      <c r="C1071" s="183" t="s">
        <v>427</v>
      </c>
      <c r="D1071" s="376" t="s">
        <v>426</v>
      </c>
      <c r="E1071" s="385">
        <v>2280</v>
      </c>
      <c r="F1071" s="183" t="s">
        <v>303</v>
      </c>
      <c r="G1071" s="293" t="s">
        <v>432</v>
      </c>
      <c r="H1071" s="559">
        <v>44599</v>
      </c>
      <c r="I1071" s="293" t="s">
        <v>164</v>
      </c>
      <c r="J1071" s="293" t="s">
        <v>590</v>
      </c>
      <c r="K1071" s="183" t="s">
        <v>1775</v>
      </c>
      <c r="L1071" s="387">
        <v>925667</v>
      </c>
      <c r="M1071" s="386" t="s">
        <v>150</v>
      </c>
      <c r="N1071" s="387">
        <v>262</v>
      </c>
      <c r="O1071" s="296" t="s">
        <v>686</v>
      </c>
      <c r="P1071" s="297"/>
      <c r="Q1071" s="293"/>
      <c r="R1071" s="293"/>
      <c r="S1071" s="293"/>
    </row>
    <row r="1072" spans="2:19" ht="14.1" customHeight="1">
      <c r="B1072" s="247">
        <v>4684</v>
      </c>
      <c r="C1072" s="183" t="s">
        <v>427</v>
      </c>
      <c r="D1072" s="376" t="s">
        <v>426</v>
      </c>
      <c r="E1072" s="437">
        <v>5000</v>
      </c>
      <c r="F1072" s="183" t="s">
        <v>303</v>
      </c>
      <c r="G1072" s="293" t="s">
        <v>432</v>
      </c>
      <c r="H1072" s="559">
        <v>44599</v>
      </c>
      <c r="I1072" s="293" t="s">
        <v>1766</v>
      </c>
      <c r="J1072" s="293" t="s">
        <v>322</v>
      </c>
      <c r="K1072" s="183" t="s">
        <v>1775</v>
      </c>
      <c r="L1072" s="387">
        <v>925662</v>
      </c>
      <c r="M1072" s="386" t="s">
        <v>150</v>
      </c>
      <c r="N1072" s="387">
        <v>262</v>
      </c>
      <c r="O1072" s="296" t="s">
        <v>686</v>
      </c>
      <c r="P1072" s="297"/>
      <c r="Q1072" s="293"/>
      <c r="R1072" s="293"/>
      <c r="S1072" s="293"/>
    </row>
    <row r="1073" spans="2:19" ht="15.75" customHeight="1">
      <c r="B1073" s="247">
        <v>4685</v>
      </c>
      <c r="C1073" s="183" t="s">
        <v>427</v>
      </c>
      <c r="D1073" s="376" t="s">
        <v>249</v>
      </c>
      <c r="E1073" s="267">
        <v>2800</v>
      </c>
      <c r="F1073" s="183" t="s">
        <v>198</v>
      </c>
      <c r="G1073" s="183" t="s">
        <v>7</v>
      </c>
      <c r="H1073" s="545">
        <v>44599</v>
      </c>
      <c r="I1073" s="293" t="s">
        <v>164</v>
      </c>
      <c r="J1073" s="293" t="s">
        <v>597</v>
      </c>
      <c r="K1073" s="183" t="s">
        <v>1749</v>
      </c>
      <c r="L1073" s="249">
        <v>644625</v>
      </c>
      <c r="M1073" s="295" t="s">
        <v>57</v>
      </c>
      <c r="N1073" s="249">
        <v>95</v>
      </c>
      <c r="O1073" s="296" t="s">
        <v>686</v>
      </c>
      <c r="P1073" s="297"/>
      <c r="Q1073" s="293"/>
      <c r="R1073" s="293"/>
      <c r="S1073" s="293"/>
    </row>
    <row r="1074" spans="2:19" ht="15.75" customHeight="1">
      <c r="B1074" s="247">
        <v>4686</v>
      </c>
      <c r="C1074" s="183" t="s">
        <v>427</v>
      </c>
      <c r="D1074" s="376" t="s">
        <v>90</v>
      </c>
      <c r="E1074" s="267">
        <v>1600</v>
      </c>
      <c r="F1074" s="183" t="s">
        <v>166</v>
      </c>
      <c r="G1074" s="183" t="s">
        <v>7</v>
      </c>
      <c r="H1074" s="545">
        <v>44599</v>
      </c>
      <c r="I1074" s="293" t="s">
        <v>164</v>
      </c>
      <c r="J1074" s="293" t="s">
        <v>597</v>
      </c>
      <c r="K1074" s="183" t="s">
        <v>903</v>
      </c>
      <c r="L1074" s="249">
        <v>32027</v>
      </c>
      <c r="M1074" s="295" t="s">
        <v>91</v>
      </c>
      <c r="N1074" s="249">
        <v>218</v>
      </c>
      <c r="O1074" s="296" t="s">
        <v>686</v>
      </c>
      <c r="P1074" s="297"/>
      <c r="Q1074" s="293"/>
      <c r="R1074" s="293"/>
      <c r="S1074" s="293"/>
    </row>
    <row r="1075" spans="2:19" ht="15.75" customHeight="1">
      <c r="B1075" s="247">
        <v>4687</v>
      </c>
      <c r="C1075" s="183" t="s">
        <v>427</v>
      </c>
      <c r="D1075" s="376" t="s">
        <v>778</v>
      </c>
      <c r="E1075" s="267">
        <v>2800</v>
      </c>
      <c r="F1075" s="183" t="s">
        <v>198</v>
      </c>
      <c r="G1075" s="183" t="s">
        <v>7</v>
      </c>
      <c r="H1075" s="545">
        <v>44599</v>
      </c>
      <c r="I1075" s="293" t="s">
        <v>164</v>
      </c>
      <c r="J1075" s="293" t="s">
        <v>336</v>
      </c>
      <c r="K1075" s="183" t="s">
        <v>1749</v>
      </c>
      <c r="L1075" s="249">
        <v>31719</v>
      </c>
      <c r="M1075" s="295" t="s">
        <v>858</v>
      </c>
      <c r="N1075" s="249">
        <v>317</v>
      </c>
      <c r="O1075" s="296" t="s">
        <v>686</v>
      </c>
      <c r="P1075" s="297"/>
      <c r="Q1075" s="293"/>
      <c r="R1075" s="293"/>
      <c r="S1075" s="293"/>
    </row>
    <row r="1076" spans="2:19" ht="15.75" customHeight="1">
      <c r="B1076" s="247">
        <v>4688</v>
      </c>
      <c r="C1076" s="293" t="s">
        <v>427</v>
      </c>
      <c r="D1076" s="294" t="s">
        <v>16</v>
      </c>
      <c r="E1076" s="267">
        <v>2180</v>
      </c>
      <c r="F1076" s="293" t="s">
        <v>163</v>
      </c>
      <c r="G1076" s="293" t="s">
        <v>7</v>
      </c>
      <c r="H1076" s="544">
        <v>44600</v>
      </c>
      <c r="I1076" s="293" t="s">
        <v>164</v>
      </c>
      <c r="J1076" s="293" t="s">
        <v>689</v>
      </c>
      <c r="K1076" s="183" t="s">
        <v>1768</v>
      </c>
      <c r="L1076" s="251">
        <v>1128738</v>
      </c>
      <c r="M1076" s="298" t="s">
        <v>17</v>
      </c>
      <c r="N1076" s="251">
        <v>116</v>
      </c>
      <c r="O1076" s="296" t="s">
        <v>686</v>
      </c>
      <c r="P1076" s="297"/>
      <c r="Q1076" s="293"/>
      <c r="R1076" s="293"/>
      <c r="S1076" s="293"/>
    </row>
    <row r="1077" spans="2:19" ht="15.75" customHeight="1">
      <c r="B1077" s="380">
        <v>4689</v>
      </c>
      <c r="C1077" s="367" t="s">
        <v>427</v>
      </c>
      <c r="D1077" s="428" t="s">
        <v>52</v>
      </c>
      <c r="E1077" s="438">
        <v>3350</v>
      </c>
      <c r="F1077" s="439" t="s">
        <v>198</v>
      </c>
      <c r="G1077" s="439" t="s">
        <v>7</v>
      </c>
      <c r="H1077" s="560">
        <v>44600</v>
      </c>
      <c r="I1077" s="440" t="s">
        <v>164</v>
      </c>
      <c r="J1077" s="439" t="s">
        <v>674</v>
      </c>
      <c r="K1077" s="441" t="s">
        <v>1749</v>
      </c>
      <c r="L1077" s="443">
        <v>704620</v>
      </c>
      <c r="M1077" s="442" t="s">
        <v>53</v>
      </c>
      <c r="N1077" s="443">
        <v>96</v>
      </c>
      <c r="O1077" s="444" t="s">
        <v>686</v>
      </c>
      <c r="P1077" s="445" t="s">
        <v>372</v>
      </c>
      <c r="Q1077" s="446"/>
      <c r="R1077" s="446"/>
      <c r="S1077" s="367"/>
    </row>
    <row r="1078" spans="2:19" ht="15.75" customHeight="1">
      <c r="B1078" s="380">
        <v>4690</v>
      </c>
      <c r="C1078" s="367" t="s">
        <v>427</v>
      </c>
      <c r="D1078" s="403" t="s">
        <v>2281</v>
      </c>
      <c r="E1078" s="429">
        <v>3350</v>
      </c>
      <c r="F1078" s="430" t="s">
        <v>198</v>
      </c>
      <c r="G1078" s="430" t="s">
        <v>7</v>
      </c>
      <c r="H1078" s="557">
        <v>44600</v>
      </c>
      <c r="I1078" s="293" t="s">
        <v>164</v>
      </c>
      <c r="J1078" s="430" t="s">
        <v>733</v>
      </c>
      <c r="K1078" s="431" t="s">
        <v>1749</v>
      </c>
      <c r="L1078" s="425">
        <v>1184433</v>
      </c>
      <c r="M1078" s="424" t="s">
        <v>712</v>
      </c>
      <c r="N1078" s="447">
        <v>211</v>
      </c>
      <c r="O1078" s="432" t="s">
        <v>686</v>
      </c>
      <c r="P1078" s="304" t="s">
        <v>372</v>
      </c>
      <c r="Q1078" s="367"/>
      <c r="R1078" s="367"/>
      <c r="S1078" s="367"/>
    </row>
    <row r="1079" spans="2:19" ht="15.75" customHeight="1">
      <c r="B1079" s="380">
        <v>4691</v>
      </c>
      <c r="C1079" s="367" t="s">
        <v>427</v>
      </c>
      <c r="D1079" s="428" t="s">
        <v>437</v>
      </c>
      <c r="E1079" s="429">
        <v>350</v>
      </c>
      <c r="F1079" s="430" t="s">
        <v>255</v>
      </c>
      <c r="G1079" s="430" t="s">
        <v>7</v>
      </c>
      <c r="H1079" s="557">
        <v>44600</v>
      </c>
      <c r="I1079" s="293" t="s">
        <v>402</v>
      </c>
      <c r="J1079" s="430" t="s">
        <v>1539</v>
      </c>
      <c r="K1079" s="431" t="s">
        <v>1774</v>
      </c>
      <c r="L1079" s="425">
        <v>141716</v>
      </c>
      <c r="M1079" s="424" t="s">
        <v>821</v>
      </c>
      <c r="N1079" s="425">
        <v>277</v>
      </c>
      <c r="O1079" s="432" t="s">
        <v>686</v>
      </c>
      <c r="P1079" s="304" t="s">
        <v>372</v>
      </c>
      <c r="Q1079" s="367"/>
      <c r="R1079" s="367"/>
      <c r="S1079" s="367"/>
    </row>
    <row r="1080" spans="2:19" ht="15.75" customHeight="1">
      <c r="B1080" s="247">
        <v>4692</v>
      </c>
      <c r="C1080" s="293" t="s">
        <v>427</v>
      </c>
      <c r="D1080" s="294" t="s">
        <v>75</v>
      </c>
      <c r="E1080" s="267">
        <v>1600</v>
      </c>
      <c r="F1080" s="293" t="s">
        <v>166</v>
      </c>
      <c r="G1080" s="293" t="s">
        <v>7</v>
      </c>
      <c r="H1080" s="544">
        <v>44600</v>
      </c>
      <c r="I1080" s="293" t="s">
        <v>164</v>
      </c>
      <c r="J1080" s="293" t="s">
        <v>597</v>
      </c>
      <c r="K1080" s="183" t="s">
        <v>903</v>
      </c>
      <c r="L1080" s="251">
        <v>1158208</v>
      </c>
      <c r="M1080" s="298" t="s">
        <v>76</v>
      </c>
      <c r="N1080" s="251">
        <v>212</v>
      </c>
      <c r="O1080" s="296" t="s">
        <v>686</v>
      </c>
      <c r="P1080" s="297"/>
      <c r="Q1080" s="293"/>
      <c r="R1080" s="293"/>
      <c r="S1080" s="293"/>
    </row>
    <row r="1081" spans="2:19" ht="15.75" customHeight="1">
      <c r="B1081" s="380">
        <v>4693</v>
      </c>
      <c r="C1081" s="367" t="s">
        <v>294</v>
      </c>
      <c r="D1081" s="428" t="s">
        <v>28</v>
      </c>
      <c r="E1081" s="429">
        <v>3350</v>
      </c>
      <c r="F1081" s="430" t="s">
        <v>198</v>
      </c>
      <c r="G1081" s="430" t="s">
        <v>7</v>
      </c>
      <c r="H1081" s="557">
        <v>44600</v>
      </c>
      <c r="I1081" s="293" t="s">
        <v>164</v>
      </c>
      <c r="J1081" s="430" t="s">
        <v>597</v>
      </c>
      <c r="K1081" s="431" t="s">
        <v>1749</v>
      </c>
      <c r="L1081" s="425">
        <v>1230362</v>
      </c>
      <c r="M1081" s="424" t="s">
        <v>2213</v>
      </c>
      <c r="N1081" s="425">
        <v>303</v>
      </c>
      <c r="O1081" s="432" t="s">
        <v>686</v>
      </c>
      <c r="P1081" s="304" t="s">
        <v>372</v>
      </c>
      <c r="Q1081" s="367"/>
      <c r="R1081" s="367"/>
      <c r="S1081" s="367"/>
    </row>
    <row r="1082" spans="2:19" ht="15.75" customHeight="1">
      <c r="B1082" s="247">
        <v>4694</v>
      </c>
      <c r="C1082" s="293" t="s">
        <v>446</v>
      </c>
      <c r="D1082" s="294" t="s">
        <v>359</v>
      </c>
      <c r="E1082" s="267">
        <v>1400</v>
      </c>
      <c r="F1082" s="293" t="s">
        <v>198</v>
      </c>
      <c r="G1082" s="293" t="s">
        <v>7</v>
      </c>
      <c r="H1082" s="544">
        <v>44600</v>
      </c>
      <c r="I1082" s="293" t="s">
        <v>402</v>
      </c>
      <c r="J1082" s="293" t="s">
        <v>1540</v>
      </c>
      <c r="K1082" s="183" t="s">
        <v>1749</v>
      </c>
      <c r="L1082" s="251">
        <v>1403781</v>
      </c>
      <c r="M1082" s="298" t="s">
        <v>1238</v>
      </c>
      <c r="N1082" s="251">
        <v>140</v>
      </c>
      <c r="O1082" s="296"/>
      <c r="P1082" s="297"/>
      <c r="Q1082" s="293"/>
      <c r="R1082" s="293"/>
      <c r="S1082" s="293"/>
    </row>
    <row r="1083" spans="2:19" ht="14.1" customHeight="1">
      <c r="B1083" s="380">
        <v>4695</v>
      </c>
      <c r="C1083" s="367" t="s">
        <v>427</v>
      </c>
      <c r="D1083" s="428" t="s">
        <v>451</v>
      </c>
      <c r="E1083" s="429">
        <v>5333</v>
      </c>
      <c r="F1083" s="430" t="s">
        <v>255</v>
      </c>
      <c r="G1083" s="430" t="s">
        <v>7</v>
      </c>
      <c r="H1083" s="557">
        <v>44600</v>
      </c>
      <c r="I1083" s="293" t="s">
        <v>164</v>
      </c>
      <c r="J1083" s="430" t="s">
        <v>390</v>
      </c>
      <c r="K1083" s="431" t="s">
        <v>1774</v>
      </c>
      <c r="L1083" s="425">
        <v>1490881</v>
      </c>
      <c r="M1083" s="424" t="s">
        <v>1467</v>
      </c>
      <c r="N1083" s="425">
        <v>239</v>
      </c>
      <c r="O1083" s="432" t="s">
        <v>686</v>
      </c>
      <c r="P1083" s="304" t="s">
        <v>372</v>
      </c>
      <c r="Q1083" s="367"/>
      <c r="R1083" s="367"/>
      <c r="S1083" s="367"/>
    </row>
    <row r="1084" spans="2:19" ht="15.75" customHeight="1">
      <c r="B1084" s="247">
        <v>4696</v>
      </c>
      <c r="C1084" s="357" t="s">
        <v>427</v>
      </c>
      <c r="D1084" s="403" t="s">
        <v>316</v>
      </c>
      <c r="E1084" s="263">
        <v>2800</v>
      </c>
      <c r="F1084" s="357" t="s">
        <v>198</v>
      </c>
      <c r="G1084" s="357" t="s">
        <v>7</v>
      </c>
      <c r="H1084" s="551">
        <v>44600</v>
      </c>
      <c r="I1084" s="357" t="s">
        <v>164</v>
      </c>
      <c r="J1084" s="357" t="s">
        <v>339</v>
      </c>
      <c r="K1084" s="262" t="s">
        <v>1749</v>
      </c>
      <c r="L1084" s="359">
        <v>1424399</v>
      </c>
      <c r="M1084" s="358" t="s">
        <v>1317</v>
      </c>
      <c r="N1084" s="359">
        <v>114</v>
      </c>
      <c r="O1084" s="360" t="s">
        <v>686</v>
      </c>
      <c r="P1084" s="304" t="s">
        <v>372</v>
      </c>
      <c r="Q1084" s="293"/>
      <c r="R1084" s="293"/>
      <c r="S1084" s="293"/>
    </row>
    <row r="1085" spans="2:19" ht="14.1" customHeight="1">
      <c r="B1085" s="247">
        <v>4697</v>
      </c>
      <c r="C1085" s="293" t="s">
        <v>427</v>
      </c>
      <c r="D1085" s="294" t="s">
        <v>725</v>
      </c>
      <c r="E1085" s="267">
        <v>6000</v>
      </c>
      <c r="F1085" s="293" t="s">
        <v>198</v>
      </c>
      <c r="G1085" s="293" t="s">
        <v>578</v>
      </c>
      <c r="H1085" s="544">
        <v>44600</v>
      </c>
      <c r="I1085" s="293" t="s">
        <v>224</v>
      </c>
      <c r="J1085" s="293" t="s">
        <v>808</v>
      </c>
      <c r="K1085" s="183" t="s">
        <v>1749</v>
      </c>
      <c r="L1085" s="250">
        <v>187477</v>
      </c>
      <c r="M1085" s="298" t="s">
        <v>842</v>
      </c>
      <c r="N1085" s="251">
        <v>181</v>
      </c>
      <c r="O1085" s="296" t="s">
        <v>686</v>
      </c>
      <c r="P1085" s="297"/>
      <c r="Q1085" s="293"/>
      <c r="R1085" s="293"/>
      <c r="S1085" s="293"/>
    </row>
    <row r="1086" spans="2:19" ht="15.75" customHeight="1">
      <c r="B1086" s="247">
        <v>4698</v>
      </c>
      <c r="C1086" s="293" t="s">
        <v>427</v>
      </c>
      <c r="D1086" s="294" t="s">
        <v>767</v>
      </c>
      <c r="E1086" s="267">
        <v>1800</v>
      </c>
      <c r="F1086" s="293" t="s">
        <v>163</v>
      </c>
      <c r="G1086" s="293" t="s">
        <v>7</v>
      </c>
      <c r="H1086" s="544">
        <v>44600</v>
      </c>
      <c r="I1086" s="293" t="s">
        <v>164</v>
      </c>
      <c r="J1086" s="293" t="s">
        <v>336</v>
      </c>
      <c r="K1086" s="183" t="s">
        <v>1768</v>
      </c>
      <c r="L1086" s="251">
        <v>2282240</v>
      </c>
      <c r="M1086" s="298" t="s">
        <v>852</v>
      </c>
      <c r="N1086" s="251">
        <v>311</v>
      </c>
      <c r="O1086" s="296" t="s">
        <v>686</v>
      </c>
      <c r="P1086" s="297"/>
      <c r="Q1086" s="293"/>
      <c r="R1086" s="293"/>
      <c r="S1086" s="293"/>
    </row>
    <row r="1087" spans="2:19" ht="14.1" customHeight="1">
      <c r="B1087" s="247">
        <v>4699</v>
      </c>
      <c r="C1087" s="293" t="s">
        <v>294</v>
      </c>
      <c r="D1087" s="294" t="s">
        <v>118</v>
      </c>
      <c r="E1087" s="267">
        <v>3350</v>
      </c>
      <c r="F1087" s="293" t="s">
        <v>198</v>
      </c>
      <c r="G1087" s="293" t="s">
        <v>7</v>
      </c>
      <c r="H1087" s="544">
        <v>44601</v>
      </c>
      <c r="I1087" s="293" t="s">
        <v>164</v>
      </c>
      <c r="J1087" s="293" t="s">
        <v>590</v>
      </c>
      <c r="K1087" s="183" t="s">
        <v>1749</v>
      </c>
      <c r="L1087" s="251">
        <v>796850</v>
      </c>
      <c r="M1087" s="298" t="s">
        <v>119</v>
      </c>
      <c r="N1087" s="251">
        <v>250</v>
      </c>
      <c r="O1087" s="296" t="s">
        <v>686</v>
      </c>
      <c r="P1087" s="293"/>
      <c r="Q1087" s="293"/>
      <c r="R1087" s="293"/>
      <c r="S1087" s="293"/>
    </row>
    <row r="1088" spans="2:19" ht="14.1" customHeight="1">
      <c r="B1088" s="247">
        <v>4700</v>
      </c>
      <c r="C1088" s="293" t="s">
        <v>294</v>
      </c>
      <c r="D1088" s="294" t="s">
        <v>30</v>
      </c>
      <c r="E1088" s="267">
        <v>3350</v>
      </c>
      <c r="F1088" s="293" t="s">
        <v>198</v>
      </c>
      <c r="G1088" s="293" t="s">
        <v>7</v>
      </c>
      <c r="H1088" s="544">
        <v>44601</v>
      </c>
      <c r="I1088" s="293" t="s">
        <v>164</v>
      </c>
      <c r="J1088" s="293" t="s">
        <v>804</v>
      </c>
      <c r="K1088" s="183" t="s">
        <v>1749</v>
      </c>
      <c r="L1088" s="251">
        <v>716149</v>
      </c>
      <c r="M1088" s="298" t="s">
        <v>33</v>
      </c>
      <c r="N1088" s="251">
        <v>281</v>
      </c>
      <c r="O1088" s="296" t="s">
        <v>686</v>
      </c>
      <c r="P1088" s="293"/>
      <c r="Q1088" s="293" t="s">
        <v>2976</v>
      </c>
      <c r="R1088" s="293"/>
      <c r="S1088" s="293"/>
    </row>
    <row r="1089" spans="2:19" ht="14.1" customHeight="1">
      <c r="B1089" s="247">
        <v>4701</v>
      </c>
      <c r="C1089" s="293" t="s">
        <v>427</v>
      </c>
      <c r="D1089" s="294" t="s">
        <v>1554</v>
      </c>
      <c r="E1089" s="267">
        <v>2180</v>
      </c>
      <c r="F1089" s="293" t="s">
        <v>163</v>
      </c>
      <c r="G1089" s="293" t="s">
        <v>7</v>
      </c>
      <c r="H1089" s="544">
        <v>44601</v>
      </c>
      <c r="I1089" s="293" t="s">
        <v>164</v>
      </c>
      <c r="J1089" s="293" t="s">
        <v>165</v>
      </c>
      <c r="K1089" s="183" t="s">
        <v>1768</v>
      </c>
      <c r="L1089" s="251">
        <v>513464</v>
      </c>
      <c r="M1089" s="298" t="s">
        <v>1586</v>
      </c>
      <c r="N1089" s="251">
        <v>325</v>
      </c>
      <c r="O1089" s="296" t="s">
        <v>686</v>
      </c>
      <c r="P1089" s="293"/>
      <c r="Q1089" s="293"/>
      <c r="R1089" s="293"/>
      <c r="S1089" s="293"/>
    </row>
    <row r="1090" spans="2:19" ht="15.75" customHeight="1">
      <c r="B1090" s="247">
        <v>4702</v>
      </c>
      <c r="C1090" s="293" t="s">
        <v>427</v>
      </c>
      <c r="D1090" s="294" t="s">
        <v>728</v>
      </c>
      <c r="E1090" s="267">
        <v>5335</v>
      </c>
      <c r="F1090" s="293" t="s">
        <v>255</v>
      </c>
      <c r="G1090" s="293" t="s">
        <v>7</v>
      </c>
      <c r="H1090" s="544">
        <v>44601</v>
      </c>
      <c r="I1090" s="293" t="s">
        <v>164</v>
      </c>
      <c r="J1090" s="293" t="s">
        <v>390</v>
      </c>
      <c r="K1090" s="183" t="s">
        <v>1774</v>
      </c>
      <c r="L1090" s="251">
        <v>389851</v>
      </c>
      <c r="M1090" s="298" t="s">
        <v>834</v>
      </c>
      <c r="N1090" s="251">
        <v>290</v>
      </c>
      <c r="O1090" s="296" t="s">
        <v>686</v>
      </c>
      <c r="P1090" s="293"/>
      <c r="Q1090" s="293"/>
      <c r="R1090" s="293"/>
      <c r="S1090" s="293"/>
    </row>
    <row r="1091" spans="2:19" ht="15.75" customHeight="1">
      <c r="B1091" s="247">
        <v>4703</v>
      </c>
      <c r="C1091" s="293" t="s">
        <v>427</v>
      </c>
      <c r="D1091" s="294" t="s">
        <v>517</v>
      </c>
      <c r="E1091" s="267">
        <v>2120</v>
      </c>
      <c r="F1091" s="293" t="s">
        <v>518</v>
      </c>
      <c r="G1091" s="293" t="s">
        <v>432</v>
      </c>
      <c r="H1091" s="544">
        <v>44601</v>
      </c>
      <c r="I1091" s="293" t="s">
        <v>164</v>
      </c>
      <c r="J1091" s="293" t="s">
        <v>1555</v>
      </c>
      <c r="K1091" s="183" t="s">
        <v>1771</v>
      </c>
      <c r="L1091" s="251">
        <v>213806</v>
      </c>
      <c r="M1091" s="298" t="s">
        <v>841</v>
      </c>
      <c r="N1091" s="251">
        <v>298</v>
      </c>
      <c r="O1091" s="296" t="s">
        <v>686</v>
      </c>
      <c r="P1091" s="293"/>
      <c r="Q1091" s="293"/>
      <c r="R1091" s="293"/>
      <c r="S1091" s="293"/>
    </row>
    <row r="1092" spans="2:19" ht="14.1" customHeight="1">
      <c r="B1092" s="247">
        <v>4704</v>
      </c>
      <c r="C1092" s="293" t="s">
        <v>446</v>
      </c>
      <c r="D1092" s="294" t="s">
        <v>283</v>
      </c>
      <c r="E1092" s="267">
        <v>500</v>
      </c>
      <c r="F1092" s="293" t="s">
        <v>198</v>
      </c>
      <c r="G1092" s="293" t="s">
        <v>432</v>
      </c>
      <c r="H1092" s="544">
        <v>44601</v>
      </c>
      <c r="I1092" s="293" t="s">
        <v>164</v>
      </c>
      <c r="J1092" s="293" t="s">
        <v>1557</v>
      </c>
      <c r="K1092" s="183" t="s">
        <v>1749</v>
      </c>
      <c r="L1092" s="251">
        <v>211388</v>
      </c>
      <c r="M1092" s="298" t="s">
        <v>2188</v>
      </c>
      <c r="N1092" s="251">
        <v>153</v>
      </c>
      <c r="O1092" s="296" t="s">
        <v>686</v>
      </c>
      <c r="P1092" s="293"/>
      <c r="Q1092" s="293"/>
      <c r="R1092" s="293"/>
      <c r="S1092" s="293"/>
    </row>
    <row r="1093" spans="2:19" ht="15.75" customHeight="1">
      <c r="B1093" s="247">
        <v>4705</v>
      </c>
      <c r="C1093" s="293" t="s">
        <v>446</v>
      </c>
      <c r="D1093" s="294" t="s">
        <v>283</v>
      </c>
      <c r="E1093" s="267">
        <v>5600</v>
      </c>
      <c r="F1093" s="293" t="s">
        <v>198</v>
      </c>
      <c r="G1093" s="293" t="s">
        <v>432</v>
      </c>
      <c r="H1093" s="544">
        <v>44601</v>
      </c>
      <c r="I1093" s="293" t="s">
        <v>164</v>
      </c>
      <c r="J1093" s="293" t="s">
        <v>1556</v>
      </c>
      <c r="K1093" s="183" t="s">
        <v>1749</v>
      </c>
      <c r="L1093" s="251">
        <v>211173</v>
      </c>
      <c r="M1093" s="298" t="s">
        <v>2188</v>
      </c>
      <c r="N1093" s="251">
        <v>153</v>
      </c>
      <c r="O1093" s="296" t="s">
        <v>686</v>
      </c>
      <c r="P1093" s="293"/>
      <c r="Q1093" s="293"/>
      <c r="R1093" s="293"/>
      <c r="S1093" s="293"/>
    </row>
    <row r="1094" spans="2:19" ht="15.75" customHeight="1">
      <c r="B1094" s="247">
        <v>4706</v>
      </c>
      <c r="C1094" s="293" t="s">
        <v>446</v>
      </c>
      <c r="D1094" s="294" t="s">
        <v>244</v>
      </c>
      <c r="E1094" s="267">
        <v>2500</v>
      </c>
      <c r="F1094" s="293" t="s">
        <v>163</v>
      </c>
      <c r="G1094" s="293" t="s">
        <v>7</v>
      </c>
      <c r="H1094" s="544">
        <v>44602</v>
      </c>
      <c r="I1094" s="293" t="s">
        <v>224</v>
      </c>
      <c r="J1094" s="293" t="s">
        <v>1558</v>
      </c>
      <c r="K1094" s="183" t="s">
        <v>1768</v>
      </c>
      <c r="L1094" s="251">
        <v>355251</v>
      </c>
      <c r="M1094" s="298" t="s">
        <v>1098</v>
      </c>
      <c r="N1094" s="251">
        <v>71</v>
      </c>
      <c r="O1094" s="296" t="s">
        <v>686</v>
      </c>
      <c r="P1094" s="293"/>
      <c r="Q1094" s="293"/>
      <c r="R1094" s="293"/>
      <c r="S1094" s="293"/>
    </row>
    <row r="1095" spans="2:19" ht="15.75" customHeight="1">
      <c r="B1095" s="247">
        <v>4707</v>
      </c>
      <c r="C1095" s="293" t="s">
        <v>446</v>
      </c>
      <c r="D1095" s="294" t="s">
        <v>220</v>
      </c>
      <c r="E1095" s="267">
        <v>380</v>
      </c>
      <c r="F1095" s="293" t="s">
        <v>163</v>
      </c>
      <c r="G1095" s="293" t="s">
        <v>7</v>
      </c>
      <c r="H1095" s="544">
        <v>44602</v>
      </c>
      <c r="I1095" s="293" t="s">
        <v>402</v>
      </c>
      <c r="J1095" s="293" t="s">
        <v>1559</v>
      </c>
      <c r="K1095" s="183" t="s">
        <v>1768</v>
      </c>
      <c r="L1095" s="251">
        <v>770567</v>
      </c>
      <c r="M1095" s="298" t="s">
        <v>1124</v>
      </c>
      <c r="N1095" s="251">
        <v>180</v>
      </c>
      <c r="O1095" s="296" t="s">
        <v>686</v>
      </c>
      <c r="P1095" s="293"/>
      <c r="Q1095" s="293"/>
      <c r="R1095" s="293"/>
      <c r="S1095" s="293"/>
    </row>
    <row r="1096" spans="2:19" ht="14.25" customHeight="1">
      <c r="B1096" s="247">
        <v>4708</v>
      </c>
      <c r="C1096" s="293" t="s">
        <v>427</v>
      </c>
      <c r="D1096" s="294" t="s">
        <v>1428</v>
      </c>
      <c r="E1096" s="267">
        <v>2800</v>
      </c>
      <c r="F1096" s="293" t="s">
        <v>198</v>
      </c>
      <c r="G1096" s="293" t="s">
        <v>7</v>
      </c>
      <c r="H1096" s="544">
        <v>44602</v>
      </c>
      <c r="I1096" s="293" t="s">
        <v>164</v>
      </c>
      <c r="J1096" s="293" t="s">
        <v>588</v>
      </c>
      <c r="K1096" s="183" t="s">
        <v>1749</v>
      </c>
      <c r="L1096" s="251">
        <v>828453</v>
      </c>
      <c r="M1096" s="298" t="s">
        <v>116</v>
      </c>
      <c r="N1096" s="251">
        <v>249</v>
      </c>
      <c r="O1096" s="296" t="s">
        <v>686</v>
      </c>
      <c r="P1096" s="293"/>
      <c r="Q1096" s="293"/>
      <c r="R1096" s="293"/>
      <c r="S1096" s="293"/>
    </row>
    <row r="1097" spans="2:19" ht="14.1" customHeight="1">
      <c r="B1097" s="247">
        <v>4709</v>
      </c>
      <c r="C1097" s="183" t="s">
        <v>427</v>
      </c>
      <c r="D1097" s="376" t="s">
        <v>1582</v>
      </c>
      <c r="E1097" s="267">
        <v>1350</v>
      </c>
      <c r="F1097" s="183" t="s">
        <v>166</v>
      </c>
      <c r="G1097" s="183" t="s">
        <v>7</v>
      </c>
      <c r="H1097" s="545">
        <v>44602</v>
      </c>
      <c r="I1097" s="293" t="s">
        <v>164</v>
      </c>
      <c r="J1097" s="293" t="s">
        <v>165</v>
      </c>
      <c r="K1097" s="183" t="s">
        <v>903</v>
      </c>
      <c r="L1097" s="249">
        <v>347653</v>
      </c>
      <c r="M1097" s="295" t="s">
        <v>1587</v>
      </c>
      <c r="N1097" s="249">
        <v>326</v>
      </c>
      <c r="O1097" s="296" t="s">
        <v>686</v>
      </c>
      <c r="P1097" s="297"/>
      <c r="Q1097" s="293"/>
      <c r="R1097" s="293"/>
      <c r="S1097" s="293"/>
    </row>
    <row r="1098" spans="2:19" ht="15.75" customHeight="1">
      <c r="B1098" s="247">
        <v>4710</v>
      </c>
      <c r="C1098" s="262" t="s">
        <v>427</v>
      </c>
      <c r="D1098" s="427" t="s">
        <v>41</v>
      </c>
      <c r="E1098" s="263">
        <v>2800</v>
      </c>
      <c r="F1098" s="262" t="s">
        <v>198</v>
      </c>
      <c r="G1098" s="262" t="s">
        <v>7</v>
      </c>
      <c r="H1098" s="546">
        <v>44602</v>
      </c>
      <c r="I1098" s="357" t="s">
        <v>164</v>
      </c>
      <c r="J1098" s="357" t="s">
        <v>588</v>
      </c>
      <c r="K1098" s="262" t="s">
        <v>1749</v>
      </c>
      <c r="L1098" s="265">
        <v>230240</v>
      </c>
      <c r="M1098" s="405" t="s">
        <v>42</v>
      </c>
      <c r="N1098" s="265">
        <v>195</v>
      </c>
      <c r="O1098" s="360" t="s">
        <v>686</v>
      </c>
      <c r="P1098" s="304" t="s">
        <v>372</v>
      </c>
      <c r="Q1098" s="293"/>
      <c r="R1098" s="293"/>
      <c r="S1098" s="293"/>
    </row>
    <row r="1099" spans="2:19" ht="15.75" customHeight="1">
      <c r="B1099" s="247">
        <v>4711</v>
      </c>
      <c r="C1099" s="183" t="s">
        <v>433</v>
      </c>
      <c r="D1099" s="376" t="s">
        <v>439</v>
      </c>
      <c r="E1099" s="267">
        <v>1250</v>
      </c>
      <c r="F1099" s="183" t="s">
        <v>166</v>
      </c>
      <c r="G1099" s="183" t="s">
        <v>7</v>
      </c>
      <c r="H1099" s="545">
        <v>44602</v>
      </c>
      <c r="I1099" s="293" t="s">
        <v>164</v>
      </c>
      <c r="J1099" s="293" t="s">
        <v>908</v>
      </c>
      <c r="K1099" s="183" t="s">
        <v>903</v>
      </c>
      <c r="L1099" s="249">
        <v>230240</v>
      </c>
      <c r="M1099" s="295" t="s">
        <v>931</v>
      </c>
      <c r="N1099" s="249">
        <v>9</v>
      </c>
      <c r="O1099" s="296" t="s">
        <v>686</v>
      </c>
      <c r="P1099" s="297"/>
      <c r="Q1099" s="293"/>
      <c r="R1099" s="293"/>
      <c r="S1099" s="293"/>
    </row>
    <row r="1100" spans="2:19" ht="26.4" customHeight="1">
      <c r="B1100" s="247">
        <v>4712</v>
      </c>
      <c r="C1100" s="183" t="s">
        <v>427</v>
      </c>
      <c r="D1100" s="376" t="s">
        <v>517</v>
      </c>
      <c r="E1100" s="267">
        <v>120</v>
      </c>
      <c r="F1100" s="183" t="s">
        <v>518</v>
      </c>
      <c r="G1100" s="293" t="s">
        <v>432</v>
      </c>
      <c r="H1100" s="545">
        <v>44602</v>
      </c>
      <c r="I1100" s="293" t="s">
        <v>164</v>
      </c>
      <c r="J1100" s="293" t="s">
        <v>676</v>
      </c>
      <c r="K1100" s="183" t="s">
        <v>1771</v>
      </c>
      <c r="L1100" s="249">
        <v>226898</v>
      </c>
      <c r="M1100" s="295" t="s">
        <v>841</v>
      </c>
      <c r="N1100" s="249">
        <v>298</v>
      </c>
      <c r="O1100" s="296" t="s">
        <v>686</v>
      </c>
      <c r="P1100" s="297"/>
      <c r="Q1100" s="293"/>
      <c r="R1100" s="293"/>
      <c r="S1100" s="293"/>
    </row>
    <row r="1101" spans="2:19" ht="14.25" customHeight="1">
      <c r="B1101" s="247">
        <v>4713</v>
      </c>
      <c r="C1101" s="315" t="s">
        <v>427</v>
      </c>
      <c r="D1101" s="407" t="s">
        <v>59</v>
      </c>
      <c r="E1101" s="316">
        <v>3000</v>
      </c>
      <c r="F1101" s="315" t="s">
        <v>198</v>
      </c>
      <c r="G1101" s="315" t="s">
        <v>7</v>
      </c>
      <c r="H1101" s="548">
        <v>44603</v>
      </c>
      <c r="I1101" s="315" t="s">
        <v>164</v>
      </c>
      <c r="J1101" s="315" t="s">
        <v>1563</v>
      </c>
      <c r="K1101" s="344" t="s">
        <v>1749</v>
      </c>
      <c r="L1101" s="319">
        <v>1013753</v>
      </c>
      <c r="M1101" s="318" t="s">
        <v>60</v>
      </c>
      <c r="N1101" s="319">
        <v>191</v>
      </c>
      <c r="O1101" s="406" t="s">
        <v>686</v>
      </c>
      <c r="P1101" s="320" t="s">
        <v>372</v>
      </c>
      <c r="Q1101" s="293"/>
      <c r="R1101" s="293"/>
      <c r="S1101" s="293"/>
    </row>
    <row r="1102" spans="2:19" ht="14.1" customHeight="1">
      <c r="B1102" s="247">
        <v>4714</v>
      </c>
      <c r="C1102" s="293" t="s">
        <v>427</v>
      </c>
      <c r="D1102" s="294" t="s">
        <v>457</v>
      </c>
      <c r="E1102" s="267">
        <v>2500</v>
      </c>
      <c r="F1102" s="293" t="s">
        <v>255</v>
      </c>
      <c r="G1102" s="293" t="s">
        <v>7</v>
      </c>
      <c r="H1102" s="544">
        <v>44603</v>
      </c>
      <c r="I1102" s="293" t="s">
        <v>1766</v>
      </c>
      <c r="J1102" s="293" t="s">
        <v>1564</v>
      </c>
      <c r="K1102" s="183" t="s">
        <v>1774</v>
      </c>
      <c r="L1102" s="251">
        <v>154346</v>
      </c>
      <c r="M1102" s="298" t="s">
        <v>829</v>
      </c>
      <c r="N1102" s="251">
        <v>285</v>
      </c>
      <c r="O1102" s="296" t="s">
        <v>686</v>
      </c>
      <c r="P1102" s="297"/>
      <c r="Q1102" s="293"/>
      <c r="R1102" s="293"/>
      <c r="S1102" s="293"/>
    </row>
    <row r="1103" spans="2:19" ht="14.1" customHeight="1">
      <c r="B1103" s="406">
        <v>4715</v>
      </c>
      <c r="C1103" s="315" t="s">
        <v>427</v>
      </c>
      <c r="D1103" s="407" t="s">
        <v>818</v>
      </c>
      <c r="E1103" s="316">
        <v>3350</v>
      </c>
      <c r="F1103" s="315" t="s">
        <v>198</v>
      </c>
      <c r="G1103" s="315" t="s">
        <v>1560</v>
      </c>
      <c r="H1103" s="548">
        <v>44603</v>
      </c>
      <c r="I1103" s="315" t="s">
        <v>164</v>
      </c>
      <c r="J1103" s="315" t="s">
        <v>1641</v>
      </c>
      <c r="K1103" s="344" t="s">
        <v>1749</v>
      </c>
      <c r="L1103" s="319">
        <v>626371</v>
      </c>
      <c r="M1103" s="318" t="s">
        <v>860</v>
      </c>
      <c r="N1103" s="319">
        <v>330</v>
      </c>
      <c r="O1103" s="406" t="s">
        <v>686</v>
      </c>
      <c r="P1103" s="320"/>
      <c r="Q1103" s="315"/>
      <c r="R1103" s="315"/>
      <c r="S1103" s="315"/>
    </row>
    <row r="1104" spans="2:19" ht="14.25" customHeight="1">
      <c r="B1104" s="247">
        <v>4716</v>
      </c>
      <c r="C1104" s="293" t="s">
        <v>446</v>
      </c>
      <c r="D1104" s="294" t="s">
        <v>151</v>
      </c>
      <c r="E1104" s="267">
        <v>2180</v>
      </c>
      <c r="F1104" s="293" t="s">
        <v>163</v>
      </c>
      <c r="G1104" s="293" t="s">
        <v>578</v>
      </c>
      <c r="H1104" s="544">
        <v>44603</v>
      </c>
      <c r="I1104" s="293" t="s">
        <v>164</v>
      </c>
      <c r="J1104" s="293" t="s">
        <v>181</v>
      </c>
      <c r="K1104" s="183" t="s">
        <v>1768</v>
      </c>
      <c r="L1104" s="251">
        <v>38806</v>
      </c>
      <c r="M1104" s="298" t="s">
        <v>152</v>
      </c>
      <c r="N1104" s="251">
        <v>86</v>
      </c>
      <c r="O1104" s="296" t="s">
        <v>686</v>
      </c>
      <c r="P1104" s="297"/>
      <c r="Q1104" s="293"/>
      <c r="R1104" s="293"/>
      <c r="S1104" s="293"/>
    </row>
    <row r="1105" spans="2:19" ht="14.1" customHeight="1">
      <c r="B1105" s="247">
        <v>4717</v>
      </c>
      <c r="C1105" s="293" t="s">
        <v>446</v>
      </c>
      <c r="D1105" s="294" t="s">
        <v>151</v>
      </c>
      <c r="E1105" s="267">
        <v>2180</v>
      </c>
      <c r="F1105" s="293" t="s">
        <v>163</v>
      </c>
      <c r="G1105" s="293" t="s">
        <v>578</v>
      </c>
      <c r="H1105" s="544">
        <v>44603</v>
      </c>
      <c r="I1105" s="293" t="s">
        <v>164</v>
      </c>
      <c r="J1105" s="293" t="s">
        <v>182</v>
      </c>
      <c r="K1105" s="183" t="s">
        <v>1768</v>
      </c>
      <c r="L1105" s="251">
        <v>38811</v>
      </c>
      <c r="M1105" s="298" t="s">
        <v>152</v>
      </c>
      <c r="N1105" s="251">
        <v>86</v>
      </c>
      <c r="O1105" s="296" t="s">
        <v>686</v>
      </c>
      <c r="P1105" s="297"/>
      <c r="Q1105" s="293"/>
      <c r="R1105" s="293"/>
      <c r="S1105" s="293"/>
    </row>
    <row r="1106" spans="2:19" ht="15.75" customHeight="1">
      <c r="B1106" s="247">
        <v>4718</v>
      </c>
      <c r="C1106" s="293" t="s">
        <v>446</v>
      </c>
      <c r="D1106" s="294" t="s">
        <v>151</v>
      </c>
      <c r="E1106" s="267">
        <v>2180</v>
      </c>
      <c r="F1106" s="293" t="s">
        <v>163</v>
      </c>
      <c r="G1106" s="293" t="s">
        <v>1560</v>
      </c>
      <c r="H1106" s="544">
        <v>44603</v>
      </c>
      <c r="I1106" s="293" t="s">
        <v>164</v>
      </c>
      <c r="J1106" s="293" t="s">
        <v>178</v>
      </c>
      <c r="K1106" s="183" t="s">
        <v>1768</v>
      </c>
      <c r="L1106" s="251">
        <v>38821</v>
      </c>
      <c r="M1106" s="298" t="s">
        <v>152</v>
      </c>
      <c r="N1106" s="251">
        <v>86</v>
      </c>
      <c r="O1106" s="296" t="s">
        <v>686</v>
      </c>
      <c r="P1106" s="297"/>
      <c r="Q1106" s="293"/>
      <c r="R1106" s="293"/>
      <c r="S1106" s="293"/>
    </row>
    <row r="1107" spans="2:19" ht="14.1" customHeight="1">
      <c r="B1107" s="247">
        <v>4719</v>
      </c>
      <c r="C1107" s="293" t="s">
        <v>446</v>
      </c>
      <c r="D1107" s="294" t="s">
        <v>151</v>
      </c>
      <c r="E1107" s="267">
        <v>2180</v>
      </c>
      <c r="F1107" s="293" t="s">
        <v>163</v>
      </c>
      <c r="G1107" s="293" t="s">
        <v>1561</v>
      </c>
      <c r="H1107" s="544">
        <v>44603</v>
      </c>
      <c r="I1107" s="293" t="s">
        <v>164</v>
      </c>
      <c r="J1107" s="293" t="s">
        <v>681</v>
      </c>
      <c r="K1107" s="183" t="s">
        <v>1768</v>
      </c>
      <c r="L1107" s="251">
        <v>38816</v>
      </c>
      <c r="M1107" s="298" t="s">
        <v>152</v>
      </c>
      <c r="N1107" s="251">
        <v>86</v>
      </c>
      <c r="O1107" s="296" t="s">
        <v>686</v>
      </c>
      <c r="P1107" s="297"/>
      <c r="Q1107" s="293"/>
      <c r="R1107" s="293"/>
      <c r="S1107" s="293"/>
    </row>
    <row r="1108" spans="2:19" ht="15.75" customHeight="1">
      <c r="B1108" s="247">
        <v>4720</v>
      </c>
      <c r="C1108" s="293" t="s">
        <v>427</v>
      </c>
      <c r="D1108" s="294" t="s">
        <v>254</v>
      </c>
      <c r="E1108" s="267">
        <v>25000</v>
      </c>
      <c r="F1108" s="293" t="s">
        <v>255</v>
      </c>
      <c r="G1108" s="293" t="s">
        <v>432</v>
      </c>
      <c r="H1108" s="544">
        <v>44593</v>
      </c>
      <c r="I1108" s="293" t="s">
        <v>224</v>
      </c>
      <c r="J1108" s="293" t="s">
        <v>322</v>
      </c>
      <c r="K1108" s="183" t="s">
        <v>1774</v>
      </c>
      <c r="L1108" s="251">
        <v>73251</v>
      </c>
      <c r="M1108" s="298" t="s">
        <v>1207</v>
      </c>
      <c r="N1108" s="251">
        <v>126</v>
      </c>
      <c r="O1108" s="296" t="s">
        <v>686</v>
      </c>
      <c r="P1108" s="297"/>
      <c r="Q1108" s="293"/>
      <c r="R1108" s="293"/>
      <c r="S1108" s="293"/>
    </row>
    <row r="1109" spans="2:19" ht="15.75" customHeight="1">
      <c r="B1109" s="247">
        <v>4721</v>
      </c>
      <c r="C1109" s="293" t="s">
        <v>427</v>
      </c>
      <c r="D1109" s="294" t="s">
        <v>24</v>
      </c>
      <c r="E1109" s="267">
        <v>9400</v>
      </c>
      <c r="F1109" s="293" t="s">
        <v>198</v>
      </c>
      <c r="G1109" s="293" t="s">
        <v>578</v>
      </c>
      <c r="H1109" s="544">
        <v>44603</v>
      </c>
      <c r="I1109" s="293" t="s">
        <v>164</v>
      </c>
      <c r="J1109" s="293" t="s">
        <v>1565</v>
      </c>
      <c r="K1109" s="183" t="s">
        <v>1749</v>
      </c>
      <c r="L1109" s="251">
        <v>250732</v>
      </c>
      <c r="M1109" s="298" t="s">
        <v>25</v>
      </c>
      <c r="N1109" s="251">
        <v>190</v>
      </c>
      <c r="O1109" s="296" t="s">
        <v>686</v>
      </c>
      <c r="P1109" s="297"/>
      <c r="Q1109" s="293"/>
      <c r="R1109" s="293"/>
      <c r="S1109" s="293"/>
    </row>
    <row r="1110" spans="2:19" ht="15.75" customHeight="1">
      <c r="B1110" s="247">
        <v>4722</v>
      </c>
      <c r="C1110" s="293" t="s">
        <v>427</v>
      </c>
      <c r="D1110" s="294" t="s">
        <v>80</v>
      </c>
      <c r="E1110" s="267">
        <v>5200</v>
      </c>
      <c r="F1110" s="293" t="s">
        <v>166</v>
      </c>
      <c r="G1110" s="293" t="s">
        <v>578</v>
      </c>
      <c r="H1110" s="544">
        <v>44603</v>
      </c>
      <c r="I1110" s="293" t="s">
        <v>164</v>
      </c>
      <c r="J1110" s="293" t="s">
        <v>1565</v>
      </c>
      <c r="K1110" s="183" t="s">
        <v>903</v>
      </c>
      <c r="L1110" s="251">
        <v>250671</v>
      </c>
      <c r="M1110" s="298" t="s">
        <v>81</v>
      </c>
      <c r="N1110" s="251">
        <v>214</v>
      </c>
      <c r="O1110" s="296" t="s">
        <v>686</v>
      </c>
      <c r="P1110" s="297"/>
      <c r="Q1110" s="293"/>
      <c r="R1110" s="293"/>
      <c r="S1110" s="293"/>
    </row>
    <row r="1111" spans="2:19" ht="15.75" customHeight="1">
      <c r="B1111" s="247">
        <v>4723</v>
      </c>
      <c r="C1111" s="293" t="s">
        <v>446</v>
      </c>
      <c r="D1111" s="294" t="s">
        <v>151</v>
      </c>
      <c r="E1111" s="267">
        <v>2180</v>
      </c>
      <c r="F1111" s="293" t="s">
        <v>163</v>
      </c>
      <c r="G1111" s="293" t="s">
        <v>1560</v>
      </c>
      <c r="H1111" s="544">
        <v>44603</v>
      </c>
      <c r="I1111" s="293" t="s">
        <v>164</v>
      </c>
      <c r="J1111" s="293" t="s">
        <v>167</v>
      </c>
      <c r="K1111" s="183" t="s">
        <v>1768</v>
      </c>
      <c r="L1111" s="251">
        <v>38826</v>
      </c>
      <c r="M1111" s="298" t="s">
        <v>152</v>
      </c>
      <c r="N1111" s="251">
        <v>86</v>
      </c>
      <c r="O1111" s="296" t="s">
        <v>686</v>
      </c>
      <c r="P1111" s="297"/>
      <c r="Q1111" s="293"/>
      <c r="R1111" s="293"/>
      <c r="S1111" s="293"/>
    </row>
    <row r="1112" spans="2:19" ht="14.1" customHeight="1">
      <c r="B1112" s="247">
        <v>4724</v>
      </c>
      <c r="C1112" s="357" t="s">
        <v>427</v>
      </c>
      <c r="D1112" s="403" t="s">
        <v>215</v>
      </c>
      <c r="E1112" s="263">
        <v>1400</v>
      </c>
      <c r="F1112" s="357" t="s">
        <v>166</v>
      </c>
      <c r="G1112" s="357" t="s">
        <v>7</v>
      </c>
      <c r="H1112" s="551">
        <v>44603</v>
      </c>
      <c r="I1112" s="357" t="s">
        <v>164</v>
      </c>
      <c r="J1112" s="357" t="s">
        <v>674</v>
      </c>
      <c r="K1112" s="262" t="s">
        <v>903</v>
      </c>
      <c r="L1112" s="359">
        <v>684085</v>
      </c>
      <c r="M1112" s="358" t="s">
        <v>92</v>
      </c>
      <c r="N1112" s="359">
        <v>200</v>
      </c>
      <c r="O1112" s="360" t="s">
        <v>686</v>
      </c>
      <c r="P1112" s="304" t="s">
        <v>372</v>
      </c>
      <c r="Q1112" s="293"/>
      <c r="R1112" s="293"/>
      <c r="S1112" s="293"/>
    </row>
    <row r="1113" spans="2:19" ht="14.25" customHeight="1">
      <c r="B1113" s="247">
        <v>4725</v>
      </c>
      <c r="C1113" s="293" t="s">
        <v>427</v>
      </c>
      <c r="D1113" s="294" t="s">
        <v>72</v>
      </c>
      <c r="E1113" s="267">
        <v>1400</v>
      </c>
      <c r="F1113" s="293" t="s">
        <v>166</v>
      </c>
      <c r="G1113" s="293" t="s">
        <v>7</v>
      </c>
      <c r="H1113" s="544">
        <v>44603</v>
      </c>
      <c r="I1113" s="293" t="s">
        <v>164</v>
      </c>
      <c r="J1113" s="293" t="s">
        <v>674</v>
      </c>
      <c r="K1113" s="183" t="s">
        <v>903</v>
      </c>
      <c r="L1113" s="251">
        <v>680901</v>
      </c>
      <c r="M1113" s="298" t="s">
        <v>73</v>
      </c>
      <c r="N1113" s="251">
        <v>268</v>
      </c>
      <c r="O1113" s="296" t="s">
        <v>686</v>
      </c>
      <c r="P1113" s="297"/>
      <c r="Q1113" s="293"/>
      <c r="R1113" s="293"/>
      <c r="S1113" s="293"/>
    </row>
    <row r="1114" spans="2:19" ht="15.75" customHeight="1">
      <c r="B1114" s="247">
        <v>4726</v>
      </c>
      <c r="C1114" s="293" t="s">
        <v>427</v>
      </c>
      <c r="D1114" s="294" t="s">
        <v>1562</v>
      </c>
      <c r="E1114" s="267">
        <v>3350</v>
      </c>
      <c r="F1114" s="293" t="s">
        <v>198</v>
      </c>
      <c r="G1114" s="293" t="s">
        <v>7</v>
      </c>
      <c r="H1114" s="544">
        <v>44603</v>
      </c>
      <c r="I1114" s="293" t="s">
        <v>164</v>
      </c>
      <c r="J1114" s="293" t="s">
        <v>165</v>
      </c>
      <c r="K1114" s="183" t="s">
        <v>1749</v>
      </c>
      <c r="L1114" s="251">
        <v>29024</v>
      </c>
      <c r="M1114" s="298" t="s">
        <v>712</v>
      </c>
      <c r="N1114" s="353">
        <v>331</v>
      </c>
      <c r="O1114" s="296" t="s">
        <v>686</v>
      </c>
      <c r="P1114" s="297"/>
      <c r="Q1114" s="293"/>
      <c r="R1114" s="293"/>
      <c r="S1114" s="293"/>
    </row>
    <row r="1115" spans="2:19" ht="15.75" customHeight="1">
      <c r="B1115" s="247">
        <v>4727</v>
      </c>
      <c r="C1115" s="293" t="s">
        <v>427</v>
      </c>
      <c r="D1115" s="294" t="s">
        <v>1580</v>
      </c>
      <c r="E1115" s="267">
        <v>1300</v>
      </c>
      <c r="F1115" s="293" t="s">
        <v>166</v>
      </c>
      <c r="G1115" s="293" t="s">
        <v>1566</v>
      </c>
      <c r="H1115" s="544">
        <v>44606</v>
      </c>
      <c r="I1115" s="293" t="s">
        <v>164</v>
      </c>
      <c r="J1115" s="293" t="s">
        <v>582</v>
      </c>
      <c r="K1115" s="183" t="s">
        <v>903</v>
      </c>
      <c r="L1115" s="251" t="s">
        <v>1567</v>
      </c>
      <c r="M1115" s="298" t="s">
        <v>1576</v>
      </c>
      <c r="N1115" s="251">
        <v>332</v>
      </c>
      <c r="O1115" s="296" t="s">
        <v>686</v>
      </c>
      <c r="P1115" s="297"/>
      <c r="Q1115" s="293"/>
      <c r="R1115" s="293"/>
      <c r="S1115" s="293"/>
    </row>
    <row r="1116" spans="2:19" ht="15.75" customHeight="1">
      <c r="B1116" s="247">
        <v>4728</v>
      </c>
      <c r="C1116" s="293" t="s">
        <v>427</v>
      </c>
      <c r="D1116" s="294" t="s">
        <v>22</v>
      </c>
      <c r="E1116" s="267">
        <v>1800</v>
      </c>
      <c r="F1116" s="293" t="s">
        <v>163</v>
      </c>
      <c r="G1116" s="293" t="s">
        <v>1566</v>
      </c>
      <c r="H1116" s="544">
        <v>44606</v>
      </c>
      <c r="I1116" s="293" t="s">
        <v>164</v>
      </c>
      <c r="J1116" s="293" t="s">
        <v>599</v>
      </c>
      <c r="K1116" s="183" t="s">
        <v>1768</v>
      </c>
      <c r="L1116" s="251" t="s">
        <v>1568</v>
      </c>
      <c r="M1116" s="298" t="s">
        <v>23</v>
      </c>
      <c r="N1116" s="251">
        <v>27</v>
      </c>
      <c r="O1116" s="296" t="s">
        <v>686</v>
      </c>
      <c r="P1116" s="297"/>
      <c r="Q1116" s="293"/>
      <c r="R1116" s="293"/>
      <c r="S1116" s="293"/>
    </row>
    <row r="1117" spans="2:19" ht="15.75" customHeight="1">
      <c r="B1117" s="247">
        <v>4729</v>
      </c>
      <c r="C1117" s="293" t="s">
        <v>427</v>
      </c>
      <c r="D1117" s="294" t="s">
        <v>229</v>
      </c>
      <c r="E1117" s="267">
        <v>3350</v>
      </c>
      <c r="F1117" s="293" t="s">
        <v>198</v>
      </c>
      <c r="G1117" s="293" t="s">
        <v>1566</v>
      </c>
      <c r="H1117" s="544">
        <v>44606</v>
      </c>
      <c r="I1117" s="293" t="s">
        <v>164</v>
      </c>
      <c r="J1117" s="293" t="s">
        <v>1611</v>
      </c>
      <c r="K1117" s="183" t="s">
        <v>1749</v>
      </c>
      <c r="L1117" s="251" t="s">
        <v>1569</v>
      </c>
      <c r="M1117" s="298" t="s">
        <v>1311</v>
      </c>
      <c r="N1117" s="251">
        <v>174</v>
      </c>
      <c r="O1117" s="296" t="s">
        <v>686</v>
      </c>
      <c r="P1117" s="297"/>
      <c r="Q1117" s="293"/>
      <c r="R1117" s="293"/>
      <c r="S1117" s="293"/>
    </row>
    <row r="1118" spans="2:19" ht="15.75" customHeight="1">
      <c r="B1118" s="247">
        <v>4730</v>
      </c>
      <c r="C1118" s="293" t="s">
        <v>433</v>
      </c>
      <c r="D1118" s="294" t="s">
        <v>751</v>
      </c>
      <c r="E1118" s="267">
        <v>2000</v>
      </c>
      <c r="F1118" s="293" t="s">
        <v>166</v>
      </c>
      <c r="G1118" s="293" t="s">
        <v>1594</v>
      </c>
      <c r="H1118" s="544">
        <v>44606</v>
      </c>
      <c r="I1118" s="293" t="s">
        <v>164</v>
      </c>
      <c r="J1118" s="293" t="s">
        <v>1599</v>
      </c>
      <c r="K1118" s="183" t="s">
        <v>903</v>
      </c>
      <c r="L1118" s="251" t="s">
        <v>1595</v>
      </c>
      <c r="M1118" s="298" t="s">
        <v>943</v>
      </c>
      <c r="N1118" s="251">
        <v>13</v>
      </c>
      <c r="O1118" s="296" t="s">
        <v>686</v>
      </c>
      <c r="P1118" s="297"/>
      <c r="Q1118" s="293"/>
      <c r="R1118" s="293"/>
      <c r="S1118" s="293"/>
    </row>
    <row r="1119" spans="2:19" ht="15.75" customHeight="1">
      <c r="B1119" s="247">
        <v>4731</v>
      </c>
      <c r="C1119" s="293" t="s">
        <v>427</v>
      </c>
      <c r="D1119" s="294" t="s">
        <v>1596</v>
      </c>
      <c r="E1119" s="267">
        <v>2000</v>
      </c>
      <c r="F1119" s="293" t="s">
        <v>163</v>
      </c>
      <c r="G1119" s="293" t="s">
        <v>1566</v>
      </c>
      <c r="H1119" s="544">
        <v>44606</v>
      </c>
      <c r="I1119" s="293" t="s">
        <v>224</v>
      </c>
      <c r="J1119" s="293" t="s">
        <v>1600</v>
      </c>
      <c r="K1119" s="183" t="s">
        <v>1768</v>
      </c>
      <c r="L1119" s="251" t="s">
        <v>1597</v>
      </c>
      <c r="M1119" s="298" t="s">
        <v>1604</v>
      </c>
      <c r="N1119" s="251">
        <v>341</v>
      </c>
      <c r="O1119" s="296" t="s">
        <v>686</v>
      </c>
      <c r="P1119" s="297"/>
      <c r="Q1119" s="293"/>
      <c r="R1119" s="293"/>
      <c r="S1119" s="293"/>
    </row>
    <row r="1120" spans="2:19" ht="15.75" customHeight="1">
      <c r="B1120" s="247">
        <v>4732</v>
      </c>
      <c r="C1120" s="293" t="s">
        <v>427</v>
      </c>
      <c r="D1120" s="294" t="s">
        <v>814</v>
      </c>
      <c r="E1120" s="267">
        <v>2180</v>
      </c>
      <c r="F1120" s="293" t="s">
        <v>518</v>
      </c>
      <c r="G1120" s="293" t="s">
        <v>1566</v>
      </c>
      <c r="H1120" s="544">
        <v>44606</v>
      </c>
      <c r="I1120" s="293" t="s">
        <v>164</v>
      </c>
      <c r="J1120" s="293" t="s">
        <v>336</v>
      </c>
      <c r="K1120" s="183" t="s">
        <v>1771</v>
      </c>
      <c r="L1120" s="251" t="s">
        <v>1598</v>
      </c>
      <c r="M1120" s="298" t="s">
        <v>863</v>
      </c>
      <c r="N1120" s="251">
        <v>322</v>
      </c>
      <c r="O1120" s="296" t="s">
        <v>686</v>
      </c>
      <c r="P1120" s="297"/>
      <c r="Q1120" s="293"/>
      <c r="R1120" s="293"/>
      <c r="S1120" s="293"/>
    </row>
    <row r="1121" spans="2:19" ht="15.75" customHeight="1">
      <c r="B1121" s="247">
        <v>4733</v>
      </c>
      <c r="C1121" s="293" t="s">
        <v>427</v>
      </c>
      <c r="D1121" s="294" t="s">
        <v>126</v>
      </c>
      <c r="E1121" s="267">
        <v>4000</v>
      </c>
      <c r="F1121" s="293" t="s">
        <v>303</v>
      </c>
      <c r="G1121" s="293" t="s">
        <v>1566</v>
      </c>
      <c r="H1121" s="544">
        <v>44607</v>
      </c>
      <c r="I1121" s="293" t="s">
        <v>224</v>
      </c>
      <c r="J1121" s="293" t="s">
        <v>808</v>
      </c>
      <c r="K1121" s="183" t="s">
        <v>1775</v>
      </c>
      <c r="L1121" s="251" t="s">
        <v>1605</v>
      </c>
      <c r="M1121" s="298" t="s">
        <v>127</v>
      </c>
      <c r="N1121" s="251">
        <v>80</v>
      </c>
      <c r="O1121" s="296" t="s">
        <v>686</v>
      </c>
      <c r="P1121" s="297"/>
      <c r="Q1121" s="293"/>
      <c r="R1121" s="293"/>
      <c r="S1121" s="293"/>
    </row>
    <row r="1122" spans="2:19" ht="15.75" customHeight="1">
      <c r="B1122" s="247">
        <v>4734</v>
      </c>
      <c r="C1122" s="357" t="s">
        <v>427</v>
      </c>
      <c r="D1122" s="403" t="s">
        <v>726</v>
      </c>
      <c r="E1122" s="263">
        <v>2180</v>
      </c>
      <c r="F1122" s="357" t="s">
        <v>163</v>
      </c>
      <c r="G1122" s="357" t="s">
        <v>1566</v>
      </c>
      <c r="H1122" s="551">
        <v>44607</v>
      </c>
      <c r="I1122" s="357" t="s">
        <v>164</v>
      </c>
      <c r="J1122" s="357" t="s">
        <v>1611</v>
      </c>
      <c r="K1122" s="262" t="s">
        <v>1768</v>
      </c>
      <c r="L1122" s="359" t="s">
        <v>1606</v>
      </c>
      <c r="M1122" s="358" t="s">
        <v>11</v>
      </c>
      <c r="N1122" s="359">
        <v>201</v>
      </c>
      <c r="O1122" s="360" t="s">
        <v>686</v>
      </c>
      <c r="P1122" s="304"/>
      <c r="Q1122" s="293"/>
      <c r="R1122" s="293"/>
      <c r="S1122" s="293"/>
    </row>
    <row r="1123" spans="2:19" ht="15.75" customHeight="1">
      <c r="B1123" s="247">
        <v>4735</v>
      </c>
      <c r="C1123" s="293" t="s">
        <v>446</v>
      </c>
      <c r="D1123" s="294" t="s">
        <v>286</v>
      </c>
      <c r="E1123" s="267">
        <v>23500</v>
      </c>
      <c r="F1123" s="293" t="s">
        <v>198</v>
      </c>
      <c r="G1123" s="293" t="s">
        <v>1607</v>
      </c>
      <c r="H1123" s="544">
        <v>44608</v>
      </c>
      <c r="I1123" s="293" t="s">
        <v>224</v>
      </c>
      <c r="J1123" s="293" t="s">
        <v>322</v>
      </c>
      <c r="K1123" s="183" t="s">
        <v>1749</v>
      </c>
      <c r="L1123" s="251" t="s">
        <v>1608</v>
      </c>
      <c r="M1123" s="298" t="s">
        <v>1260</v>
      </c>
      <c r="N1123" s="251">
        <v>156</v>
      </c>
      <c r="O1123" s="296" t="s">
        <v>686</v>
      </c>
      <c r="P1123" s="304" t="s">
        <v>372</v>
      </c>
      <c r="Q1123" s="293"/>
      <c r="R1123" s="293"/>
      <c r="S1123" s="293"/>
    </row>
    <row r="1124" spans="2:19" ht="15.75" customHeight="1">
      <c r="B1124" s="247">
        <v>4736</v>
      </c>
      <c r="C1124" s="293" t="s">
        <v>446</v>
      </c>
      <c r="D1124" s="294" t="s">
        <v>281</v>
      </c>
      <c r="E1124" s="267">
        <v>23500</v>
      </c>
      <c r="F1124" s="293" t="s">
        <v>198</v>
      </c>
      <c r="G1124" s="293" t="s">
        <v>1609</v>
      </c>
      <c r="H1124" s="544">
        <v>44608</v>
      </c>
      <c r="I1124" s="293" t="s">
        <v>224</v>
      </c>
      <c r="J1124" s="293" t="s">
        <v>322</v>
      </c>
      <c r="K1124" s="183" t="s">
        <v>1749</v>
      </c>
      <c r="L1124" s="251" t="s">
        <v>1610</v>
      </c>
      <c r="M1124" s="298" t="s">
        <v>1242</v>
      </c>
      <c r="N1124" s="251">
        <v>237</v>
      </c>
      <c r="O1124" s="296" t="s">
        <v>686</v>
      </c>
      <c r="P1124" s="304" t="s">
        <v>372</v>
      </c>
      <c r="Q1124" s="293"/>
      <c r="R1124" s="293"/>
      <c r="S1124" s="293"/>
    </row>
    <row r="1125" spans="2:19" ht="14.1" customHeight="1">
      <c r="B1125" s="247">
        <v>4737</v>
      </c>
      <c r="C1125" s="293" t="s">
        <v>427</v>
      </c>
      <c r="D1125" s="294" t="s">
        <v>1007</v>
      </c>
      <c r="E1125" s="267">
        <v>5000</v>
      </c>
      <c r="F1125" s="293" t="s">
        <v>303</v>
      </c>
      <c r="G1125" s="293" t="s">
        <v>432</v>
      </c>
      <c r="H1125" s="544">
        <v>44608</v>
      </c>
      <c r="I1125" s="293" t="s">
        <v>1766</v>
      </c>
      <c r="J1125" s="293" t="s">
        <v>322</v>
      </c>
      <c r="K1125" s="183" t="s">
        <v>1775</v>
      </c>
      <c r="L1125" s="251" t="s">
        <v>1614</v>
      </c>
      <c r="M1125" s="298" t="s">
        <v>1005</v>
      </c>
      <c r="N1125" s="251">
        <v>33</v>
      </c>
      <c r="O1125" s="296" t="s">
        <v>686</v>
      </c>
      <c r="P1125" s="297"/>
      <c r="Q1125" s="293"/>
      <c r="R1125" s="293"/>
      <c r="S1125" s="293"/>
    </row>
    <row r="1126" spans="2:19" ht="15.75" customHeight="1">
      <c r="B1126" s="247">
        <v>4738</v>
      </c>
      <c r="C1126" s="293" t="s">
        <v>427</v>
      </c>
      <c r="D1126" s="294" t="s">
        <v>1584</v>
      </c>
      <c r="E1126" s="267">
        <v>3350</v>
      </c>
      <c r="F1126" s="293" t="s">
        <v>255</v>
      </c>
      <c r="G1126" s="293" t="s">
        <v>1566</v>
      </c>
      <c r="H1126" s="544">
        <v>44608</v>
      </c>
      <c r="I1126" s="293" t="s">
        <v>164</v>
      </c>
      <c r="J1126" s="293" t="s">
        <v>165</v>
      </c>
      <c r="K1126" s="183" t="s">
        <v>1774</v>
      </c>
      <c r="L1126" s="251" t="s">
        <v>1615</v>
      </c>
      <c r="M1126" s="298" t="s">
        <v>1589</v>
      </c>
      <c r="N1126" s="251">
        <v>248</v>
      </c>
      <c r="O1126" s="296" t="s">
        <v>686</v>
      </c>
      <c r="P1126" s="304" t="s">
        <v>372</v>
      </c>
      <c r="Q1126" s="293"/>
      <c r="R1126" s="293"/>
      <c r="S1126" s="293"/>
    </row>
    <row r="1127" spans="2:19" ht="14.25" customHeight="1">
      <c r="B1127" s="247">
        <v>4739</v>
      </c>
      <c r="C1127" s="293" t="s">
        <v>446</v>
      </c>
      <c r="D1127" s="294" t="s">
        <v>202</v>
      </c>
      <c r="E1127" s="267">
        <v>2800</v>
      </c>
      <c r="F1127" s="293" t="s">
        <v>198</v>
      </c>
      <c r="G1127" s="293" t="s">
        <v>1566</v>
      </c>
      <c r="H1127" s="544">
        <v>44609</v>
      </c>
      <c r="I1127" s="293" t="s">
        <v>164</v>
      </c>
      <c r="J1127" s="293" t="s">
        <v>174</v>
      </c>
      <c r="K1127" s="183" t="s">
        <v>1749</v>
      </c>
      <c r="L1127" s="251" t="s">
        <v>1617</v>
      </c>
      <c r="M1127" s="298" t="s">
        <v>1266</v>
      </c>
      <c r="N1127" s="251">
        <v>155</v>
      </c>
      <c r="O1127" s="296" t="s">
        <v>686</v>
      </c>
      <c r="P1127" s="297"/>
      <c r="Q1127" s="293"/>
      <c r="R1127" s="293"/>
      <c r="S1127" s="293"/>
    </row>
    <row r="1128" spans="2:19" ht="15.75" customHeight="1">
      <c r="B1128" s="247">
        <v>4740</v>
      </c>
      <c r="C1128" s="293" t="s">
        <v>427</v>
      </c>
      <c r="D1128" s="294" t="s">
        <v>442</v>
      </c>
      <c r="E1128" s="267">
        <v>5000</v>
      </c>
      <c r="F1128" s="293" t="s">
        <v>303</v>
      </c>
      <c r="G1128" s="293" t="s">
        <v>1609</v>
      </c>
      <c r="H1128" s="544">
        <v>44609</v>
      </c>
      <c r="I1128" s="293" t="s">
        <v>1766</v>
      </c>
      <c r="J1128" s="293" t="s">
        <v>322</v>
      </c>
      <c r="K1128" s="183" t="s">
        <v>1775</v>
      </c>
      <c r="L1128" s="251" t="s">
        <v>1618</v>
      </c>
      <c r="M1128" s="298" t="s">
        <v>1400</v>
      </c>
      <c r="N1128" s="251">
        <v>236</v>
      </c>
      <c r="O1128" s="296" t="s">
        <v>686</v>
      </c>
      <c r="P1128" s="297"/>
      <c r="Q1128" s="293"/>
      <c r="R1128" s="293"/>
      <c r="S1128" s="293"/>
    </row>
    <row r="1129" spans="2:19" ht="14.1" customHeight="1">
      <c r="B1129" s="247">
        <v>4741</v>
      </c>
      <c r="C1129" s="293" t="s">
        <v>1884</v>
      </c>
      <c r="D1129" s="294" t="s">
        <v>180</v>
      </c>
      <c r="E1129" s="267">
        <v>1350</v>
      </c>
      <c r="F1129" s="293" t="s">
        <v>166</v>
      </c>
      <c r="G1129" s="293" t="s">
        <v>1566</v>
      </c>
      <c r="H1129" s="544">
        <v>44609</v>
      </c>
      <c r="I1129" s="293" t="s">
        <v>164</v>
      </c>
      <c r="J1129" s="293" t="s">
        <v>341</v>
      </c>
      <c r="K1129" s="183" t="s">
        <v>903</v>
      </c>
      <c r="L1129" s="251" t="s">
        <v>1619</v>
      </c>
      <c r="M1129" s="298" t="s">
        <v>961</v>
      </c>
      <c r="N1129" s="251">
        <v>19</v>
      </c>
      <c r="O1129" s="296" t="s">
        <v>686</v>
      </c>
      <c r="P1129" s="297"/>
      <c r="Q1129" s="293"/>
      <c r="R1129" s="293"/>
      <c r="S1129" s="293"/>
    </row>
    <row r="1130" spans="2:19" ht="15.75" customHeight="1">
      <c r="B1130" s="247">
        <v>4742</v>
      </c>
      <c r="C1130" s="293" t="s">
        <v>446</v>
      </c>
      <c r="D1130" s="294" t="s">
        <v>202</v>
      </c>
      <c r="E1130" s="267">
        <v>2800</v>
      </c>
      <c r="F1130" s="293" t="s">
        <v>198</v>
      </c>
      <c r="G1130" s="293" t="s">
        <v>1566</v>
      </c>
      <c r="H1130" s="544">
        <v>44609</v>
      </c>
      <c r="I1130" s="293" t="s">
        <v>164</v>
      </c>
      <c r="J1130" s="293" t="s">
        <v>171</v>
      </c>
      <c r="K1130" s="183" t="s">
        <v>1749</v>
      </c>
      <c r="L1130" s="251" t="s">
        <v>1620</v>
      </c>
      <c r="M1130" s="298" t="s">
        <v>1266</v>
      </c>
      <c r="N1130" s="251">
        <v>155</v>
      </c>
      <c r="O1130" s="296" t="s">
        <v>686</v>
      </c>
      <c r="P1130" s="297"/>
      <c r="Q1130" s="293"/>
      <c r="R1130" s="293"/>
      <c r="S1130" s="293"/>
    </row>
    <row r="1131" spans="2:19" ht="15.75" customHeight="1">
      <c r="B1131" s="247">
        <v>4743</v>
      </c>
      <c r="C1131" s="293" t="s">
        <v>427</v>
      </c>
      <c r="D1131" s="294" t="s">
        <v>1631</v>
      </c>
      <c r="E1131" s="267">
        <v>1350</v>
      </c>
      <c r="F1131" s="293" t="s">
        <v>166</v>
      </c>
      <c r="G1131" s="293" t="s">
        <v>1566</v>
      </c>
      <c r="H1131" s="544">
        <v>44610</v>
      </c>
      <c r="I1131" s="293" t="s">
        <v>164</v>
      </c>
      <c r="J1131" s="293" t="s">
        <v>165</v>
      </c>
      <c r="K1131" s="183" t="s">
        <v>903</v>
      </c>
      <c r="L1131" s="251">
        <v>541115</v>
      </c>
      <c r="M1131" s="298" t="s">
        <v>1632</v>
      </c>
      <c r="N1131" s="251">
        <v>67</v>
      </c>
      <c r="O1131" s="296" t="s">
        <v>686</v>
      </c>
      <c r="P1131" s="304" t="s">
        <v>372</v>
      </c>
      <c r="Q1131" s="293"/>
      <c r="R1131" s="293"/>
      <c r="S1131" s="293"/>
    </row>
    <row r="1132" spans="2:19" ht="15.75" customHeight="1">
      <c r="B1132" s="247">
        <v>4744</v>
      </c>
      <c r="C1132" s="293" t="s">
        <v>446</v>
      </c>
      <c r="D1132" s="294" t="s">
        <v>248</v>
      </c>
      <c r="E1132" s="267">
        <v>10000</v>
      </c>
      <c r="F1132" s="293" t="s">
        <v>163</v>
      </c>
      <c r="G1132" s="293" t="s">
        <v>1566</v>
      </c>
      <c r="H1132" s="544">
        <v>44610</v>
      </c>
      <c r="I1132" s="293" t="s">
        <v>224</v>
      </c>
      <c r="J1132" s="293" t="s">
        <v>1626</v>
      </c>
      <c r="K1132" s="183" t="s">
        <v>1768</v>
      </c>
      <c r="L1132" s="251">
        <v>481247</v>
      </c>
      <c r="M1132" s="298" t="s">
        <v>1138</v>
      </c>
      <c r="N1132" s="251">
        <v>91</v>
      </c>
      <c r="O1132" s="296" t="s">
        <v>686</v>
      </c>
      <c r="P1132" s="297"/>
      <c r="Q1132" s="293"/>
      <c r="R1132" s="293"/>
      <c r="S1132" s="293"/>
    </row>
    <row r="1133" spans="2:19" ht="15.75" customHeight="1">
      <c r="B1133" s="247">
        <v>4745</v>
      </c>
      <c r="C1133" s="293" t="s">
        <v>446</v>
      </c>
      <c r="D1133" s="294" t="s">
        <v>202</v>
      </c>
      <c r="E1133" s="267">
        <v>15000</v>
      </c>
      <c r="F1133" s="293" t="s">
        <v>198</v>
      </c>
      <c r="G1133" s="293" t="s">
        <v>1566</v>
      </c>
      <c r="H1133" s="544">
        <v>44610</v>
      </c>
      <c r="I1133" s="293" t="s">
        <v>224</v>
      </c>
      <c r="J1133" s="293" t="s">
        <v>808</v>
      </c>
      <c r="K1133" s="183" t="s">
        <v>1749</v>
      </c>
      <c r="L1133" s="251" t="s">
        <v>1620</v>
      </c>
      <c r="M1133" s="298" t="s">
        <v>1266</v>
      </c>
      <c r="N1133" s="251">
        <v>155</v>
      </c>
      <c r="O1133" s="296" t="s">
        <v>686</v>
      </c>
      <c r="P1133" s="297"/>
      <c r="Q1133" s="293"/>
      <c r="R1133" s="293"/>
      <c r="S1133" s="293"/>
    </row>
    <row r="1134" spans="2:19" ht="14.1" customHeight="1">
      <c r="B1134" s="247">
        <v>4746</v>
      </c>
      <c r="C1134" s="293" t="s">
        <v>427</v>
      </c>
      <c r="D1134" s="294" t="s">
        <v>78</v>
      </c>
      <c r="E1134" s="267">
        <v>1600.65</v>
      </c>
      <c r="F1134" s="293" t="s">
        <v>166</v>
      </c>
      <c r="G1134" s="293" t="s">
        <v>1625</v>
      </c>
      <c r="H1134" s="544">
        <v>44610</v>
      </c>
      <c r="I1134" s="293" t="s">
        <v>164</v>
      </c>
      <c r="J1134" s="293" t="s">
        <v>674</v>
      </c>
      <c r="K1134" s="183" t="s">
        <v>903</v>
      </c>
      <c r="L1134" s="251" t="s">
        <v>1620</v>
      </c>
      <c r="M1134" s="298" t="s">
        <v>79</v>
      </c>
      <c r="N1134" s="251">
        <v>213</v>
      </c>
      <c r="O1134" s="296" t="s">
        <v>686</v>
      </c>
      <c r="P1134" s="297"/>
      <c r="Q1134" s="293"/>
      <c r="R1134" s="293"/>
      <c r="S1134" s="293"/>
    </row>
    <row r="1135" spans="2:19" ht="15.75" customHeight="1">
      <c r="B1135" s="247">
        <v>4747</v>
      </c>
      <c r="C1135" s="293" t="s">
        <v>1884</v>
      </c>
      <c r="D1135" s="294" t="s">
        <v>309</v>
      </c>
      <c r="E1135" s="267">
        <v>1200</v>
      </c>
      <c r="F1135" s="293" t="s">
        <v>166</v>
      </c>
      <c r="G1135" s="293" t="s">
        <v>184</v>
      </c>
      <c r="H1135" s="544">
        <v>44611</v>
      </c>
      <c r="I1135" s="293" t="s">
        <v>164</v>
      </c>
      <c r="J1135" s="293" t="s">
        <v>1633</v>
      </c>
      <c r="K1135" s="183" t="s">
        <v>903</v>
      </c>
      <c r="L1135" s="251" t="s">
        <v>1620</v>
      </c>
      <c r="M1135" s="298" t="s">
        <v>967</v>
      </c>
      <c r="N1135" s="251">
        <v>21</v>
      </c>
      <c r="O1135" s="296" t="s">
        <v>686</v>
      </c>
      <c r="P1135" s="297"/>
      <c r="Q1135" s="293"/>
      <c r="R1135" s="293"/>
      <c r="S1135" s="293"/>
    </row>
    <row r="1136" spans="2:19" ht="15.75" customHeight="1">
      <c r="B1136" s="247">
        <v>4748</v>
      </c>
      <c r="C1136" s="293" t="s">
        <v>1884</v>
      </c>
      <c r="D1136" s="294" t="s">
        <v>309</v>
      </c>
      <c r="E1136" s="267">
        <v>1200</v>
      </c>
      <c r="F1136" s="293" t="s">
        <v>166</v>
      </c>
      <c r="G1136" s="293" t="s">
        <v>1566</v>
      </c>
      <c r="H1136" s="544">
        <v>44613</v>
      </c>
      <c r="I1136" s="293" t="s">
        <v>164</v>
      </c>
      <c r="J1136" s="293" t="s">
        <v>1634</v>
      </c>
      <c r="K1136" s="183" t="s">
        <v>903</v>
      </c>
      <c r="L1136" s="533">
        <v>138545</v>
      </c>
      <c r="M1136" s="298" t="s">
        <v>967</v>
      </c>
      <c r="N1136" s="251">
        <v>21</v>
      </c>
      <c r="O1136" s="296" t="s">
        <v>686</v>
      </c>
      <c r="P1136" s="297"/>
      <c r="Q1136" s="293"/>
      <c r="R1136" s="293"/>
      <c r="S1136" s="293"/>
    </row>
    <row r="1137" spans="2:19" ht="14.1" customHeight="1">
      <c r="B1137" s="247">
        <v>4749</v>
      </c>
      <c r="C1137" s="293" t="s">
        <v>427</v>
      </c>
      <c r="D1137" s="294" t="s">
        <v>457</v>
      </c>
      <c r="E1137" s="267">
        <v>10000</v>
      </c>
      <c r="F1137" s="293" t="s">
        <v>255</v>
      </c>
      <c r="G1137" s="293" t="s">
        <v>1566</v>
      </c>
      <c r="H1137" s="544">
        <v>44613</v>
      </c>
      <c r="I1137" s="293" t="s">
        <v>224</v>
      </c>
      <c r="J1137" s="293" t="s">
        <v>808</v>
      </c>
      <c r="K1137" s="183" t="s">
        <v>1774</v>
      </c>
      <c r="L1137" s="251" t="s">
        <v>1620</v>
      </c>
      <c r="M1137" s="298" t="s">
        <v>829</v>
      </c>
      <c r="N1137" s="251">
        <v>285</v>
      </c>
      <c r="O1137" s="296" t="s">
        <v>686</v>
      </c>
      <c r="P1137" s="297"/>
      <c r="Q1137" s="293"/>
      <c r="R1137" s="293"/>
      <c r="S1137" s="293"/>
    </row>
    <row r="1138" spans="2:19" ht="14.1" customHeight="1">
      <c r="B1138" s="247">
        <v>4750</v>
      </c>
      <c r="C1138" s="293" t="s">
        <v>427</v>
      </c>
      <c r="D1138" s="294" t="s">
        <v>1070</v>
      </c>
      <c r="E1138" s="267">
        <v>5000</v>
      </c>
      <c r="F1138" s="293" t="s">
        <v>303</v>
      </c>
      <c r="G1138" s="293" t="s">
        <v>1594</v>
      </c>
      <c r="H1138" s="544">
        <v>44610</v>
      </c>
      <c r="I1138" s="293" t="s">
        <v>1766</v>
      </c>
      <c r="J1138" s="293" t="s">
        <v>322</v>
      </c>
      <c r="K1138" s="183" t="s">
        <v>1775</v>
      </c>
      <c r="L1138" s="251" t="s">
        <v>1671</v>
      </c>
      <c r="M1138" s="298" t="s">
        <v>1068</v>
      </c>
      <c r="N1138" s="251">
        <v>57</v>
      </c>
      <c r="O1138" s="296" t="s">
        <v>686</v>
      </c>
      <c r="P1138" s="297"/>
      <c r="Q1138" s="293"/>
      <c r="R1138" s="293"/>
      <c r="S1138" s="293"/>
    </row>
    <row r="1139" spans="2:19" ht="15.75" customHeight="1">
      <c r="B1139" s="247">
        <v>4751</v>
      </c>
      <c r="C1139" s="293" t="s">
        <v>433</v>
      </c>
      <c r="D1139" s="294" t="s">
        <v>170</v>
      </c>
      <c r="E1139" s="267">
        <v>1000</v>
      </c>
      <c r="F1139" s="293" t="s">
        <v>166</v>
      </c>
      <c r="G1139" s="293" t="s">
        <v>1566</v>
      </c>
      <c r="H1139" s="544">
        <v>44610</v>
      </c>
      <c r="I1139" s="293" t="s">
        <v>280</v>
      </c>
      <c r="J1139" s="293" t="s">
        <v>2386</v>
      </c>
      <c r="K1139" s="183" t="s">
        <v>903</v>
      </c>
      <c r="L1139" s="251" t="s">
        <v>1672</v>
      </c>
      <c r="M1139" s="298" t="s">
        <v>923</v>
      </c>
      <c r="N1139" s="251">
        <v>5</v>
      </c>
      <c r="O1139" s="296" t="s">
        <v>686</v>
      </c>
      <c r="P1139" s="297"/>
      <c r="Q1139" s="293"/>
      <c r="R1139" s="293"/>
      <c r="S1139" s="293"/>
    </row>
    <row r="1140" spans="2:19" ht="15.75" customHeight="1">
      <c r="B1140" s="247">
        <v>4752</v>
      </c>
      <c r="C1140" s="293" t="s">
        <v>427</v>
      </c>
      <c r="D1140" s="294" t="s">
        <v>457</v>
      </c>
      <c r="E1140" s="267">
        <v>3000</v>
      </c>
      <c r="F1140" s="293" t="s">
        <v>255</v>
      </c>
      <c r="G1140" s="293" t="s">
        <v>1566</v>
      </c>
      <c r="H1140" s="544">
        <v>44609</v>
      </c>
      <c r="I1140" s="293" t="s">
        <v>1766</v>
      </c>
      <c r="J1140" s="293" t="s">
        <v>322</v>
      </c>
      <c r="K1140" s="183" t="s">
        <v>1774</v>
      </c>
      <c r="L1140" s="251" t="s">
        <v>1673</v>
      </c>
      <c r="M1140" s="298" t="s">
        <v>829</v>
      </c>
      <c r="N1140" s="251">
        <v>285</v>
      </c>
      <c r="O1140" s="296" t="s">
        <v>686</v>
      </c>
      <c r="P1140" s="297"/>
      <c r="Q1140" s="293"/>
      <c r="R1140" s="293"/>
      <c r="S1140" s="293"/>
    </row>
    <row r="1141" spans="2:19" ht="15.75" customHeight="1">
      <c r="B1141" s="247">
        <v>4753</v>
      </c>
      <c r="C1141" s="293" t="s">
        <v>446</v>
      </c>
      <c r="D1141" s="294" t="s">
        <v>246</v>
      </c>
      <c r="E1141" s="267">
        <v>8000</v>
      </c>
      <c r="F1141" s="293" t="s">
        <v>163</v>
      </c>
      <c r="G1141" s="293" t="s">
        <v>1566</v>
      </c>
      <c r="H1141" s="544">
        <v>44613</v>
      </c>
      <c r="I1141" s="293" t="s">
        <v>224</v>
      </c>
      <c r="J1141" s="293" t="s">
        <v>322</v>
      </c>
      <c r="K1141" s="183" t="s">
        <v>1768</v>
      </c>
      <c r="L1141" s="251" t="s">
        <v>1674</v>
      </c>
      <c r="M1141" s="298" t="s">
        <v>2065</v>
      </c>
      <c r="N1141" s="251">
        <v>192</v>
      </c>
      <c r="O1141" s="296" t="s">
        <v>686</v>
      </c>
      <c r="P1141" s="297"/>
      <c r="Q1141" s="293"/>
      <c r="R1141" s="293"/>
      <c r="S1141" s="293"/>
    </row>
    <row r="1142" spans="2:19" ht="14.25" customHeight="1">
      <c r="B1142" s="247">
        <v>4754</v>
      </c>
      <c r="C1142" s="293" t="s">
        <v>427</v>
      </c>
      <c r="D1142" s="294" t="s">
        <v>1637</v>
      </c>
      <c r="E1142" s="267">
        <v>3350</v>
      </c>
      <c r="F1142" s="293" t="s">
        <v>198</v>
      </c>
      <c r="G1142" s="293" t="s">
        <v>1566</v>
      </c>
      <c r="H1142" s="544">
        <v>44614</v>
      </c>
      <c r="I1142" s="293" t="s">
        <v>164</v>
      </c>
      <c r="J1142" s="293" t="s">
        <v>1641</v>
      </c>
      <c r="K1142" s="183" t="s">
        <v>1749</v>
      </c>
      <c r="L1142" s="251" t="s">
        <v>1675</v>
      </c>
      <c r="M1142" s="298" t="s">
        <v>1640</v>
      </c>
      <c r="N1142" s="251">
        <v>334</v>
      </c>
      <c r="O1142" s="296" t="s">
        <v>686</v>
      </c>
      <c r="P1142" s="297" t="s">
        <v>372</v>
      </c>
      <c r="Q1142" s="293"/>
      <c r="R1142" s="293"/>
      <c r="S1142" s="293"/>
    </row>
    <row r="1143" spans="2:19" ht="15.75" customHeight="1">
      <c r="B1143" s="247">
        <v>4755</v>
      </c>
      <c r="C1143" s="293" t="s">
        <v>427</v>
      </c>
      <c r="D1143" s="294" t="s">
        <v>434</v>
      </c>
      <c r="E1143" s="267">
        <v>4900</v>
      </c>
      <c r="F1143" s="293" t="s">
        <v>303</v>
      </c>
      <c r="G1143" s="293" t="s">
        <v>1638</v>
      </c>
      <c r="H1143" s="544">
        <v>44614</v>
      </c>
      <c r="I1143" s="293" t="s">
        <v>224</v>
      </c>
      <c r="J1143" s="293" t="s">
        <v>1643</v>
      </c>
      <c r="K1143" s="183" t="s">
        <v>1775</v>
      </c>
      <c r="L1143" s="251" t="s">
        <v>1676</v>
      </c>
      <c r="M1143" s="298" t="s">
        <v>143</v>
      </c>
      <c r="N1143" s="251">
        <v>258</v>
      </c>
      <c r="O1143" s="296" t="s">
        <v>686</v>
      </c>
      <c r="P1143" s="297"/>
      <c r="Q1143" s="293"/>
      <c r="R1143" s="293"/>
      <c r="S1143" s="293"/>
    </row>
    <row r="1144" spans="2:19" ht="15.75" customHeight="1">
      <c r="B1144" s="247">
        <v>4756</v>
      </c>
      <c r="C1144" s="293" t="s">
        <v>427</v>
      </c>
      <c r="D1144" s="294" t="s">
        <v>230</v>
      </c>
      <c r="E1144" s="267">
        <v>3600</v>
      </c>
      <c r="F1144" s="293" t="s">
        <v>163</v>
      </c>
      <c r="G1144" s="293" t="s">
        <v>1566</v>
      </c>
      <c r="H1144" s="544">
        <v>44614</v>
      </c>
      <c r="I1144" s="293" t="s">
        <v>164</v>
      </c>
      <c r="J1144" s="293" t="s">
        <v>1651</v>
      </c>
      <c r="K1144" s="183" t="s">
        <v>1768</v>
      </c>
      <c r="L1144" s="251" t="s">
        <v>1677</v>
      </c>
      <c r="M1144" s="298" t="s">
        <v>1142</v>
      </c>
      <c r="N1144" s="251">
        <v>93</v>
      </c>
      <c r="O1144" s="296" t="s">
        <v>686</v>
      </c>
      <c r="P1144" s="297"/>
      <c r="Q1144" s="293"/>
      <c r="R1144" s="293"/>
      <c r="S1144" s="293"/>
    </row>
    <row r="1145" spans="2:19" ht="14.25" customHeight="1">
      <c r="B1145" s="247">
        <v>4757</v>
      </c>
      <c r="C1145" s="293" t="s">
        <v>427</v>
      </c>
      <c r="D1145" s="294" t="s">
        <v>1648</v>
      </c>
      <c r="E1145" s="267">
        <v>3350</v>
      </c>
      <c r="F1145" s="293" t="s">
        <v>255</v>
      </c>
      <c r="G1145" s="293" t="s">
        <v>1594</v>
      </c>
      <c r="H1145" s="544">
        <v>44614</v>
      </c>
      <c r="I1145" s="293" t="s">
        <v>164</v>
      </c>
      <c r="J1145" s="293" t="s">
        <v>1650</v>
      </c>
      <c r="K1145" s="183" t="s">
        <v>1774</v>
      </c>
      <c r="L1145" s="251" t="s">
        <v>1678</v>
      </c>
      <c r="M1145" s="298" t="s">
        <v>1727</v>
      </c>
      <c r="N1145" s="251">
        <v>336</v>
      </c>
      <c r="O1145" s="296" t="s">
        <v>686</v>
      </c>
      <c r="P1145" s="297" t="s">
        <v>372</v>
      </c>
      <c r="Q1145" s="293" t="s">
        <v>2583</v>
      </c>
      <c r="R1145" s="293"/>
      <c r="S1145" s="293"/>
    </row>
    <row r="1146" spans="2:19" ht="15.75" customHeight="1">
      <c r="B1146" s="247">
        <v>4758</v>
      </c>
      <c r="C1146" s="293" t="s">
        <v>427</v>
      </c>
      <c r="D1146" s="294" t="s">
        <v>1649</v>
      </c>
      <c r="E1146" s="267">
        <v>3350</v>
      </c>
      <c r="F1146" s="293" t="s">
        <v>255</v>
      </c>
      <c r="G1146" s="293" t="s">
        <v>1594</v>
      </c>
      <c r="H1146" s="544">
        <v>44614</v>
      </c>
      <c r="I1146" s="293" t="s">
        <v>164</v>
      </c>
      <c r="J1146" s="293" t="s">
        <v>1650</v>
      </c>
      <c r="K1146" s="183" t="s">
        <v>1774</v>
      </c>
      <c r="L1146" s="251" t="s">
        <v>1679</v>
      </c>
      <c r="M1146" s="298" t="s">
        <v>1728</v>
      </c>
      <c r="N1146" s="251">
        <v>335</v>
      </c>
      <c r="O1146" s="296" t="s">
        <v>686</v>
      </c>
      <c r="P1146" s="297" t="s">
        <v>372</v>
      </c>
      <c r="Q1146" s="293"/>
      <c r="R1146" s="293"/>
      <c r="S1146" s="293"/>
    </row>
    <row r="1147" spans="2:19" ht="15.75" customHeight="1">
      <c r="B1147" s="247">
        <v>4759</v>
      </c>
      <c r="C1147" s="293" t="s">
        <v>427</v>
      </c>
      <c r="D1147" s="294" t="s">
        <v>818</v>
      </c>
      <c r="E1147" s="267">
        <v>3350</v>
      </c>
      <c r="F1147" s="293" t="s">
        <v>865</v>
      </c>
      <c r="G1147" s="293" t="s">
        <v>1638</v>
      </c>
      <c r="H1147" s="544">
        <v>44614</v>
      </c>
      <c r="I1147" s="293" t="s">
        <v>164</v>
      </c>
      <c r="J1147" s="293" t="s">
        <v>1652</v>
      </c>
      <c r="K1147" s="183" t="s">
        <v>1770</v>
      </c>
      <c r="L1147" s="251" t="s">
        <v>1680</v>
      </c>
      <c r="M1147" s="298" t="s">
        <v>860</v>
      </c>
      <c r="N1147" s="251">
        <v>319</v>
      </c>
      <c r="O1147" s="296" t="s">
        <v>686</v>
      </c>
      <c r="P1147" s="297"/>
      <c r="Q1147" s="293"/>
      <c r="R1147" s="293"/>
      <c r="S1147" s="293"/>
    </row>
    <row r="1148" spans="2:19" ht="15.75" customHeight="1">
      <c r="B1148" s="247">
        <v>4760</v>
      </c>
      <c r="C1148" s="293" t="s">
        <v>446</v>
      </c>
      <c r="D1148" s="294" t="s">
        <v>325</v>
      </c>
      <c r="E1148" s="267">
        <v>1780</v>
      </c>
      <c r="F1148" s="293" t="s">
        <v>198</v>
      </c>
      <c r="G1148" s="293" t="s">
        <v>1566</v>
      </c>
      <c r="H1148" s="544">
        <v>44616</v>
      </c>
      <c r="I1148" s="293" t="s">
        <v>402</v>
      </c>
      <c r="J1148" s="293" t="s">
        <v>1655</v>
      </c>
      <c r="K1148" s="183" t="s">
        <v>1749</v>
      </c>
      <c r="L1148" s="251" t="s">
        <v>1681</v>
      </c>
      <c r="M1148" s="298" t="s">
        <v>1250</v>
      </c>
      <c r="N1148" s="251">
        <v>146</v>
      </c>
      <c r="O1148" s="296" t="s">
        <v>686</v>
      </c>
      <c r="P1148" s="297"/>
      <c r="Q1148" s="293"/>
      <c r="R1148" s="293"/>
      <c r="S1148" s="293"/>
    </row>
    <row r="1149" spans="2:19" ht="15.75" customHeight="1">
      <c r="B1149" s="247">
        <v>4761</v>
      </c>
      <c r="C1149" s="293" t="s">
        <v>427</v>
      </c>
      <c r="D1149" s="294" t="s">
        <v>975</v>
      </c>
      <c r="E1149" s="267">
        <v>14000</v>
      </c>
      <c r="F1149" s="293" t="s">
        <v>303</v>
      </c>
      <c r="G1149" s="293" t="s">
        <v>1566</v>
      </c>
      <c r="H1149" s="544">
        <v>44616</v>
      </c>
      <c r="I1149" s="293" t="s">
        <v>224</v>
      </c>
      <c r="J1149" s="293" t="s">
        <v>808</v>
      </c>
      <c r="K1149" s="183" t="s">
        <v>1775</v>
      </c>
      <c r="L1149" s="251" t="s">
        <v>1682</v>
      </c>
      <c r="M1149" s="298" t="s">
        <v>973</v>
      </c>
      <c r="N1149" s="251">
        <v>23</v>
      </c>
      <c r="O1149" s="296" t="s">
        <v>686</v>
      </c>
      <c r="P1149" s="297"/>
      <c r="Q1149" s="293"/>
      <c r="R1149" s="293"/>
      <c r="S1149" s="293"/>
    </row>
    <row r="1150" spans="2:19" ht="15.75" customHeight="1">
      <c r="B1150" s="247">
        <v>4762</v>
      </c>
      <c r="C1150" s="293" t="s">
        <v>427</v>
      </c>
      <c r="D1150" s="294" t="s">
        <v>2067</v>
      </c>
      <c r="E1150" s="267">
        <v>9000</v>
      </c>
      <c r="F1150" s="293" t="s">
        <v>163</v>
      </c>
      <c r="G1150" s="293" t="s">
        <v>1566</v>
      </c>
      <c r="H1150" s="544">
        <v>44617</v>
      </c>
      <c r="I1150" s="293" t="s">
        <v>164</v>
      </c>
      <c r="J1150" s="293" t="s">
        <v>1660</v>
      </c>
      <c r="K1150" s="183" t="s">
        <v>1768</v>
      </c>
      <c r="L1150" s="251" t="s">
        <v>1683</v>
      </c>
      <c r="M1150" s="298" t="s">
        <v>8</v>
      </c>
      <c r="N1150" s="282">
        <v>289</v>
      </c>
      <c r="O1150" s="296" t="s">
        <v>686</v>
      </c>
      <c r="P1150" s="297"/>
      <c r="Q1150" s="293"/>
      <c r="R1150" s="293"/>
      <c r="S1150" s="293"/>
    </row>
    <row r="1151" spans="2:19" ht="15.75" customHeight="1">
      <c r="B1151" s="247">
        <v>4763</v>
      </c>
      <c r="C1151" s="293" t="s">
        <v>433</v>
      </c>
      <c r="D1151" s="294" t="s">
        <v>436</v>
      </c>
      <c r="E1151" s="267">
        <v>1250</v>
      </c>
      <c r="F1151" s="293" t="s">
        <v>166</v>
      </c>
      <c r="G1151" s="293" t="s">
        <v>1566</v>
      </c>
      <c r="H1151" s="544">
        <v>44617</v>
      </c>
      <c r="I1151" s="293" t="s">
        <v>164</v>
      </c>
      <c r="J1151" s="293" t="s">
        <v>1659</v>
      </c>
      <c r="K1151" s="183" t="s">
        <v>903</v>
      </c>
      <c r="L1151" s="251" t="s">
        <v>1684</v>
      </c>
      <c r="M1151" s="298" t="s">
        <v>940</v>
      </c>
      <c r="N1151" s="251">
        <v>12</v>
      </c>
      <c r="O1151" s="296" t="s">
        <v>686</v>
      </c>
      <c r="P1151" s="297"/>
      <c r="Q1151" s="293"/>
      <c r="R1151" s="293"/>
      <c r="S1151" s="293"/>
    </row>
    <row r="1152" spans="2:19" ht="15.75" customHeight="1">
      <c r="B1152" s="247">
        <v>4764</v>
      </c>
      <c r="C1152" s="293" t="s">
        <v>427</v>
      </c>
      <c r="D1152" s="294" t="s">
        <v>46</v>
      </c>
      <c r="E1152" s="267">
        <v>3350</v>
      </c>
      <c r="F1152" s="293" t="s">
        <v>198</v>
      </c>
      <c r="G1152" s="293" t="s">
        <v>1566</v>
      </c>
      <c r="H1152" s="544">
        <v>44617</v>
      </c>
      <c r="I1152" s="293" t="s">
        <v>164</v>
      </c>
      <c r="J1152" s="293" t="s">
        <v>689</v>
      </c>
      <c r="K1152" s="183" t="s">
        <v>1749</v>
      </c>
      <c r="L1152" s="251" t="s">
        <v>1685</v>
      </c>
      <c r="M1152" s="298" t="s">
        <v>47</v>
      </c>
      <c r="N1152" s="251">
        <v>196</v>
      </c>
      <c r="O1152" s="296" t="s">
        <v>686</v>
      </c>
      <c r="P1152" s="297"/>
      <c r="Q1152" s="293"/>
      <c r="R1152" s="293"/>
      <c r="S1152" s="293"/>
    </row>
    <row r="1153" spans="2:19" ht="15.75" customHeight="1">
      <c r="B1153" s="247">
        <v>4765</v>
      </c>
      <c r="C1153" s="293" t="s">
        <v>433</v>
      </c>
      <c r="D1153" s="294" t="s">
        <v>268</v>
      </c>
      <c r="E1153" s="267">
        <v>1250</v>
      </c>
      <c r="F1153" s="293" t="s">
        <v>166</v>
      </c>
      <c r="G1153" s="293" t="s">
        <v>1566</v>
      </c>
      <c r="H1153" s="544">
        <v>44617</v>
      </c>
      <c r="I1153" s="293" t="s">
        <v>164</v>
      </c>
      <c r="J1153" s="293" t="s">
        <v>723</v>
      </c>
      <c r="K1153" s="183" t="s">
        <v>903</v>
      </c>
      <c r="L1153" s="251" t="s">
        <v>1686</v>
      </c>
      <c r="M1153" s="298" t="s">
        <v>915</v>
      </c>
      <c r="N1153" s="251">
        <v>2</v>
      </c>
      <c r="O1153" s="296" t="s">
        <v>686</v>
      </c>
      <c r="P1153" s="297"/>
      <c r="Q1153" s="293"/>
      <c r="R1153" s="293"/>
      <c r="S1153" s="293"/>
    </row>
    <row r="1154" spans="2:19" ht="15.75" customHeight="1">
      <c r="B1154" s="247">
        <v>4766</v>
      </c>
      <c r="C1154" s="293" t="s">
        <v>427</v>
      </c>
      <c r="D1154" s="294" t="s">
        <v>1580</v>
      </c>
      <c r="E1154" s="267">
        <v>1300</v>
      </c>
      <c r="F1154" s="293" t="s">
        <v>166</v>
      </c>
      <c r="G1154" s="293" t="s">
        <v>1566</v>
      </c>
      <c r="H1154" s="544">
        <v>44617</v>
      </c>
      <c r="I1154" s="293" t="s">
        <v>164</v>
      </c>
      <c r="J1154" s="293" t="s">
        <v>2424</v>
      </c>
      <c r="K1154" s="183" t="s">
        <v>903</v>
      </c>
      <c r="L1154" s="533">
        <v>1113409</v>
      </c>
      <c r="M1154" s="298" t="s">
        <v>1576</v>
      </c>
      <c r="N1154" s="251">
        <v>332</v>
      </c>
      <c r="O1154" s="296" t="s">
        <v>686</v>
      </c>
      <c r="P1154" s="297"/>
      <c r="Q1154" s="293"/>
      <c r="R1154" s="293"/>
      <c r="S1154" s="293"/>
    </row>
    <row r="1155" spans="2:19" ht="15.75" customHeight="1">
      <c r="B1155" s="247">
        <v>4767</v>
      </c>
      <c r="C1155" s="293" t="s">
        <v>446</v>
      </c>
      <c r="D1155" s="294" t="s">
        <v>268</v>
      </c>
      <c r="E1155" s="267">
        <v>1250</v>
      </c>
      <c r="F1155" s="293" t="s">
        <v>163</v>
      </c>
      <c r="G1155" s="293" t="s">
        <v>1566</v>
      </c>
      <c r="H1155" s="544">
        <v>44617</v>
      </c>
      <c r="I1155" s="293" t="s">
        <v>164</v>
      </c>
      <c r="J1155" s="293" t="s">
        <v>169</v>
      </c>
      <c r="K1155" s="183" t="s">
        <v>1768</v>
      </c>
      <c r="L1155" s="319" t="s">
        <v>1687</v>
      </c>
      <c r="M1155" s="298"/>
      <c r="N1155" s="353"/>
      <c r="O1155" s="296" t="s">
        <v>686</v>
      </c>
      <c r="P1155" s="297"/>
      <c r="Q1155" s="293"/>
      <c r="R1155" s="293"/>
      <c r="S1155" s="293"/>
    </row>
    <row r="1156" spans="2:19" ht="15.75" customHeight="1">
      <c r="B1156" s="247">
        <v>4768</v>
      </c>
      <c r="C1156" s="293" t="s">
        <v>433</v>
      </c>
      <c r="D1156" s="294" t="s">
        <v>170</v>
      </c>
      <c r="E1156" s="267">
        <v>1250</v>
      </c>
      <c r="F1156" s="293" t="s">
        <v>166</v>
      </c>
      <c r="G1156" s="293" t="s">
        <v>1566</v>
      </c>
      <c r="H1156" s="544">
        <v>44620</v>
      </c>
      <c r="I1156" s="293" t="s">
        <v>164</v>
      </c>
      <c r="J1156" s="293" t="s">
        <v>1798</v>
      </c>
      <c r="K1156" s="183" t="s">
        <v>903</v>
      </c>
      <c r="L1156" s="251" t="s">
        <v>1688</v>
      </c>
      <c r="M1156" s="298" t="s">
        <v>923</v>
      </c>
      <c r="N1156" s="251">
        <v>5</v>
      </c>
      <c r="O1156" s="296" t="s">
        <v>686</v>
      </c>
      <c r="P1156" s="297"/>
      <c r="Q1156" s="293"/>
      <c r="R1156" s="293"/>
      <c r="S1156" s="293"/>
    </row>
    <row r="1157" spans="2:19" ht="14.1" customHeight="1">
      <c r="B1157" s="247">
        <v>4769</v>
      </c>
      <c r="C1157" s="293" t="s">
        <v>433</v>
      </c>
      <c r="D1157" s="294" t="s">
        <v>752</v>
      </c>
      <c r="E1157" s="267">
        <v>1500</v>
      </c>
      <c r="F1157" s="293" t="s">
        <v>166</v>
      </c>
      <c r="G1157" s="293" t="s">
        <v>1566</v>
      </c>
      <c r="H1157" s="544">
        <v>44620</v>
      </c>
      <c r="I1157" s="293" t="s">
        <v>164</v>
      </c>
      <c r="J1157" s="293" t="s">
        <v>1669</v>
      </c>
      <c r="K1157" s="183" t="s">
        <v>903</v>
      </c>
      <c r="L1157" s="251" t="s">
        <v>1689</v>
      </c>
      <c r="M1157" s="302" t="s">
        <v>925</v>
      </c>
      <c r="N1157" s="303">
        <v>6</v>
      </c>
      <c r="O1157" s="296" t="s">
        <v>686</v>
      </c>
      <c r="P1157" s="297"/>
      <c r="Q1157" s="293"/>
      <c r="R1157" s="293"/>
      <c r="S1157" s="293"/>
    </row>
    <row r="1158" spans="2:19" ht="15.75" customHeight="1">
      <c r="B1158" s="247">
        <v>4770</v>
      </c>
      <c r="C1158" s="293" t="s">
        <v>427</v>
      </c>
      <c r="D1158" s="294" t="s">
        <v>426</v>
      </c>
      <c r="E1158" s="388">
        <v>2180</v>
      </c>
      <c r="F1158" s="293" t="s">
        <v>303</v>
      </c>
      <c r="G1158" s="293" t="s">
        <v>1566</v>
      </c>
      <c r="H1158" s="544">
        <v>44620</v>
      </c>
      <c r="I1158" s="293" t="s">
        <v>164</v>
      </c>
      <c r="J1158" s="293" t="s">
        <v>733</v>
      </c>
      <c r="K1158" s="183" t="s">
        <v>1775</v>
      </c>
      <c r="L1158" s="251" t="s">
        <v>1690</v>
      </c>
      <c r="M1158" s="298" t="s">
        <v>150</v>
      </c>
      <c r="N1158" s="251">
        <v>262</v>
      </c>
      <c r="O1158" s="296" t="s">
        <v>686</v>
      </c>
      <c r="P1158" s="297"/>
      <c r="Q1158" s="293"/>
      <c r="R1158" s="293"/>
      <c r="S1158" s="293"/>
    </row>
    <row r="1159" spans="2:19" ht="15.75" customHeight="1">
      <c r="B1159" s="247">
        <v>4771</v>
      </c>
      <c r="C1159" s="293" t="s">
        <v>1884</v>
      </c>
      <c r="D1159" s="294" t="s">
        <v>309</v>
      </c>
      <c r="E1159" s="267">
        <v>250</v>
      </c>
      <c r="F1159" s="293" t="s">
        <v>166</v>
      </c>
      <c r="G1159" s="293" t="s">
        <v>1566</v>
      </c>
      <c r="H1159" s="544">
        <v>44620</v>
      </c>
      <c r="I1159" s="293" t="s">
        <v>164</v>
      </c>
      <c r="J1159" s="293" t="s">
        <v>1670</v>
      </c>
      <c r="K1159" s="183" t="s">
        <v>903</v>
      </c>
      <c r="L1159" s="251" t="s">
        <v>1691</v>
      </c>
      <c r="M1159" s="298" t="s">
        <v>967</v>
      </c>
      <c r="N1159" s="251">
        <v>21</v>
      </c>
      <c r="O1159" s="296" t="s">
        <v>686</v>
      </c>
      <c r="P1159" s="297"/>
      <c r="Q1159" s="293"/>
      <c r="R1159" s="293"/>
      <c r="S1159" s="293"/>
    </row>
    <row r="1160" spans="2:19" ht="14.1" customHeight="1">
      <c r="B1160" s="247">
        <v>4772</v>
      </c>
      <c r="C1160" s="293" t="s">
        <v>427</v>
      </c>
      <c r="D1160" s="294" t="s">
        <v>1583</v>
      </c>
      <c r="E1160" s="267">
        <v>1350</v>
      </c>
      <c r="F1160" s="293" t="s">
        <v>166</v>
      </c>
      <c r="G1160" s="293" t="s">
        <v>1566</v>
      </c>
      <c r="H1160" s="544">
        <v>44620</v>
      </c>
      <c r="I1160" s="293" t="s">
        <v>164</v>
      </c>
      <c r="J1160" s="293" t="s">
        <v>761</v>
      </c>
      <c r="K1160" s="183" t="s">
        <v>903</v>
      </c>
      <c r="L1160" s="450" t="s">
        <v>1752</v>
      </c>
      <c r="M1160" s="449" t="s">
        <v>1588</v>
      </c>
      <c r="N1160" s="450">
        <v>328</v>
      </c>
      <c r="O1160" s="296" t="s">
        <v>686</v>
      </c>
      <c r="P1160" s="297"/>
      <c r="Q1160" s="293"/>
      <c r="R1160" s="293"/>
      <c r="S1160" s="293"/>
    </row>
    <row r="1161" spans="2:19" ht="15.75" customHeight="1">
      <c r="B1161" s="247">
        <v>4773</v>
      </c>
      <c r="C1161" s="293" t="s">
        <v>450</v>
      </c>
      <c r="D1161" s="294" t="s">
        <v>503</v>
      </c>
      <c r="E1161" s="267">
        <v>5000</v>
      </c>
      <c r="F1161" s="293" t="s">
        <v>198</v>
      </c>
      <c r="G1161" s="293" t="s">
        <v>1566</v>
      </c>
      <c r="H1161" s="544">
        <v>44620</v>
      </c>
      <c r="I1161" s="293" t="s">
        <v>224</v>
      </c>
      <c r="J1161" s="293" t="s">
        <v>1755</v>
      </c>
      <c r="K1161" s="183" t="s">
        <v>1749</v>
      </c>
      <c r="L1161" s="450" t="s">
        <v>1753</v>
      </c>
      <c r="M1161" s="449" t="s">
        <v>1289</v>
      </c>
      <c r="N1161" s="450">
        <v>113</v>
      </c>
      <c r="O1161" s="296" t="s">
        <v>686</v>
      </c>
      <c r="P1161" s="297"/>
      <c r="Q1161" s="293"/>
      <c r="R1161" s="293"/>
      <c r="S1161" s="293"/>
    </row>
    <row r="1162" spans="2:19" ht="14.1" customHeight="1">
      <c r="B1162" s="247">
        <v>4774</v>
      </c>
      <c r="C1162" s="357" t="s">
        <v>427</v>
      </c>
      <c r="D1162" s="403" t="s">
        <v>692</v>
      </c>
      <c r="E1162" s="263">
        <v>2800</v>
      </c>
      <c r="F1162" s="357" t="s">
        <v>865</v>
      </c>
      <c r="G1162" s="357" t="s">
        <v>1566</v>
      </c>
      <c r="H1162" s="551">
        <v>44620</v>
      </c>
      <c r="I1162" s="357" t="s">
        <v>164</v>
      </c>
      <c r="J1162" s="357" t="s">
        <v>1756</v>
      </c>
      <c r="K1162" s="262" t="s">
        <v>1770</v>
      </c>
      <c r="L1162" s="359" t="s">
        <v>1754</v>
      </c>
      <c r="M1162" s="358" t="s">
        <v>843</v>
      </c>
      <c r="N1162" s="359">
        <v>98</v>
      </c>
      <c r="O1162" s="360" t="s">
        <v>686</v>
      </c>
      <c r="P1162" s="304" t="s">
        <v>372</v>
      </c>
      <c r="Q1162" s="293"/>
      <c r="R1162" s="293"/>
      <c r="S1162" s="293"/>
    </row>
    <row r="1163" spans="2:19" ht="14.25" customHeight="1">
      <c r="B1163" s="247">
        <v>4775</v>
      </c>
      <c r="C1163" s="293" t="s">
        <v>427</v>
      </c>
      <c r="D1163" s="294" t="s">
        <v>212</v>
      </c>
      <c r="E1163" s="267">
        <v>5000</v>
      </c>
      <c r="F1163" s="293" t="s">
        <v>303</v>
      </c>
      <c r="G1163" s="293" t="s">
        <v>1609</v>
      </c>
      <c r="H1163" s="544">
        <v>44620</v>
      </c>
      <c r="I1163" s="293" t="s">
        <v>1766</v>
      </c>
      <c r="J1163" s="293" t="s">
        <v>1766</v>
      </c>
      <c r="K1163" s="183" t="s">
        <v>1775</v>
      </c>
      <c r="L1163" s="319" t="s">
        <v>1776</v>
      </c>
      <c r="M1163" s="318" t="s">
        <v>1370</v>
      </c>
      <c r="N1163" s="319">
        <v>202</v>
      </c>
      <c r="O1163" s="296" t="s">
        <v>686</v>
      </c>
      <c r="P1163" s="320"/>
      <c r="Q1163" s="315"/>
      <c r="R1163" s="293"/>
      <c r="S1163" s="293"/>
    </row>
    <row r="1164" spans="2:19" ht="15.75" customHeight="1">
      <c r="B1164" s="247">
        <v>4776</v>
      </c>
      <c r="C1164" s="293" t="s">
        <v>427</v>
      </c>
      <c r="D1164" s="294" t="s">
        <v>59</v>
      </c>
      <c r="E1164" s="267">
        <v>2234</v>
      </c>
      <c r="F1164" s="293" t="s">
        <v>198</v>
      </c>
      <c r="G1164" s="293" t="s">
        <v>7</v>
      </c>
      <c r="H1164" s="544">
        <v>44620</v>
      </c>
      <c r="I1164" s="293" t="s">
        <v>164</v>
      </c>
      <c r="J1164" s="293" t="s">
        <v>5712</v>
      </c>
      <c r="K1164" s="183" t="s">
        <v>1749</v>
      </c>
      <c r="L1164" s="251" t="s">
        <v>1777</v>
      </c>
      <c r="M1164" s="298" t="s">
        <v>60</v>
      </c>
      <c r="N1164" s="251">
        <v>191</v>
      </c>
      <c r="O1164" s="296" t="s">
        <v>686</v>
      </c>
      <c r="P1164" s="297" t="s">
        <v>372</v>
      </c>
      <c r="Q1164" s="293"/>
      <c r="R1164" s="293"/>
      <c r="S1164" s="293"/>
    </row>
    <row r="1165" spans="2:19" ht="15.75" customHeight="1">
      <c r="B1165" s="247">
        <v>4777</v>
      </c>
      <c r="C1165" s="293" t="s">
        <v>427</v>
      </c>
      <c r="D1165" s="294" t="s">
        <v>482</v>
      </c>
      <c r="E1165" s="267">
        <v>7000</v>
      </c>
      <c r="F1165" s="293" t="s">
        <v>163</v>
      </c>
      <c r="G1165" s="293" t="s">
        <v>1609</v>
      </c>
      <c r="H1165" s="544">
        <v>44621</v>
      </c>
      <c r="I1165" s="293" t="s">
        <v>224</v>
      </c>
      <c r="J1165" s="293" t="s">
        <v>285</v>
      </c>
      <c r="K1165" s="183" t="s">
        <v>1768</v>
      </c>
      <c r="L1165" s="251" t="s">
        <v>1778</v>
      </c>
      <c r="M1165" s="298" t="s">
        <v>1347</v>
      </c>
      <c r="N1165" s="251">
        <v>188</v>
      </c>
      <c r="O1165" s="296" t="s">
        <v>686</v>
      </c>
      <c r="P1165" s="297"/>
      <c r="Q1165" s="293"/>
      <c r="R1165" s="293"/>
      <c r="S1165" s="293"/>
    </row>
    <row r="1166" spans="2:19" ht="14.1" customHeight="1">
      <c r="B1166" s="247">
        <v>4778</v>
      </c>
      <c r="C1166" s="293" t="s">
        <v>433</v>
      </c>
      <c r="D1166" s="294" t="s">
        <v>194</v>
      </c>
      <c r="E1166" s="267">
        <v>1700</v>
      </c>
      <c r="F1166" s="293" t="s">
        <v>166</v>
      </c>
      <c r="G1166" s="293" t="s">
        <v>7</v>
      </c>
      <c r="H1166" s="544">
        <v>44621</v>
      </c>
      <c r="I1166" s="293" t="s">
        <v>164</v>
      </c>
      <c r="J1166" s="293" t="s">
        <v>1798</v>
      </c>
      <c r="K1166" s="183" t="s">
        <v>903</v>
      </c>
      <c r="L1166" s="251" t="s">
        <v>1779</v>
      </c>
      <c r="M1166" s="298" t="s">
        <v>929</v>
      </c>
      <c r="N1166" s="251">
        <v>8</v>
      </c>
      <c r="O1166" s="296" t="s">
        <v>686</v>
      </c>
      <c r="P1166" s="297"/>
      <c r="Q1166" s="293"/>
      <c r="R1166" s="293"/>
      <c r="S1166" s="293"/>
    </row>
    <row r="1167" spans="2:19" ht="14.1" customHeight="1">
      <c r="B1167" s="247">
        <v>4779</v>
      </c>
      <c r="C1167" s="293" t="s">
        <v>427</v>
      </c>
      <c r="D1167" s="294" t="s">
        <v>87</v>
      </c>
      <c r="E1167" s="267">
        <v>1600</v>
      </c>
      <c r="F1167" s="293" t="s">
        <v>166</v>
      </c>
      <c r="G1167" s="293" t="s">
        <v>7</v>
      </c>
      <c r="H1167" s="544">
        <v>44621</v>
      </c>
      <c r="I1167" s="293" t="s">
        <v>164</v>
      </c>
      <c r="J1167" s="293" t="s">
        <v>1799</v>
      </c>
      <c r="K1167" s="183" t="s">
        <v>903</v>
      </c>
      <c r="L1167" s="251" t="s">
        <v>1780</v>
      </c>
      <c r="M1167" s="298" t="s">
        <v>88</v>
      </c>
      <c r="N1167" s="251">
        <v>217</v>
      </c>
      <c r="O1167" s="296" t="s">
        <v>686</v>
      </c>
      <c r="P1167" s="297"/>
      <c r="Q1167" s="293"/>
      <c r="R1167" s="293"/>
      <c r="S1167" s="293"/>
    </row>
    <row r="1168" spans="2:19" ht="14.1" customHeight="1">
      <c r="B1168" s="247">
        <v>4780</v>
      </c>
      <c r="C1168" s="357" t="s">
        <v>427</v>
      </c>
      <c r="D1168" s="403" t="s">
        <v>438</v>
      </c>
      <c r="E1168" s="263">
        <v>5335</v>
      </c>
      <c r="F1168" s="357" t="s">
        <v>255</v>
      </c>
      <c r="G1168" s="357" t="s">
        <v>7</v>
      </c>
      <c r="H1168" s="551">
        <v>44621</v>
      </c>
      <c r="I1168" s="357" t="s">
        <v>164</v>
      </c>
      <c r="J1168" s="357" t="s">
        <v>1800</v>
      </c>
      <c r="K1168" s="262" t="s">
        <v>1774</v>
      </c>
      <c r="L1168" s="359" t="s">
        <v>1781</v>
      </c>
      <c r="M1168" s="358" t="s">
        <v>827</v>
      </c>
      <c r="N1168" s="359">
        <v>111</v>
      </c>
      <c r="O1168" s="360" t="s">
        <v>686</v>
      </c>
      <c r="P1168" s="304" t="s">
        <v>372</v>
      </c>
      <c r="Q1168" s="293"/>
      <c r="R1168" s="293"/>
      <c r="S1168" s="293"/>
    </row>
    <row r="1169" spans="2:22" ht="14.25" customHeight="1">
      <c r="B1169" s="247">
        <v>4781</v>
      </c>
      <c r="C1169" s="293" t="s">
        <v>427</v>
      </c>
      <c r="D1169" s="294" t="s">
        <v>441</v>
      </c>
      <c r="E1169" s="267">
        <v>5335</v>
      </c>
      <c r="F1169" s="293" t="s">
        <v>255</v>
      </c>
      <c r="G1169" s="293" t="s">
        <v>7</v>
      </c>
      <c r="H1169" s="544">
        <v>44621</v>
      </c>
      <c r="I1169" s="293" t="s">
        <v>164</v>
      </c>
      <c r="J1169" s="293" t="s">
        <v>1800</v>
      </c>
      <c r="K1169" s="183" t="s">
        <v>1774</v>
      </c>
      <c r="L1169" s="251" t="s">
        <v>1782</v>
      </c>
      <c r="M1169" s="298" t="s">
        <v>828</v>
      </c>
      <c r="N1169" s="251">
        <v>284</v>
      </c>
      <c r="O1169" s="296" t="s">
        <v>686</v>
      </c>
      <c r="P1169" s="297"/>
      <c r="Q1169" s="293"/>
      <c r="R1169" s="293"/>
      <c r="S1169" s="293"/>
    </row>
    <row r="1170" spans="2:22" ht="15.75" customHeight="1">
      <c r="B1170" s="247">
        <v>4782</v>
      </c>
      <c r="C1170" s="293" t="s">
        <v>427</v>
      </c>
      <c r="D1170" s="294" t="s">
        <v>457</v>
      </c>
      <c r="E1170" s="267">
        <v>11000</v>
      </c>
      <c r="F1170" s="293" t="s">
        <v>255</v>
      </c>
      <c r="G1170" s="293" t="s">
        <v>1609</v>
      </c>
      <c r="H1170" s="544">
        <v>44621</v>
      </c>
      <c r="I1170" s="293" t="s">
        <v>224</v>
      </c>
      <c r="J1170" s="293" t="s">
        <v>285</v>
      </c>
      <c r="K1170" s="183" t="s">
        <v>1774</v>
      </c>
      <c r="L1170" s="251" t="s">
        <v>1783</v>
      </c>
      <c r="M1170" s="298" t="s">
        <v>829</v>
      </c>
      <c r="N1170" s="251">
        <v>285</v>
      </c>
      <c r="O1170" s="296" t="s">
        <v>686</v>
      </c>
      <c r="P1170" s="297"/>
      <c r="Q1170" s="293"/>
      <c r="R1170" s="293"/>
      <c r="S1170" s="293"/>
    </row>
    <row r="1171" spans="2:22" ht="15.75" customHeight="1">
      <c r="B1171" s="247">
        <v>4783</v>
      </c>
      <c r="C1171" s="293" t="s">
        <v>1884</v>
      </c>
      <c r="D1171" s="294" t="s">
        <v>289</v>
      </c>
      <c r="E1171" s="267">
        <v>675</v>
      </c>
      <c r="F1171" s="293" t="s">
        <v>166</v>
      </c>
      <c r="G1171" s="293" t="s">
        <v>7</v>
      </c>
      <c r="H1171" s="544">
        <v>44621</v>
      </c>
      <c r="I1171" s="293" t="s">
        <v>164</v>
      </c>
      <c r="J1171" s="293" t="s">
        <v>1801</v>
      </c>
      <c r="K1171" s="183" t="s">
        <v>903</v>
      </c>
      <c r="L1171" s="251" t="s">
        <v>1784</v>
      </c>
      <c r="M1171" s="298" t="s">
        <v>964</v>
      </c>
      <c r="N1171" s="251">
        <v>20</v>
      </c>
      <c r="O1171" s="296" t="s">
        <v>686</v>
      </c>
      <c r="P1171" s="297"/>
      <c r="Q1171" s="293"/>
      <c r="R1171" s="293"/>
      <c r="S1171" s="293"/>
    </row>
    <row r="1172" spans="2:22" ht="15.75" customHeight="1">
      <c r="B1172" s="247">
        <v>4784</v>
      </c>
      <c r="C1172" s="293" t="s">
        <v>427</v>
      </c>
      <c r="D1172" s="294" t="s">
        <v>714</v>
      </c>
      <c r="E1172" s="267">
        <v>3350</v>
      </c>
      <c r="F1172" s="293" t="s">
        <v>198</v>
      </c>
      <c r="G1172" s="293" t="s">
        <v>7</v>
      </c>
      <c r="H1172" s="544">
        <v>44621</v>
      </c>
      <c r="I1172" s="293" t="s">
        <v>164</v>
      </c>
      <c r="J1172" s="293" t="s">
        <v>374</v>
      </c>
      <c r="K1172" s="183" t="s">
        <v>1749</v>
      </c>
      <c r="L1172" s="251" t="s">
        <v>1785</v>
      </c>
      <c r="M1172" s="298" t="s">
        <v>849</v>
      </c>
      <c r="N1172" s="251">
        <v>308</v>
      </c>
      <c r="O1172" s="296" t="s">
        <v>686</v>
      </c>
      <c r="P1172" s="297"/>
      <c r="Q1172" s="293"/>
      <c r="R1172" s="293"/>
      <c r="S1172" s="293"/>
    </row>
    <row r="1173" spans="2:22" ht="15.75" customHeight="1">
      <c r="B1173" s="247">
        <v>4785</v>
      </c>
      <c r="C1173" s="293" t="s">
        <v>446</v>
      </c>
      <c r="D1173" s="294" t="s">
        <v>359</v>
      </c>
      <c r="E1173" s="267">
        <v>380</v>
      </c>
      <c r="F1173" s="293" t="s">
        <v>198</v>
      </c>
      <c r="G1173" s="293" t="s">
        <v>7</v>
      </c>
      <c r="H1173" s="544">
        <v>44621</v>
      </c>
      <c r="I1173" s="293" t="s">
        <v>402</v>
      </c>
      <c r="J1173" s="293" t="s">
        <v>1802</v>
      </c>
      <c r="K1173" s="183" t="s">
        <v>1749</v>
      </c>
      <c r="L1173" s="251" t="s">
        <v>1786</v>
      </c>
      <c r="M1173" s="298" t="s">
        <v>1238</v>
      </c>
      <c r="N1173" s="251">
        <v>140</v>
      </c>
      <c r="O1173" s="296" t="s">
        <v>686</v>
      </c>
      <c r="P1173" s="297"/>
      <c r="Q1173" s="293"/>
      <c r="R1173" s="293"/>
      <c r="S1173" s="293"/>
    </row>
    <row r="1174" spans="2:22" ht="15.75" customHeight="1">
      <c r="B1174" s="247">
        <v>4786</v>
      </c>
      <c r="C1174" s="293" t="s">
        <v>446</v>
      </c>
      <c r="D1174" s="294" t="s">
        <v>219</v>
      </c>
      <c r="E1174" s="267">
        <v>15000</v>
      </c>
      <c r="F1174" s="293" t="s">
        <v>163</v>
      </c>
      <c r="G1174" s="293" t="s">
        <v>7</v>
      </c>
      <c r="H1174" s="544">
        <v>44621</v>
      </c>
      <c r="I1174" s="293" t="s">
        <v>224</v>
      </c>
      <c r="J1174" s="293" t="s">
        <v>694</v>
      </c>
      <c r="K1174" s="183" t="s">
        <v>1768</v>
      </c>
      <c r="L1174" s="251" t="s">
        <v>1787</v>
      </c>
      <c r="M1174" s="298" t="s">
        <v>1132</v>
      </c>
      <c r="N1174" s="251">
        <v>88</v>
      </c>
      <c r="O1174" s="296" t="s">
        <v>686</v>
      </c>
      <c r="P1174" s="297"/>
      <c r="Q1174" s="293"/>
      <c r="R1174" s="293"/>
      <c r="S1174" s="293"/>
    </row>
    <row r="1175" spans="2:22" ht="15.75" customHeight="1">
      <c r="B1175" s="247">
        <v>4787</v>
      </c>
      <c r="C1175" s="293" t="s">
        <v>427</v>
      </c>
      <c r="D1175" s="294" t="s">
        <v>1858</v>
      </c>
      <c r="E1175" s="267">
        <v>2180</v>
      </c>
      <c r="F1175" s="293" t="s">
        <v>295</v>
      </c>
      <c r="G1175" s="293" t="s">
        <v>1609</v>
      </c>
      <c r="H1175" s="544">
        <v>44622</v>
      </c>
      <c r="I1175" s="293" t="s">
        <v>164</v>
      </c>
      <c r="J1175" s="293" t="s">
        <v>1803</v>
      </c>
      <c r="K1175" s="183" t="s">
        <v>1769</v>
      </c>
      <c r="L1175" s="251" t="s">
        <v>1788</v>
      </c>
      <c r="M1175" s="298" t="s">
        <v>1859</v>
      </c>
      <c r="N1175" s="251">
        <v>337</v>
      </c>
      <c r="O1175" s="296" t="s">
        <v>686</v>
      </c>
      <c r="P1175" s="297"/>
      <c r="Q1175" s="293"/>
      <c r="R1175" s="293"/>
      <c r="S1175" s="293"/>
    </row>
    <row r="1176" spans="2:22" ht="14.1" customHeight="1">
      <c r="B1176" s="247">
        <v>4788</v>
      </c>
      <c r="C1176" s="357" t="s">
        <v>427</v>
      </c>
      <c r="D1176" s="403" t="s">
        <v>319</v>
      </c>
      <c r="E1176" s="263">
        <v>3000</v>
      </c>
      <c r="F1176" s="357" t="s">
        <v>198</v>
      </c>
      <c r="G1176" s="357" t="s">
        <v>7</v>
      </c>
      <c r="H1176" s="551">
        <v>44622</v>
      </c>
      <c r="I1176" s="357" t="s">
        <v>164</v>
      </c>
      <c r="J1176" s="357" t="s">
        <v>719</v>
      </c>
      <c r="K1176" s="262" t="s">
        <v>1749</v>
      </c>
      <c r="L1176" s="359" t="s">
        <v>1789</v>
      </c>
      <c r="M1176" s="358" t="s">
        <v>1385</v>
      </c>
      <c r="N1176" s="359">
        <v>270</v>
      </c>
      <c r="O1176" s="360" t="s">
        <v>686</v>
      </c>
      <c r="P1176" s="304" t="s">
        <v>372</v>
      </c>
      <c r="Q1176" s="293"/>
      <c r="R1176" s="293"/>
      <c r="S1176" s="293"/>
    </row>
    <row r="1177" spans="2:22" ht="15.75" customHeight="1">
      <c r="B1177" s="247">
        <v>4789</v>
      </c>
      <c r="C1177" s="293" t="s">
        <v>427</v>
      </c>
      <c r="D1177" s="294" t="s">
        <v>104</v>
      </c>
      <c r="E1177" s="267">
        <v>2180</v>
      </c>
      <c r="F1177" s="293" t="s">
        <v>163</v>
      </c>
      <c r="G1177" s="293" t="s">
        <v>7</v>
      </c>
      <c r="H1177" s="544">
        <v>44622</v>
      </c>
      <c r="I1177" s="293" t="s">
        <v>164</v>
      </c>
      <c r="J1177" s="293" t="s">
        <v>587</v>
      </c>
      <c r="K1177" s="183" t="s">
        <v>1768</v>
      </c>
      <c r="L1177" s="251" t="s">
        <v>1790</v>
      </c>
      <c r="M1177" s="298" t="s">
        <v>105</v>
      </c>
      <c r="N1177" s="249">
        <v>241</v>
      </c>
      <c r="O1177" s="296" t="s">
        <v>686</v>
      </c>
      <c r="P1177" s="297"/>
      <c r="Q1177" s="293"/>
      <c r="R1177" s="293"/>
      <c r="S1177" s="293"/>
    </row>
    <row r="1178" spans="2:22" ht="15.75" customHeight="1">
      <c r="B1178" s="247">
        <v>4790</v>
      </c>
      <c r="C1178" s="293" t="s">
        <v>427</v>
      </c>
      <c r="D1178" s="294" t="s">
        <v>277</v>
      </c>
      <c r="E1178" s="267">
        <v>5000</v>
      </c>
      <c r="F1178" s="293" t="s">
        <v>166</v>
      </c>
      <c r="G1178" s="293" t="s">
        <v>7</v>
      </c>
      <c r="H1178" s="544">
        <v>44622</v>
      </c>
      <c r="I1178" s="293" t="s">
        <v>224</v>
      </c>
      <c r="J1178" s="293" t="s">
        <v>694</v>
      </c>
      <c r="K1178" s="183" t="s">
        <v>903</v>
      </c>
      <c r="L1178" s="251" t="s">
        <v>1791</v>
      </c>
      <c r="M1178" s="298" t="s">
        <v>1031</v>
      </c>
      <c r="N1178" s="251">
        <v>41</v>
      </c>
      <c r="O1178" s="296" t="s">
        <v>686</v>
      </c>
      <c r="P1178" s="297"/>
      <c r="Q1178" s="293"/>
      <c r="R1178" s="293"/>
      <c r="S1178" s="293"/>
    </row>
    <row r="1179" spans="2:22" ht="15.75" customHeight="1">
      <c r="B1179" s="247">
        <v>4791</v>
      </c>
      <c r="C1179" s="293" t="s">
        <v>1884</v>
      </c>
      <c r="D1179" s="294" t="s">
        <v>177</v>
      </c>
      <c r="E1179" s="267">
        <v>1350</v>
      </c>
      <c r="F1179" s="293" t="s">
        <v>166</v>
      </c>
      <c r="G1179" s="293" t="s">
        <v>7</v>
      </c>
      <c r="H1179" s="544">
        <v>44622</v>
      </c>
      <c r="I1179" s="293" t="s">
        <v>164</v>
      </c>
      <c r="J1179" s="293" t="s">
        <v>1805</v>
      </c>
      <c r="K1179" s="183" t="s">
        <v>903</v>
      </c>
      <c r="L1179" s="251" t="s">
        <v>1792</v>
      </c>
      <c r="M1179" s="298" t="s">
        <v>949</v>
      </c>
      <c r="N1179" s="323">
        <v>15</v>
      </c>
      <c r="O1179" s="296" t="s">
        <v>686</v>
      </c>
      <c r="P1179" s="297"/>
      <c r="Q1179" s="293"/>
      <c r="R1179" s="293"/>
      <c r="S1179" s="293"/>
    </row>
    <row r="1180" spans="2:22" ht="15.75" customHeight="1">
      <c r="B1180" s="247">
        <v>4792</v>
      </c>
      <c r="C1180" s="293" t="s">
        <v>1884</v>
      </c>
      <c r="D1180" s="451" t="s">
        <v>261</v>
      </c>
      <c r="E1180" s="267">
        <v>1350</v>
      </c>
      <c r="F1180" s="293" t="s">
        <v>166</v>
      </c>
      <c r="G1180" s="293" t="s">
        <v>7</v>
      </c>
      <c r="H1180" s="544">
        <v>44622</v>
      </c>
      <c r="I1180" s="293" t="s">
        <v>164</v>
      </c>
      <c r="J1180" s="293" t="s">
        <v>378</v>
      </c>
      <c r="K1180" s="183" t="s">
        <v>903</v>
      </c>
      <c r="L1180" s="251" t="s">
        <v>1793</v>
      </c>
      <c r="M1180" s="298" t="s">
        <v>946</v>
      </c>
      <c r="N1180" s="251">
        <v>14</v>
      </c>
      <c r="O1180" s="296" t="s">
        <v>686</v>
      </c>
      <c r="P1180" s="297"/>
      <c r="Q1180" s="293"/>
      <c r="R1180" s="293"/>
      <c r="S1180" s="293"/>
    </row>
    <row r="1181" spans="2:22" ht="15.75" customHeight="1">
      <c r="B1181" s="247">
        <v>4793</v>
      </c>
      <c r="C1181" s="357" t="s">
        <v>294</v>
      </c>
      <c r="D1181" s="403" t="s">
        <v>474</v>
      </c>
      <c r="E1181" s="263">
        <v>705</v>
      </c>
      <c r="F1181" s="357" t="s">
        <v>198</v>
      </c>
      <c r="G1181" s="357" t="s">
        <v>7</v>
      </c>
      <c r="H1181" s="551">
        <v>44622</v>
      </c>
      <c r="I1181" s="357" t="s">
        <v>402</v>
      </c>
      <c r="J1181" s="357" t="s">
        <v>399</v>
      </c>
      <c r="K1181" s="262" t="s">
        <v>1749</v>
      </c>
      <c r="L1181" s="359" t="s">
        <v>1794</v>
      </c>
      <c r="M1181" s="358" t="s">
        <v>1393</v>
      </c>
      <c r="N1181" s="359">
        <v>165</v>
      </c>
      <c r="O1181" s="360" t="s">
        <v>686</v>
      </c>
      <c r="P1181" s="304" t="s">
        <v>372</v>
      </c>
      <c r="Q1181" s="293"/>
      <c r="R1181" s="293"/>
      <c r="S1181" s="293"/>
    </row>
    <row r="1182" spans="2:22" ht="14.1" customHeight="1">
      <c r="B1182" s="247">
        <v>4794</v>
      </c>
      <c r="C1182" s="293" t="s">
        <v>440</v>
      </c>
      <c r="D1182" s="294" t="s">
        <v>478</v>
      </c>
      <c r="E1182" s="267">
        <v>2180</v>
      </c>
      <c r="F1182" s="293" t="s">
        <v>303</v>
      </c>
      <c r="G1182" s="293" t="s">
        <v>7</v>
      </c>
      <c r="H1182" s="544">
        <v>44622</v>
      </c>
      <c r="I1182" s="293" t="s">
        <v>164</v>
      </c>
      <c r="J1182" s="293" t="s">
        <v>599</v>
      </c>
      <c r="K1182" s="183" t="s">
        <v>1775</v>
      </c>
      <c r="L1182" s="251" t="s">
        <v>1795</v>
      </c>
      <c r="M1182" s="298" t="s">
        <v>837</v>
      </c>
      <c r="N1182" s="251">
        <v>293</v>
      </c>
      <c r="O1182" s="296" t="s">
        <v>686</v>
      </c>
      <c r="P1182" s="297"/>
      <c r="Q1182" s="293"/>
      <c r="R1182" s="293"/>
      <c r="S1182" s="293"/>
    </row>
    <row r="1183" spans="2:22" ht="15.75" customHeight="1">
      <c r="B1183" s="247">
        <v>4795</v>
      </c>
      <c r="C1183" s="293" t="s">
        <v>446</v>
      </c>
      <c r="D1183" s="451" t="s">
        <v>272</v>
      </c>
      <c r="E1183" s="267">
        <v>2000</v>
      </c>
      <c r="F1183" s="293" t="s">
        <v>163</v>
      </c>
      <c r="G1183" s="293" t="s">
        <v>7</v>
      </c>
      <c r="H1183" s="544">
        <v>44622</v>
      </c>
      <c r="I1183" s="293" t="s">
        <v>164</v>
      </c>
      <c r="J1183" s="293" t="s">
        <v>167</v>
      </c>
      <c r="K1183" s="183" t="s">
        <v>1768</v>
      </c>
      <c r="L1183" s="251" t="s">
        <v>1796</v>
      </c>
      <c r="M1183" s="298" t="s">
        <v>1130</v>
      </c>
      <c r="N1183" s="251">
        <v>251</v>
      </c>
      <c r="O1183" s="296" t="s">
        <v>686</v>
      </c>
      <c r="P1183" s="297"/>
      <c r="Q1183" s="293"/>
      <c r="R1183" s="293"/>
      <c r="S1183" s="293"/>
    </row>
    <row r="1184" spans="2:22" ht="15.75" customHeight="1">
      <c r="B1184" s="247">
        <v>4796</v>
      </c>
      <c r="C1184" s="293" t="s">
        <v>1884</v>
      </c>
      <c r="D1184" s="294" t="s">
        <v>267</v>
      </c>
      <c r="E1184" s="267">
        <v>1350</v>
      </c>
      <c r="F1184" s="293" t="s">
        <v>166</v>
      </c>
      <c r="G1184" s="293" t="s">
        <v>7</v>
      </c>
      <c r="H1184" s="544">
        <v>44622</v>
      </c>
      <c r="I1184" s="293" t="s">
        <v>164</v>
      </c>
      <c r="J1184" s="293" t="s">
        <v>379</v>
      </c>
      <c r="K1184" s="183" t="s">
        <v>903</v>
      </c>
      <c r="L1184" s="251" t="s">
        <v>1797</v>
      </c>
      <c r="M1184" s="298" t="s">
        <v>958</v>
      </c>
      <c r="N1184" s="249">
        <v>18</v>
      </c>
      <c r="O1184" s="296" t="s">
        <v>686</v>
      </c>
      <c r="P1184" s="297"/>
      <c r="Q1184" s="293"/>
      <c r="R1184" s="293"/>
      <c r="S1184" s="293"/>
    </row>
    <row r="1185" spans="2:19" ht="15.75" customHeight="1">
      <c r="B1185" s="247">
        <v>4797</v>
      </c>
      <c r="C1185" s="357" t="s">
        <v>427</v>
      </c>
      <c r="D1185" s="403" t="s">
        <v>2281</v>
      </c>
      <c r="E1185" s="263">
        <v>3350</v>
      </c>
      <c r="F1185" s="357" t="s">
        <v>198</v>
      </c>
      <c r="G1185" s="357" t="s">
        <v>7</v>
      </c>
      <c r="H1185" s="551">
        <v>44627</v>
      </c>
      <c r="I1185" s="357" t="s">
        <v>164</v>
      </c>
      <c r="J1185" s="357" t="s">
        <v>588</v>
      </c>
      <c r="K1185" s="262" t="s">
        <v>1749</v>
      </c>
      <c r="L1185" s="359" t="s">
        <v>1806</v>
      </c>
      <c r="M1185" s="358" t="s">
        <v>712</v>
      </c>
      <c r="N1185" s="452">
        <v>211</v>
      </c>
      <c r="O1185" s="360" t="s">
        <v>686</v>
      </c>
      <c r="P1185" s="304" t="s">
        <v>372</v>
      </c>
      <c r="Q1185" s="293"/>
      <c r="R1185" s="293"/>
      <c r="S1185" s="293"/>
    </row>
    <row r="1186" spans="2:19" ht="14.1" customHeight="1">
      <c r="B1186" s="247">
        <v>4798</v>
      </c>
      <c r="C1186" s="293" t="s">
        <v>427</v>
      </c>
      <c r="D1186" s="294" t="s">
        <v>817</v>
      </c>
      <c r="E1186" s="267">
        <v>2180</v>
      </c>
      <c r="F1186" s="293" t="s">
        <v>163</v>
      </c>
      <c r="G1186" s="293" t="s">
        <v>7</v>
      </c>
      <c r="H1186" s="544">
        <v>44627</v>
      </c>
      <c r="I1186" s="293" t="s">
        <v>164</v>
      </c>
      <c r="J1186" s="293" t="s">
        <v>801</v>
      </c>
      <c r="K1186" s="183" t="s">
        <v>1768</v>
      </c>
      <c r="L1186" s="251" t="s">
        <v>1807</v>
      </c>
      <c r="M1186" s="298" t="s">
        <v>851</v>
      </c>
      <c r="N1186" s="251">
        <v>310</v>
      </c>
      <c r="O1186" s="296" t="s">
        <v>686</v>
      </c>
      <c r="P1186" s="297"/>
      <c r="Q1186" s="293"/>
      <c r="R1186" s="293"/>
      <c r="S1186" s="293"/>
    </row>
    <row r="1187" spans="2:19" ht="15.75" customHeight="1">
      <c r="B1187" s="247">
        <v>4799</v>
      </c>
      <c r="C1187" s="357" t="s">
        <v>427</v>
      </c>
      <c r="D1187" s="403" t="s">
        <v>52</v>
      </c>
      <c r="E1187" s="263">
        <v>3350</v>
      </c>
      <c r="F1187" s="357" t="s">
        <v>198</v>
      </c>
      <c r="G1187" s="357" t="s">
        <v>7</v>
      </c>
      <c r="H1187" s="551">
        <v>44627</v>
      </c>
      <c r="I1187" s="357" t="s">
        <v>164</v>
      </c>
      <c r="J1187" s="357" t="s">
        <v>300</v>
      </c>
      <c r="K1187" s="262" t="s">
        <v>1749</v>
      </c>
      <c r="L1187" s="359" t="s">
        <v>1808</v>
      </c>
      <c r="M1187" s="358" t="s">
        <v>53</v>
      </c>
      <c r="N1187" s="359">
        <v>96</v>
      </c>
      <c r="O1187" s="360" t="s">
        <v>686</v>
      </c>
      <c r="P1187" s="304" t="s">
        <v>372</v>
      </c>
      <c r="Q1187" s="293"/>
      <c r="R1187" s="293"/>
      <c r="S1187" s="293"/>
    </row>
    <row r="1188" spans="2:19" ht="15.75" customHeight="1">
      <c r="B1188" s="247">
        <v>4800</v>
      </c>
      <c r="C1188" s="293" t="s">
        <v>427</v>
      </c>
      <c r="D1188" s="294" t="s">
        <v>78</v>
      </c>
      <c r="E1188" s="267">
        <v>1600</v>
      </c>
      <c r="F1188" s="293" t="s">
        <v>166</v>
      </c>
      <c r="G1188" s="293" t="s">
        <v>1609</v>
      </c>
      <c r="H1188" s="544">
        <v>44627</v>
      </c>
      <c r="I1188" s="293" t="s">
        <v>164</v>
      </c>
      <c r="J1188" s="293" t="s">
        <v>300</v>
      </c>
      <c r="K1188" s="183" t="s">
        <v>903</v>
      </c>
      <c r="L1188" s="251" t="s">
        <v>1809</v>
      </c>
      <c r="M1188" s="298" t="s">
        <v>79</v>
      </c>
      <c r="N1188" s="251">
        <v>213</v>
      </c>
      <c r="O1188" s="296" t="s">
        <v>686</v>
      </c>
      <c r="P1188" s="297"/>
      <c r="Q1188" s="293"/>
      <c r="R1188" s="293"/>
      <c r="S1188" s="293"/>
    </row>
    <row r="1189" spans="2:19" ht="14.1" customHeight="1">
      <c r="B1189" s="247">
        <v>4801</v>
      </c>
      <c r="C1189" s="293" t="s">
        <v>427</v>
      </c>
      <c r="D1189" s="294" t="s">
        <v>820</v>
      </c>
      <c r="E1189" s="267">
        <v>1800</v>
      </c>
      <c r="F1189" s="293" t="s">
        <v>163</v>
      </c>
      <c r="G1189" s="293" t="s">
        <v>7</v>
      </c>
      <c r="H1189" s="544">
        <v>44627</v>
      </c>
      <c r="I1189" s="293" t="s">
        <v>164</v>
      </c>
      <c r="J1189" s="293" t="s">
        <v>352</v>
      </c>
      <c r="K1189" s="183" t="s">
        <v>1768</v>
      </c>
      <c r="L1189" s="251" t="s">
        <v>1810</v>
      </c>
      <c r="M1189" s="298" t="s">
        <v>862</v>
      </c>
      <c r="N1189" s="251">
        <v>321</v>
      </c>
      <c r="O1189" s="296" t="s">
        <v>686</v>
      </c>
      <c r="P1189" s="297"/>
      <c r="Q1189" s="293"/>
      <c r="R1189" s="293"/>
      <c r="S1189" s="293"/>
    </row>
    <row r="1190" spans="2:19" ht="15.75" customHeight="1">
      <c r="B1190" s="247">
        <v>4802</v>
      </c>
      <c r="C1190" s="293" t="s">
        <v>427</v>
      </c>
      <c r="D1190" s="376" t="s">
        <v>1582</v>
      </c>
      <c r="E1190" s="267">
        <v>1350</v>
      </c>
      <c r="F1190" s="293" t="s">
        <v>166</v>
      </c>
      <c r="G1190" s="293" t="s">
        <v>7</v>
      </c>
      <c r="H1190" s="544">
        <v>44627</v>
      </c>
      <c r="I1190" s="293" t="s">
        <v>164</v>
      </c>
      <c r="J1190" s="293" t="s">
        <v>336</v>
      </c>
      <c r="K1190" s="183" t="s">
        <v>903</v>
      </c>
      <c r="L1190" s="251" t="s">
        <v>1811</v>
      </c>
      <c r="M1190" s="298" t="s">
        <v>1587</v>
      </c>
      <c r="N1190" s="251">
        <v>326</v>
      </c>
      <c r="O1190" s="296" t="s">
        <v>686</v>
      </c>
      <c r="P1190" s="297"/>
      <c r="Q1190" s="293"/>
      <c r="R1190" s="293"/>
      <c r="S1190" s="293"/>
    </row>
    <row r="1191" spans="2:19" ht="15.75" customHeight="1">
      <c r="B1191" s="247">
        <v>4803</v>
      </c>
      <c r="C1191" s="293" t="s">
        <v>427</v>
      </c>
      <c r="D1191" s="294" t="s">
        <v>1581</v>
      </c>
      <c r="E1191" s="267">
        <v>2000</v>
      </c>
      <c r="F1191" s="293" t="s">
        <v>163</v>
      </c>
      <c r="G1191" s="293" t="s">
        <v>7</v>
      </c>
      <c r="H1191" s="544">
        <v>44627</v>
      </c>
      <c r="I1191" s="293" t="s">
        <v>164</v>
      </c>
      <c r="J1191" s="293" t="s">
        <v>792</v>
      </c>
      <c r="K1191" s="183" t="s">
        <v>1768</v>
      </c>
      <c r="L1191" s="251" t="s">
        <v>1812</v>
      </c>
      <c r="M1191" s="298" t="s">
        <v>1585</v>
      </c>
      <c r="N1191" s="251">
        <v>324</v>
      </c>
      <c r="O1191" s="296" t="s">
        <v>686</v>
      </c>
      <c r="P1191" s="297"/>
      <c r="Q1191" s="293"/>
      <c r="R1191" s="293"/>
      <c r="S1191" s="293"/>
    </row>
    <row r="1192" spans="2:19" ht="15.75" customHeight="1">
      <c r="B1192" s="247">
        <v>4804</v>
      </c>
      <c r="C1192" s="357" t="s">
        <v>294</v>
      </c>
      <c r="D1192" s="403" t="s">
        <v>28</v>
      </c>
      <c r="E1192" s="263">
        <v>3350</v>
      </c>
      <c r="F1192" s="357" t="s">
        <v>198</v>
      </c>
      <c r="G1192" s="357" t="s">
        <v>7</v>
      </c>
      <c r="H1192" s="551">
        <v>44627</v>
      </c>
      <c r="I1192" s="357" t="s">
        <v>164</v>
      </c>
      <c r="J1192" s="357" t="s">
        <v>674</v>
      </c>
      <c r="K1192" s="262" t="s">
        <v>1749</v>
      </c>
      <c r="L1192" s="359" t="s">
        <v>1813</v>
      </c>
      <c r="M1192" s="358" t="s">
        <v>2213</v>
      </c>
      <c r="N1192" s="359">
        <v>303</v>
      </c>
      <c r="O1192" s="360" t="s">
        <v>686</v>
      </c>
      <c r="P1192" s="304" t="s">
        <v>372</v>
      </c>
      <c r="Q1192" s="293"/>
      <c r="R1192" s="293"/>
      <c r="S1192" s="293"/>
    </row>
    <row r="1193" spans="2:19" ht="15.75" customHeight="1">
      <c r="B1193" s="247">
        <v>4805</v>
      </c>
      <c r="C1193" s="293" t="s">
        <v>294</v>
      </c>
      <c r="D1193" s="294" t="s">
        <v>364</v>
      </c>
      <c r="E1193" s="267">
        <v>25000</v>
      </c>
      <c r="F1193" s="293" t="s">
        <v>255</v>
      </c>
      <c r="G1193" s="293" t="s">
        <v>7</v>
      </c>
      <c r="H1193" s="544">
        <v>44627</v>
      </c>
      <c r="I1193" s="293" t="s">
        <v>224</v>
      </c>
      <c r="J1193" s="293" t="s">
        <v>1873</v>
      </c>
      <c r="K1193" s="183" t="s">
        <v>1774</v>
      </c>
      <c r="L1193" s="251" t="s">
        <v>1814</v>
      </c>
      <c r="M1193" s="298" t="s">
        <v>139</v>
      </c>
      <c r="N1193" s="251">
        <v>256</v>
      </c>
      <c r="O1193" s="296" t="s">
        <v>686</v>
      </c>
      <c r="P1193" s="297"/>
      <c r="Q1193" s="293"/>
      <c r="R1193" s="293"/>
      <c r="S1193" s="293"/>
    </row>
    <row r="1194" spans="2:19" ht="15.75" customHeight="1">
      <c r="B1194" s="247">
        <v>4806</v>
      </c>
      <c r="C1194" s="293" t="s">
        <v>427</v>
      </c>
      <c r="D1194" s="294" t="s">
        <v>551</v>
      </c>
      <c r="E1194" s="267">
        <v>2180</v>
      </c>
      <c r="F1194" s="293" t="s">
        <v>303</v>
      </c>
      <c r="G1194" s="293" t="s">
        <v>7</v>
      </c>
      <c r="H1194" s="544">
        <v>44627</v>
      </c>
      <c r="I1194" s="293" t="s">
        <v>164</v>
      </c>
      <c r="J1194" s="293" t="s">
        <v>2977</v>
      </c>
      <c r="K1194" s="183" t="s">
        <v>1775</v>
      </c>
      <c r="L1194" s="251" t="s">
        <v>1815</v>
      </c>
      <c r="M1194" s="298" t="s">
        <v>840</v>
      </c>
      <c r="N1194" s="251">
        <v>296</v>
      </c>
      <c r="O1194" s="296" t="s">
        <v>686</v>
      </c>
      <c r="P1194" s="297"/>
      <c r="Q1194" s="293"/>
      <c r="R1194" s="293"/>
      <c r="S1194" s="293"/>
    </row>
    <row r="1195" spans="2:19" ht="15.75" customHeight="1">
      <c r="B1195" s="247">
        <v>4807</v>
      </c>
      <c r="C1195" s="293" t="s">
        <v>294</v>
      </c>
      <c r="D1195" s="294" t="s">
        <v>32</v>
      </c>
      <c r="E1195" s="388">
        <v>3350</v>
      </c>
      <c r="F1195" s="293" t="s">
        <v>198</v>
      </c>
      <c r="G1195" s="293" t="s">
        <v>7</v>
      </c>
      <c r="H1195" s="544">
        <v>44627</v>
      </c>
      <c r="I1195" s="293" t="s">
        <v>164</v>
      </c>
      <c r="J1195" s="293" t="s">
        <v>674</v>
      </c>
      <c r="K1195" s="183" t="s">
        <v>1749</v>
      </c>
      <c r="L1195" s="251" t="s">
        <v>1816</v>
      </c>
      <c r="M1195" s="298" t="s">
        <v>1354</v>
      </c>
      <c r="N1195" s="251">
        <v>193</v>
      </c>
      <c r="O1195" s="296" t="s">
        <v>686</v>
      </c>
      <c r="P1195" s="297"/>
      <c r="Q1195" s="293"/>
      <c r="R1195" s="293"/>
      <c r="S1195" s="293"/>
    </row>
    <row r="1196" spans="2:19" ht="14.1" customHeight="1">
      <c r="B1196" s="247">
        <v>4808</v>
      </c>
      <c r="C1196" s="293" t="s">
        <v>427</v>
      </c>
      <c r="D1196" s="294" t="s">
        <v>451</v>
      </c>
      <c r="E1196" s="267">
        <v>5335</v>
      </c>
      <c r="F1196" s="293" t="s">
        <v>255</v>
      </c>
      <c r="G1196" s="293" t="s">
        <v>7</v>
      </c>
      <c r="H1196" s="544">
        <v>44624</v>
      </c>
      <c r="I1196" s="293" t="s">
        <v>224</v>
      </c>
      <c r="J1196" s="293" t="s">
        <v>694</v>
      </c>
      <c r="K1196" s="183" t="s">
        <v>1774</v>
      </c>
      <c r="L1196" s="251" t="s">
        <v>1817</v>
      </c>
      <c r="M1196" s="298" t="s">
        <v>1467</v>
      </c>
      <c r="N1196" s="251">
        <v>239</v>
      </c>
      <c r="O1196" s="296" t="s">
        <v>686</v>
      </c>
      <c r="P1196" s="297" t="s">
        <v>372</v>
      </c>
      <c r="Q1196" s="293"/>
      <c r="R1196" s="293"/>
      <c r="S1196" s="293"/>
    </row>
    <row r="1197" spans="2:19" ht="14.1" customHeight="1">
      <c r="B1197" s="247">
        <v>4809</v>
      </c>
      <c r="C1197" s="293" t="s">
        <v>427</v>
      </c>
      <c r="D1197" s="294" t="s">
        <v>756</v>
      </c>
      <c r="E1197" s="267">
        <v>2180</v>
      </c>
      <c r="F1197" s="293" t="s">
        <v>518</v>
      </c>
      <c r="G1197" s="293" t="s">
        <v>7</v>
      </c>
      <c r="H1197" s="544">
        <v>44624</v>
      </c>
      <c r="I1197" s="293" t="s">
        <v>164</v>
      </c>
      <c r="J1197" s="293" t="s">
        <v>352</v>
      </c>
      <c r="K1197" s="183" t="s">
        <v>1771</v>
      </c>
      <c r="L1197" s="251">
        <v>125806</v>
      </c>
      <c r="M1197" s="298" t="s">
        <v>856</v>
      </c>
      <c r="N1197" s="251">
        <v>315</v>
      </c>
      <c r="O1197" s="296" t="s">
        <v>686</v>
      </c>
      <c r="P1197" s="297"/>
      <c r="Q1197" s="293"/>
      <c r="R1197" s="293"/>
      <c r="S1197" s="293"/>
    </row>
    <row r="1198" spans="2:19" ht="15.75" customHeight="1">
      <c r="B1198" s="247">
        <v>4810</v>
      </c>
      <c r="C1198" s="293" t="s">
        <v>427</v>
      </c>
      <c r="D1198" s="294" t="s">
        <v>1011</v>
      </c>
      <c r="E1198" s="267">
        <v>7000</v>
      </c>
      <c r="F1198" s="293" t="s">
        <v>303</v>
      </c>
      <c r="G1198" s="293" t="s">
        <v>1609</v>
      </c>
      <c r="H1198" s="544">
        <v>44624</v>
      </c>
      <c r="I1198" s="293" t="s">
        <v>224</v>
      </c>
      <c r="J1198" s="293" t="s">
        <v>694</v>
      </c>
      <c r="K1198" s="183" t="s">
        <v>1775</v>
      </c>
      <c r="L1198" s="251" t="s">
        <v>1818</v>
      </c>
      <c r="M1198" s="298" t="s">
        <v>1009</v>
      </c>
      <c r="N1198" s="251">
        <v>34</v>
      </c>
      <c r="O1198" s="296" t="s">
        <v>686</v>
      </c>
      <c r="P1198" s="297"/>
      <c r="Q1198" s="293"/>
      <c r="R1198" s="293"/>
      <c r="S1198" s="293"/>
    </row>
    <row r="1199" spans="2:19" ht="14.1" customHeight="1">
      <c r="B1199" s="247">
        <v>4811</v>
      </c>
      <c r="C1199" s="293" t="s">
        <v>427</v>
      </c>
      <c r="D1199" s="294" t="s">
        <v>725</v>
      </c>
      <c r="E1199" s="267">
        <v>6000</v>
      </c>
      <c r="F1199" s="293" t="s">
        <v>198</v>
      </c>
      <c r="G1199" s="293" t="s">
        <v>1609</v>
      </c>
      <c r="H1199" s="544">
        <v>44624</v>
      </c>
      <c r="I1199" s="293" t="s">
        <v>224</v>
      </c>
      <c r="J1199" s="293" t="s">
        <v>694</v>
      </c>
      <c r="K1199" s="183" t="s">
        <v>1749</v>
      </c>
      <c r="L1199" s="250" t="s">
        <v>1819</v>
      </c>
      <c r="M1199" s="298" t="s">
        <v>842</v>
      </c>
      <c r="N1199" s="251">
        <v>181</v>
      </c>
      <c r="O1199" s="296" t="s">
        <v>686</v>
      </c>
      <c r="P1199" s="297"/>
      <c r="Q1199" s="293"/>
      <c r="R1199" s="293"/>
      <c r="S1199" s="293"/>
    </row>
    <row r="1200" spans="2:19" ht="15.75" customHeight="1">
      <c r="B1200" s="247">
        <v>4812</v>
      </c>
      <c r="C1200" s="293" t="s">
        <v>427</v>
      </c>
      <c r="D1200" s="294" t="s">
        <v>35</v>
      </c>
      <c r="E1200" s="267">
        <v>2800</v>
      </c>
      <c r="F1200" s="293" t="s">
        <v>163</v>
      </c>
      <c r="G1200" s="293" t="s">
        <v>1609</v>
      </c>
      <c r="H1200" s="544">
        <v>44624</v>
      </c>
      <c r="I1200" s="293" t="s">
        <v>164</v>
      </c>
      <c r="J1200" s="293" t="s">
        <v>674</v>
      </c>
      <c r="K1200" s="183" t="s">
        <v>1768</v>
      </c>
      <c r="L1200" s="251" t="s">
        <v>1820</v>
      </c>
      <c r="M1200" s="298" t="s">
        <v>36</v>
      </c>
      <c r="N1200" s="251">
        <v>105</v>
      </c>
      <c r="O1200" s="296" t="s">
        <v>686</v>
      </c>
      <c r="P1200" s="297"/>
      <c r="Q1200" s="293"/>
      <c r="R1200" s="293"/>
      <c r="S1200" s="293"/>
    </row>
    <row r="1201" spans="2:22" ht="15.75" customHeight="1">
      <c r="B1201" s="247">
        <v>4813</v>
      </c>
      <c r="C1201" s="293" t="s">
        <v>427</v>
      </c>
      <c r="D1201" s="294" t="s">
        <v>249</v>
      </c>
      <c r="E1201" s="267">
        <v>2800</v>
      </c>
      <c r="F1201" s="293" t="s">
        <v>198</v>
      </c>
      <c r="G1201" s="293" t="s">
        <v>7</v>
      </c>
      <c r="H1201" s="544">
        <v>44624</v>
      </c>
      <c r="I1201" s="293" t="s">
        <v>164</v>
      </c>
      <c r="J1201" s="293" t="s">
        <v>674</v>
      </c>
      <c r="K1201" s="183" t="s">
        <v>1749</v>
      </c>
      <c r="L1201" s="251" t="s">
        <v>1821</v>
      </c>
      <c r="M1201" s="298" t="s">
        <v>57</v>
      </c>
      <c r="N1201" s="251">
        <v>95</v>
      </c>
      <c r="O1201" s="296" t="s">
        <v>686</v>
      </c>
      <c r="P1201" s="297"/>
      <c r="Q1201" s="293"/>
      <c r="R1201" s="293"/>
      <c r="S1201" s="293"/>
    </row>
    <row r="1202" spans="2:22" ht="15.75" customHeight="1">
      <c r="B1202" s="247">
        <v>4814</v>
      </c>
      <c r="C1202" s="293" t="s">
        <v>427</v>
      </c>
      <c r="D1202" s="294" t="s">
        <v>434</v>
      </c>
      <c r="E1202" s="267">
        <v>5000</v>
      </c>
      <c r="F1202" s="293" t="s">
        <v>303</v>
      </c>
      <c r="G1202" s="293" t="s">
        <v>1609</v>
      </c>
      <c r="H1202" s="544">
        <v>44624</v>
      </c>
      <c r="I1202" s="293" t="s">
        <v>224</v>
      </c>
      <c r="J1202" s="293" t="s">
        <v>694</v>
      </c>
      <c r="K1202" s="183" t="s">
        <v>1775</v>
      </c>
      <c r="L1202" s="251" t="s">
        <v>1822</v>
      </c>
      <c r="M1202" s="298" t="s">
        <v>143</v>
      </c>
      <c r="N1202" s="251">
        <v>258</v>
      </c>
      <c r="O1202" s="296" t="s">
        <v>686</v>
      </c>
      <c r="P1202" s="297"/>
      <c r="Q1202" s="293"/>
      <c r="R1202" s="293"/>
      <c r="S1202" s="293"/>
    </row>
    <row r="1203" spans="2:22" ht="14.1" customHeight="1">
      <c r="B1203" s="247">
        <v>4815</v>
      </c>
      <c r="C1203" s="293" t="s">
        <v>427</v>
      </c>
      <c r="D1203" s="294" t="s">
        <v>434</v>
      </c>
      <c r="E1203" s="267">
        <v>5000</v>
      </c>
      <c r="F1203" s="293" t="s">
        <v>303</v>
      </c>
      <c r="G1203" s="293" t="s">
        <v>1609</v>
      </c>
      <c r="H1203" s="544">
        <v>44624</v>
      </c>
      <c r="I1203" s="293" t="s">
        <v>224</v>
      </c>
      <c r="J1203" s="293" t="s">
        <v>694</v>
      </c>
      <c r="K1203" s="183" t="s">
        <v>1775</v>
      </c>
      <c r="L1203" s="251" t="s">
        <v>1823</v>
      </c>
      <c r="M1203" s="298" t="s">
        <v>143</v>
      </c>
      <c r="N1203" s="251">
        <v>258</v>
      </c>
      <c r="O1203" s="296" t="s">
        <v>686</v>
      </c>
      <c r="P1203" s="297"/>
      <c r="Q1203" s="293"/>
      <c r="R1203" s="293"/>
      <c r="S1203" s="293"/>
    </row>
    <row r="1204" spans="2:22" ht="14.1" customHeight="1">
      <c r="B1204" s="247">
        <v>4816</v>
      </c>
      <c r="C1204" s="293" t="s">
        <v>427</v>
      </c>
      <c r="D1204" s="294" t="s">
        <v>713</v>
      </c>
      <c r="E1204" s="267">
        <v>5335</v>
      </c>
      <c r="F1204" s="293" t="s">
        <v>255</v>
      </c>
      <c r="G1204" s="293" t="s">
        <v>7</v>
      </c>
      <c r="H1204" s="544">
        <v>44624</v>
      </c>
      <c r="I1204" s="293" t="s">
        <v>224</v>
      </c>
      <c r="J1204" s="293" t="s">
        <v>599</v>
      </c>
      <c r="K1204" s="183" t="s">
        <v>1774</v>
      </c>
      <c r="L1204" s="251" t="s">
        <v>1824</v>
      </c>
      <c r="M1204" s="298" t="s">
        <v>1471</v>
      </c>
      <c r="N1204" s="251">
        <v>274</v>
      </c>
      <c r="O1204" s="296" t="s">
        <v>686</v>
      </c>
      <c r="P1204" s="297"/>
      <c r="Q1204" s="293"/>
      <c r="R1204" s="293"/>
      <c r="S1204" s="293"/>
    </row>
    <row r="1205" spans="2:22" ht="14.1" customHeight="1">
      <c r="B1205" s="247">
        <v>4817</v>
      </c>
      <c r="C1205" s="293" t="s">
        <v>427</v>
      </c>
      <c r="D1205" s="294" t="s">
        <v>16</v>
      </c>
      <c r="E1205" s="267">
        <v>2180</v>
      </c>
      <c r="F1205" s="293" t="s">
        <v>163</v>
      </c>
      <c r="G1205" s="293" t="s">
        <v>7</v>
      </c>
      <c r="H1205" s="544">
        <v>44624</v>
      </c>
      <c r="I1205" s="293" t="s">
        <v>164</v>
      </c>
      <c r="J1205" s="293" t="s">
        <v>1526</v>
      </c>
      <c r="K1205" s="183" t="s">
        <v>1768</v>
      </c>
      <c r="L1205" s="251" t="s">
        <v>1825</v>
      </c>
      <c r="M1205" s="298" t="s">
        <v>17</v>
      </c>
      <c r="N1205" s="251">
        <v>116</v>
      </c>
      <c r="O1205" s="296" t="s">
        <v>686</v>
      </c>
      <c r="P1205" s="297"/>
      <c r="Q1205" s="293"/>
      <c r="R1205" s="293"/>
      <c r="S1205" s="293"/>
    </row>
    <row r="1206" spans="2:22" ht="14.1" customHeight="1">
      <c r="B1206" s="247">
        <v>4818</v>
      </c>
      <c r="C1206" s="357" t="s">
        <v>427</v>
      </c>
      <c r="D1206" s="403" t="s">
        <v>41</v>
      </c>
      <c r="E1206" s="263">
        <v>2801.12</v>
      </c>
      <c r="F1206" s="357" t="s">
        <v>198</v>
      </c>
      <c r="G1206" s="357" t="s">
        <v>7</v>
      </c>
      <c r="H1206" s="546">
        <v>44623</v>
      </c>
      <c r="I1206" s="357" t="s">
        <v>164</v>
      </c>
      <c r="J1206" s="357" t="s">
        <v>596</v>
      </c>
      <c r="K1206" s="262" t="s">
        <v>1749</v>
      </c>
      <c r="L1206" s="359" t="s">
        <v>1826</v>
      </c>
      <c r="M1206" s="358" t="s">
        <v>42</v>
      </c>
      <c r="N1206" s="359">
        <v>195</v>
      </c>
      <c r="O1206" s="360" t="s">
        <v>686</v>
      </c>
      <c r="P1206" s="304" t="s">
        <v>372</v>
      </c>
      <c r="Q1206" s="293"/>
      <c r="R1206" s="293"/>
      <c r="S1206" s="293"/>
    </row>
    <row r="1207" spans="2:22" ht="14.1" customHeight="1">
      <c r="B1207" s="247">
        <v>4819</v>
      </c>
      <c r="C1207" s="293" t="s">
        <v>427</v>
      </c>
      <c r="D1207" s="294" t="s">
        <v>90</v>
      </c>
      <c r="E1207" s="267">
        <v>1600</v>
      </c>
      <c r="F1207" s="293" t="s">
        <v>166</v>
      </c>
      <c r="G1207" s="293" t="s">
        <v>7</v>
      </c>
      <c r="H1207" s="544">
        <v>44624</v>
      </c>
      <c r="I1207" s="293" t="s">
        <v>164</v>
      </c>
      <c r="J1207" s="293" t="s">
        <v>674</v>
      </c>
      <c r="K1207" s="183" t="s">
        <v>903</v>
      </c>
      <c r="L1207" s="251" t="s">
        <v>1827</v>
      </c>
      <c r="M1207" s="298" t="s">
        <v>91</v>
      </c>
      <c r="N1207" s="251">
        <v>218</v>
      </c>
      <c r="O1207" s="296" t="s">
        <v>686</v>
      </c>
      <c r="P1207" s="297"/>
      <c r="Q1207" s="293"/>
      <c r="R1207" s="293"/>
      <c r="S1207" s="293"/>
    </row>
    <row r="1208" spans="2:22" ht="14.1" customHeight="1">
      <c r="B1208" s="247">
        <v>4820</v>
      </c>
      <c r="C1208" s="293" t="s">
        <v>427</v>
      </c>
      <c r="D1208" s="294" t="s">
        <v>778</v>
      </c>
      <c r="E1208" s="267">
        <v>2800</v>
      </c>
      <c r="F1208" s="293" t="s">
        <v>198</v>
      </c>
      <c r="G1208" s="293" t="s">
        <v>7</v>
      </c>
      <c r="H1208" s="544">
        <v>44624</v>
      </c>
      <c r="I1208" s="293" t="s">
        <v>164</v>
      </c>
      <c r="J1208" s="293" t="s">
        <v>1876</v>
      </c>
      <c r="K1208" s="183" t="s">
        <v>1749</v>
      </c>
      <c r="L1208" s="251" t="s">
        <v>1828</v>
      </c>
      <c r="M1208" s="298" t="s">
        <v>858</v>
      </c>
      <c r="N1208" s="251">
        <v>317</v>
      </c>
      <c r="O1208" s="296" t="s">
        <v>686</v>
      </c>
      <c r="P1208" s="297"/>
      <c r="Q1208" s="293"/>
      <c r="R1208" s="293"/>
      <c r="S1208" s="293"/>
    </row>
    <row r="1209" spans="2:22" ht="15.75" customHeight="1">
      <c r="B1209" s="247">
        <v>4821</v>
      </c>
      <c r="C1209" s="293" t="s">
        <v>427</v>
      </c>
      <c r="D1209" s="294" t="s">
        <v>395</v>
      </c>
      <c r="E1209" s="267">
        <v>3350</v>
      </c>
      <c r="F1209" s="293" t="s">
        <v>198</v>
      </c>
      <c r="G1209" s="293" t="s">
        <v>1609</v>
      </c>
      <c r="H1209" s="544">
        <v>44624</v>
      </c>
      <c r="I1209" s="293" t="s">
        <v>164</v>
      </c>
      <c r="J1209" s="293" t="s">
        <v>599</v>
      </c>
      <c r="K1209" s="183" t="s">
        <v>1749</v>
      </c>
      <c r="L1209" s="251" t="s">
        <v>1829</v>
      </c>
      <c r="M1209" s="298" t="s">
        <v>1445</v>
      </c>
      <c r="N1209" s="251">
        <v>264</v>
      </c>
      <c r="O1209" s="296" t="s">
        <v>686</v>
      </c>
      <c r="P1209" s="297"/>
      <c r="Q1209" s="293"/>
      <c r="R1209" s="293"/>
      <c r="S1209" s="293"/>
    </row>
    <row r="1210" spans="2:22" ht="14.1" customHeight="1">
      <c r="B1210" s="247">
        <v>4822</v>
      </c>
      <c r="C1210" s="293" t="s">
        <v>433</v>
      </c>
      <c r="D1210" s="294" t="s">
        <v>751</v>
      </c>
      <c r="E1210" s="267">
        <v>2200</v>
      </c>
      <c r="F1210" s="293" t="s">
        <v>166</v>
      </c>
      <c r="G1210" s="293" t="s">
        <v>1609</v>
      </c>
      <c r="H1210" s="544">
        <v>44624</v>
      </c>
      <c r="I1210" s="293" t="s">
        <v>164</v>
      </c>
      <c r="J1210" s="293" t="s">
        <v>1877</v>
      </c>
      <c r="K1210" s="183" t="s">
        <v>903</v>
      </c>
      <c r="L1210" s="251" t="s">
        <v>1830</v>
      </c>
      <c r="M1210" s="298" t="s">
        <v>943</v>
      </c>
      <c r="N1210" s="251">
        <v>13</v>
      </c>
      <c r="O1210" s="296" t="s">
        <v>686</v>
      </c>
      <c r="P1210" s="297"/>
      <c r="Q1210" s="293"/>
      <c r="R1210" s="293"/>
      <c r="S1210" s="293"/>
    </row>
    <row r="1211" spans="2:22" ht="15.75" customHeight="1">
      <c r="B1211" s="247">
        <v>4823</v>
      </c>
      <c r="C1211" s="293" t="s">
        <v>427</v>
      </c>
      <c r="D1211" s="294" t="s">
        <v>106</v>
      </c>
      <c r="E1211" s="267">
        <v>2180</v>
      </c>
      <c r="F1211" s="293" t="s">
        <v>163</v>
      </c>
      <c r="G1211" s="293" t="s">
        <v>1609</v>
      </c>
      <c r="H1211" s="544">
        <v>44622</v>
      </c>
      <c r="I1211" s="293" t="s">
        <v>164</v>
      </c>
      <c r="J1211" s="293" t="s">
        <v>784</v>
      </c>
      <c r="K1211" s="183" t="s">
        <v>1768</v>
      </c>
      <c r="L1211" s="251" t="s">
        <v>1831</v>
      </c>
      <c r="M1211" s="298" t="s">
        <v>107</v>
      </c>
      <c r="N1211" s="251">
        <v>242</v>
      </c>
      <c r="O1211" s="296" t="s">
        <v>686</v>
      </c>
      <c r="P1211" s="297"/>
      <c r="Q1211" s="293"/>
      <c r="R1211" s="293"/>
      <c r="S1211" s="293"/>
    </row>
    <row r="1212" spans="2:22" ht="14.1" customHeight="1">
      <c r="B1212" s="247">
        <v>4824</v>
      </c>
      <c r="C1212" s="293" t="s">
        <v>427</v>
      </c>
      <c r="D1212" s="294" t="s">
        <v>208</v>
      </c>
      <c r="E1212" s="267">
        <v>5000</v>
      </c>
      <c r="F1212" s="293" t="s">
        <v>163</v>
      </c>
      <c r="G1212" s="293" t="s">
        <v>1609</v>
      </c>
      <c r="H1212" s="544">
        <v>44624</v>
      </c>
      <c r="I1212" s="293" t="s">
        <v>224</v>
      </c>
      <c r="J1212" s="293" t="s">
        <v>694</v>
      </c>
      <c r="K1212" s="183" t="s">
        <v>1768</v>
      </c>
      <c r="L1212" s="251" t="s">
        <v>1832</v>
      </c>
      <c r="M1212" s="298" t="s">
        <v>1086</v>
      </c>
      <c r="N1212" s="251">
        <v>65</v>
      </c>
      <c r="O1212" s="296" t="s">
        <v>686</v>
      </c>
      <c r="P1212" s="297"/>
      <c r="Q1212" s="293"/>
      <c r="R1212" s="293"/>
      <c r="S1212" s="293"/>
    </row>
    <row r="1213" spans="2:22" ht="15.75" customHeight="1">
      <c r="B1213" s="247">
        <v>4825</v>
      </c>
      <c r="C1213" s="293" t="s">
        <v>433</v>
      </c>
      <c r="D1213" s="294" t="s">
        <v>436</v>
      </c>
      <c r="E1213" s="267">
        <v>1250</v>
      </c>
      <c r="F1213" s="293" t="s">
        <v>166</v>
      </c>
      <c r="G1213" s="293" t="s">
        <v>7</v>
      </c>
      <c r="H1213" s="544">
        <v>44624</v>
      </c>
      <c r="I1213" s="293" t="s">
        <v>164</v>
      </c>
      <c r="J1213" s="293" t="s">
        <v>1878</v>
      </c>
      <c r="K1213" s="183" t="s">
        <v>903</v>
      </c>
      <c r="L1213" s="251" t="s">
        <v>1833</v>
      </c>
      <c r="M1213" s="298" t="s">
        <v>940</v>
      </c>
      <c r="N1213" s="251">
        <v>12</v>
      </c>
      <c r="O1213" s="296" t="s">
        <v>686</v>
      </c>
      <c r="P1213" s="297"/>
      <c r="Q1213" s="293"/>
      <c r="R1213" s="293"/>
      <c r="S1213" s="293"/>
    </row>
    <row r="1214" spans="2:22" ht="14.1" customHeight="1">
      <c r="B1214" s="247">
        <v>4826</v>
      </c>
      <c r="C1214" s="293" t="s">
        <v>427</v>
      </c>
      <c r="D1214" s="294" t="s">
        <v>767</v>
      </c>
      <c r="E1214" s="267">
        <v>1800</v>
      </c>
      <c r="F1214" s="293" t="s">
        <v>163</v>
      </c>
      <c r="G1214" s="293" t="s">
        <v>7</v>
      </c>
      <c r="H1214" s="544">
        <v>44624</v>
      </c>
      <c r="I1214" s="293" t="s">
        <v>164</v>
      </c>
      <c r="J1214" s="293" t="s">
        <v>352</v>
      </c>
      <c r="K1214" s="183" t="s">
        <v>1768</v>
      </c>
      <c r="L1214" s="251" t="s">
        <v>1834</v>
      </c>
      <c r="M1214" s="298" t="s">
        <v>852</v>
      </c>
      <c r="N1214" s="251">
        <v>311</v>
      </c>
      <c r="O1214" s="296" t="s">
        <v>686</v>
      </c>
      <c r="P1214" s="297"/>
      <c r="Q1214" s="293"/>
      <c r="R1214" s="293"/>
      <c r="S1214" s="293"/>
    </row>
    <row r="1215" spans="2:22" ht="15" customHeight="1">
      <c r="B1215" s="247">
        <v>4827</v>
      </c>
      <c r="C1215" s="357" t="s">
        <v>427</v>
      </c>
      <c r="D1215" s="403" t="s">
        <v>592</v>
      </c>
      <c r="E1215" s="263">
        <v>3900</v>
      </c>
      <c r="F1215" s="357" t="s">
        <v>865</v>
      </c>
      <c r="G1215" s="357" t="s">
        <v>7</v>
      </c>
      <c r="H1215" s="551">
        <v>44624</v>
      </c>
      <c r="I1215" s="357" t="s">
        <v>164</v>
      </c>
      <c r="J1215" s="357" t="s">
        <v>390</v>
      </c>
      <c r="K1215" s="262" t="s">
        <v>1770</v>
      </c>
      <c r="L1215" s="359" t="s">
        <v>1835</v>
      </c>
      <c r="M1215" s="358" t="s">
        <v>838</v>
      </c>
      <c r="N1215" s="359">
        <v>283</v>
      </c>
      <c r="O1215" s="360" t="s">
        <v>686</v>
      </c>
      <c r="P1215" s="304" t="s">
        <v>372</v>
      </c>
      <c r="Q1215" s="293"/>
      <c r="R1215" s="293"/>
      <c r="S1215" s="293"/>
    </row>
    <row r="1216" spans="2:22" ht="15.75" customHeight="1">
      <c r="B1216" s="247">
        <v>4828</v>
      </c>
      <c r="C1216" s="357" t="s">
        <v>427</v>
      </c>
      <c r="D1216" s="403" t="s">
        <v>819</v>
      </c>
      <c r="E1216" s="263">
        <v>2180</v>
      </c>
      <c r="F1216" s="357" t="s">
        <v>163</v>
      </c>
      <c r="G1216" s="357" t="s">
        <v>7</v>
      </c>
      <c r="H1216" s="551">
        <v>44624</v>
      </c>
      <c r="I1216" s="357" t="s">
        <v>164</v>
      </c>
      <c r="J1216" s="357" t="s">
        <v>352</v>
      </c>
      <c r="K1216" s="262" t="s">
        <v>1768</v>
      </c>
      <c r="L1216" s="359" t="s">
        <v>1836</v>
      </c>
      <c r="M1216" s="358" t="s">
        <v>861</v>
      </c>
      <c r="N1216" s="425">
        <v>187</v>
      </c>
      <c r="O1216" s="360" t="s">
        <v>686</v>
      </c>
      <c r="P1216" s="304" t="s">
        <v>372</v>
      </c>
      <c r="Q1216" s="293"/>
      <c r="R1216" s="293"/>
      <c r="S1216" s="293"/>
    </row>
    <row r="1217" spans="2:19" ht="14.4" customHeight="1">
      <c r="B1217" s="247">
        <v>4829</v>
      </c>
      <c r="C1217" s="357" t="s">
        <v>427</v>
      </c>
      <c r="D1217" s="403" t="s">
        <v>422</v>
      </c>
      <c r="E1217" s="263">
        <v>2180</v>
      </c>
      <c r="F1217" s="357" t="s">
        <v>163</v>
      </c>
      <c r="G1217" s="357" t="s">
        <v>7</v>
      </c>
      <c r="H1217" s="551">
        <v>44624</v>
      </c>
      <c r="I1217" s="357" t="s">
        <v>164</v>
      </c>
      <c r="J1217" s="357" t="s">
        <v>352</v>
      </c>
      <c r="K1217" s="262" t="s">
        <v>1768</v>
      </c>
      <c r="L1217" s="359" t="s">
        <v>1837</v>
      </c>
      <c r="M1217" s="358" t="s">
        <v>825</v>
      </c>
      <c r="N1217" s="251">
        <v>220</v>
      </c>
      <c r="O1217" s="360" t="s">
        <v>686</v>
      </c>
      <c r="P1217" s="304" t="s">
        <v>372</v>
      </c>
      <c r="Q1217" s="293"/>
      <c r="R1217" s="293"/>
      <c r="S1217" s="293"/>
    </row>
    <row r="1218" spans="2:19" ht="15.75" customHeight="1">
      <c r="B1218" s="247">
        <v>4830</v>
      </c>
      <c r="C1218" s="293" t="s">
        <v>427</v>
      </c>
      <c r="D1218" s="294" t="s">
        <v>126</v>
      </c>
      <c r="E1218" s="267">
        <v>5000</v>
      </c>
      <c r="F1218" s="293" t="s">
        <v>303</v>
      </c>
      <c r="G1218" s="293" t="s">
        <v>7</v>
      </c>
      <c r="H1218" s="544">
        <v>44624</v>
      </c>
      <c r="I1218" s="293" t="s">
        <v>224</v>
      </c>
      <c r="J1218" s="293" t="s">
        <v>694</v>
      </c>
      <c r="K1218" s="183" t="s">
        <v>1775</v>
      </c>
      <c r="L1218" s="251" t="s">
        <v>1838</v>
      </c>
      <c r="M1218" s="298" t="s">
        <v>127</v>
      </c>
      <c r="N1218" s="251">
        <v>80</v>
      </c>
      <c r="O1218" s="296" t="s">
        <v>686</v>
      </c>
      <c r="P1218" s="297"/>
      <c r="Q1218" s="293"/>
      <c r="R1218" s="293"/>
      <c r="S1218" s="293"/>
    </row>
    <row r="1219" spans="2:19" ht="14.25" customHeight="1">
      <c r="B1219" s="247">
        <v>4831</v>
      </c>
      <c r="C1219" s="357" t="s">
        <v>427</v>
      </c>
      <c r="D1219" s="403" t="s">
        <v>215</v>
      </c>
      <c r="E1219" s="263">
        <v>1400</v>
      </c>
      <c r="F1219" s="357" t="s">
        <v>166</v>
      </c>
      <c r="G1219" s="357" t="s">
        <v>7</v>
      </c>
      <c r="H1219" s="551">
        <v>44623</v>
      </c>
      <c r="I1219" s="357" t="s">
        <v>164</v>
      </c>
      <c r="J1219" s="357" t="s">
        <v>300</v>
      </c>
      <c r="K1219" s="262" t="s">
        <v>903</v>
      </c>
      <c r="L1219" s="359" t="s">
        <v>1839</v>
      </c>
      <c r="M1219" s="358" t="s">
        <v>92</v>
      </c>
      <c r="N1219" s="359">
        <v>200</v>
      </c>
      <c r="O1219" s="360" t="s">
        <v>686</v>
      </c>
      <c r="P1219" s="304" t="s">
        <v>372</v>
      </c>
      <c r="Q1219" s="293"/>
      <c r="R1219" s="293"/>
      <c r="S1219" s="293"/>
    </row>
    <row r="1220" spans="2:19" ht="15.75" customHeight="1">
      <c r="B1220" s="247">
        <v>4832</v>
      </c>
      <c r="C1220" s="293" t="s">
        <v>427</v>
      </c>
      <c r="D1220" s="294" t="s">
        <v>72</v>
      </c>
      <c r="E1220" s="267">
        <v>1400</v>
      </c>
      <c r="F1220" s="293" t="s">
        <v>166</v>
      </c>
      <c r="G1220" s="293" t="s">
        <v>7</v>
      </c>
      <c r="H1220" s="544">
        <v>44623</v>
      </c>
      <c r="I1220" s="293" t="s">
        <v>164</v>
      </c>
      <c r="J1220" s="293" t="s">
        <v>300</v>
      </c>
      <c r="K1220" s="183" t="s">
        <v>903</v>
      </c>
      <c r="L1220" s="251" t="s">
        <v>1840</v>
      </c>
      <c r="M1220" s="298" t="s">
        <v>73</v>
      </c>
      <c r="N1220" s="251">
        <v>268</v>
      </c>
      <c r="O1220" s="296" t="s">
        <v>686</v>
      </c>
      <c r="P1220" s="297" t="s">
        <v>372</v>
      </c>
      <c r="Q1220" s="293"/>
      <c r="R1220" s="293"/>
      <c r="S1220" s="293"/>
    </row>
    <row r="1221" spans="2:19" ht="15.75" customHeight="1">
      <c r="B1221" s="247">
        <v>4833</v>
      </c>
      <c r="C1221" s="293" t="s">
        <v>1884</v>
      </c>
      <c r="D1221" s="294" t="s">
        <v>309</v>
      </c>
      <c r="E1221" s="267">
        <v>6000</v>
      </c>
      <c r="F1221" s="293" t="s">
        <v>166</v>
      </c>
      <c r="G1221" s="293" t="s">
        <v>7</v>
      </c>
      <c r="H1221" s="544">
        <v>44623</v>
      </c>
      <c r="I1221" s="293" t="s">
        <v>164</v>
      </c>
      <c r="J1221" s="453" t="s">
        <v>2978</v>
      </c>
      <c r="K1221" s="183" t="s">
        <v>903</v>
      </c>
      <c r="L1221" s="251" t="s">
        <v>1841</v>
      </c>
      <c r="M1221" s="298" t="s">
        <v>967</v>
      </c>
      <c r="N1221" s="251">
        <v>21</v>
      </c>
      <c r="O1221" s="296" t="s">
        <v>686</v>
      </c>
      <c r="P1221" s="297"/>
      <c r="Q1221" s="293"/>
      <c r="R1221" s="293"/>
      <c r="S1221" s="293"/>
    </row>
    <row r="1222" spans="2:19" ht="15.75" customHeight="1">
      <c r="B1222" s="247">
        <v>4834</v>
      </c>
      <c r="C1222" s="293" t="s">
        <v>446</v>
      </c>
      <c r="D1222" s="294" t="s">
        <v>244</v>
      </c>
      <c r="E1222" s="267">
        <v>7500</v>
      </c>
      <c r="F1222" s="293" t="s">
        <v>163</v>
      </c>
      <c r="G1222" s="293" t="s">
        <v>7</v>
      </c>
      <c r="H1222" s="544">
        <v>44623</v>
      </c>
      <c r="I1222" s="293" t="s">
        <v>224</v>
      </c>
      <c r="J1222" s="293" t="s">
        <v>694</v>
      </c>
      <c r="K1222" s="183" t="s">
        <v>1768</v>
      </c>
      <c r="L1222" s="251" t="s">
        <v>1842</v>
      </c>
      <c r="M1222" s="298" t="s">
        <v>1098</v>
      </c>
      <c r="N1222" s="251">
        <v>71</v>
      </c>
      <c r="O1222" s="296" t="s">
        <v>686</v>
      </c>
      <c r="P1222" s="297"/>
      <c r="Q1222" s="293"/>
      <c r="R1222" s="293"/>
      <c r="S1222" s="293"/>
    </row>
    <row r="1223" spans="2:19" ht="15" customHeight="1">
      <c r="B1223" s="247">
        <v>4835</v>
      </c>
      <c r="C1223" s="293" t="s">
        <v>427</v>
      </c>
      <c r="D1223" s="294" t="s">
        <v>580</v>
      </c>
      <c r="E1223" s="267">
        <v>3350</v>
      </c>
      <c r="F1223" s="293" t="s">
        <v>865</v>
      </c>
      <c r="G1223" s="293" t="s">
        <v>1843</v>
      </c>
      <c r="H1223" s="544">
        <v>44623</v>
      </c>
      <c r="I1223" s="293" t="s">
        <v>164</v>
      </c>
      <c r="J1223" s="293" t="s">
        <v>390</v>
      </c>
      <c r="K1223" s="183" t="s">
        <v>1770</v>
      </c>
      <c r="L1223" s="251" t="s">
        <v>1856</v>
      </c>
      <c r="M1223" s="298" t="s">
        <v>848</v>
      </c>
      <c r="N1223" s="251">
        <v>306</v>
      </c>
      <c r="O1223" s="296" t="s">
        <v>686</v>
      </c>
      <c r="P1223" s="297"/>
      <c r="Q1223" s="293"/>
      <c r="R1223" s="293"/>
      <c r="S1223" s="293"/>
    </row>
    <row r="1224" spans="2:19" ht="14.4" customHeight="1">
      <c r="B1224" s="247">
        <v>4836</v>
      </c>
      <c r="C1224" s="293" t="s">
        <v>427</v>
      </c>
      <c r="D1224" s="294" t="s">
        <v>2743</v>
      </c>
      <c r="E1224" s="267">
        <v>1350</v>
      </c>
      <c r="F1224" s="293" t="s">
        <v>166</v>
      </c>
      <c r="G1224" s="293" t="s">
        <v>7</v>
      </c>
      <c r="H1224" s="544">
        <v>44623</v>
      </c>
      <c r="I1224" s="293" t="s">
        <v>164</v>
      </c>
      <c r="J1224" s="293" t="s">
        <v>1879</v>
      </c>
      <c r="K1224" s="183" t="s">
        <v>903</v>
      </c>
      <c r="L1224" s="251" t="s">
        <v>1844</v>
      </c>
      <c r="M1224" s="298" t="s">
        <v>859</v>
      </c>
      <c r="N1224" s="251">
        <v>318</v>
      </c>
      <c r="O1224" s="296" t="s">
        <v>686</v>
      </c>
      <c r="P1224" s="297"/>
      <c r="Q1224" s="293"/>
      <c r="R1224" s="293"/>
      <c r="S1224" s="293"/>
    </row>
    <row r="1225" spans="2:19" ht="15" customHeight="1">
      <c r="B1225" s="247">
        <v>4837</v>
      </c>
      <c r="C1225" s="293" t="s">
        <v>427</v>
      </c>
      <c r="D1225" s="294" t="s">
        <v>767</v>
      </c>
      <c r="E1225" s="267">
        <v>650</v>
      </c>
      <c r="F1225" s="293" t="s">
        <v>163</v>
      </c>
      <c r="G1225" s="293" t="s">
        <v>7</v>
      </c>
      <c r="H1225" s="544">
        <v>44623</v>
      </c>
      <c r="I1225" s="293" t="s">
        <v>402</v>
      </c>
      <c r="J1225" s="293" t="s">
        <v>399</v>
      </c>
      <c r="K1225" s="183" t="s">
        <v>1768</v>
      </c>
      <c r="L1225" s="251" t="s">
        <v>1845</v>
      </c>
      <c r="M1225" s="298" t="s">
        <v>852</v>
      </c>
      <c r="N1225" s="251">
        <v>311</v>
      </c>
      <c r="O1225" s="296" t="s">
        <v>686</v>
      </c>
      <c r="P1225" s="297"/>
      <c r="Q1225" s="293"/>
      <c r="R1225" s="293"/>
      <c r="S1225" s="293"/>
    </row>
    <row r="1226" spans="2:19" ht="14.4" customHeight="1">
      <c r="B1226" s="247">
        <v>4838</v>
      </c>
      <c r="C1226" s="293" t="s">
        <v>427</v>
      </c>
      <c r="D1226" s="294" t="s">
        <v>137</v>
      </c>
      <c r="E1226" s="267">
        <v>2180</v>
      </c>
      <c r="F1226" s="293" t="s">
        <v>303</v>
      </c>
      <c r="G1226" s="293" t="s">
        <v>7</v>
      </c>
      <c r="H1226" s="544">
        <v>44623</v>
      </c>
      <c r="I1226" s="293" t="s">
        <v>164</v>
      </c>
      <c r="J1226" s="293" t="s">
        <v>697</v>
      </c>
      <c r="K1226" s="183" t="s">
        <v>1775</v>
      </c>
      <c r="L1226" s="251" t="s">
        <v>1846</v>
      </c>
      <c r="M1226" s="298" t="s">
        <v>138</v>
      </c>
      <c r="N1226" s="251">
        <v>255</v>
      </c>
      <c r="O1226" s="296" t="s">
        <v>686</v>
      </c>
      <c r="P1226" s="297"/>
      <c r="Q1226" s="293"/>
      <c r="R1226" s="293"/>
      <c r="S1226" s="293"/>
    </row>
    <row r="1227" spans="2:19" ht="14.4" customHeight="1">
      <c r="B1227" s="247">
        <v>4839</v>
      </c>
      <c r="C1227" s="293" t="s">
        <v>427</v>
      </c>
      <c r="D1227" s="294" t="s">
        <v>2106</v>
      </c>
      <c r="E1227" s="267">
        <v>1000</v>
      </c>
      <c r="F1227" s="293" t="s">
        <v>163</v>
      </c>
      <c r="G1227" s="293" t="s">
        <v>1609</v>
      </c>
      <c r="H1227" s="544">
        <v>44623</v>
      </c>
      <c r="I1227" s="293" t="s">
        <v>164</v>
      </c>
      <c r="J1227" s="293" t="s">
        <v>2588</v>
      </c>
      <c r="K1227" s="183" t="s">
        <v>1751</v>
      </c>
      <c r="L1227" s="251" t="s">
        <v>1847</v>
      </c>
      <c r="M1227" s="298" t="s">
        <v>2108</v>
      </c>
      <c r="N1227" s="251">
        <v>360</v>
      </c>
      <c r="O1227" s="296" t="s">
        <v>686</v>
      </c>
      <c r="P1227" s="297"/>
      <c r="Q1227" s="293"/>
      <c r="R1227" s="293"/>
      <c r="S1227" s="293"/>
    </row>
    <row r="1228" spans="2:19" ht="14.4" customHeight="1">
      <c r="B1228" s="247">
        <v>4840</v>
      </c>
      <c r="C1228" s="357" t="s">
        <v>427</v>
      </c>
      <c r="D1228" s="403" t="s">
        <v>381</v>
      </c>
      <c r="E1228" s="263">
        <v>3350</v>
      </c>
      <c r="F1228" s="357" t="s">
        <v>198</v>
      </c>
      <c r="G1228" s="357" t="s">
        <v>7</v>
      </c>
      <c r="H1228" s="551">
        <v>44623</v>
      </c>
      <c r="I1228" s="357" t="s">
        <v>164</v>
      </c>
      <c r="J1228" s="357" t="s">
        <v>590</v>
      </c>
      <c r="K1228" s="262" t="s">
        <v>1749</v>
      </c>
      <c r="L1228" s="359" t="s">
        <v>1848</v>
      </c>
      <c r="M1228" s="358" t="s">
        <v>154</v>
      </c>
      <c r="N1228" s="359">
        <v>92</v>
      </c>
      <c r="O1228" s="360" t="s">
        <v>686</v>
      </c>
      <c r="P1228" s="304" t="s">
        <v>372</v>
      </c>
      <c r="Q1228" s="293"/>
      <c r="R1228" s="293"/>
      <c r="S1228" s="293"/>
    </row>
    <row r="1229" spans="2:19" ht="15.6" customHeight="1">
      <c r="B1229" s="247">
        <v>4841</v>
      </c>
      <c r="C1229" s="293" t="s">
        <v>433</v>
      </c>
      <c r="D1229" s="294" t="s">
        <v>439</v>
      </c>
      <c r="E1229" s="267">
        <v>1250.5</v>
      </c>
      <c r="F1229" s="293" t="s">
        <v>166</v>
      </c>
      <c r="G1229" s="293" t="s">
        <v>7</v>
      </c>
      <c r="H1229" s="544">
        <v>44623</v>
      </c>
      <c r="I1229" s="293" t="s">
        <v>164</v>
      </c>
      <c r="J1229" s="293" t="s">
        <v>723</v>
      </c>
      <c r="K1229" s="183" t="s">
        <v>903</v>
      </c>
      <c r="L1229" s="251" t="s">
        <v>1849</v>
      </c>
      <c r="M1229" s="298" t="s">
        <v>931</v>
      </c>
      <c r="N1229" s="251">
        <v>9</v>
      </c>
      <c r="O1229" s="296" t="s">
        <v>686</v>
      </c>
      <c r="P1229" s="297"/>
      <c r="Q1229" s="293"/>
      <c r="R1229" s="293"/>
      <c r="S1229" s="293"/>
    </row>
    <row r="1230" spans="2:19" ht="15.6" customHeight="1">
      <c r="B1230" s="247">
        <v>4842</v>
      </c>
      <c r="C1230" s="293" t="s">
        <v>427</v>
      </c>
      <c r="D1230" s="294" t="s">
        <v>144</v>
      </c>
      <c r="E1230" s="267">
        <v>2180</v>
      </c>
      <c r="F1230" s="293" t="s">
        <v>303</v>
      </c>
      <c r="G1230" s="293" t="s">
        <v>1638</v>
      </c>
      <c r="H1230" s="544">
        <v>44623</v>
      </c>
      <c r="I1230" s="293" t="s">
        <v>164</v>
      </c>
      <c r="J1230" s="293" t="s">
        <v>697</v>
      </c>
      <c r="K1230" s="183" t="s">
        <v>1775</v>
      </c>
      <c r="L1230" s="251" t="s">
        <v>1850</v>
      </c>
      <c r="M1230" s="298" t="s">
        <v>145</v>
      </c>
      <c r="N1230" s="251">
        <v>259</v>
      </c>
      <c r="O1230" s="296" t="s">
        <v>686</v>
      </c>
      <c r="P1230" s="297"/>
      <c r="Q1230" s="293"/>
      <c r="R1230" s="293"/>
      <c r="S1230" s="293"/>
    </row>
    <row r="1231" spans="2:19" ht="14.25" customHeight="1">
      <c r="B1231" s="247">
        <v>4843</v>
      </c>
      <c r="C1231" s="293" t="s">
        <v>427</v>
      </c>
      <c r="D1231" s="294" t="s">
        <v>479</v>
      </c>
      <c r="E1231" s="267">
        <v>2285</v>
      </c>
      <c r="F1231" s="293" t="s">
        <v>255</v>
      </c>
      <c r="G1231" s="293" t="s">
        <v>7</v>
      </c>
      <c r="H1231" s="544">
        <v>44623</v>
      </c>
      <c r="I1231" s="293" t="s">
        <v>164</v>
      </c>
      <c r="J1231" s="293" t="s">
        <v>599</v>
      </c>
      <c r="K1231" s="183" t="s">
        <v>1774</v>
      </c>
      <c r="L1231" s="251" t="s">
        <v>1851</v>
      </c>
      <c r="M1231" s="298" t="s">
        <v>832</v>
      </c>
      <c r="N1231" s="251">
        <v>232</v>
      </c>
      <c r="O1231" s="296" t="s">
        <v>686</v>
      </c>
      <c r="P1231" s="297" t="s">
        <v>372</v>
      </c>
      <c r="Q1231" s="293"/>
      <c r="R1231" s="293"/>
      <c r="S1231" s="293"/>
    </row>
    <row r="1232" spans="2:19" ht="14.4" customHeight="1">
      <c r="B1232" s="247">
        <v>4844</v>
      </c>
      <c r="C1232" s="293" t="s">
        <v>446</v>
      </c>
      <c r="D1232" s="294" t="s">
        <v>244</v>
      </c>
      <c r="E1232" s="381"/>
      <c r="F1232" s="440" t="s">
        <v>163</v>
      </c>
      <c r="G1232" s="293" t="s">
        <v>7</v>
      </c>
      <c r="H1232" s="544">
        <v>44623</v>
      </c>
      <c r="I1232" s="293" t="s">
        <v>224</v>
      </c>
      <c r="J1232" s="293" t="s">
        <v>694</v>
      </c>
      <c r="K1232" s="454" t="s">
        <v>1768</v>
      </c>
      <c r="L1232" s="251" t="s">
        <v>1852</v>
      </c>
      <c r="M1232" s="298" t="s">
        <v>1098</v>
      </c>
      <c r="N1232" s="251">
        <v>71</v>
      </c>
      <c r="O1232" s="296" t="s">
        <v>686</v>
      </c>
      <c r="P1232" s="297" t="s">
        <v>2979</v>
      </c>
      <c r="Q1232" s="293"/>
      <c r="R1232" s="293"/>
      <c r="S1232" s="293"/>
    </row>
    <row r="1233" spans="2:19" ht="14.4" customHeight="1">
      <c r="B1233" s="247">
        <v>4845</v>
      </c>
      <c r="C1233" s="293" t="s">
        <v>427</v>
      </c>
      <c r="D1233" s="294" t="s">
        <v>454</v>
      </c>
      <c r="E1233" s="267">
        <v>5335</v>
      </c>
      <c r="F1233" s="293" t="s">
        <v>255</v>
      </c>
      <c r="G1233" s="293" t="s">
        <v>7</v>
      </c>
      <c r="H1233" s="544">
        <v>44622</v>
      </c>
      <c r="I1233" s="293" t="s">
        <v>224</v>
      </c>
      <c r="J1233" s="293" t="s">
        <v>2058</v>
      </c>
      <c r="K1233" s="183" t="s">
        <v>1749</v>
      </c>
      <c r="L1233" s="251" t="s">
        <v>1853</v>
      </c>
      <c r="M1233" s="298" t="s">
        <v>2735</v>
      </c>
      <c r="N1233" s="251">
        <v>272</v>
      </c>
      <c r="O1233" s="296" t="s">
        <v>686</v>
      </c>
      <c r="P1233" s="297"/>
      <c r="Q1233" s="293"/>
      <c r="R1233" s="293"/>
      <c r="S1233" s="293"/>
    </row>
    <row r="1234" spans="2:19" ht="14.4" customHeight="1">
      <c r="B1234" s="247">
        <v>4846</v>
      </c>
      <c r="C1234" s="293" t="s">
        <v>427</v>
      </c>
      <c r="D1234" s="294" t="s">
        <v>310</v>
      </c>
      <c r="E1234" s="267">
        <v>3350</v>
      </c>
      <c r="F1234" s="293" t="s">
        <v>198</v>
      </c>
      <c r="G1234" s="293" t="s">
        <v>7</v>
      </c>
      <c r="H1234" s="544">
        <v>44622</v>
      </c>
      <c r="I1234" s="293" t="s">
        <v>164</v>
      </c>
      <c r="J1234" s="293" t="s">
        <v>167</v>
      </c>
      <c r="K1234" s="183" t="s">
        <v>1749</v>
      </c>
      <c r="L1234" s="251" t="s">
        <v>1854</v>
      </c>
      <c r="M1234" s="298" t="s">
        <v>1324</v>
      </c>
      <c r="N1234" s="251">
        <v>179</v>
      </c>
      <c r="O1234" s="296" t="s">
        <v>686</v>
      </c>
      <c r="P1234" s="297"/>
      <c r="Q1234" s="293"/>
      <c r="R1234" s="293"/>
      <c r="S1234" s="293"/>
    </row>
    <row r="1235" spans="2:19" ht="14.4" customHeight="1">
      <c r="B1235" s="247">
        <v>4847</v>
      </c>
      <c r="C1235" s="293" t="s">
        <v>427</v>
      </c>
      <c r="D1235" s="294" t="s">
        <v>448</v>
      </c>
      <c r="E1235" s="267">
        <v>9000</v>
      </c>
      <c r="F1235" s="293" t="s">
        <v>255</v>
      </c>
      <c r="G1235" s="293" t="s">
        <v>7</v>
      </c>
      <c r="H1235" s="544">
        <v>44622</v>
      </c>
      <c r="I1235" s="293" t="s">
        <v>1766</v>
      </c>
      <c r="J1235" s="293" t="s">
        <v>1766</v>
      </c>
      <c r="K1235" s="183" t="s">
        <v>1774</v>
      </c>
      <c r="L1235" s="251" t="s">
        <v>1855</v>
      </c>
      <c r="M1235" s="298" t="s">
        <v>823</v>
      </c>
      <c r="N1235" s="251">
        <v>163</v>
      </c>
      <c r="O1235" s="296" t="s">
        <v>686</v>
      </c>
      <c r="P1235" s="297"/>
      <c r="Q1235" s="293"/>
      <c r="R1235" s="293"/>
      <c r="S1235" s="293"/>
    </row>
    <row r="1236" spans="2:19" ht="14.4" customHeight="1">
      <c r="B1236" s="247">
        <v>4848</v>
      </c>
      <c r="C1236" s="293" t="s">
        <v>427</v>
      </c>
      <c r="D1236" s="294" t="s">
        <v>725</v>
      </c>
      <c r="E1236" s="267">
        <v>3350</v>
      </c>
      <c r="F1236" s="293" t="s">
        <v>865</v>
      </c>
      <c r="G1236" s="293" t="s">
        <v>7</v>
      </c>
      <c r="H1236" s="544">
        <v>44628</v>
      </c>
      <c r="I1236" s="293" t="s">
        <v>164</v>
      </c>
      <c r="J1236" s="293" t="s">
        <v>697</v>
      </c>
      <c r="K1236" s="293" t="s">
        <v>1770</v>
      </c>
      <c r="L1236" s="250" t="s">
        <v>1865</v>
      </c>
      <c r="M1236" s="298" t="s">
        <v>842</v>
      </c>
      <c r="N1236" s="249">
        <v>299</v>
      </c>
      <c r="O1236" s="296" t="s">
        <v>686</v>
      </c>
      <c r="P1236" s="297"/>
      <c r="Q1236" s="293"/>
      <c r="R1236" s="293"/>
      <c r="S1236" s="293"/>
    </row>
    <row r="1237" spans="2:19" ht="14.4" customHeight="1">
      <c r="B1237" s="247">
        <v>4849</v>
      </c>
      <c r="C1237" s="293" t="s">
        <v>427</v>
      </c>
      <c r="D1237" s="294" t="s">
        <v>1562</v>
      </c>
      <c r="E1237" s="267">
        <v>3350</v>
      </c>
      <c r="F1237" s="293" t="s">
        <v>198</v>
      </c>
      <c r="G1237" s="293" t="s">
        <v>7</v>
      </c>
      <c r="H1237" s="544">
        <v>44627</v>
      </c>
      <c r="I1237" s="293" t="s">
        <v>164</v>
      </c>
      <c r="J1237" s="293" t="s">
        <v>336</v>
      </c>
      <c r="K1237" s="293" t="s">
        <v>1749</v>
      </c>
      <c r="L1237" s="251" t="s">
        <v>1860</v>
      </c>
      <c r="M1237" s="298" t="s">
        <v>712</v>
      </c>
      <c r="N1237" s="353">
        <v>331</v>
      </c>
      <c r="O1237" s="296" t="s">
        <v>686</v>
      </c>
      <c r="P1237" s="297"/>
      <c r="Q1237" s="293"/>
      <c r="R1237" s="293"/>
      <c r="S1237" s="293"/>
    </row>
    <row r="1238" spans="2:19" ht="14.4" customHeight="1">
      <c r="B1238" s="247">
        <v>4850</v>
      </c>
      <c r="C1238" s="293" t="s">
        <v>427</v>
      </c>
      <c r="D1238" s="294" t="s">
        <v>1554</v>
      </c>
      <c r="E1238" s="267">
        <v>2000</v>
      </c>
      <c r="F1238" s="293" t="s">
        <v>163</v>
      </c>
      <c r="G1238" s="293" t="s">
        <v>7</v>
      </c>
      <c r="H1238" s="544">
        <v>44627</v>
      </c>
      <c r="I1238" s="293" t="s">
        <v>164</v>
      </c>
      <c r="J1238" s="293" t="s">
        <v>336</v>
      </c>
      <c r="K1238" s="183" t="s">
        <v>1768</v>
      </c>
      <c r="L1238" s="251" t="s">
        <v>1861</v>
      </c>
      <c r="M1238" s="298" t="s">
        <v>1586</v>
      </c>
      <c r="N1238" s="251">
        <v>325</v>
      </c>
      <c r="O1238" s="296" t="s">
        <v>686</v>
      </c>
      <c r="P1238" s="297"/>
      <c r="Q1238" s="293"/>
      <c r="R1238" s="293"/>
      <c r="S1238" s="293"/>
    </row>
    <row r="1239" spans="2:19" ht="15.75" customHeight="1">
      <c r="B1239" s="247">
        <v>4851</v>
      </c>
      <c r="C1239" s="293" t="s">
        <v>440</v>
      </c>
      <c r="D1239" s="294" t="s">
        <v>420</v>
      </c>
      <c r="E1239" s="267">
        <v>6000</v>
      </c>
      <c r="F1239" s="293" t="s">
        <v>295</v>
      </c>
      <c r="G1239" s="293" t="s">
        <v>1609</v>
      </c>
      <c r="H1239" s="544">
        <v>44627</v>
      </c>
      <c r="I1239" s="293" t="s">
        <v>1766</v>
      </c>
      <c r="J1239" s="293" t="s">
        <v>1766</v>
      </c>
      <c r="K1239" s="293" t="s">
        <v>1769</v>
      </c>
      <c r="L1239" s="251" t="s">
        <v>1862</v>
      </c>
      <c r="M1239" s="298" t="s">
        <v>1457</v>
      </c>
      <c r="N1239" s="249">
        <v>269</v>
      </c>
      <c r="O1239" s="296" t="s">
        <v>686</v>
      </c>
      <c r="P1239" s="297"/>
      <c r="Q1239" s="293"/>
      <c r="R1239" s="293"/>
      <c r="S1239" s="293"/>
    </row>
    <row r="1240" spans="2:19" ht="14.25" customHeight="1">
      <c r="B1240" s="247">
        <v>4852</v>
      </c>
      <c r="C1240" s="293" t="s">
        <v>450</v>
      </c>
      <c r="D1240" s="294" t="s">
        <v>1869</v>
      </c>
      <c r="E1240" s="267">
        <v>1000</v>
      </c>
      <c r="F1240" s="293" t="s">
        <v>166</v>
      </c>
      <c r="G1240" s="293" t="s">
        <v>7</v>
      </c>
      <c r="H1240" s="544">
        <v>44628</v>
      </c>
      <c r="I1240" s="293" t="s">
        <v>224</v>
      </c>
      <c r="J1240" s="293" t="s">
        <v>694</v>
      </c>
      <c r="K1240" s="183" t="s">
        <v>903</v>
      </c>
      <c r="L1240" s="251" t="s">
        <v>1863</v>
      </c>
      <c r="M1240" s="298" t="s">
        <v>1868</v>
      </c>
      <c r="N1240" s="251">
        <v>356</v>
      </c>
      <c r="O1240" s="296" t="s">
        <v>686</v>
      </c>
      <c r="P1240" s="297"/>
      <c r="Q1240" s="293"/>
      <c r="R1240" s="293"/>
      <c r="S1240" s="293"/>
    </row>
    <row r="1241" spans="2:19" ht="14.1" customHeight="1">
      <c r="B1241" s="247">
        <v>4853</v>
      </c>
      <c r="C1241" s="293" t="s">
        <v>427</v>
      </c>
      <c r="D1241" s="294" t="s">
        <v>434</v>
      </c>
      <c r="E1241" s="267">
        <v>2460</v>
      </c>
      <c r="F1241" s="293" t="s">
        <v>303</v>
      </c>
      <c r="G1241" s="293" t="s">
        <v>1609</v>
      </c>
      <c r="H1241" s="544">
        <v>44628</v>
      </c>
      <c r="I1241" s="293" t="s">
        <v>224</v>
      </c>
      <c r="J1241" s="293" t="s">
        <v>694</v>
      </c>
      <c r="K1241" s="183" t="s">
        <v>1775</v>
      </c>
      <c r="L1241" s="251" t="s">
        <v>1864</v>
      </c>
      <c r="M1241" s="298" t="s">
        <v>143</v>
      </c>
      <c r="N1241" s="251">
        <v>258</v>
      </c>
      <c r="O1241" s="296" t="s">
        <v>686</v>
      </c>
      <c r="P1241" s="297"/>
      <c r="Q1241" s="293"/>
      <c r="R1241" s="293"/>
      <c r="S1241" s="293"/>
    </row>
    <row r="1242" spans="2:19" ht="14.1" customHeight="1">
      <c r="B1242" s="247">
        <v>4854</v>
      </c>
      <c r="C1242" s="293" t="s">
        <v>427</v>
      </c>
      <c r="D1242" s="294" t="s">
        <v>249</v>
      </c>
      <c r="E1242" s="267">
        <v>5000</v>
      </c>
      <c r="F1242" s="293" t="s">
        <v>198</v>
      </c>
      <c r="G1242" s="293" t="s">
        <v>7</v>
      </c>
      <c r="H1242" s="544">
        <v>44628</v>
      </c>
      <c r="I1242" s="293" t="s">
        <v>224</v>
      </c>
      <c r="J1242" s="293" t="s">
        <v>694</v>
      </c>
      <c r="K1242" s="293" t="s">
        <v>1749</v>
      </c>
      <c r="L1242" s="251" t="s">
        <v>1866</v>
      </c>
      <c r="M1242" s="298" t="s">
        <v>57</v>
      </c>
      <c r="N1242" s="251">
        <v>95</v>
      </c>
      <c r="O1242" s="296" t="s">
        <v>686</v>
      </c>
      <c r="P1242" s="297"/>
      <c r="Q1242" s="293"/>
      <c r="R1242" s="293"/>
      <c r="S1242" s="293"/>
    </row>
    <row r="1243" spans="2:19" ht="14.1" customHeight="1">
      <c r="B1243" s="247">
        <v>4855</v>
      </c>
      <c r="C1243" s="293" t="s">
        <v>427</v>
      </c>
      <c r="D1243" s="294" t="s">
        <v>249</v>
      </c>
      <c r="E1243" s="267">
        <v>10000</v>
      </c>
      <c r="F1243" s="293" t="s">
        <v>198</v>
      </c>
      <c r="G1243" s="293" t="s">
        <v>7</v>
      </c>
      <c r="H1243" s="544">
        <v>44628</v>
      </c>
      <c r="I1243" s="293" t="s">
        <v>224</v>
      </c>
      <c r="J1243" s="293" t="s">
        <v>694</v>
      </c>
      <c r="K1243" s="293" t="s">
        <v>1749</v>
      </c>
      <c r="L1243" s="251" t="s">
        <v>1867</v>
      </c>
      <c r="M1243" s="298" t="s">
        <v>57</v>
      </c>
      <c r="N1243" s="251">
        <v>95</v>
      </c>
      <c r="O1243" s="296" t="s">
        <v>686</v>
      </c>
      <c r="P1243" s="297"/>
      <c r="Q1243" s="293"/>
      <c r="R1243" s="293"/>
      <c r="S1243" s="293"/>
    </row>
    <row r="1244" spans="2:19" ht="15.6" customHeight="1">
      <c r="B1244" s="247">
        <v>4856</v>
      </c>
      <c r="C1244" s="293" t="s">
        <v>427</v>
      </c>
      <c r="D1244" s="300" t="str">
        <f>IFERROR(VLOOKUP(Dat_Pagos[[#This Row],[CURP]],BASE_A[[CURP]:[NOMBRE]],3,FALSE),"Por Identificar")</f>
        <v>Por Identificar</v>
      </c>
      <c r="E1244" s="267">
        <v>5667</v>
      </c>
      <c r="F1244" s="293">
        <v>0</v>
      </c>
      <c r="G1244" s="293" t="s">
        <v>1609</v>
      </c>
      <c r="H1244" s="544">
        <v>44628</v>
      </c>
      <c r="I1244" s="293" t="s">
        <v>224</v>
      </c>
      <c r="J1244" s="293" t="s">
        <v>694</v>
      </c>
      <c r="K1244" s="183" t="s">
        <v>1749</v>
      </c>
      <c r="L1244" s="251">
        <v>620273</v>
      </c>
      <c r="M1244" s="298" t="s">
        <v>712</v>
      </c>
      <c r="N1244" s="353"/>
      <c r="O1244" s="296"/>
      <c r="P1244" s="297"/>
      <c r="Q1244" s="293"/>
      <c r="R1244" s="293"/>
      <c r="S1244" s="293"/>
    </row>
    <row r="1245" spans="2:19" ht="15.6" customHeight="1">
      <c r="B1245" s="247">
        <v>4857</v>
      </c>
      <c r="C1245" s="357" t="s">
        <v>427</v>
      </c>
      <c r="D1245" s="403" t="s">
        <v>316</v>
      </c>
      <c r="E1245" s="263">
        <v>2800</v>
      </c>
      <c r="F1245" s="357" t="s">
        <v>198</v>
      </c>
      <c r="G1245" s="357" t="s">
        <v>1609</v>
      </c>
      <c r="H1245" s="551">
        <v>44628</v>
      </c>
      <c r="I1245" s="357" t="s">
        <v>164</v>
      </c>
      <c r="J1245" s="357" t="s">
        <v>1874</v>
      </c>
      <c r="K1245" s="262" t="s">
        <v>1749</v>
      </c>
      <c r="L1245" s="359" t="s">
        <v>1870</v>
      </c>
      <c r="M1245" s="358" t="s">
        <v>1317</v>
      </c>
      <c r="N1245" s="359">
        <v>114</v>
      </c>
      <c r="O1245" s="360" t="s">
        <v>686</v>
      </c>
      <c r="P1245" s="304" t="s">
        <v>372</v>
      </c>
      <c r="Q1245" s="293"/>
      <c r="R1245" s="293"/>
      <c r="S1245" s="293"/>
    </row>
    <row r="1246" spans="2:19" ht="15.75" customHeight="1">
      <c r="B1246" s="247">
        <v>4858</v>
      </c>
      <c r="C1246" s="293" t="s">
        <v>427</v>
      </c>
      <c r="D1246" s="294" t="s">
        <v>467</v>
      </c>
      <c r="E1246" s="388">
        <v>4350</v>
      </c>
      <c r="F1246" s="293" t="s">
        <v>295</v>
      </c>
      <c r="G1246" s="293" t="s">
        <v>1609</v>
      </c>
      <c r="H1246" s="544">
        <v>44628</v>
      </c>
      <c r="I1246" s="293" t="s">
        <v>224</v>
      </c>
      <c r="J1246" s="293" t="s">
        <v>257</v>
      </c>
      <c r="K1246" s="183" t="s">
        <v>1872</v>
      </c>
      <c r="L1246" s="251" t="s">
        <v>1871</v>
      </c>
      <c r="M1246" s="298" t="s">
        <v>835</v>
      </c>
      <c r="N1246" s="251">
        <v>377</v>
      </c>
      <c r="O1246" s="296" t="s">
        <v>686</v>
      </c>
      <c r="P1246" s="297"/>
      <c r="Q1246" s="293"/>
      <c r="R1246" s="293"/>
      <c r="S1246" s="293"/>
    </row>
    <row r="1247" spans="2:19" ht="15.75" customHeight="1">
      <c r="B1247" s="247">
        <v>4859</v>
      </c>
      <c r="C1247" s="293" t="s">
        <v>1884</v>
      </c>
      <c r="D1247" s="294" t="s">
        <v>226</v>
      </c>
      <c r="E1247" s="267">
        <v>1350</v>
      </c>
      <c r="F1247" s="293" t="s">
        <v>166</v>
      </c>
      <c r="G1247" s="293" t="s">
        <v>7</v>
      </c>
      <c r="H1247" s="544">
        <v>44629</v>
      </c>
      <c r="I1247" s="293" t="s">
        <v>164</v>
      </c>
      <c r="J1247" s="293" t="s">
        <v>378</v>
      </c>
      <c r="K1247" s="183" t="s">
        <v>903</v>
      </c>
      <c r="L1247" s="251" t="s">
        <v>1880</v>
      </c>
      <c r="M1247" s="298" t="s">
        <v>952</v>
      </c>
      <c r="N1247" s="251">
        <v>16</v>
      </c>
      <c r="O1247" s="296"/>
      <c r="P1247" s="297"/>
      <c r="Q1247" s="293"/>
      <c r="R1247" s="293"/>
      <c r="S1247" s="293"/>
    </row>
    <row r="1248" spans="2:19" ht="15.75" customHeight="1">
      <c r="B1248" s="247">
        <v>4860</v>
      </c>
      <c r="C1248" s="293" t="s">
        <v>450</v>
      </c>
      <c r="D1248" s="294" t="s">
        <v>269</v>
      </c>
      <c r="E1248" s="267">
        <v>5000</v>
      </c>
      <c r="F1248" s="293" t="s">
        <v>198</v>
      </c>
      <c r="G1248" s="293" t="s">
        <v>1609</v>
      </c>
      <c r="H1248" s="544">
        <v>44629</v>
      </c>
      <c r="I1248" s="293" t="s">
        <v>224</v>
      </c>
      <c r="J1248" s="293" t="s">
        <v>224</v>
      </c>
      <c r="K1248" s="183" t="s">
        <v>1749</v>
      </c>
      <c r="L1248" s="251" t="s">
        <v>1881</v>
      </c>
      <c r="M1248" s="298" t="s">
        <v>1296</v>
      </c>
      <c r="N1248" s="251">
        <v>168</v>
      </c>
      <c r="O1248" s="296"/>
      <c r="P1248" s="297"/>
      <c r="Q1248" s="293"/>
      <c r="R1248" s="293"/>
      <c r="S1248" s="293"/>
    </row>
    <row r="1249" spans="2:19" ht="15.6" customHeight="1">
      <c r="B1249" s="247">
        <v>4861</v>
      </c>
      <c r="C1249" s="357" t="s">
        <v>294</v>
      </c>
      <c r="D1249" s="403" t="s">
        <v>474</v>
      </c>
      <c r="E1249" s="263">
        <v>3350</v>
      </c>
      <c r="F1249" s="357" t="s">
        <v>198</v>
      </c>
      <c r="G1249" s="357" t="s">
        <v>7</v>
      </c>
      <c r="H1249" s="551">
        <v>44629</v>
      </c>
      <c r="I1249" s="357" t="s">
        <v>164</v>
      </c>
      <c r="J1249" s="357" t="s">
        <v>300</v>
      </c>
      <c r="K1249" s="262" t="s">
        <v>1749</v>
      </c>
      <c r="L1249" s="359" t="s">
        <v>1882</v>
      </c>
      <c r="M1249" s="358" t="s">
        <v>1393</v>
      </c>
      <c r="N1249" s="359">
        <v>165</v>
      </c>
      <c r="O1249" s="360"/>
      <c r="P1249" s="304" t="s">
        <v>372</v>
      </c>
      <c r="Q1249" s="293"/>
      <c r="R1249" s="293"/>
      <c r="S1249" s="293"/>
    </row>
    <row r="1250" spans="2:19" ht="15.6" customHeight="1">
      <c r="B1250" s="247">
        <v>4862</v>
      </c>
      <c r="C1250" s="293" t="s">
        <v>427</v>
      </c>
      <c r="D1250" s="294" t="s">
        <v>1054</v>
      </c>
      <c r="E1250" s="267">
        <v>5000</v>
      </c>
      <c r="F1250" s="293" t="s">
        <v>303</v>
      </c>
      <c r="G1250" s="293" t="s">
        <v>7</v>
      </c>
      <c r="H1250" s="544">
        <v>44629</v>
      </c>
      <c r="I1250" s="293" t="s">
        <v>1766</v>
      </c>
      <c r="J1250" s="293" t="s">
        <v>1766</v>
      </c>
      <c r="K1250" s="183" t="s">
        <v>1775</v>
      </c>
      <c r="L1250" s="251" t="s">
        <v>1883</v>
      </c>
      <c r="M1250" s="298" t="s">
        <v>1052</v>
      </c>
      <c r="N1250" s="251">
        <v>50</v>
      </c>
      <c r="O1250" s="296"/>
      <c r="P1250" s="297"/>
      <c r="Q1250" s="293"/>
      <c r="R1250" s="293"/>
      <c r="S1250" s="293"/>
    </row>
    <row r="1251" spans="2:19" ht="15.6" customHeight="1">
      <c r="B1251" s="247">
        <v>4863</v>
      </c>
      <c r="C1251" s="293" t="s">
        <v>450</v>
      </c>
      <c r="D1251" s="294" t="s">
        <v>503</v>
      </c>
      <c r="E1251" s="267">
        <v>5000</v>
      </c>
      <c r="F1251" s="293" t="s">
        <v>198</v>
      </c>
      <c r="G1251" s="293" t="s">
        <v>7</v>
      </c>
      <c r="H1251" s="544">
        <v>44630</v>
      </c>
      <c r="I1251" s="293" t="s">
        <v>224</v>
      </c>
      <c r="J1251" s="455" t="s">
        <v>694</v>
      </c>
      <c r="K1251" s="183" t="s">
        <v>1749</v>
      </c>
      <c r="L1251" s="212" t="s">
        <v>2035</v>
      </c>
      <c r="M1251" s="133" t="s">
        <v>1289</v>
      </c>
      <c r="N1251" s="212">
        <v>113</v>
      </c>
      <c r="O1251" s="296"/>
      <c r="P1251" s="297" t="s">
        <v>372</v>
      </c>
      <c r="Q1251" s="293"/>
      <c r="R1251" s="293"/>
      <c r="S1251" s="293"/>
    </row>
    <row r="1252" spans="2:19" ht="15.6" customHeight="1">
      <c r="B1252" s="247">
        <v>4864</v>
      </c>
      <c r="C1252" s="293" t="s">
        <v>427</v>
      </c>
      <c r="D1252" s="294" t="s">
        <v>710</v>
      </c>
      <c r="E1252" s="267">
        <v>2130</v>
      </c>
      <c r="F1252" s="293" t="s">
        <v>303</v>
      </c>
      <c r="G1252" s="293" t="s">
        <v>7</v>
      </c>
      <c r="H1252" s="544">
        <v>44634</v>
      </c>
      <c r="I1252" s="293" t="s">
        <v>164</v>
      </c>
      <c r="J1252" s="455" t="s">
        <v>2044</v>
      </c>
      <c r="K1252" s="183" t="s">
        <v>1775</v>
      </c>
      <c r="L1252" s="251" t="s">
        <v>2036</v>
      </c>
      <c r="M1252" s="298" t="s">
        <v>844</v>
      </c>
      <c r="N1252" s="251">
        <v>302</v>
      </c>
      <c r="O1252" s="296"/>
      <c r="P1252" s="297"/>
      <c r="Q1252" s="293"/>
      <c r="R1252" s="293"/>
      <c r="S1252" s="293"/>
    </row>
    <row r="1253" spans="2:19" ht="15.6" customHeight="1">
      <c r="B1253" s="247">
        <v>4865</v>
      </c>
      <c r="C1253" s="293" t="s">
        <v>427</v>
      </c>
      <c r="D1253" s="294" t="s">
        <v>144</v>
      </c>
      <c r="E1253" s="267">
        <v>18000</v>
      </c>
      <c r="F1253" s="293" t="s">
        <v>303</v>
      </c>
      <c r="G1253" s="293" t="s">
        <v>1609</v>
      </c>
      <c r="H1253" s="544">
        <v>44634</v>
      </c>
      <c r="I1253" s="293" t="s">
        <v>224</v>
      </c>
      <c r="J1253" s="293" t="s">
        <v>2043</v>
      </c>
      <c r="K1253" s="183" t="s">
        <v>1729</v>
      </c>
      <c r="L1253" s="251" t="s">
        <v>2037</v>
      </c>
      <c r="M1253" s="298" t="s">
        <v>145</v>
      </c>
      <c r="N1253" s="251">
        <v>259</v>
      </c>
      <c r="O1253" s="296"/>
      <c r="P1253" s="297"/>
      <c r="Q1253" s="293"/>
      <c r="R1253" s="293"/>
      <c r="S1253" s="293"/>
    </row>
    <row r="1254" spans="2:19" ht="15.6" customHeight="1">
      <c r="B1254" s="247">
        <v>4866</v>
      </c>
      <c r="C1254" s="293" t="s">
        <v>2038</v>
      </c>
      <c r="D1254" s="300" t="str">
        <f>IFERROR(VLOOKUP(Dat_Pagos[[#This Row],[CURP]],BASE_A[[CURP]:[NOMBRE]],3,FALSE),"Por Identificar")</f>
        <v>Por Identificar</v>
      </c>
      <c r="E1254" s="267">
        <v>2800.01</v>
      </c>
      <c r="F1254" s="293" t="s">
        <v>2038</v>
      </c>
      <c r="G1254" s="293" t="s">
        <v>1609</v>
      </c>
      <c r="H1254" s="544">
        <v>44634</v>
      </c>
      <c r="I1254" s="293" t="s">
        <v>164</v>
      </c>
      <c r="J1254" s="293"/>
      <c r="K1254" s="183" t="s">
        <v>2038</v>
      </c>
      <c r="L1254" s="251" t="s">
        <v>2039</v>
      </c>
      <c r="M1254" s="298" t="s">
        <v>712</v>
      </c>
      <c r="N1254" s="353"/>
      <c r="O1254" s="296"/>
      <c r="P1254" s="297"/>
      <c r="Q1254" s="293"/>
      <c r="R1254" s="293"/>
      <c r="S1254" s="293"/>
    </row>
    <row r="1255" spans="2:19" ht="15.6" customHeight="1">
      <c r="B1255" s="247">
        <v>4867</v>
      </c>
      <c r="C1255" s="293" t="s">
        <v>427</v>
      </c>
      <c r="D1255" s="294" t="s">
        <v>457</v>
      </c>
      <c r="E1255" s="267">
        <v>4000</v>
      </c>
      <c r="F1255" s="293" t="s">
        <v>255</v>
      </c>
      <c r="G1255" s="293" t="s">
        <v>7</v>
      </c>
      <c r="H1255" s="544">
        <v>44631</v>
      </c>
      <c r="I1255" s="293" t="s">
        <v>224</v>
      </c>
      <c r="J1255" s="293" t="s">
        <v>694</v>
      </c>
      <c r="K1255" s="183" t="s">
        <v>1774</v>
      </c>
      <c r="L1255" s="251" t="s">
        <v>2040</v>
      </c>
      <c r="M1255" s="298" t="s">
        <v>829</v>
      </c>
      <c r="N1255" s="251">
        <v>285</v>
      </c>
      <c r="O1255" s="296"/>
      <c r="P1255" s="297"/>
      <c r="Q1255" s="293"/>
      <c r="R1255" s="293"/>
      <c r="S1255" s="293"/>
    </row>
    <row r="1256" spans="2:19" ht="15.6" customHeight="1">
      <c r="B1256" s="247">
        <v>4868</v>
      </c>
      <c r="C1256" s="293" t="s">
        <v>427</v>
      </c>
      <c r="D1256" s="294" t="s">
        <v>814</v>
      </c>
      <c r="E1256" s="267">
        <v>2180</v>
      </c>
      <c r="F1256" s="293" t="s">
        <v>518</v>
      </c>
      <c r="G1256" s="293" t="s">
        <v>7</v>
      </c>
      <c r="H1256" s="544">
        <v>44631</v>
      </c>
      <c r="I1256" s="293" t="s">
        <v>164</v>
      </c>
      <c r="J1256" s="293" t="s">
        <v>2045</v>
      </c>
      <c r="K1256" s="183" t="s">
        <v>1771</v>
      </c>
      <c r="L1256" s="251" t="s">
        <v>2041</v>
      </c>
      <c r="M1256" s="298" t="s">
        <v>863</v>
      </c>
      <c r="N1256" s="251">
        <v>322</v>
      </c>
      <c r="O1256" s="296" t="s">
        <v>686</v>
      </c>
      <c r="P1256" s="297"/>
      <c r="Q1256" s="293"/>
      <c r="R1256" s="293"/>
      <c r="S1256" s="293"/>
    </row>
    <row r="1257" spans="2:19" ht="15.6" customHeight="1">
      <c r="B1257" s="247">
        <v>4869</v>
      </c>
      <c r="C1257" s="293" t="s">
        <v>427</v>
      </c>
      <c r="D1257" s="294" t="s">
        <v>1631</v>
      </c>
      <c r="E1257" s="267">
        <v>1350</v>
      </c>
      <c r="F1257" s="293" t="s">
        <v>166</v>
      </c>
      <c r="G1257" s="293" t="s">
        <v>7</v>
      </c>
      <c r="H1257" s="544">
        <v>44631</v>
      </c>
      <c r="I1257" s="293" t="s">
        <v>164</v>
      </c>
      <c r="J1257" s="293" t="s">
        <v>2046</v>
      </c>
      <c r="K1257" s="183" t="s">
        <v>903</v>
      </c>
      <c r="L1257" s="251" t="s">
        <v>2042</v>
      </c>
      <c r="M1257" s="298" t="s">
        <v>1632</v>
      </c>
      <c r="N1257" s="251">
        <v>67</v>
      </c>
      <c r="O1257" s="296"/>
      <c r="P1257" s="297" t="s">
        <v>372</v>
      </c>
      <c r="Q1257" s="293"/>
      <c r="R1257" s="293"/>
      <c r="S1257" s="293"/>
    </row>
    <row r="1258" spans="2:19" ht="15.6" customHeight="1">
      <c r="B1258" s="247">
        <v>4870</v>
      </c>
      <c r="C1258" s="293" t="s">
        <v>427</v>
      </c>
      <c r="D1258" s="294" t="s">
        <v>426</v>
      </c>
      <c r="E1258" s="388">
        <v>18000</v>
      </c>
      <c r="F1258" s="293" t="s">
        <v>303</v>
      </c>
      <c r="G1258" s="293" t="s">
        <v>7</v>
      </c>
      <c r="H1258" s="544">
        <v>44634</v>
      </c>
      <c r="I1258" s="293" t="s">
        <v>224</v>
      </c>
      <c r="J1258" s="293" t="s">
        <v>2049</v>
      </c>
      <c r="K1258" s="183" t="s">
        <v>1775</v>
      </c>
      <c r="L1258" s="251" t="s">
        <v>2048</v>
      </c>
      <c r="M1258" s="298" t="s">
        <v>150</v>
      </c>
      <c r="N1258" s="251">
        <v>262</v>
      </c>
      <c r="O1258" s="296"/>
      <c r="P1258" s="297"/>
      <c r="Q1258" s="293"/>
      <c r="R1258" s="293"/>
      <c r="S1258" s="293"/>
    </row>
    <row r="1259" spans="2:19" ht="15.6" customHeight="1">
      <c r="B1259" s="247">
        <v>4871</v>
      </c>
      <c r="C1259" s="293" t="s">
        <v>427</v>
      </c>
      <c r="D1259" s="294" t="s">
        <v>454</v>
      </c>
      <c r="E1259" s="267">
        <v>5880</v>
      </c>
      <c r="F1259" s="293" t="s">
        <v>255</v>
      </c>
      <c r="G1259" s="293" t="s">
        <v>7</v>
      </c>
      <c r="H1259" s="544">
        <v>44596</v>
      </c>
      <c r="I1259" s="293" t="s">
        <v>224</v>
      </c>
      <c r="J1259" s="293" t="s">
        <v>390</v>
      </c>
      <c r="K1259" s="183" t="s">
        <v>1730</v>
      </c>
      <c r="L1259" s="251" t="s">
        <v>2052</v>
      </c>
      <c r="M1259" s="298" t="s">
        <v>2735</v>
      </c>
      <c r="N1259" s="251">
        <v>272</v>
      </c>
      <c r="O1259" s="296" t="s">
        <v>686</v>
      </c>
      <c r="P1259" s="297"/>
      <c r="Q1259" s="293"/>
      <c r="R1259" s="293"/>
      <c r="S1259" s="293"/>
    </row>
    <row r="1260" spans="2:19" ht="15.6" customHeight="1">
      <c r="B1260" s="247">
        <v>4872</v>
      </c>
      <c r="C1260" s="357" t="s">
        <v>294</v>
      </c>
      <c r="D1260" s="403" t="s">
        <v>474</v>
      </c>
      <c r="E1260" s="263">
        <v>3350</v>
      </c>
      <c r="F1260" s="357" t="s">
        <v>198</v>
      </c>
      <c r="G1260" s="357" t="s">
        <v>7</v>
      </c>
      <c r="H1260" s="551">
        <v>44635</v>
      </c>
      <c r="I1260" s="357" t="s">
        <v>164</v>
      </c>
      <c r="J1260" s="357" t="s">
        <v>2059</v>
      </c>
      <c r="K1260" s="262" t="s">
        <v>1749</v>
      </c>
      <c r="L1260" s="359" t="s">
        <v>2053</v>
      </c>
      <c r="M1260" s="358" t="s">
        <v>1393</v>
      </c>
      <c r="N1260" s="359">
        <v>165</v>
      </c>
      <c r="O1260" s="360" t="s">
        <v>686</v>
      </c>
      <c r="P1260" s="304" t="s">
        <v>372</v>
      </c>
      <c r="Q1260" s="293"/>
      <c r="R1260" s="293"/>
      <c r="S1260" s="293"/>
    </row>
    <row r="1261" spans="2:19" ht="15.6" customHeight="1">
      <c r="B1261" s="247">
        <v>4873</v>
      </c>
      <c r="C1261" s="293" t="s">
        <v>450</v>
      </c>
      <c r="D1261" s="294" t="s">
        <v>1869</v>
      </c>
      <c r="E1261" s="267">
        <v>750</v>
      </c>
      <c r="F1261" s="293" t="s">
        <v>166</v>
      </c>
      <c r="G1261" s="293" t="s">
        <v>7</v>
      </c>
      <c r="H1261" s="544">
        <v>44635</v>
      </c>
      <c r="I1261" s="293" t="s">
        <v>224</v>
      </c>
      <c r="J1261" s="293" t="s">
        <v>2060</v>
      </c>
      <c r="K1261" s="183" t="s">
        <v>1750</v>
      </c>
      <c r="L1261" s="251" t="s">
        <v>2054</v>
      </c>
      <c r="M1261" s="298" t="s">
        <v>1868</v>
      </c>
      <c r="N1261" s="251">
        <v>356</v>
      </c>
      <c r="O1261" s="296" t="s">
        <v>686</v>
      </c>
      <c r="P1261" s="297"/>
      <c r="Q1261" s="293"/>
      <c r="R1261" s="293"/>
      <c r="S1261" s="293"/>
    </row>
    <row r="1262" spans="2:19" ht="15.6" customHeight="1">
      <c r="B1262" s="247">
        <v>4874</v>
      </c>
      <c r="C1262" s="293" t="s">
        <v>427</v>
      </c>
      <c r="D1262" s="294" t="s">
        <v>126</v>
      </c>
      <c r="E1262" s="267">
        <v>4000</v>
      </c>
      <c r="F1262" s="293" t="s">
        <v>303</v>
      </c>
      <c r="G1262" s="293" t="s">
        <v>7</v>
      </c>
      <c r="H1262" s="544">
        <v>44634</v>
      </c>
      <c r="I1262" s="293" t="s">
        <v>224</v>
      </c>
      <c r="J1262" s="293" t="s">
        <v>694</v>
      </c>
      <c r="K1262" s="183" t="s">
        <v>1775</v>
      </c>
      <c r="L1262" s="251" t="s">
        <v>2055</v>
      </c>
      <c r="M1262" s="298" t="s">
        <v>127</v>
      </c>
      <c r="N1262" s="251">
        <v>80</v>
      </c>
      <c r="O1262" s="296" t="s">
        <v>686</v>
      </c>
      <c r="P1262" s="297"/>
      <c r="Q1262" s="293"/>
      <c r="R1262" s="293"/>
      <c r="S1262" s="293"/>
    </row>
    <row r="1263" spans="2:19" ht="15.6" customHeight="1">
      <c r="B1263" s="247">
        <v>4875</v>
      </c>
      <c r="C1263" s="293" t="s">
        <v>427</v>
      </c>
      <c r="D1263" s="294" t="s">
        <v>818</v>
      </c>
      <c r="E1263" s="267">
        <v>3350</v>
      </c>
      <c r="F1263" s="293" t="s">
        <v>865</v>
      </c>
      <c r="G1263" s="293" t="s">
        <v>1609</v>
      </c>
      <c r="H1263" s="544">
        <v>44634</v>
      </c>
      <c r="I1263" s="293" t="s">
        <v>164</v>
      </c>
      <c r="J1263" s="293" t="s">
        <v>2061</v>
      </c>
      <c r="K1263" s="456" t="s">
        <v>1770</v>
      </c>
      <c r="L1263" s="251" t="s">
        <v>2056</v>
      </c>
      <c r="M1263" s="298" t="s">
        <v>860</v>
      </c>
      <c r="N1263" s="251">
        <v>319</v>
      </c>
      <c r="O1263" s="296" t="s">
        <v>686</v>
      </c>
      <c r="P1263" s="297"/>
      <c r="Q1263" s="293"/>
      <c r="R1263" s="293"/>
      <c r="S1263" s="293"/>
    </row>
    <row r="1264" spans="2:19" ht="15.6" customHeight="1">
      <c r="B1264" s="247">
        <v>4876</v>
      </c>
      <c r="C1264" s="293" t="s">
        <v>427</v>
      </c>
      <c r="D1264" s="294" t="s">
        <v>818</v>
      </c>
      <c r="E1264" s="267">
        <v>3350</v>
      </c>
      <c r="F1264" s="293" t="s">
        <v>198</v>
      </c>
      <c r="G1264" s="293" t="s">
        <v>1609</v>
      </c>
      <c r="H1264" s="544">
        <v>44634</v>
      </c>
      <c r="I1264" s="293" t="s">
        <v>164</v>
      </c>
      <c r="J1264" s="293" t="s">
        <v>2062</v>
      </c>
      <c r="K1264" s="183" t="s">
        <v>1749</v>
      </c>
      <c r="L1264" s="251" t="s">
        <v>2057</v>
      </c>
      <c r="M1264" s="298" t="s">
        <v>860</v>
      </c>
      <c r="N1264" s="251">
        <v>330</v>
      </c>
      <c r="O1264" s="296" t="s">
        <v>686</v>
      </c>
      <c r="P1264" s="297"/>
      <c r="Q1264" s="293"/>
      <c r="R1264" s="293"/>
      <c r="S1264" s="293"/>
    </row>
    <row r="1265" spans="2:35" ht="15.6" customHeight="1">
      <c r="B1265" s="247">
        <v>4877</v>
      </c>
      <c r="C1265" s="293" t="s">
        <v>427</v>
      </c>
      <c r="D1265" s="294" t="s">
        <v>728</v>
      </c>
      <c r="E1265" s="267">
        <v>5335</v>
      </c>
      <c r="F1265" s="293" t="s">
        <v>255</v>
      </c>
      <c r="G1265" s="293" t="s">
        <v>7</v>
      </c>
      <c r="H1265" s="544">
        <v>44601</v>
      </c>
      <c r="I1265" s="293" t="s">
        <v>164</v>
      </c>
      <c r="J1265" s="293" t="s">
        <v>599</v>
      </c>
      <c r="K1265" s="183" t="s">
        <v>1774</v>
      </c>
      <c r="L1265" s="212">
        <v>902220</v>
      </c>
      <c r="M1265" s="298" t="s">
        <v>834</v>
      </c>
      <c r="N1265" s="251">
        <v>290</v>
      </c>
      <c r="O1265" s="296" t="s">
        <v>686</v>
      </c>
      <c r="P1265" s="297"/>
      <c r="Q1265" s="293"/>
      <c r="R1265" s="293"/>
      <c r="S1265" s="293"/>
    </row>
    <row r="1266" spans="2:35" ht="15.6" customHeight="1">
      <c r="B1266" s="247">
        <v>4878</v>
      </c>
      <c r="C1266" s="293" t="s">
        <v>427</v>
      </c>
      <c r="D1266" s="294" t="s">
        <v>455</v>
      </c>
      <c r="E1266" s="267">
        <v>5333</v>
      </c>
      <c r="F1266" s="293" t="s">
        <v>255</v>
      </c>
      <c r="G1266" s="293" t="s">
        <v>7</v>
      </c>
      <c r="H1266" s="544">
        <v>44566</v>
      </c>
      <c r="I1266" s="293" t="s">
        <v>164</v>
      </c>
      <c r="J1266" s="293" t="s">
        <v>634</v>
      </c>
      <c r="K1266" s="293" t="s">
        <v>1774</v>
      </c>
      <c r="L1266" s="251">
        <v>3263138</v>
      </c>
      <c r="M1266" s="298" t="s">
        <v>830</v>
      </c>
      <c r="N1266" s="251">
        <v>286</v>
      </c>
      <c r="O1266" s="296" t="s">
        <v>686</v>
      </c>
      <c r="P1266" s="297"/>
      <c r="Q1266" s="293"/>
      <c r="R1266" s="293"/>
      <c r="S1266" s="293"/>
    </row>
    <row r="1267" spans="2:35" ht="15.6" customHeight="1">
      <c r="B1267" s="247">
        <v>4879</v>
      </c>
      <c r="C1267" s="293" t="s">
        <v>427</v>
      </c>
      <c r="D1267" s="294" t="s">
        <v>455</v>
      </c>
      <c r="E1267" s="267">
        <v>5333</v>
      </c>
      <c r="F1267" s="293" t="s">
        <v>255</v>
      </c>
      <c r="G1267" s="293" t="s">
        <v>7</v>
      </c>
      <c r="H1267" s="544">
        <v>44566</v>
      </c>
      <c r="I1267" s="293" t="s">
        <v>164</v>
      </c>
      <c r="J1267" s="293" t="s">
        <v>634</v>
      </c>
      <c r="K1267" s="293" t="s">
        <v>1774</v>
      </c>
      <c r="L1267" s="251"/>
      <c r="M1267" s="298" t="s">
        <v>830</v>
      </c>
      <c r="N1267" s="251">
        <v>286</v>
      </c>
      <c r="O1267" s="296" t="s">
        <v>686</v>
      </c>
      <c r="P1267" s="297"/>
      <c r="Q1267" s="293"/>
      <c r="R1267" s="293"/>
      <c r="S1267" s="293"/>
    </row>
    <row r="1268" spans="2:35" ht="15.6" customHeight="1">
      <c r="B1268" s="247">
        <v>4880</v>
      </c>
      <c r="C1268" s="293" t="s">
        <v>427</v>
      </c>
      <c r="D1268" s="294" t="s">
        <v>2084</v>
      </c>
      <c r="E1268" s="267">
        <v>1600</v>
      </c>
      <c r="F1268" s="293" t="s">
        <v>166</v>
      </c>
      <c r="G1268" s="293" t="s">
        <v>1609</v>
      </c>
      <c r="H1268" s="544">
        <v>44635</v>
      </c>
      <c r="I1268" s="293" t="s">
        <v>164</v>
      </c>
      <c r="J1268" s="293" t="s">
        <v>165</v>
      </c>
      <c r="K1268" s="183" t="s">
        <v>903</v>
      </c>
      <c r="L1268" s="251" t="s">
        <v>2090</v>
      </c>
      <c r="M1268" s="298" t="s">
        <v>2082</v>
      </c>
      <c r="N1268" s="251">
        <v>358</v>
      </c>
      <c r="O1268" s="296" t="s">
        <v>686</v>
      </c>
      <c r="P1268" s="297"/>
      <c r="Q1268" s="293"/>
      <c r="R1268" s="293"/>
      <c r="S1268" s="293"/>
    </row>
    <row r="1269" spans="2:35" ht="15.6" customHeight="1">
      <c r="B1269" s="247">
        <v>4881</v>
      </c>
      <c r="C1269" s="293" t="s">
        <v>427</v>
      </c>
      <c r="D1269" s="294" t="s">
        <v>2088</v>
      </c>
      <c r="E1269" s="267">
        <v>1600</v>
      </c>
      <c r="F1269" s="293" t="s">
        <v>166</v>
      </c>
      <c r="G1269" s="293" t="s">
        <v>1609</v>
      </c>
      <c r="H1269" s="544">
        <v>44635</v>
      </c>
      <c r="I1269" s="293" t="s">
        <v>164</v>
      </c>
      <c r="J1269" s="293" t="s">
        <v>2092</v>
      </c>
      <c r="K1269" s="183" t="s">
        <v>903</v>
      </c>
      <c r="L1269" s="251" t="s">
        <v>2091</v>
      </c>
      <c r="M1269" s="298" t="s">
        <v>2087</v>
      </c>
      <c r="N1269" s="251">
        <v>359</v>
      </c>
      <c r="O1269" s="296" t="s">
        <v>686</v>
      </c>
      <c r="P1269" s="297"/>
      <c r="Q1269" s="293"/>
      <c r="R1269" s="293"/>
      <c r="S1269" s="293"/>
    </row>
    <row r="1270" spans="2:35" ht="15.6" customHeight="1">
      <c r="B1270" s="247">
        <v>4882</v>
      </c>
      <c r="C1270" s="293" t="s">
        <v>427</v>
      </c>
      <c r="D1270" s="294" t="s">
        <v>93</v>
      </c>
      <c r="E1270" s="267">
        <v>2180</v>
      </c>
      <c r="F1270" s="293" t="s">
        <v>163</v>
      </c>
      <c r="G1270" s="293" t="s">
        <v>7</v>
      </c>
      <c r="H1270" s="544">
        <v>44635</v>
      </c>
      <c r="I1270" s="293" t="s">
        <v>164</v>
      </c>
      <c r="J1270" s="293" t="s">
        <v>5516</v>
      </c>
      <c r="K1270" s="183" t="s">
        <v>1768</v>
      </c>
      <c r="L1270" s="251" t="s">
        <v>2093</v>
      </c>
      <c r="M1270" s="298" t="s">
        <v>94</v>
      </c>
      <c r="N1270" s="251">
        <v>231</v>
      </c>
      <c r="O1270" s="296" t="s">
        <v>686</v>
      </c>
      <c r="P1270" s="297"/>
      <c r="Q1270" s="293"/>
      <c r="R1270" s="293"/>
      <c r="S1270" s="293"/>
    </row>
    <row r="1271" spans="2:35" ht="15.6" customHeight="1">
      <c r="B1271" s="247">
        <v>4883</v>
      </c>
      <c r="C1271" s="293" t="s">
        <v>427</v>
      </c>
      <c r="D1271" s="294" t="s">
        <v>630</v>
      </c>
      <c r="E1271" s="267">
        <v>2000</v>
      </c>
      <c r="F1271" s="293" t="s">
        <v>163</v>
      </c>
      <c r="G1271" s="293" t="s">
        <v>7</v>
      </c>
      <c r="H1271" s="544">
        <v>44636</v>
      </c>
      <c r="I1271" s="293" t="s">
        <v>164</v>
      </c>
      <c r="J1271" s="293" t="s">
        <v>4141</v>
      </c>
      <c r="K1271" s="183" t="s">
        <v>1768</v>
      </c>
      <c r="L1271" s="251" t="s">
        <v>2094</v>
      </c>
      <c r="M1271" s="298" t="s">
        <v>1604</v>
      </c>
      <c r="N1271" s="251">
        <v>341</v>
      </c>
      <c r="O1271" s="296" t="s">
        <v>686</v>
      </c>
      <c r="P1271" s="297"/>
      <c r="Q1271" s="293"/>
      <c r="R1271" s="293"/>
      <c r="S1271" s="293"/>
    </row>
    <row r="1272" spans="2:35" ht="15.6" customHeight="1">
      <c r="B1272" s="247">
        <v>4884</v>
      </c>
      <c r="C1272" s="293" t="s">
        <v>427</v>
      </c>
      <c r="D1272" s="294" t="s">
        <v>230</v>
      </c>
      <c r="E1272" s="267">
        <v>3600</v>
      </c>
      <c r="F1272" s="293" t="s">
        <v>163</v>
      </c>
      <c r="G1272" s="293" t="s">
        <v>7</v>
      </c>
      <c r="H1272" s="544">
        <v>44636</v>
      </c>
      <c r="I1272" s="293" t="s">
        <v>164</v>
      </c>
      <c r="J1272" s="293" t="s">
        <v>2097</v>
      </c>
      <c r="K1272" s="183" t="s">
        <v>1768</v>
      </c>
      <c r="L1272" s="251" t="s">
        <v>2095</v>
      </c>
      <c r="M1272" s="298" t="s">
        <v>1142</v>
      </c>
      <c r="N1272" s="251">
        <v>93</v>
      </c>
      <c r="O1272" s="296" t="s">
        <v>2099</v>
      </c>
      <c r="P1272" s="297" t="s">
        <v>667</v>
      </c>
      <c r="Q1272" s="293"/>
      <c r="R1272" s="293"/>
      <c r="S1272" s="293"/>
    </row>
    <row r="1273" spans="2:35" ht="15.6" customHeight="1">
      <c r="B1273" s="247">
        <v>4885</v>
      </c>
      <c r="C1273" s="357" t="s">
        <v>427</v>
      </c>
      <c r="D1273" s="403" t="s">
        <v>726</v>
      </c>
      <c r="E1273" s="263">
        <v>2180</v>
      </c>
      <c r="F1273" s="357" t="s">
        <v>163</v>
      </c>
      <c r="G1273" s="357" t="s">
        <v>7</v>
      </c>
      <c r="H1273" s="551">
        <v>44636</v>
      </c>
      <c r="I1273" s="357" t="s">
        <v>164</v>
      </c>
      <c r="J1273" s="357" t="s">
        <v>2361</v>
      </c>
      <c r="K1273" s="262" t="s">
        <v>1768</v>
      </c>
      <c r="L1273" s="359" t="s">
        <v>2096</v>
      </c>
      <c r="M1273" s="358" t="s">
        <v>11</v>
      </c>
      <c r="N1273" s="359">
        <v>201</v>
      </c>
      <c r="O1273" s="360" t="s">
        <v>686</v>
      </c>
      <c r="P1273" s="304" t="s">
        <v>372</v>
      </c>
      <c r="Q1273" s="293"/>
      <c r="R1273" s="293"/>
      <c r="S1273" s="293"/>
    </row>
    <row r="1274" spans="2:35" ht="15.6" customHeight="1">
      <c r="B1274" s="247">
        <v>4886</v>
      </c>
      <c r="C1274" s="293" t="s">
        <v>433</v>
      </c>
      <c r="D1274" s="294" t="s">
        <v>2107</v>
      </c>
      <c r="E1274" s="267">
        <v>1250</v>
      </c>
      <c r="F1274" s="293" t="s">
        <v>166</v>
      </c>
      <c r="G1274" s="293" t="s">
        <v>7</v>
      </c>
      <c r="H1274" s="544">
        <v>44636</v>
      </c>
      <c r="I1274" s="293" t="s">
        <v>164</v>
      </c>
      <c r="J1274" s="293" t="s">
        <v>718</v>
      </c>
      <c r="K1274" s="183" t="s">
        <v>903</v>
      </c>
      <c r="L1274" s="251" t="s">
        <v>2100</v>
      </c>
      <c r="M1274" s="298" t="s">
        <v>937</v>
      </c>
      <c r="N1274" s="251">
        <v>11</v>
      </c>
      <c r="O1274" s="296" t="s">
        <v>686</v>
      </c>
      <c r="P1274" s="297"/>
      <c r="Q1274" s="293"/>
      <c r="R1274" s="293"/>
      <c r="S1274" s="293"/>
    </row>
    <row r="1275" spans="2:35" ht="15.6" customHeight="1">
      <c r="B1275" s="247">
        <v>4887</v>
      </c>
      <c r="C1275" s="293" t="s">
        <v>427</v>
      </c>
      <c r="D1275" s="294" t="s">
        <v>2119</v>
      </c>
      <c r="E1275" s="267">
        <v>2180</v>
      </c>
      <c r="F1275" s="293" t="s">
        <v>2051</v>
      </c>
      <c r="G1275" s="293" t="s">
        <v>1609</v>
      </c>
      <c r="H1275" s="544">
        <v>44636</v>
      </c>
      <c r="I1275" s="293" t="s">
        <v>164</v>
      </c>
      <c r="J1275" s="293" t="s">
        <v>2555</v>
      </c>
      <c r="K1275" s="293" t="s">
        <v>1773</v>
      </c>
      <c r="L1275" s="251" t="s">
        <v>2101</v>
      </c>
      <c r="M1275" s="298" t="s">
        <v>2117</v>
      </c>
      <c r="N1275" s="251">
        <v>362</v>
      </c>
      <c r="O1275" s="296" t="s">
        <v>686</v>
      </c>
      <c r="P1275" s="297"/>
      <c r="Q1275" s="293"/>
      <c r="R1275" s="293"/>
      <c r="S1275" s="293"/>
    </row>
    <row r="1276" spans="2:35" ht="15.6" customHeight="1">
      <c r="B1276" s="247">
        <v>4888</v>
      </c>
      <c r="C1276" s="357" t="s">
        <v>294</v>
      </c>
      <c r="D1276" s="403" t="s">
        <v>30</v>
      </c>
      <c r="E1276" s="263">
        <v>3350</v>
      </c>
      <c r="F1276" s="357" t="s">
        <v>198</v>
      </c>
      <c r="G1276" s="357" t="s">
        <v>7</v>
      </c>
      <c r="H1276" s="551">
        <v>44636</v>
      </c>
      <c r="I1276" s="357" t="s">
        <v>164</v>
      </c>
      <c r="J1276" s="357" t="s">
        <v>731</v>
      </c>
      <c r="K1276" s="357" t="s">
        <v>1749</v>
      </c>
      <c r="L1276" s="359" t="s">
        <v>2102</v>
      </c>
      <c r="M1276" s="358" t="s">
        <v>33</v>
      </c>
      <c r="N1276" s="359">
        <v>281</v>
      </c>
      <c r="O1276" s="360" t="s">
        <v>686</v>
      </c>
      <c r="P1276" s="304" t="s">
        <v>372</v>
      </c>
      <c r="Q1276" s="293"/>
      <c r="R1276" s="293"/>
      <c r="S1276" s="293"/>
    </row>
    <row r="1277" spans="2:35" ht="15.75" customHeight="1">
      <c r="B1277" s="247">
        <v>4889</v>
      </c>
      <c r="C1277" s="293" t="s">
        <v>427</v>
      </c>
      <c r="D1277" s="294" t="s">
        <v>240</v>
      </c>
      <c r="E1277" s="267">
        <v>2180</v>
      </c>
      <c r="F1277" s="293" t="s">
        <v>163</v>
      </c>
      <c r="G1277" s="293" t="s">
        <v>7</v>
      </c>
      <c r="H1277" s="544">
        <v>44636</v>
      </c>
      <c r="I1277" s="293" t="s">
        <v>164</v>
      </c>
      <c r="J1277" s="293" t="s">
        <v>300</v>
      </c>
      <c r="K1277" s="293" t="s">
        <v>1768</v>
      </c>
      <c r="L1277" s="251" t="s">
        <v>2103</v>
      </c>
      <c r="M1277" s="298" t="s">
        <v>1066</v>
      </c>
      <c r="N1277" s="251">
        <v>230</v>
      </c>
      <c r="O1277" s="296" t="s">
        <v>686</v>
      </c>
      <c r="P1277" s="297"/>
      <c r="Q1277" s="293"/>
      <c r="R1277" s="293"/>
      <c r="S1277" s="293"/>
    </row>
    <row r="1278" spans="2:35" ht="15.6" customHeight="1">
      <c r="B1278" s="247">
        <v>4890</v>
      </c>
      <c r="C1278" s="293" t="s">
        <v>427</v>
      </c>
      <c r="D1278" s="294" t="s">
        <v>778</v>
      </c>
      <c r="E1278" s="267">
        <v>405</v>
      </c>
      <c r="F1278" s="293" t="s">
        <v>198</v>
      </c>
      <c r="G1278" s="293" t="s">
        <v>7</v>
      </c>
      <c r="H1278" s="544">
        <v>44636</v>
      </c>
      <c r="I1278" s="293" t="s">
        <v>1759</v>
      </c>
      <c r="J1278" s="293"/>
      <c r="K1278" s="293" t="s">
        <v>1749</v>
      </c>
      <c r="L1278" s="251" t="s">
        <v>2104</v>
      </c>
      <c r="M1278" s="298" t="s">
        <v>858</v>
      </c>
      <c r="N1278" s="251">
        <v>317</v>
      </c>
      <c r="O1278" s="296" t="s">
        <v>686</v>
      </c>
      <c r="P1278" s="297"/>
      <c r="Q1278" s="293"/>
      <c r="R1278" s="293"/>
      <c r="S1278" s="293"/>
    </row>
    <row r="1279" spans="2:35" ht="15.6" customHeight="1">
      <c r="B1279" s="247">
        <v>4891</v>
      </c>
      <c r="C1279" s="293" t="s">
        <v>427</v>
      </c>
      <c r="D1279" s="294" t="s">
        <v>22</v>
      </c>
      <c r="E1279" s="267">
        <v>1800</v>
      </c>
      <c r="F1279" s="293" t="s">
        <v>163</v>
      </c>
      <c r="G1279" s="293" t="s">
        <v>7</v>
      </c>
      <c r="H1279" s="544">
        <v>44636</v>
      </c>
      <c r="I1279" s="293" t="s">
        <v>164</v>
      </c>
      <c r="J1279" s="293" t="s">
        <v>545</v>
      </c>
      <c r="K1279" s="293" t="s">
        <v>1768</v>
      </c>
      <c r="L1279" s="251" t="s">
        <v>2105</v>
      </c>
      <c r="M1279" s="298" t="s">
        <v>23</v>
      </c>
      <c r="N1279" s="251">
        <v>27</v>
      </c>
      <c r="O1279" s="296" t="s">
        <v>686</v>
      </c>
      <c r="P1279" s="297"/>
      <c r="Q1279" s="293"/>
      <c r="R1279" s="293"/>
      <c r="S1279" s="293"/>
    </row>
    <row r="1280" spans="2:35" ht="15.6" customHeight="1">
      <c r="B1280" s="247">
        <v>4892</v>
      </c>
      <c r="C1280" s="163" t="s">
        <v>427</v>
      </c>
      <c r="D1280" s="269" t="s">
        <v>2123</v>
      </c>
      <c r="E1280" s="267">
        <v>3350</v>
      </c>
      <c r="F1280" s="163" t="s">
        <v>255</v>
      </c>
      <c r="G1280" s="457" t="s">
        <v>7</v>
      </c>
      <c r="H1280" s="561">
        <v>44638</v>
      </c>
      <c r="I1280" s="293" t="s">
        <v>164</v>
      </c>
      <c r="J1280" s="268" t="s">
        <v>2132</v>
      </c>
      <c r="K1280" s="163" t="s">
        <v>1774</v>
      </c>
      <c r="L1280" s="271" t="s">
        <v>2125</v>
      </c>
      <c r="M1280" s="270" t="s">
        <v>2122</v>
      </c>
      <c r="N1280" s="271">
        <v>363</v>
      </c>
      <c r="O1280" s="296" t="s">
        <v>686</v>
      </c>
      <c r="P1280" s="297"/>
      <c r="Q1280" s="293"/>
      <c r="R1280" s="293"/>
      <c r="S1280" s="293"/>
    </row>
    <row r="1281" spans="2:24" ht="15.6" customHeight="1">
      <c r="B1281" s="247">
        <v>4893</v>
      </c>
      <c r="C1281" s="163" t="s">
        <v>427</v>
      </c>
      <c r="D1281" s="294" t="s">
        <v>1428</v>
      </c>
      <c r="E1281" s="267">
        <v>2800</v>
      </c>
      <c r="F1281" s="163" t="s">
        <v>198</v>
      </c>
      <c r="G1281" s="457" t="s">
        <v>7</v>
      </c>
      <c r="H1281" s="561">
        <v>44637</v>
      </c>
      <c r="I1281" s="293" t="s">
        <v>164</v>
      </c>
      <c r="J1281" s="268" t="s">
        <v>596</v>
      </c>
      <c r="K1281" s="163" t="s">
        <v>1749</v>
      </c>
      <c r="L1281" s="271" t="s">
        <v>2126</v>
      </c>
      <c r="M1281" s="270" t="s">
        <v>116</v>
      </c>
      <c r="N1281" s="271">
        <v>249</v>
      </c>
      <c r="O1281" s="296" t="s">
        <v>686</v>
      </c>
      <c r="P1281" s="297"/>
      <c r="Q1281" s="293"/>
      <c r="R1281" s="293"/>
      <c r="S1281" s="293"/>
    </row>
    <row r="1282" spans="2:24" ht="15.6" customHeight="1">
      <c r="B1282" s="247">
        <v>4894</v>
      </c>
      <c r="C1282" s="163" t="s">
        <v>427</v>
      </c>
      <c r="D1282" s="294" t="s">
        <v>1428</v>
      </c>
      <c r="E1282" s="267">
        <v>2500</v>
      </c>
      <c r="F1282" s="163" t="s">
        <v>198</v>
      </c>
      <c r="G1282" s="457" t="s">
        <v>7</v>
      </c>
      <c r="H1282" s="561">
        <v>44637</v>
      </c>
      <c r="I1282" s="293" t="s">
        <v>4</v>
      </c>
      <c r="J1282" s="268" t="s">
        <v>2133</v>
      </c>
      <c r="K1282" s="163" t="s">
        <v>1749</v>
      </c>
      <c r="L1282" s="271" t="s">
        <v>2127</v>
      </c>
      <c r="M1282" s="270" t="s">
        <v>116</v>
      </c>
      <c r="N1282" s="271">
        <v>249</v>
      </c>
      <c r="O1282" s="296" t="s">
        <v>686</v>
      </c>
      <c r="P1282" s="297"/>
      <c r="Q1282" s="293"/>
      <c r="R1282" s="293"/>
      <c r="S1282" s="293"/>
    </row>
    <row r="1283" spans="2:24" ht="15.75" customHeight="1">
      <c r="B1283" s="247">
        <v>4895</v>
      </c>
      <c r="C1283" s="163" t="s">
        <v>427</v>
      </c>
      <c r="D1283" s="269" t="s">
        <v>258</v>
      </c>
      <c r="E1283" s="267">
        <v>1455</v>
      </c>
      <c r="F1283" s="163" t="s">
        <v>303</v>
      </c>
      <c r="G1283" s="457" t="s">
        <v>7</v>
      </c>
      <c r="H1283" s="561">
        <v>44637</v>
      </c>
      <c r="I1283" s="293" t="s">
        <v>164</v>
      </c>
      <c r="J1283" s="268" t="s">
        <v>2134</v>
      </c>
      <c r="K1283" s="293" t="s">
        <v>1775</v>
      </c>
      <c r="L1283" s="271" t="s">
        <v>2128</v>
      </c>
      <c r="M1283" s="270" t="s">
        <v>1013</v>
      </c>
      <c r="N1283" s="271">
        <v>35</v>
      </c>
      <c r="O1283" s="296" t="s">
        <v>686</v>
      </c>
      <c r="P1283" s="297"/>
      <c r="Q1283" s="293"/>
      <c r="R1283" s="293"/>
      <c r="S1283" s="293"/>
    </row>
    <row r="1284" spans="2:24" ht="15.6" customHeight="1">
      <c r="B1284" s="247">
        <v>4896</v>
      </c>
      <c r="C1284" s="163" t="s">
        <v>427</v>
      </c>
      <c r="D1284" s="269" t="s">
        <v>2112</v>
      </c>
      <c r="E1284" s="267">
        <v>2900</v>
      </c>
      <c r="F1284" s="163" t="s">
        <v>163</v>
      </c>
      <c r="G1284" s="457" t="s">
        <v>1609</v>
      </c>
      <c r="H1284" s="561">
        <v>44637</v>
      </c>
      <c r="I1284" s="293" t="s">
        <v>164</v>
      </c>
      <c r="J1284" s="268" t="s">
        <v>2586</v>
      </c>
      <c r="K1284" s="163" t="s">
        <v>1768</v>
      </c>
      <c r="L1284" s="271" t="s">
        <v>2130</v>
      </c>
      <c r="M1284" s="270" t="s">
        <v>2108</v>
      </c>
      <c r="N1284" s="251">
        <v>360</v>
      </c>
      <c r="O1284" s="296" t="s">
        <v>686</v>
      </c>
      <c r="P1284" s="297"/>
      <c r="Q1284" s="293"/>
      <c r="R1284" s="458"/>
      <c r="S1284" s="293"/>
    </row>
    <row r="1285" spans="2:24" ht="28.35" customHeight="1">
      <c r="B1285" s="247">
        <v>4897</v>
      </c>
      <c r="C1285" s="163" t="s">
        <v>427</v>
      </c>
      <c r="D1285" s="269" t="s">
        <v>2112</v>
      </c>
      <c r="E1285" s="267">
        <v>460</v>
      </c>
      <c r="F1285" s="163" t="s">
        <v>163</v>
      </c>
      <c r="G1285" s="457" t="s">
        <v>1609</v>
      </c>
      <c r="H1285" s="561">
        <v>44637</v>
      </c>
      <c r="I1285" s="293" t="s">
        <v>164</v>
      </c>
      <c r="J1285" s="268" t="s">
        <v>2587</v>
      </c>
      <c r="K1285" s="163" t="s">
        <v>1768</v>
      </c>
      <c r="L1285" s="271" t="s">
        <v>2131</v>
      </c>
      <c r="M1285" s="270" t="s">
        <v>2108</v>
      </c>
      <c r="N1285" s="251">
        <v>360</v>
      </c>
      <c r="O1285" s="296" t="s">
        <v>686</v>
      </c>
      <c r="P1285" s="297"/>
      <c r="Q1285" s="293"/>
      <c r="R1285" s="293"/>
      <c r="S1285" s="293"/>
    </row>
    <row r="1286" spans="2:24" ht="15.6" customHeight="1">
      <c r="B1286" s="247">
        <v>4898</v>
      </c>
      <c r="C1286" s="163" t="s">
        <v>427</v>
      </c>
      <c r="D1286" s="269" t="s">
        <v>380</v>
      </c>
      <c r="E1286" s="267">
        <v>14000</v>
      </c>
      <c r="F1286" s="163" t="s">
        <v>303</v>
      </c>
      <c r="G1286" s="457" t="s">
        <v>7</v>
      </c>
      <c r="H1286" s="561">
        <v>44637</v>
      </c>
      <c r="I1286" s="293" t="s">
        <v>224</v>
      </c>
      <c r="J1286" s="268" t="s">
        <v>224</v>
      </c>
      <c r="K1286" s="163" t="s">
        <v>1775</v>
      </c>
      <c r="L1286" s="271" t="s">
        <v>2129</v>
      </c>
      <c r="M1286" s="270" t="s">
        <v>1000</v>
      </c>
      <c r="N1286" s="271">
        <v>31</v>
      </c>
      <c r="O1286" s="296" t="s">
        <v>686</v>
      </c>
      <c r="P1286" s="297"/>
      <c r="Q1286" s="293"/>
      <c r="R1286" s="293"/>
      <c r="S1286" s="293"/>
    </row>
    <row r="1287" spans="2:24" ht="15.6" customHeight="1">
      <c r="B1287" s="247">
        <v>4899</v>
      </c>
      <c r="C1287" s="293" t="s">
        <v>427</v>
      </c>
      <c r="D1287" s="294" t="s">
        <v>229</v>
      </c>
      <c r="E1287" s="267">
        <v>3350</v>
      </c>
      <c r="F1287" s="293" t="s">
        <v>198</v>
      </c>
      <c r="G1287" s="293" t="s">
        <v>7</v>
      </c>
      <c r="H1287" s="544">
        <v>44638</v>
      </c>
      <c r="I1287" s="293" t="s">
        <v>164</v>
      </c>
      <c r="J1287" s="268" t="s">
        <v>182</v>
      </c>
      <c r="K1287" s="293" t="s">
        <v>1749</v>
      </c>
      <c r="L1287" s="251" t="s">
        <v>2135</v>
      </c>
      <c r="M1287" s="298" t="s">
        <v>1311</v>
      </c>
      <c r="N1287" s="251">
        <v>174</v>
      </c>
      <c r="O1287" s="296" t="s">
        <v>686</v>
      </c>
      <c r="P1287" s="297"/>
      <c r="Q1287" s="293"/>
      <c r="R1287" s="293"/>
      <c r="S1287" s="293"/>
    </row>
    <row r="1288" spans="2:24" ht="15.6" customHeight="1">
      <c r="B1288" s="247">
        <v>4900</v>
      </c>
      <c r="C1288" s="293" t="s">
        <v>427</v>
      </c>
      <c r="D1288" s="294" t="s">
        <v>820</v>
      </c>
      <c r="E1288" s="267">
        <v>650</v>
      </c>
      <c r="F1288" s="293" t="s">
        <v>163</v>
      </c>
      <c r="G1288" s="293" t="s">
        <v>7</v>
      </c>
      <c r="H1288" s="544">
        <v>44642</v>
      </c>
      <c r="I1288" s="293" t="s">
        <v>2279</v>
      </c>
      <c r="J1288" s="268" t="s">
        <v>4142</v>
      </c>
      <c r="K1288" s="293" t="s">
        <v>1768</v>
      </c>
      <c r="L1288" s="251" t="s">
        <v>2136</v>
      </c>
      <c r="M1288" s="298" t="s">
        <v>862</v>
      </c>
      <c r="N1288" s="251">
        <v>321</v>
      </c>
      <c r="O1288" s="296" t="s">
        <v>155</v>
      </c>
      <c r="P1288" s="297"/>
      <c r="Q1288" s="293"/>
      <c r="R1288" s="293"/>
      <c r="S1288" s="293"/>
    </row>
    <row r="1289" spans="2:24" ht="14.4" customHeight="1">
      <c r="B1289" s="247">
        <v>4901</v>
      </c>
      <c r="C1289" s="293" t="s">
        <v>433</v>
      </c>
      <c r="D1289" s="294" t="s">
        <v>406</v>
      </c>
      <c r="E1289" s="267">
        <v>1500</v>
      </c>
      <c r="F1289" s="293" t="s">
        <v>166</v>
      </c>
      <c r="G1289" s="293" t="s">
        <v>7</v>
      </c>
      <c r="H1289" s="544">
        <v>44642</v>
      </c>
      <c r="I1289" s="293" t="s">
        <v>164</v>
      </c>
      <c r="J1289" s="272" t="s">
        <v>1659</v>
      </c>
      <c r="K1289" s="293" t="s">
        <v>903</v>
      </c>
      <c r="L1289" s="251" t="s">
        <v>2137</v>
      </c>
      <c r="M1289" s="298" t="s">
        <v>921</v>
      </c>
      <c r="N1289" s="251">
        <v>4</v>
      </c>
      <c r="O1289" s="296" t="s">
        <v>686</v>
      </c>
      <c r="P1289" s="297"/>
      <c r="Q1289" s="293"/>
      <c r="R1289" s="293"/>
      <c r="S1289" s="293"/>
    </row>
    <row r="1290" spans="2:24" ht="15.6">
      <c r="B1290" s="247">
        <v>4902</v>
      </c>
      <c r="C1290" s="293" t="s">
        <v>427</v>
      </c>
      <c r="D1290" s="294" t="s">
        <v>229</v>
      </c>
      <c r="E1290" s="267">
        <v>3350</v>
      </c>
      <c r="F1290" s="293" t="s">
        <v>198</v>
      </c>
      <c r="G1290" s="293" t="s">
        <v>7</v>
      </c>
      <c r="H1290" s="544">
        <v>44578</v>
      </c>
      <c r="I1290" s="293" t="s">
        <v>164</v>
      </c>
      <c r="J1290" s="268" t="s">
        <v>2098</v>
      </c>
      <c r="K1290" s="293" t="s">
        <v>1749</v>
      </c>
      <c r="L1290" s="251" t="s">
        <v>2138</v>
      </c>
      <c r="M1290" s="298" t="s">
        <v>1311</v>
      </c>
      <c r="N1290" s="251">
        <v>174</v>
      </c>
      <c r="O1290" s="296" t="s">
        <v>686</v>
      </c>
      <c r="P1290" s="297"/>
      <c r="Q1290" s="293"/>
      <c r="R1290" s="293"/>
      <c r="S1290" s="293"/>
      <c r="X1290" s="158" t="s">
        <v>2038</v>
      </c>
    </row>
    <row r="1291" spans="2:24" ht="15.6">
      <c r="B1291" s="247">
        <v>4903</v>
      </c>
      <c r="C1291" s="293" t="s">
        <v>427</v>
      </c>
      <c r="D1291" s="294" t="s">
        <v>815</v>
      </c>
      <c r="E1291" s="267">
        <v>25000</v>
      </c>
      <c r="F1291" s="293" t="s">
        <v>255</v>
      </c>
      <c r="G1291" s="293" t="s">
        <v>2190</v>
      </c>
      <c r="H1291" s="544">
        <v>44642</v>
      </c>
      <c r="I1291" s="293" t="s">
        <v>224</v>
      </c>
      <c r="J1291" s="268" t="s">
        <v>224</v>
      </c>
      <c r="K1291" s="293" t="s">
        <v>1774</v>
      </c>
      <c r="L1291" s="251" t="s">
        <v>2191</v>
      </c>
      <c r="M1291" s="298" t="s">
        <v>826</v>
      </c>
      <c r="N1291" s="251">
        <v>282</v>
      </c>
      <c r="O1291" s="296" t="s">
        <v>686</v>
      </c>
      <c r="P1291" s="297" t="s">
        <v>372</v>
      </c>
      <c r="Q1291" s="293"/>
      <c r="R1291" s="293"/>
      <c r="S1291" s="293"/>
      <c r="X1291" s="158" t="s">
        <v>2038</v>
      </c>
    </row>
    <row r="1292" spans="2:24" ht="13.35" customHeight="1">
      <c r="B1292" s="247">
        <v>4904</v>
      </c>
      <c r="C1292" s="293" t="s">
        <v>427</v>
      </c>
      <c r="D1292" s="294" t="s">
        <v>75</v>
      </c>
      <c r="E1292" s="388">
        <v>1600</v>
      </c>
      <c r="F1292" s="293" t="s">
        <v>166</v>
      </c>
      <c r="G1292" s="293" t="s">
        <v>7</v>
      </c>
      <c r="H1292" s="544">
        <v>44643</v>
      </c>
      <c r="I1292" s="293" t="s">
        <v>164</v>
      </c>
      <c r="J1292" s="268" t="s">
        <v>674</v>
      </c>
      <c r="K1292" s="293" t="s">
        <v>903</v>
      </c>
      <c r="L1292" s="251" t="s">
        <v>2192</v>
      </c>
      <c r="M1292" s="298" t="s">
        <v>76</v>
      </c>
      <c r="N1292" s="251">
        <v>212</v>
      </c>
      <c r="O1292" s="296" t="s">
        <v>686</v>
      </c>
      <c r="P1292" s="297"/>
      <c r="Q1292" s="293"/>
      <c r="R1292" s="293"/>
      <c r="S1292" s="293"/>
      <c r="X1292" s="158" t="s">
        <v>2038</v>
      </c>
    </row>
    <row r="1293" spans="2:24" ht="15.6">
      <c r="B1293" s="247">
        <v>4905</v>
      </c>
      <c r="C1293" s="293" t="s">
        <v>427</v>
      </c>
      <c r="D1293" s="294" t="s">
        <v>1584</v>
      </c>
      <c r="E1293" s="267">
        <v>3350</v>
      </c>
      <c r="F1293" s="293" t="s">
        <v>255</v>
      </c>
      <c r="G1293" s="293" t="s">
        <v>7</v>
      </c>
      <c r="H1293" s="544">
        <v>44643</v>
      </c>
      <c r="I1293" s="293" t="s">
        <v>164</v>
      </c>
      <c r="J1293" s="268" t="s">
        <v>336</v>
      </c>
      <c r="K1293" s="293" t="s">
        <v>1774</v>
      </c>
      <c r="L1293" s="251" t="s">
        <v>2193</v>
      </c>
      <c r="M1293" s="298" t="s">
        <v>1589</v>
      </c>
      <c r="N1293" s="251">
        <v>248</v>
      </c>
      <c r="O1293" s="296" t="s">
        <v>686</v>
      </c>
      <c r="P1293" s="297" t="s">
        <v>372</v>
      </c>
      <c r="Q1293" s="293"/>
      <c r="R1293" s="293"/>
      <c r="S1293" s="293"/>
      <c r="X1293" s="158" t="s">
        <v>2038</v>
      </c>
    </row>
    <row r="1294" spans="2:24" ht="15.6">
      <c r="B1294" s="247">
        <v>4906</v>
      </c>
      <c r="C1294" s="293" t="s">
        <v>427</v>
      </c>
      <c r="D1294" s="294" t="s">
        <v>126</v>
      </c>
      <c r="E1294" s="267">
        <v>5000</v>
      </c>
      <c r="F1294" s="293" t="s">
        <v>303</v>
      </c>
      <c r="G1294" s="293" t="s">
        <v>7</v>
      </c>
      <c r="H1294" s="544">
        <v>44643</v>
      </c>
      <c r="I1294" s="293" t="s">
        <v>224</v>
      </c>
      <c r="J1294" s="268" t="s">
        <v>694</v>
      </c>
      <c r="K1294" s="293" t="s">
        <v>1775</v>
      </c>
      <c r="L1294" s="251" t="s">
        <v>2194</v>
      </c>
      <c r="M1294" s="298" t="s">
        <v>127</v>
      </c>
      <c r="N1294" s="251">
        <v>80</v>
      </c>
      <c r="O1294" s="296" t="s">
        <v>686</v>
      </c>
      <c r="P1294" s="297"/>
      <c r="Q1294" s="293"/>
      <c r="R1294" s="293"/>
      <c r="S1294" s="293"/>
      <c r="X1294" s="158" t="s">
        <v>2038</v>
      </c>
    </row>
    <row r="1295" spans="2:24" ht="15.6">
      <c r="B1295" s="247">
        <v>4907</v>
      </c>
      <c r="C1295" s="293" t="s">
        <v>427</v>
      </c>
      <c r="D1295" s="294" t="s">
        <v>2195</v>
      </c>
      <c r="E1295" s="267">
        <v>2180</v>
      </c>
      <c r="F1295" s="293" t="s">
        <v>303</v>
      </c>
      <c r="G1295" s="293" t="s">
        <v>1609</v>
      </c>
      <c r="H1295" s="544">
        <v>44645</v>
      </c>
      <c r="I1295" s="293" t="s">
        <v>164</v>
      </c>
      <c r="J1295" s="268" t="s">
        <v>2132</v>
      </c>
      <c r="K1295" s="293" t="s">
        <v>1775</v>
      </c>
      <c r="L1295" s="251" t="s">
        <v>2198</v>
      </c>
      <c r="M1295" s="298" t="s">
        <v>2196</v>
      </c>
      <c r="N1295" s="251">
        <v>364</v>
      </c>
      <c r="O1295" s="296" t="s">
        <v>686</v>
      </c>
      <c r="P1295" s="297"/>
      <c r="Q1295" s="293"/>
      <c r="R1295" s="293"/>
      <c r="S1295" s="293"/>
      <c r="X1295" s="158" t="s">
        <v>712</v>
      </c>
    </row>
    <row r="1296" spans="2:24" ht="15.6">
      <c r="B1296" s="247">
        <v>4908</v>
      </c>
      <c r="C1296" s="293" t="s">
        <v>427</v>
      </c>
      <c r="D1296" s="294" t="s">
        <v>2195</v>
      </c>
      <c r="E1296" s="267">
        <v>350</v>
      </c>
      <c r="F1296" s="293" t="s">
        <v>303</v>
      </c>
      <c r="G1296" s="293" t="s">
        <v>1609</v>
      </c>
      <c r="H1296" s="544">
        <v>44645</v>
      </c>
      <c r="I1296" s="293"/>
      <c r="J1296" s="268" t="s">
        <v>2199</v>
      </c>
      <c r="K1296" s="293" t="s">
        <v>1775</v>
      </c>
      <c r="L1296" s="251" t="s">
        <v>2131</v>
      </c>
      <c r="M1296" s="298" t="s">
        <v>2196</v>
      </c>
      <c r="N1296" s="251">
        <v>364</v>
      </c>
      <c r="O1296" s="296" t="s">
        <v>686</v>
      </c>
      <c r="P1296" s="297"/>
      <c r="Q1296" s="293"/>
      <c r="R1296" s="293"/>
      <c r="S1296" s="293"/>
      <c r="X1296" s="158" t="s">
        <v>2038</v>
      </c>
    </row>
    <row r="1297" spans="2:24" ht="15.6">
      <c r="B1297" s="247">
        <v>4909</v>
      </c>
      <c r="C1297" s="293" t="s">
        <v>1884</v>
      </c>
      <c r="D1297" s="294" t="s">
        <v>183</v>
      </c>
      <c r="E1297" s="388">
        <v>1350</v>
      </c>
      <c r="F1297" s="293" t="s">
        <v>166</v>
      </c>
      <c r="G1297" s="293" t="s">
        <v>7</v>
      </c>
      <c r="H1297" s="544">
        <v>44645</v>
      </c>
      <c r="I1297" s="293" t="s">
        <v>164</v>
      </c>
      <c r="J1297" s="268" t="s">
        <v>378</v>
      </c>
      <c r="K1297" s="293" t="s">
        <v>903</v>
      </c>
      <c r="L1297" s="251" t="s">
        <v>2204</v>
      </c>
      <c r="M1297" s="298" t="s">
        <v>1003</v>
      </c>
      <c r="N1297" s="303">
        <v>32</v>
      </c>
      <c r="O1297" s="296" t="s">
        <v>686</v>
      </c>
      <c r="P1297" s="297"/>
      <c r="Q1297" s="293"/>
      <c r="R1297" s="293"/>
      <c r="S1297" s="293"/>
      <c r="X1297" s="158" t="s">
        <v>2038</v>
      </c>
    </row>
    <row r="1298" spans="2:24" ht="14.4" customHeight="1">
      <c r="B1298" s="247">
        <v>4910</v>
      </c>
      <c r="C1298" s="293" t="s">
        <v>427</v>
      </c>
      <c r="D1298" s="294" t="s">
        <v>240</v>
      </c>
      <c r="E1298" s="267">
        <v>2180</v>
      </c>
      <c r="F1298" s="293" t="s">
        <v>163</v>
      </c>
      <c r="G1298" s="293" t="s">
        <v>7</v>
      </c>
      <c r="H1298" s="544">
        <v>44645</v>
      </c>
      <c r="I1298" s="293" t="s">
        <v>164</v>
      </c>
      <c r="J1298" s="268" t="s">
        <v>689</v>
      </c>
      <c r="K1298" s="293" t="s">
        <v>1768</v>
      </c>
      <c r="L1298" s="251" t="s">
        <v>2205</v>
      </c>
      <c r="M1298" s="298" t="s">
        <v>1066</v>
      </c>
      <c r="N1298" s="251">
        <v>230</v>
      </c>
      <c r="O1298" s="296" t="s">
        <v>686</v>
      </c>
      <c r="P1298" s="297"/>
      <c r="Q1298" s="293"/>
      <c r="R1298" s="293"/>
      <c r="S1298" s="293"/>
      <c r="X1298" s="158" t="s">
        <v>2038</v>
      </c>
    </row>
    <row r="1299" spans="2:24" ht="15.6">
      <c r="B1299" s="247">
        <v>4911</v>
      </c>
      <c r="C1299" s="293" t="s">
        <v>427</v>
      </c>
      <c r="D1299" s="294" t="s">
        <v>126</v>
      </c>
      <c r="E1299" s="267">
        <v>2180</v>
      </c>
      <c r="F1299" s="293" t="s">
        <v>518</v>
      </c>
      <c r="G1299" s="293" t="s">
        <v>7</v>
      </c>
      <c r="H1299" s="544">
        <v>44645</v>
      </c>
      <c r="I1299" s="293" t="s">
        <v>164</v>
      </c>
      <c r="J1299" s="268" t="s">
        <v>2132</v>
      </c>
      <c r="K1299" s="293" t="s">
        <v>1771</v>
      </c>
      <c r="L1299" s="251" t="s">
        <v>2206</v>
      </c>
      <c r="M1299" s="298" t="s">
        <v>127</v>
      </c>
      <c r="N1299" s="251">
        <v>87</v>
      </c>
      <c r="O1299" s="296" t="s">
        <v>686</v>
      </c>
      <c r="P1299" s="297"/>
      <c r="Q1299" s="293"/>
      <c r="R1299" s="293"/>
      <c r="S1299" s="293"/>
      <c r="X1299" s="158" t="s">
        <v>712</v>
      </c>
    </row>
    <row r="1300" spans="2:24" ht="15.6" customHeight="1">
      <c r="B1300" s="247">
        <v>4912</v>
      </c>
      <c r="C1300" s="293" t="s">
        <v>427</v>
      </c>
      <c r="D1300" s="294" t="str">
        <f>IFERROR(VLOOKUP(Dat_Pagos[[#This Row],[CURP]],BASE_A[[CURP]:[NOMBRE]],3,FALSE),"Por Identificar")</f>
        <v xml:space="preserve">REYES TREJO LUIS ALONSO </v>
      </c>
      <c r="E1300" s="267">
        <v>2900</v>
      </c>
      <c r="F1300" s="293" t="s">
        <v>303</v>
      </c>
      <c r="G1300" s="293" t="s">
        <v>1609</v>
      </c>
      <c r="H1300" s="544">
        <v>44645</v>
      </c>
      <c r="I1300" s="293" t="s">
        <v>164</v>
      </c>
      <c r="J1300" s="268"/>
      <c r="K1300" s="293" t="s">
        <v>1775</v>
      </c>
      <c r="L1300" s="251" t="s">
        <v>2207</v>
      </c>
      <c r="M1300" s="298" t="s">
        <v>127</v>
      </c>
      <c r="N1300" s="251">
        <v>80</v>
      </c>
      <c r="O1300" s="296"/>
      <c r="P1300" s="297"/>
      <c r="Q1300" s="293"/>
      <c r="R1300" s="293"/>
      <c r="S1300" s="293"/>
    </row>
    <row r="1301" spans="2:24" ht="15.6" customHeight="1">
      <c r="B1301" s="247">
        <v>4913</v>
      </c>
      <c r="C1301" s="211" t="s">
        <v>294</v>
      </c>
      <c r="D1301" s="294" t="s">
        <v>2201</v>
      </c>
      <c r="E1301" s="267">
        <v>1600</v>
      </c>
      <c r="F1301" s="293" t="s">
        <v>166</v>
      </c>
      <c r="G1301" s="293" t="s">
        <v>7</v>
      </c>
      <c r="H1301" s="544">
        <v>44645</v>
      </c>
      <c r="I1301" s="293" t="s">
        <v>164</v>
      </c>
      <c r="J1301" s="268" t="s">
        <v>2132</v>
      </c>
      <c r="K1301" s="293" t="s">
        <v>903</v>
      </c>
      <c r="L1301" s="251" t="s">
        <v>2208</v>
      </c>
      <c r="M1301" s="298" t="s">
        <v>2200</v>
      </c>
      <c r="N1301" s="251">
        <v>365</v>
      </c>
      <c r="O1301" s="296" t="s">
        <v>686</v>
      </c>
      <c r="P1301" s="297"/>
      <c r="Q1301" s="293"/>
      <c r="R1301" s="293"/>
      <c r="S1301" s="293"/>
    </row>
    <row r="1302" spans="2:24" ht="28.35" customHeight="1">
      <c r="B1302" s="247">
        <v>4914</v>
      </c>
      <c r="C1302" s="293" t="s">
        <v>1884</v>
      </c>
      <c r="D1302" s="294" t="s">
        <v>180</v>
      </c>
      <c r="E1302" s="267">
        <v>2700</v>
      </c>
      <c r="F1302" s="293" t="s">
        <v>166</v>
      </c>
      <c r="G1302" s="293" t="s">
        <v>7</v>
      </c>
      <c r="H1302" s="544">
        <v>44644</v>
      </c>
      <c r="I1302" s="293" t="s">
        <v>164</v>
      </c>
      <c r="J1302" s="268" t="s">
        <v>2504</v>
      </c>
      <c r="K1302" s="293" t="s">
        <v>903</v>
      </c>
      <c r="L1302" s="251" t="s">
        <v>2209</v>
      </c>
      <c r="M1302" s="298" t="s">
        <v>961</v>
      </c>
      <c r="N1302" s="251">
        <v>19</v>
      </c>
      <c r="O1302" s="296" t="s">
        <v>686</v>
      </c>
      <c r="P1302" s="297"/>
      <c r="Q1302" s="293"/>
      <c r="R1302" s="293"/>
      <c r="S1302" s="293"/>
    </row>
    <row r="1303" spans="2:24" ht="15.6" customHeight="1">
      <c r="B1303" s="247">
        <v>4915</v>
      </c>
      <c r="C1303" s="293" t="s">
        <v>427</v>
      </c>
      <c r="D1303" s="294" t="s">
        <v>2210</v>
      </c>
      <c r="E1303" s="267">
        <v>2180</v>
      </c>
      <c r="F1303" s="293" t="s">
        <v>163</v>
      </c>
      <c r="G1303" s="293" t="s">
        <v>7</v>
      </c>
      <c r="H1303" s="544">
        <v>44648</v>
      </c>
      <c r="I1303" s="293" t="s">
        <v>164</v>
      </c>
      <c r="J1303" s="268" t="s">
        <v>2132</v>
      </c>
      <c r="K1303" s="293" t="s">
        <v>1768</v>
      </c>
      <c r="L1303" s="251" t="s">
        <v>2237</v>
      </c>
      <c r="M1303" s="298" t="s">
        <v>2269</v>
      </c>
      <c r="N1303" s="251">
        <v>366</v>
      </c>
      <c r="O1303" s="296" t="s">
        <v>686</v>
      </c>
      <c r="P1303" s="297"/>
      <c r="Q1303" s="293"/>
      <c r="R1303" s="293"/>
      <c r="S1303" s="293"/>
    </row>
    <row r="1304" spans="2:24" ht="15.75" customHeight="1">
      <c r="B1304" s="247">
        <v>4916</v>
      </c>
      <c r="C1304" s="293" t="s">
        <v>712</v>
      </c>
      <c r="D1304" s="300" t="str">
        <f>IFERROR(VLOOKUP(Dat_Pagos[[#This Row],[CURP]],BASE_A[[CURP]:[NOMBRE]],3,FALSE),"Por Identificar")</f>
        <v>Por Identificar</v>
      </c>
      <c r="E1304" s="267">
        <v>3000</v>
      </c>
      <c r="F1304" s="293" t="s">
        <v>712</v>
      </c>
      <c r="G1304" s="293" t="s">
        <v>1609</v>
      </c>
      <c r="H1304" s="544">
        <v>44648</v>
      </c>
      <c r="I1304" s="293" t="s">
        <v>280</v>
      </c>
      <c r="J1304" s="268"/>
      <c r="K1304" s="293" t="s">
        <v>712</v>
      </c>
      <c r="L1304" s="251">
        <v>757295</v>
      </c>
      <c r="M1304" s="298" t="s">
        <v>712</v>
      </c>
      <c r="N1304" s="353"/>
      <c r="O1304" s="296"/>
      <c r="P1304" s="297"/>
      <c r="Q1304" s="293"/>
      <c r="R1304" s="293"/>
      <c r="S1304" s="293"/>
    </row>
    <row r="1305" spans="2:24" ht="15.6" customHeight="1">
      <c r="B1305" s="247">
        <v>4917</v>
      </c>
      <c r="C1305" s="293" t="s">
        <v>446</v>
      </c>
      <c r="D1305" s="294" t="s">
        <v>221</v>
      </c>
      <c r="E1305" s="267">
        <v>9180</v>
      </c>
      <c r="F1305" s="293" t="s">
        <v>163</v>
      </c>
      <c r="G1305" s="293" t="s">
        <v>7</v>
      </c>
      <c r="H1305" s="544">
        <v>44650</v>
      </c>
      <c r="I1305" s="293" t="s">
        <v>224</v>
      </c>
      <c r="J1305" s="268" t="s">
        <v>224</v>
      </c>
      <c r="K1305" s="293" t="s">
        <v>1768</v>
      </c>
      <c r="L1305" s="251" t="s">
        <v>2271</v>
      </c>
      <c r="M1305" s="298" t="s">
        <v>1128</v>
      </c>
      <c r="N1305" s="251">
        <v>85</v>
      </c>
      <c r="O1305" s="296"/>
      <c r="P1305" s="297"/>
      <c r="Q1305" s="293"/>
      <c r="R1305" s="293"/>
      <c r="S1305" s="293"/>
    </row>
    <row r="1306" spans="2:24" ht="15.6" customHeight="1">
      <c r="B1306" s="247">
        <v>4918</v>
      </c>
      <c r="C1306" s="293" t="s">
        <v>427</v>
      </c>
      <c r="D1306" s="294" t="s">
        <v>2067</v>
      </c>
      <c r="E1306" s="267">
        <v>1800</v>
      </c>
      <c r="F1306" s="293" t="s">
        <v>163</v>
      </c>
      <c r="G1306" s="293" t="s">
        <v>7</v>
      </c>
      <c r="H1306" s="544">
        <v>44650</v>
      </c>
      <c r="I1306" s="293" t="s">
        <v>164</v>
      </c>
      <c r="J1306" s="268" t="s">
        <v>689</v>
      </c>
      <c r="K1306" s="293" t="s">
        <v>1768</v>
      </c>
      <c r="L1306" s="251" t="s">
        <v>2272</v>
      </c>
      <c r="M1306" s="298" t="s">
        <v>8</v>
      </c>
      <c r="N1306" s="282">
        <v>289</v>
      </c>
      <c r="O1306" s="296"/>
      <c r="P1306" s="297"/>
      <c r="Q1306" s="293"/>
      <c r="R1306" s="293"/>
      <c r="S1306" s="293"/>
    </row>
    <row r="1307" spans="2:24" ht="15.6" customHeight="1">
      <c r="B1307" s="247">
        <v>4919</v>
      </c>
      <c r="C1307" s="293" t="s">
        <v>712</v>
      </c>
      <c r="D1307" s="300" t="str">
        <f>IFERROR(VLOOKUP(Dat_Pagos[[#This Row],[CURP]],BASE_A[[CURP]:[NOMBRE]],3,FALSE),"Por Identificar")</f>
        <v>Por Identificar</v>
      </c>
      <c r="E1307" s="267">
        <v>2180.61</v>
      </c>
      <c r="F1307" s="293" t="s">
        <v>712</v>
      </c>
      <c r="G1307" s="293" t="s">
        <v>7</v>
      </c>
      <c r="H1307" s="544">
        <v>44650</v>
      </c>
      <c r="I1307" s="293" t="s">
        <v>164</v>
      </c>
      <c r="J1307" s="268"/>
      <c r="K1307" s="293" t="s">
        <v>712</v>
      </c>
      <c r="L1307" s="251" t="s">
        <v>2273</v>
      </c>
      <c r="M1307" s="298" t="s">
        <v>712</v>
      </c>
      <c r="N1307" s="353"/>
      <c r="O1307" s="296"/>
      <c r="P1307" s="297"/>
      <c r="Q1307" s="293"/>
      <c r="R1307" s="293"/>
      <c r="S1307" s="293"/>
    </row>
    <row r="1308" spans="2:24" ht="15.6" customHeight="1">
      <c r="B1308" s="247">
        <v>4920</v>
      </c>
      <c r="C1308" s="293" t="s">
        <v>427</v>
      </c>
      <c r="D1308" s="294" t="s">
        <v>46</v>
      </c>
      <c r="E1308" s="267">
        <v>3350</v>
      </c>
      <c r="F1308" s="293" t="s">
        <v>198</v>
      </c>
      <c r="G1308" s="293" t="s">
        <v>7</v>
      </c>
      <c r="H1308" s="544">
        <v>44650</v>
      </c>
      <c r="I1308" s="293" t="s">
        <v>164</v>
      </c>
      <c r="J1308" s="268" t="s">
        <v>1526</v>
      </c>
      <c r="K1308" s="293" t="s">
        <v>1749</v>
      </c>
      <c r="L1308" s="251" t="s">
        <v>2274</v>
      </c>
      <c r="M1308" s="298" t="s">
        <v>47</v>
      </c>
      <c r="N1308" s="251">
        <v>196</v>
      </c>
      <c r="O1308" s="296"/>
      <c r="P1308" s="297"/>
      <c r="Q1308" s="293"/>
      <c r="R1308" s="293"/>
      <c r="S1308" s="293"/>
    </row>
    <row r="1309" spans="2:24" ht="15.6" customHeight="1">
      <c r="B1309" s="247">
        <v>4921</v>
      </c>
      <c r="C1309" s="293" t="s">
        <v>712</v>
      </c>
      <c r="D1309" s="300" t="str">
        <f>IFERROR(VLOOKUP(Dat_Pagos[[#This Row],[CURP]],BASE_A[[CURP]:[NOMBRE]],3,FALSE),"Por Identificar")</f>
        <v>Por Identificar</v>
      </c>
      <c r="E1309" s="267">
        <v>5667</v>
      </c>
      <c r="F1309" s="293" t="s">
        <v>712</v>
      </c>
      <c r="G1309" s="293" t="s">
        <v>1609</v>
      </c>
      <c r="H1309" s="544">
        <v>44650</v>
      </c>
      <c r="I1309" s="293" t="s">
        <v>224</v>
      </c>
      <c r="J1309" s="268"/>
      <c r="K1309" s="293" t="s">
        <v>712</v>
      </c>
      <c r="L1309" s="251">
        <v>9876</v>
      </c>
      <c r="M1309" s="298" t="s">
        <v>712</v>
      </c>
      <c r="N1309" s="353"/>
      <c r="O1309" s="296"/>
      <c r="P1309" s="297"/>
      <c r="Q1309" s="293"/>
      <c r="R1309" s="293"/>
      <c r="S1309" s="293"/>
    </row>
    <row r="1310" spans="2:24" ht="15.6" customHeight="1">
      <c r="B1310" s="247">
        <v>4922</v>
      </c>
      <c r="C1310" s="293" t="s">
        <v>427</v>
      </c>
      <c r="D1310" s="294" t="s">
        <v>1637</v>
      </c>
      <c r="E1310" s="267">
        <v>3350</v>
      </c>
      <c r="F1310" s="293" t="s">
        <v>198</v>
      </c>
      <c r="G1310" s="293" t="s">
        <v>7</v>
      </c>
      <c r="H1310" s="544">
        <v>44650</v>
      </c>
      <c r="I1310" s="293" t="s">
        <v>164</v>
      </c>
      <c r="J1310" s="268" t="s">
        <v>2276</v>
      </c>
      <c r="K1310" s="293" t="s">
        <v>1749</v>
      </c>
      <c r="L1310" s="251" t="s">
        <v>2275</v>
      </c>
      <c r="M1310" s="298" t="s">
        <v>1640</v>
      </c>
      <c r="N1310" s="251">
        <v>334</v>
      </c>
      <c r="O1310" s="296" t="s">
        <v>686</v>
      </c>
      <c r="P1310" s="297" t="s">
        <v>372</v>
      </c>
      <c r="Q1310" s="293"/>
      <c r="R1310" s="293"/>
      <c r="S1310" s="293"/>
    </row>
    <row r="1311" spans="2:24" ht="15.6" customHeight="1">
      <c r="B1311" s="247">
        <v>4923</v>
      </c>
      <c r="C1311" s="293" t="s">
        <v>427</v>
      </c>
      <c r="D1311" s="294" t="s">
        <v>820</v>
      </c>
      <c r="E1311" s="267">
        <v>1800</v>
      </c>
      <c r="F1311" s="293" t="s">
        <v>163</v>
      </c>
      <c r="G1311" s="293" t="s">
        <v>7</v>
      </c>
      <c r="H1311" s="544">
        <v>44600</v>
      </c>
      <c r="I1311" s="293" t="s">
        <v>164</v>
      </c>
      <c r="J1311" s="268" t="s">
        <v>336</v>
      </c>
      <c r="K1311" s="293" t="s">
        <v>1768</v>
      </c>
      <c r="L1311" s="251" t="s">
        <v>2278</v>
      </c>
      <c r="M1311" s="298" t="s">
        <v>862</v>
      </c>
      <c r="N1311" s="251">
        <v>321</v>
      </c>
      <c r="O1311" s="296"/>
      <c r="P1311" s="297"/>
      <c r="Q1311" s="293"/>
      <c r="R1311" s="293"/>
      <c r="S1311" s="293"/>
    </row>
    <row r="1312" spans="2:24" ht="15.6" customHeight="1">
      <c r="B1312" s="247">
        <v>4924</v>
      </c>
      <c r="C1312" s="293" t="s">
        <v>427</v>
      </c>
      <c r="D1312" s="294" t="s">
        <v>2285</v>
      </c>
      <c r="E1312" s="267">
        <v>1600</v>
      </c>
      <c r="F1312" s="293" t="s">
        <v>166</v>
      </c>
      <c r="G1312" s="293" t="s">
        <v>7</v>
      </c>
      <c r="H1312" s="544">
        <v>44652</v>
      </c>
      <c r="I1312" s="293" t="s">
        <v>164</v>
      </c>
      <c r="J1312" s="268" t="s">
        <v>2132</v>
      </c>
      <c r="K1312" s="293" t="s">
        <v>903</v>
      </c>
      <c r="L1312" s="251" t="s">
        <v>2286</v>
      </c>
      <c r="M1312" s="298" t="s">
        <v>2284</v>
      </c>
      <c r="N1312" s="251">
        <v>369</v>
      </c>
      <c r="O1312" s="296" t="s">
        <v>686</v>
      </c>
      <c r="P1312" s="297"/>
      <c r="Q1312" s="293"/>
      <c r="R1312" s="293"/>
      <c r="S1312" s="293"/>
    </row>
    <row r="1313" spans="2:19" ht="15.6" customHeight="1">
      <c r="B1313" s="247">
        <v>4925</v>
      </c>
      <c r="C1313" s="293" t="s">
        <v>427</v>
      </c>
      <c r="D1313" s="294" t="s">
        <v>725</v>
      </c>
      <c r="E1313" s="267">
        <v>5666</v>
      </c>
      <c r="F1313" s="293" t="s">
        <v>198</v>
      </c>
      <c r="G1313" s="293" t="s">
        <v>1609</v>
      </c>
      <c r="H1313" s="544">
        <v>44652</v>
      </c>
      <c r="I1313" s="293" t="s">
        <v>224</v>
      </c>
      <c r="J1313" s="268" t="s">
        <v>224</v>
      </c>
      <c r="K1313" s="293" t="s">
        <v>1749</v>
      </c>
      <c r="L1313" s="250" t="s">
        <v>2118</v>
      </c>
      <c r="M1313" s="298" t="s">
        <v>842</v>
      </c>
      <c r="N1313" s="251">
        <v>181</v>
      </c>
      <c r="O1313" s="296" t="s">
        <v>686</v>
      </c>
      <c r="P1313" s="297"/>
      <c r="Q1313" s="293"/>
      <c r="R1313" s="293"/>
      <c r="S1313" s="293"/>
    </row>
    <row r="1314" spans="2:19" ht="15.6" customHeight="1">
      <c r="B1314" s="247">
        <v>4926</v>
      </c>
      <c r="C1314" s="293" t="s">
        <v>446</v>
      </c>
      <c r="D1314" s="294" t="s">
        <v>270</v>
      </c>
      <c r="E1314" s="267">
        <v>2500</v>
      </c>
      <c r="F1314" s="293" t="s">
        <v>163</v>
      </c>
      <c r="G1314" s="293" t="s">
        <v>7</v>
      </c>
      <c r="H1314" s="544">
        <v>44652</v>
      </c>
      <c r="I1314" s="293" t="s">
        <v>164</v>
      </c>
      <c r="J1314" s="268"/>
      <c r="K1314" s="293" t="s">
        <v>1768</v>
      </c>
      <c r="L1314" s="251" t="s">
        <v>2287</v>
      </c>
      <c r="M1314" s="298" t="s">
        <v>1096</v>
      </c>
      <c r="N1314" s="251">
        <v>70</v>
      </c>
      <c r="O1314" s="296" t="s">
        <v>686</v>
      </c>
      <c r="P1314" s="297"/>
      <c r="Q1314" s="293"/>
      <c r="R1314" s="293"/>
      <c r="S1314" s="293"/>
    </row>
    <row r="1315" spans="2:19" ht="15.6" customHeight="1">
      <c r="B1315" s="247">
        <v>4927</v>
      </c>
      <c r="C1315" s="293" t="s">
        <v>433</v>
      </c>
      <c r="D1315" s="294" t="s">
        <v>752</v>
      </c>
      <c r="E1315" s="267">
        <v>200</v>
      </c>
      <c r="F1315" s="293" t="s">
        <v>166</v>
      </c>
      <c r="G1315" s="293" t="s">
        <v>7</v>
      </c>
      <c r="H1315" s="544">
        <v>44652</v>
      </c>
      <c r="I1315" s="293"/>
      <c r="J1315" s="268" t="s">
        <v>373</v>
      </c>
      <c r="K1315" s="293" t="s">
        <v>903</v>
      </c>
      <c r="L1315" s="251" t="s">
        <v>2288</v>
      </c>
      <c r="M1315" s="298" t="s">
        <v>925</v>
      </c>
      <c r="N1315" s="251">
        <v>6</v>
      </c>
      <c r="O1315" s="296" t="s">
        <v>686</v>
      </c>
      <c r="P1315" s="297"/>
      <c r="Q1315" s="293"/>
      <c r="R1315" s="293"/>
      <c r="S1315" s="293"/>
    </row>
    <row r="1316" spans="2:19" ht="15.75" customHeight="1">
      <c r="B1316" s="247">
        <v>4928</v>
      </c>
      <c r="C1316" s="293" t="s">
        <v>427</v>
      </c>
      <c r="D1316" s="294" t="s">
        <v>56</v>
      </c>
      <c r="E1316" s="267">
        <v>2800</v>
      </c>
      <c r="F1316" s="293" t="s">
        <v>198</v>
      </c>
      <c r="G1316" s="293" t="s">
        <v>7</v>
      </c>
      <c r="H1316" s="544">
        <v>44652</v>
      </c>
      <c r="I1316" s="293" t="s">
        <v>164</v>
      </c>
      <c r="J1316" s="268" t="s">
        <v>300</v>
      </c>
      <c r="K1316" s="293" t="s">
        <v>1749</v>
      </c>
      <c r="L1316" s="251" t="s">
        <v>2289</v>
      </c>
      <c r="M1316" s="298" t="s">
        <v>57</v>
      </c>
      <c r="N1316" s="251">
        <v>95</v>
      </c>
      <c r="O1316" s="296" t="s">
        <v>686</v>
      </c>
      <c r="P1316" s="297"/>
      <c r="Q1316" s="293"/>
      <c r="R1316" s="293"/>
      <c r="S1316" s="293"/>
    </row>
    <row r="1317" spans="2:19" ht="15.6" customHeight="1">
      <c r="B1317" s="247">
        <v>4929</v>
      </c>
      <c r="C1317" s="293" t="s">
        <v>1884</v>
      </c>
      <c r="D1317" s="294" t="s">
        <v>302</v>
      </c>
      <c r="E1317" s="267">
        <v>1350</v>
      </c>
      <c r="F1317" s="293" t="s">
        <v>166</v>
      </c>
      <c r="G1317" s="293" t="s">
        <v>7</v>
      </c>
      <c r="H1317" s="544">
        <v>44652</v>
      </c>
      <c r="I1317" s="293" t="s">
        <v>164</v>
      </c>
      <c r="J1317" s="268" t="s">
        <v>2294</v>
      </c>
      <c r="K1317" s="293" t="s">
        <v>903</v>
      </c>
      <c r="L1317" s="251" t="s">
        <v>2290</v>
      </c>
      <c r="M1317" s="298" t="s">
        <v>955</v>
      </c>
      <c r="N1317" s="251">
        <v>17</v>
      </c>
      <c r="O1317" s="296" t="s">
        <v>686</v>
      </c>
      <c r="P1317" s="297"/>
      <c r="Q1317" s="293"/>
      <c r="R1317" s="293"/>
      <c r="S1317" s="293"/>
    </row>
    <row r="1318" spans="2:19" ht="15.6" customHeight="1">
      <c r="B1318" s="247">
        <v>4930</v>
      </c>
      <c r="C1318" s="293" t="s">
        <v>427</v>
      </c>
      <c r="D1318" s="294" t="s">
        <v>240</v>
      </c>
      <c r="E1318" s="267">
        <v>2180</v>
      </c>
      <c r="F1318" s="293" t="s">
        <v>163</v>
      </c>
      <c r="G1318" s="293" t="s">
        <v>7</v>
      </c>
      <c r="H1318" s="544">
        <v>44652</v>
      </c>
      <c r="I1318" s="293" t="s">
        <v>164</v>
      </c>
      <c r="J1318" s="268" t="s">
        <v>1526</v>
      </c>
      <c r="K1318" s="293" t="s">
        <v>1768</v>
      </c>
      <c r="L1318" s="251" t="s">
        <v>2291</v>
      </c>
      <c r="M1318" s="298" t="s">
        <v>1066</v>
      </c>
      <c r="N1318" s="251">
        <v>230</v>
      </c>
      <c r="O1318" s="296" t="s">
        <v>686</v>
      </c>
      <c r="P1318" s="297"/>
      <c r="Q1318" s="293"/>
      <c r="R1318" s="293"/>
      <c r="S1318" s="293"/>
    </row>
    <row r="1319" spans="2:19" ht="14.1" customHeight="1">
      <c r="B1319" s="247">
        <v>4931</v>
      </c>
      <c r="C1319" s="293" t="s">
        <v>433</v>
      </c>
      <c r="D1319" s="294" t="s">
        <v>268</v>
      </c>
      <c r="E1319" s="267">
        <v>1250</v>
      </c>
      <c r="F1319" s="293" t="s">
        <v>166</v>
      </c>
      <c r="G1319" s="293" t="s">
        <v>7</v>
      </c>
      <c r="H1319" s="544">
        <v>44652</v>
      </c>
      <c r="I1319" s="293" t="s">
        <v>164</v>
      </c>
      <c r="J1319" s="268" t="s">
        <v>724</v>
      </c>
      <c r="K1319" s="293" t="s">
        <v>903</v>
      </c>
      <c r="L1319" s="251" t="s">
        <v>2292</v>
      </c>
      <c r="M1319" s="298" t="s">
        <v>915</v>
      </c>
      <c r="N1319" s="251">
        <v>2</v>
      </c>
      <c r="O1319" s="296" t="s">
        <v>686</v>
      </c>
      <c r="P1319" s="297"/>
      <c r="Q1319" s="293"/>
      <c r="R1319" s="293"/>
      <c r="S1319" s="293"/>
    </row>
    <row r="1320" spans="2:19" ht="15.75" customHeight="1">
      <c r="B1320" s="247">
        <v>4932</v>
      </c>
      <c r="C1320" s="293" t="s">
        <v>427</v>
      </c>
      <c r="D1320" s="294" t="s">
        <v>2743</v>
      </c>
      <c r="E1320" s="267">
        <v>1350</v>
      </c>
      <c r="F1320" s="293" t="s">
        <v>166</v>
      </c>
      <c r="G1320" s="293" t="s">
        <v>7</v>
      </c>
      <c r="H1320" s="544">
        <v>44651</v>
      </c>
      <c r="I1320" s="293" t="s">
        <v>164</v>
      </c>
      <c r="J1320" s="268" t="s">
        <v>374</v>
      </c>
      <c r="K1320" s="293" t="s">
        <v>903</v>
      </c>
      <c r="L1320" s="251" t="s">
        <v>2293</v>
      </c>
      <c r="M1320" s="298" t="s">
        <v>859</v>
      </c>
      <c r="N1320" s="251">
        <v>318</v>
      </c>
      <c r="O1320" s="296"/>
      <c r="P1320" s="297"/>
      <c r="Q1320" s="293"/>
      <c r="R1320" s="293"/>
      <c r="S1320" s="293"/>
    </row>
    <row r="1321" spans="2:19" ht="15.75" customHeight="1">
      <c r="B1321" s="247">
        <v>4933</v>
      </c>
      <c r="C1321" s="293" t="s">
        <v>427</v>
      </c>
      <c r="D1321" s="294" t="s">
        <v>2119</v>
      </c>
      <c r="E1321" s="267">
        <v>2180</v>
      </c>
      <c r="F1321" s="293" t="s">
        <v>2051</v>
      </c>
      <c r="G1321" s="293" t="s">
        <v>1609</v>
      </c>
      <c r="H1321" s="544">
        <v>44651</v>
      </c>
      <c r="I1321" s="293" t="s">
        <v>164</v>
      </c>
      <c r="J1321" s="268" t="s">
        <v>2552</v>
      </c>
      <c r="K1321" s="293" t="s">
        <v>1773</v>
      </c>
      <c r="L1321" s="533" t="s">
        <v>2553</v>
      </c>
      <c r="M1321" s="298" t="s">
        <v>2117</v>
      </c>
      <c r="N1321" s="251">
        <v>362</v>
      </c>
      <c r="O1321" s="296"/>
      <c r="P1321" s="297"/>
      <c r="Q1321" s="293"/>
      <c r="R1321" s="293"/>
      <c r="S1321" s="293"/>
    </row>
    <row r="1322" spans="2:19" ht="15.75" customHeight="1">
      <c r="B1322" s="247">
        <v>4934</v>
      </c>
      <c r="C1322" s="293" t="s">
        <v>427</v>
      </c>
      <c r="D1322" s="294" t="s">
        <v>767</v>
      </c>
      <c r="E1322" s="267">
        <v>1800</v>
      </c>
      <c r="F1322" s="293" t="s">
        <v>163</v>
      </c>
      <c r="G1322" s="293" t="s">
        <v>7</v>
      </c>
      <c r="H1322" s="544">
        <v>44655</v>
      </c>
      <c r="I1322" s="293" t="s">
        <v>164</v>
      </c>
      <c r="J1322" s="268" t="s">
        <v>374</v>
      </c>
      <c r="K1322" s="293" t="s">
        <v>1768</v>
      </c>
      <c r="L1322" s="251" t="s">
        <v>2295</v>
      </c>
      <c r="M1322" s="298" t="s">
        <v>852</v>
      </c>
      <c r="N1322" s="251">
        <v>311</v>
      </c>
      <c r="O1322" s="296" t="s">
        <v>686</v>
      </c>
      <c r="P1322" s="297"/>
      <c r="Q1322" s="293"/>
      <c r="R1322" s="293"/>
      <c r="S1322" s="293"/>
    </row>
    <row r="1323" spans="2:19" ht="15" customHeight="1">
      <c r="B1323" s="247">
        <v>4935</v>
      </c>
      <c r="C1323" s="293" t="s">
        <v>427</v>
      </c>
      <c r="D1323" s="294" t="s">
        <v>403</v>
      </c>
      <c r="E1323" s="267">
        <v>8000</v>
      </c>
      <c r="F1323" s="293" t="s">
        <v>163</v>
      </c>
      <c r="G1323" s="293" t="s">
        <v>7</v>
      </c>
      <c r="H1323" s="544">
        <v>44655</v>
      </c>
      <c r="I1323" s="293" t="s">
        <v>224</v>
      </c>
      <c r="J1323" s="268" t="s">
        <v>2325</v>
      </c>
      <c r="K1323" s="293" t="s">
        <v>1768</v>
      </c>
      <c r="L1323" s="251" t="s">
        <v>2296</v>
      </c>
      <c r="M1323" s="298" t="s">
        <v>1334</v>
      </c>
      <c r="N1323" s="251">
        <v>182</v>
      </c>
      <c r="O1323" s="296" t="s">
        <v>686</v>
      </c>
      <c r="P1323" s="297"/>
      <c r="Q1323" s="293"/>
      <c r="R1323" s="293"/>
      <c r="S1323" s="293"/>
    </row>
    <row r="1324" spans="2:19" ht="15.75" customHeight="1">
      <c r="B1324" s="247">
        <v>4936</v>
      </c>
      <c r="C1324" s="293" t="s">
        <v>427</v>
      </c>
      <c r="D1324" s="294" t="s">
        <v>104</v>
      </c>
      <c r="E1324" s="267">
        <v>2180</v>
      </c>
      <c r="F1324" s="293" t="s">
        <v>163</v>
      </c>
      <c r="G1324" s="293" t="s">
        <v>7</v>
      </c>
      <c r="H1324" s="544">
        <v>44655</v>
      </c>
      <c r="I1324" s="293" t="s">
        <v>164</v>
      </c>
      <c r="J1324" s="268" t="s">
        <v>596</v>
      </c>
      <c r="K1324" s="293" t="s">
        <v>1768</v>
      </c>
      <c r="L1324" s="251" t="s">
        <v>2297</v>
      </c>
      <c r="M1324" s="298" t="s">
        <v>105</v>
      </c>
      <c r="N1324" s="249">
        <v>241</v>
      </c>
      <c r="O1324" s="296" t="s">
        <v>686</v>
      </c>
      <c r="P1324" s="297"/>
      <c r="Q1324" s="293"/>
      <c r="R1324" s="293"/>
      <c r="S1324" s="293"/>
    </row>
    <row r="1325" spans="2:19" ht="15.6" customHeight="1">
      <c r="B1325" s="247">
        <v>4937</v>
      </c>
      <c r="C1325" s="293" t="s">
        <v>427</v>
      </c>
      <c r="D1325" s="294" t="s">
        <v>778</v>
      </c>
      <c r="E1325" s="267">
        <v>2800</v>
      </c>
      <c r="F1325" s="293" t="s">
        <v>198</v>
      </c>
      <c r="G1325" s="293" t="s">
        <v>7</v>
      </c>
      <c r="H1325" s="544">
        <v>44655</v>
      </c>
      <c r="I1325" s="293" t="s">
        <v>164</v>
      </c>
      <c r="J1325" s="268" t="s">
        <v>2326</v>
      </c>
      <c r="K1325" s="293" t="s">
        <v>1749</v>
      </c>
      <c r="L1325" s="251" t="s">
        <v>2298</v>
      </c>
      <c r="M1325" s="298" t="s">
        <v>858</v>
      </c>
      <c r="N1325" s="251">
        <v>317</v>
      </c>
      <c r="O1325" s="296" t="s">
        <v>686</v>
      </c>
      <c r="P1325" s="297"/>
      <c r="Q1325" s="293"/>
      <c r="R1325" s="293"/>
      <c r="S1325" s="293"/>
    </row>
    <row r="1326" spans="2:19" ht="15.6" customHeight="1">
      <c r="B1326" s="247">
        <v>4938</v>
      </c>
      <c r="C1326" s="293" t="s">
        <v>427</v>
      </c>
      <c r="D1326" s="294" t="s">
        <v>90</v>
      </c>
      <c r="E1326" s="267">
        <v>1600</v>
      </c>
      <c r="F1326" s="293" t="s">
        <v>166</v>
      </c>
      <c r="G1326" s="293" t="s">
        <v>7</v>
      </c>
      <c r="H1326" s="544">
        <v>44655</v>
      </c>
      <c r="I1326" s="293" t="s">
        <v>164</v>
      </c>
      <c r="J1326" s="268" t="s">
        <v>300</v>
      </c>
      <c r="K1326" s="293" t="s">
        <v>903</v>
      </c>
      <c r="L1326" s="251" t="s">
        <v>2299</v>
      </c>
      <c r="M1326" s="298" t="s">
        <v>91</v>
      </c>
      <c r="N1326" s="251">
        <v>218</v>
      </c>
      <c r="O1326" s="296" t="s">
        <v>686</v>
      </c>
      <c r="P1326" s="297"/>
      <c r="Q1326" s="163"/>
      <c r="R1326" s="163"/>
      <c r="S1326" s="293"/>
    </row>
    <row r="1327" spans="2:19" ht="15.6" customHeight="1">
      <c r="B1327" s="247">
        <v>4939</v>
      </c>
      <c r="C1327" s="293" t="s">
        <v>427</v>
      </c>
      <c r="D1327" s="294" t="s">
        <v>817</v>
      </c>
      <c r="E1327" s="267">
        <v>2180</v>
      </c>
      <c r="F1327" s="293" t="s">
        <v>163</v>
      </c>
      <c r="G1327" s="293" t="s">
        <v>7</v>
      </c>
      <c r="H1327" s="544">
        <v>44655</v>
      </c>
      <c r="I1327" s="293" t="s">
        <v>164</v>
      </c>
      <c r="J1327" s="268" t="s">
        <v>374</v>
      </c>
      <c r="K1327" s="293" t="s">
        <v>1768</v>
      </c>
      <c r="L1327" s="251" t="s">
        <v>2300</v>
      </c>
      <c r="M1327" s="298" t="s">
        <v>851</v>
      </c>
      <c r="N1327" s="251">
        <v>310</v>
      </c>
      <c r="O1327" s="296" t="s">
        <v>686</v>
      </c>
      <c r="P1327" s="297"/>
      <c r="Q1327" s="163"/>
      <c r="R1327" s="163"/>
      <c r="S1327" s="293"/>
    </row>
    <row r="1328" spans="2:19" ht="15.6" customHeight="1">
      <c r="B1328" s="247">
        <v>4940</v>
      </c>
      <c r="C1328" s="293" t="s">
        <v>450</v>
      </c>
      <c r="D1328" s="294" t="s">
        <v>208</v>
      </c>
      <c r="E1328" s="267">
        <v>5000</v>
      </c>
      <c r="F1328" s="293" t="s">
        <v>163</v>
      </c>
      <c r="G1328" s="293" t="s">
        <v>7</v>
      </c>
      <c r="H1328" s="544">
        <v>44655</v>
      </c>
      <c r="I1328" s="293" t="s">
        <v>224</v>
      </c>
      <c r="J1328" s="268" t="s">
        <v>224</v>
      </c>
      <c r="K1328" s="293" t="s">
        <v>1768</v>
      </c>
      <c r="L1328" s="251" t="s">
        <v>2301</v>
      </c>
      <c r="M1328" s="298" t="s">
        <v>1086</v>
      </c>
      <c r="N1328" s="251">
        <v>65</v>
      </c>
      <c r="O1328" s="296" t="s">
        <v>686</v>
      </c>
      <c r="P1328" s="297"/>
      <c r="Q1328" s="163"/>
      <c r="R1328" s="163"/>
      <c r="S1328" s="293"/>
    </row>
    <row r="1329" spans="2:19" ht="15.6" customHeight="1">
      <c r="B1329" s="247">
        <v>4941</v>
      </c>
      <c r="C1329" s="293" t="s">
        <v>294</v>
      </c>
      <c r="D1329" s="294" t="s">
        <v>478</v>
      </c>
      <c r="E1329" s="267">
        <v>2180</v>
      </c>
      <c r="F1329" s="293" t="s">
        <v>303</v>
      </c>
      <c r="G1329" s="293" t="s">
        <v>7</v>
      </c>
      <c r="H1329" s="544">
        <v>44655</v>
      </c>
      <c r="I1329" s="293" t="s">
        <v>164</v>
      </c>
      <c r="J1329" s="268" t="s">
        <v>590</v>
      </c>
      <c r="K1329" s="293" t="s">
        <v>1775</v>
      </c>
      <c r="L1329" s="251" t="s">
        <v>2302</v>
      </c>
      <c r="M1329" s="298" t="s">
        <v>837</v>
      </c>
      <c r="N1329" s="251">
        <v>293</v>
      </c>
      <c r="O1329" s="296" t="s">
        <v>686</v>
      </c>
      <c r="P1329" s="297"/>
      <c r="Q1329" s="163"/>
      <c r="R1329" s="163"/>
      <c r="S1329" s="293"/>
    </row>
    <row r="1330" spans="2:19" ht="15.6" customHeight="1">
      <c r="B1330" s="247">
        <v>4942</v>
      </c>
      <c r="C1330" s="293" t="s">
        <v>294</v>
      </c>
      <c r="D1330" s="294" t="s">
        <v>1648</v>
      </c>
      <c r="E1330" s="267">
        <v>3350</v>
      </c>
      <c r="F1330" s="293" t="s">
        <v>255</v>
      </c>
      <c r="G1330" s="293" t="s">
        <v>1609</v>
      </c>
      <c r="H1330" s="544">
        <v>44655</v>
      </c>
      <c r="I1330" s="293" t="s">
        <v>164</v>
      </c>
      <c r="J1330" s="268" t="s">
        <v>2327</v>
      </c>
      <c r="K1330" s="293" t="s">
        <v>1774</v>
      </c>
      <c r="L1330" s="251">
        <v>509416</v>
      </c>
      <c r="M1330" s="298" t="s">
        <v>1727</v>
      </c>
      <c r="N1330" s="251">
        <v>336</v>
      </c>
      <c r="O1330" s="296" t="s">
        <v>686</v>
      </c>
      <c r="P1330" s="297" t="s">
        <v>372</v>
      </c>
      <c r="Q1330" s="163"/>
      <c r="R1330" s="163"/>
      <c r="S1330" s="293"/>
    </row>
    <row r="1331" spans="2:19" ht="15.6" customHeight="1">
      <c r="B1331" s="247">
        <v>4943</v>
      </c>
      <c r="C1331" s="293" t="s">
        <v>294</v>
      </c>
      <c r="D1331" s="294" t="s">
        <v>1649</v>
      </c>
      <c r="E1331" s="267">
        <v>3350</v>
      </c>
      <c r="F1331" s="293" t="s">
        <v>255</v>
      </c>
      <c r="G1331" s="293" t="s">
        <v>1609</v>
      </c>
      <c r="H1331" s="544">
        <v>44655</v>
      </c>
      <c r="I1331" s="293" t="s">
        <v>164</v>
      </c>
      <c r="J1331" s="268" t="s">
        <v>2327</v>
      </c>
      <c r="K1331" s="293" t="s">
        <v>1774</v>
      </c>
      <c r="L1331" s="251" t="s">
        <v>2303</v>
      </c>
      <c r="M1331" s="298" t="s">
        <v>1728</v>
      </c>
      <c r="N1331" s="251">
        <v>335</v>
      </c>
      <c r="O1331" s="296" t="s">
        <v>686</v>
      </c>
      <c r="P1331" s="297" t="s">
        <v>372</v>
      </c>
      <c r="Q1331" s="163"/>
      <c r="R1331" s="163"/>
      <c r="S1331" s="293"/>
    </row>
    <row r="1332" spans="2:19" ht="15.6" customHeight="1">
      <c r="B1332" s="247">
        <v>4944</v>
      </c>
      <c r="C1332" s="293" t="s">
        <v>1884</v>
      </c>
      <c r="D1332" s="294" t="s">
        <v>177</v>
      </c>
      <c r="E1332" s="267">
        <v>1350</v>
      </c>
      <c r="F1332" s="293" t="s">
        <v>166</v>
      </c>
      <c r="G1332" s="293" t="s">
        <v>7</v>
      </c>
      <c r="H1332" s="544">
        <v>44655</v>
      </c>
      <c r="I1332" s="293" t="s">
        <v>164</v>
      </c>
      <c r="J1332" s="268" t="s">
        <v>391</v>
      </c>
      <c r="K1332" s="293" t="s">
        <v>903</v>
      </c>
      <c r="L1332" s="251" t="s">
        <v>2304</v>
      </c>
      <c r="M1332" s="298" t="s">
        <v>949</v>
      </c>
      <c r="N1332" s="323">
        <v>15</v>
      </c>
      <c r="O1332" s="296" t="s">
        <v>686</v>
      </c>
      <c r="P1332" s="297"/>
      <c r="Q1332" s="163"/>
      <c r="R1332" s="163"/>
      <c r="S1332" s="293"/>
    </row>
    <row r="1333" spans="2:19" ht="15.6" customHeight="1">
      <c r="B1333" s="247">
        <v>4945</v>
      </c>
      <c r="C1333" s="293" t="s">
        <v>427</v>
      </c>
      <c r="D1333" s="294" t="s">
        <v>580</v>
      </c>
      <c r="E1333" s="267">
        <v>3350</v>
      </c>
      <c r="F1333" s="293" t="s">
        <v>865</v>
      </c>
      <c r="G1333" s="293" t="s">
        <v>2305</v>
      </c>
      <c r="H1333" s="544">
        <v>44655</v>
      </c>
      <c r="I1333" s="293" t="s">
        <v>164</v>
      </c>
      <c r="J1333" s="268" t="s">
        <v>599</v>
      </c>
      <c r="K1333" s="183" t="s">
        <v>1770</v>
      </c>
      <c r="L1333" s="251" t="s">
        <v>2306</v>
      </c>
      <c r="M1333" s="298" t="s">
        <v>848</v>
      </c>
      <c r="N1333" s="251">
        <v>306</v>
      </c>
      <c r="O1333" s="296" t="s">
        <v>686</v>
      </c>
      <c r="P1333" s="297"/>
      <c r="Q1333" s="163"/>
      <c r="R1333" s="163"/>
      <c r="S1333" s="293"/>
    </row>
    <row r="1334" spans="2:19" ht="15.6" customHeight="1">
      <c r="B1334" s="247">
        <v>4946</v>
      </c>
      <c r="C1334" s="357" t="s">
        <v>294</v>
      </c>
      <c r="D1334" s="403" t="s">
        <v>30</v>
      </c>
      <c r="E1334" s="263">
        <v>3350</v>
      </c>
      <c r="F1334" s="357" t="s">
        <v>198</v>
      </c>
      <c r="G1334" s="357" t="s">
        <v>7</v>
      </c>
      <c r="H1334" s="551">
        <v>44655</v>
      </c>
      <c r="I1334" s="357" t="s">
        <v>164</v>
      </c>
      <c r="J1334" s="273" t="s">
        <v>706</v>
      </c>
      <c r="K1334" s="357" t="s">
        <v>1749</v>
      </c>
      <c r="L1334" s="359" t="s">
        <v>2307</v>
      </c>
      <c r="M1334" s="358" t="s">
        <v>33</v>
      </c>
      <c r="N1334" s="359">
        <v>281</v>
      </c>
      <c r="O1334" s="360" t="s">
        <v>686</v>
      </c>
      <c r="P1334" s="304" t="s">
        <v>372</v>
      </c>
      <c r="Q1334" s="163"/>
      <c r="R1334" s="163"/>
      <c r="S1334" s="293"/>
    </row>
    <row r="1335" spans="2:19" ht="15.6" customHeight="1">
      <c r="B1335" s="247">
        <v>4947</v>
      </c>
      <c r="C1335" s="293" t="s">
        <v>427</v>
      </c>
      <c r="D1335" s="294" t="s">
        <v>32</v>
      </c>
      <c r="E1335" s="388">
        <v>3350</v>
      </c>
      <c r="F1335" s="293" t="s">
        <v>198</v>
      </c>
      <c r="G1335" s="293" t="s">
        <v>7</v>
      </c>
      <c r="H1335" s="544">
        <v>44655</v>
      </c>
      <c r="I1335" s="293" t="s">
        <v>164</v>
      </c>
      <c r="J1335" s="268" t="s">
        <v>300</v>
      </c>
      <c r="K1335" s="293" t="s">
        <v>1749</v>
      </c>
      <c r="L1335" s="251" t="s">
        <v>2308</v>
      </c>
      <c r="M1335" s="298" t="s">
        <v>1354</v>
      </c>
      <c r="N1335" s="251">
        <v>193</v>
      </c>
      <c r="O1335" s="296" t="s">
        <v>686</v>
      </c>
      <c r="P1335" s="297"/>
      <c r="Q1335" s="163"/>
      <c r="R1335" s="163"/>
      <c r="S1335" s="293"/>
    </row>
    <row r="1336" spans="2:19" ht="15.75" customHeight="1">
      <c r="B1336" s="247">
        <v>4948</v>
      </c>
      <c r="C1336" s="293" t="s">
        <v>427</v>
      </c>
      <c r="D1336" s="403" t="s">
        <v>692</v>
      </c>
      <c r="E1336" s="263">
        <v>2800</v>
      </c>
      <c r="F1336" s="357" t="s">
        <v>865</v>
      </c>
      <c r="G1336" s="357" t="s">
        <v>7</v>
      </c>
      <c r="H1336" s="551">
        <v>44655</v>
      </c>
      <c r="I1336" s="357" t="s">
        <v>164</v>
      </c>
      <c r="J1336" s="273" t="s">
        <v>2328</v>
      </c>
      <c r="K1336" s="262" t="s">
        <v>1770</v>
      </c>
      <c r="L1336" s="359" t="s">
        <v>2309</v>
      </c>
      <c r="M1336" s="358" t="s">
        <v>843</v>
      </c>
      <c r="N1336" s="359">
        <v>98</v>
      </c>
      <c r="O1336" s="360" t="s">
        <v>686</v>
      </c>
      <c r="P1336" s="304" t="s">
        <v>372</v>
      </c>
      <c r="Q1336" s="293"/>
      <c r="R1336" s="293"/>
      <c r="S1336" s="293"/>
    </row>
    <row r="1337" spans="2:19" ht="15.6" customHeight="1">
      <c r="B1337" s="247">
        <v>4949</v>
      </c>
      <c r="C1337" s="357" t="s">
        <v>440</v>
      </c>
      <c r="D1337" s="403" t="s">
        <v>319</v>
      </c>
      <c r="E1337" s="263">
        <v>3000</v>
      </c>
      <c r="F1337" s="357" t="s">
        <v>198</v>
      </c>
      <c r="G1337" s="357" t="s">
        <v>7</v>
      </c>
      <c r="H1337" s="551">
        <v>44655</v>
      </c>
      <c r="I1337" s="357" t="s">
        <v>164</v>
      </c>
      <c r="J1337" s="273" t="s">
        <v>599</v>
      </c>
      <c r="K1337" s="357" t="s">
        <v>1749</v>
      </c>
      <c r="L1337" s="359" t="s">
        <v>2310</v>
      </c>
      <c r="M1337" s="358" t="s">
        <v>1385</v>
      </c>
      <c r="N1337" s="359">
        <v>270</v>
      </c>
      <c r="O1337" s="360" t="s">
        <v>686</v>
      </c>
      <c r="P1337" s="304" t="s">
        <v>372</v>
      </c>
      <c r="Q1337" s="293"/>
      <c r="R1337" s="293"/>
      <c r="S1337" s="293"/>
    </row>
    <row r="1338" spans="2:19" ht="15.6" customHeight="1">
      <c r="B1338" s="247">
        <v>4950</v>
      </c>
      <c r="C1338" s="293" t="s">
        <v>450</v>
      </c>
      <c r="D1338" s="294" t="s">
        <v>269</v>
      </c>
      <c r="E1338" s="267">
        <v>5000</v>
      </c>
      <c r="F1338" s="293" t="s">
        <v>198</v>
      </c>
      <c r="G1338" s="448" t="s">
        <v>2384</v>
      </c>
      <c r="H1338" s="544">
        <v>44656</v>
      </c>
      <c r="I1338" s="293" t="s">
        <v>224</v>
      </c>
      <c r="J1338" s="268" t="s">
        <v>224</v>
      </c>
      <c r="K1338" s="293" t="s">
        <v>1749</v>
      </c>
      <c r="L1338" s="251" t="s">
        <v>44</v>
      </c>
      <c r="M1338" s="298" t="s">
        <v>1296</v>
      </c>
      <c r="N1338" s="251">
        <v>168</v>
      </c>
      <c r="O1338" s="296" t="s">
        <v>2385</v>
      </c>
      <c r="P1338" s="297"/>
      <c r="Q1338" s="293"/>
      <c r="R1338" s="293"/>
      <c r="S1338" s="293"/>
    </row>
    <row r="1339" spans="2:19" ht="15.75" customHeight="1">
      <c r="B1339" s="247">
        <v>4951</v>
      </c>
      <c r="C1339" s="293" t="s">
        <v>427</v>
      </c>
      <c r="D1339" s="294" t="s">
        <v>35</v>
      </c>
      <c r="E1339" s="267">
        <v>2800</v>
      </c>
      <c r="F1339" s="293" t="s">
        <v>163</v>
      </c>
      <c r="G1339" s="293" t="s">
        <v>1609</v>
      </c>
      <c r="H1339" s="544">
        <v>44655</v>
      </c>
      <c r="I1339" s="293" t="s">
        <v>164</v>
      </c>
      <c r="J1339" s="268" t="s">
        <v>300</v>
      </c>
      <c r="K1339" s="293" t="s">
        <v>1768</v>
      </c>
      <c r="L1339" s="251" t="s">
        <v>2311</v>
      </c>
      <c r="M1339" s="298" t="s">
        <v>36</v>
      </c>
      <c r="N1339" s="251">
        <v>105</v>
      </c>
      <c r="O1339" s="296" t="s">
        <v>686</v>
      </c>
      <c r="P1339" s="297"/>
      <c r="Q1339" s="293"/>
      <c r="R1339" s="293"/>
      <c r="S1339" s="293"/>
    </row>
    <row r="1340" spans="2:19" ht="15.75" customHeight="1">
      <c r="B1340" s="247">
        <v>4952</v>
      </c>
      <c r="C1340" s="293" t="s">
        <v>427</v>
      </c>
      <c r="D1340" s="294" t="s">
        <v>84</v>
      </c>
      <c r="E1340" s="267">
        <v>1600</v>
      </c>
      <c r="F1340" s="293" t="s">
        <v>166</v>
      </c>
      <c r="G1340" s="293" t="s">
        <v>7</v>
      </c>
      <c r="H1340" s="544">
        <v>44655</v>
      </c>
      <c r="I1340" s="293" t="s">
        <v>164</v>
      </c>
      <c r="J1340" s="268" t="s">
        <v>597</v>
      </c>
      <c r="K1340" s="293" t="s">
        <v>903</v>
      </c>
      <c r="L1340" s="251" t="s">
        <v>2312</v>
      </c>
      <c r="M1340" s="298" t="s">
        <v>85</v>
      </c>
      <c r="N1340" s="251">
        <v>216</v>
      </c>
      <c r="O1340" s="296" t="s">
        <v>686</v>
      </c>
      <c r="P1340" s="297"/>
      <c r="Q1340" s="293"/>
      <c r="R1340" s="293"/>
      <c r="S1340" s="293"/>
    </row>
    <row r="1341" spans="2:19" ht="15.75" customHeight="1">
      <c r="B1341" s="247">
        <v>4953</v>
      </c>
      <c r="C1341" s="293" t="s">
        <v>433</v>
      </c>
      <c r="D1341" s="294" t="s">
        <v>194</v>
      </c>
      <c r="E1341" s="267">
        <v>1700</v>
      </c>
      <c r="F1341" s="293" t="s">
        <v>166</v>
      </c>
      <c r="G1341" s="293" t="s">
        <v>7</v>
      </c>
      <c r="H1341" s="544">
        <v>44655</v>
      </c>
      <c r="I1341" s="293" t="s">
        <v>164</v>
      </c>
      <c r="J1341" s="268" t="s">
        <v>2329</v>
      </c>
      <c r="K1341" s="293" t="s">
        <v>903</v>
      </c>
      <c r="L1341" s="251" t="s">
        <v>2313</v>
      </c>
      <c r="M1341" s="298" t="s">
        <v>929</v>
      </c>
      <c r="N1341" s="251">
        <v>8</v>
      </c>
      <c r="O1341" s="296" t="s">
        <v>686</v>
      </c>
      <c r="P1341" s="297"/>
      <c r="Q1341" s="293"/>
      <c r="R1341" s="293"/>
      <c r="S1341" s="293"/>
    </row>
    <row r="1342" spans="2:19" ht="15.6" customHeight="1">
      <c r="B1342" s="247">
        <v>4954</v>
      </c>
      <c r="C1342" s="357" t="s">
        <v>294</v>
      </c>
      <c r="D1342" s="403" t="s">
        <v>28</v>
      </c>
      <c r="E1342" s="263">
        <v>3350</v>
      </c>
      <c r="F1342" s="357" t="s">
        <v>198</v>
      </c>
      <c r="G1342" s="357" t="s">
        <v>7</v>
      </c>
      <c r="H1342" s="551">
        <v>44655</v>
      </c>
      <c r="I1342" s="357" t="s">
        <v>164</v>
      </c>
      <c r="J1342" s="273" t="s">
        <v>731</v>
      </c>
      <c r="K1342" s="357" t="s">
        <v>1749</v>
      </c>
      <c r="L1342" s="359" t="s">
        <v>2314</v>
      </c>
      <c r="M1342" s="358" t="s">
        <v>2213</v>
      </c>
      <c r="N1342" s="359">
        <v>303</v>
      </c>
      <c r="O1342" s="360" t="s">
        <v>686</v>
      </c>
      <c r="P1342" s="304" t="s">
        <v>372</v>
      </c>
      <c r="Q1342" s="293"/>
      <c r="R1342" s="293"/>
      <c r="S1342" s="293"/>
    </row>
    <row r="1343" spans="2:19" ht="15.6" customHeight="1">
      <c r="B1343" s="247">
        <v>4955</v>
      </c>
      <c r="C1343" s="293" t="s">
        <v>427</v>
      </c>
      <c r="D1343" s="294" t="s">
        <v>1582</v>
      </c>
      <c r="E1343" s="267">
        <v>1350</v>
      </c>
      <c r="F1343" s="293" t="s">
        <v>166</v>
      </c>
      <c r="G1343" s="293" t="s">
        <v>7</v>
      </c>
      <c r="H1343" s="544">
        <v>44656</v>
      </c>
      <c r="I1343" s="293" t="s">
        <v>164</v>
      </c>
      <c r="J1343" s="268" t="s">
        <v>352</v>
      </c>
      <c r="K1343" s="293" t="s">
        <v>903</v>
      </c>
      <c r="L1343" s="251" t="s">
        <v>2315</v>
      </c>
      <c r="M1343" s="298" t="s">
        <v>1587</v>
      </c>
      <c r="N1343" s="251">
        <v>326</v>
      </c>
      <c r="O1343" s="296" t="s">
        <v>686</v>
      </c>
      <c r="P1343" s="297"/>
      <c r="Q1343" s="293"/>
      <c r="R1343" s="293"/>
      <c r="S1343" s="293"/>
    </row>
    <row r="1344" spans="2:19" ht="15.6" customHeight="1">
      <c r="B1344" s="247">
        <v>4956</v>
      </c>
      <c r="C1344" s="357" t="s">
        <v>427</v>
      </c>
      <c r="D1344" s="403" t="s">
        <v>306</v>
      </c>
      <c r="E1344" s="263">
        <v>6000</v>
      </c>
      <c r="F1344" s="357" t="s">
        <v>198</v>
      </c>
      <c r="G1344" s="357" t="s">
        <v>7</v>
      </c>
      <c r="H1344" s="551">
        <v>44656</v>
      </c>
      <c r="I1344" s="357" t="s">
        <v>224</v>
      </c>
      <c r="J1344" s="273" t="s">
        <v>573</v>
      </c>
      <c r="K1344" s="357" t="s">
        <v>1749</v>
      </c>
      <c r="L1344" s="359" t="s">
        <v>2316</v>
      </c>
      <c r="M1344" s="358" t="s">
        <v>1305</v>
      </c>
      <c r="N1344" s="359">
        <v>198</v>
      </c>
      <c r="O1344" s="360" t="s">
        <v>686</v>
      </c>
      <c r="P1344" s="304" t="s">
        <v>372</v>
      </c>
      <c r="Q1344" s="293"/>
      <c r="R1344" s="293"/>
      <c r="S1344" s="293"/>
    </row>
    <row r="1345" spans="2:19" ht="15.6" customHeight="1">
      <c r="B1345" s="247">
        <v>4957</v>
      </c>
      <c r="C1345" s="357" t="s">
        <v>427</v>
      </c>
      <c r="D1345" s="403" t="s">
        <v>2281</v>
      </c>
      <c r="E1345" s="263">
        <v>3350</v>
      </c>
      <c r="F1345" s="357" t="s">
        <v>198</v>
      </c>
      <c r="G1345" s="357" t="s">
        <v>7</v>
      </c>
      <c r="H1345" s="551">
        <v>44656</v>
      </c>
      <c r="I1345" s="357" t="s">
        <v>164</v>
      </c>
      <c r="J1345" s="273" t="s">
        <v>596</v>
      </c>
      <c r="K1345" s="357" t="s">
        <v>1749</v>
      </c>
      <c r="L1345" s="359" t="s">
        <v>2317</v>
      </c>
      <c r="M1345" s="358" t="s">
        <v>62</v>
      </c>
      <c r="N1345" s="359">
        <v>211</v>
      </c>
      <c r="O1345" s="360" t="s">
        <v>686</v>
      </c>
      <c r="P1345" s="304" t="s">
        <v>372</v>
      </c>
      <c r="Q1345" s="293"/>
      <c r="R1345" s="293"/>
      <c r="S1345" s="293"/>
    </row>
    <row r="1346" spans="2:19" ht="15.75" customHeight="1">
      <c r="B1346" s="247">
        <v>4958</v>
      </c>
      <c r="C1346" s="293" t="s">
        <v>427</v>
      </c>
      <c r="D1346" s="294" t="s">
        <v>2643</v>
      </c>
      <c r="E1346" s="267">
        <v>6252.51</v>
      </c>
      <c r="F1346" s="293" t="s">
        <v>712</v>
      </c>
      <c r="G1346" s="293" t="s">
        <v>7</v>
      </c>
      <c r="H1346" s="544">
        <v>44656</v>
      </c>
      <c r="I1346" s="293" t="s">
        <v>224</v>
      </c>
      <c r="J1346" s="268" t="s">
        <v>2644</v>
      </c>
      <c r="K1346" s="293" t="s">
        <v>44</v>
      </c>
      <c r="L1346" s="251" t="s">
        <v>2318</v>
      </c>
      <c r="M1346" s="298" t="s">
        <v>712</v>
      </c>
      <c r="N1346" s="353"/>
      <c r="O1346" s="296"/>
      <c r="P1346" s="297"/>
      <c r="Q1346" s="293"/>
      <c r="R1346" s="293"/>
      <c r="S1346" s="293"/>
    </row>
    <row r="1347" spans="2:19" ht="15.6" customHeight="1">
      <c r="B1347" s="247">
        <v>4959</v>
      </c>
      <c r="C1347" s="357" t="s">
        <v>427</v>
      </c>
      <c r="D1347" s="403" t="s">
        <v>381</v>
      </c>
      <c r="E1347" s="263">
        <v>3350</v>
      </c>
      <c r="F1347" s="357" t="s">
        <v>198</v>
      </c>
      <c r="G1347" s="357" t="s">
        <v>7</v>
      </c>
      <c r="H1347" s="551">
        <v>44656</v>
      </c>
      <c r="I1347" s="357" t="s">
        <v>164</v>
      </c>
      <c r="J1347" s="273" t="s">
        <v>697</v>
      </c>
      <c r="K1347" s="357" t="s">
        <v>1749</v>
      </c>
      <c r="L1347" s="359" t="s">
        <v>2319</v>
      </c>
      <c r="M1347" s="358" t="s">
        <v>154</v>
      </c>
      <c r="N1347" s="359">
        <v>92</v>
      </c>
      <c r="O1347" s="360" t="s">
        <v>686</v>
      </c>
      <c r="P1347" s="304" t="s">
        <v>372</v>
      </c>
      <c r="Q1347" s="293"/>
      <c r="R1347" s="293"/>
      <c r="S1347" s="293"/>
    </row>
    <row r="1348" spans="2:19" ht="15.6" customHeight="1">
      <c r="B1348" s="247">
        <v>4960</v>
      </c>
      <c r="C1348" s="293" t="s">
        <v>433</v>
      </c>
      <c r="D1348" s="294" t="s">
        <v>170</v>
      </c>
      <c r="E1348" s="267">
        <v>1250</v>
      </c>
      <c r="F1348" s="293" t="s">
        <v>166</v>
      </c>
      <c r="G1348" s="293" t="s">
        <v>7</v>
      </c>
      <c r="H1348" s="544">
        <v>44656</v>
      </c>
      <c r="I1348" s="293" t="s">
        <v>164</v>
      </c>
      <c r="J1348" s="268" t="s">
        <v>2330</v>
      </c>
      <c r="K1348" s="293" t="s">
        <v>903</v>
      </c>
      <c r="L1348" s="251" t="s">
        <v>2320</v>
      </c>
      <c r="M1348" s="298" t="s">
        <v>923</v>
      </c>
      <c r="N1348" s="251">
        <v>5</v>
      </c>
      <c r="O1348" s="296" t="s">
        <v>686</v>
      </c>
      <c r="P1348" s="297"/>
      <c r="Q1348" s="293"/>
      <c r="R1348" s="293"/>
      <c r="S1348" s="293"/>
    </row>
    <row r="1349" spans="2:19" ht="15.6" customHeight="1">
      <c r="B1349" s="247">
        <v>4961</v>
      </c>
      <c r="C1349" s="293" t="s">
        <v>433</v>
      </c>
      <c r="D1349" s="294" t="s">
        <v>751</v>
      </c>
      <c r="E1349" s="267">
        <v>2200</v>
      </c>
      <c r="F1349" s="293" t="s">
        <v>166</v>
      </c>
      <c r="G1349" s="293" t="s">
        <v>1594</v>
      </c>
      <c r="H1349" s="544">
        <v>44656</v>
      </c>
      <c r="I1349" s="293" t="s">
        <v>164</v>
      </c>
      <c r="J1349" s="268" t="s">
        <v>2331</v>
      </c>
      <c r="K1349" s="293" t="s">
        <v>903</v>
      </c>
      <c r="L1349" s="251" t="s">
        <v>2321</v>
      </c>
      <c r="M1349" s="298" t="s">
        <v>943</v>
      </c>
      <c r="N1349" s="251">
        <v>13</v>
      </c>
      <c r="O1349" s="296" t="s">
        <v>686</v>
      </c>
      <c r="P1349" s="297"/>
      <c r="Q1349" s="293"/>
      <c r="R1349" s="293"/>
      <c r="S1349" s="293"/>
    </row>
    <row r="1350" spans="2:19" ht="15.75" customHeight="1">
      <c r="B1350" s="247">
        <v>4962</v>
      </c>
      <c r="C1350" s="293" t="s">
        <v>427</v>
      </c>
      <c r="D1350" s="294" t="s">
        <v>756</v>
      </c>
      <c r="E1350" s="267">
        <v>2180</v>
      </c>
      <c r="F1350" s="293" t="s">
        <v>518</v>
      </c>
      <c r="G1350" s="293" t="s">
        <v>7</v>
      </c>
      <c r="H1350" s="544">
        <v>44656</v>
      </c>
      <c r="I1350" s="293" t="s">
        <v>164</v>
      </c>
      <c r="J1350" s="268" t="s">
        <v>374</v>
      </c>
      <c r="K1350" s="293" t="s">
        <v>1771</v>
      </c>
      <c r="L1350" s="251" t="s">
        <v>2322</v>
      </c>
      <c r="M1350" s="298" t="s">
        <v>856</v>
      </c>
      <c r="N1350" s="251">
        <v>315</v>
      </c>
      <c r="O1350" s="296" t="s">
        <v>686</v>
      </c>
      <c r="P1350" s="297"/>
      <c r="Q1350" s="293"/>
      <c r="R1350" s="293"/>
      <c r="S1350" s="293"/>
    </row>
    <row r="1351" spans="2:19" ht="15.6" customHeight="1">
      <c r="B1351" s="247">
        <v>4963</v>
      </c>
      <c r="C1351" s="293" t="s">
        <v>427</v>
      </c>
      <c r="D1351" s="294" t="s">
        <v>551</v>
      </c>
      <c r="E1351" s="267">
        <v>2180</v>
      </c>
      <c r="F1351" s="293" t="s">
        <v>303</v>
      </c>
      <c r="G1351" s="293" t="s">
        <v>7</v>
      </c>
      <c r="H1351" s="544">
        <v>44656</v>
      </c>
      <c r="I1351" s="293" t="s">
        <v>164</v>
      </c>
      <c r="J1351" s="268" t="s">
        <v>2980</v>
      </c>
      <c r="K1351" s="293" t="s">
        <v>1775</v>
      </c>
      <c r="L1351" s="251" t="s">
        <v>2323</v>
      </c>
      <c r="M1351" s="298" t="s">
        <v>840</v>
      </c>
      <c r="N1351" s="251">
        <v>296</v>
      </c>
      <c r="O1351" s="296" t="s">
        <v>686</v>
      </c>
      <c r="P1351" s="297"/>
      <c r="Q1351" s="293"/>
      <c r="R1351" s="293"/>
      <c r="S1351" s="293"/>
    </row>
    <row r="1352" spans="2:19" ht="15.6" customHeight="1">
      <c r="B1352" s="247">
        <v>4964</v>
      </c>
      <c r="C1352" s="293" t="s">
        <v>427</v>
      </c>
      <c r="D1352" s="294" t="s">
        <v>78</v>
      </c>
      <c r="E1352" s="267">
        <v>1600</v>
      </c>
      <c r="F1352" s="293" t="s">
        <v>166</v>
      </c>
      <c r="G1352" s="293" t="s">
        <v>7</v>
      </c>
      <c r="H1352" s="544">
        <v>44656</v>
      </c>
      <c r="I1352" s="293" t="s">
        <v>164</v>
      </c>
      <c r="J1352" s="268" t="s">
        <v>689</v>
      </c>
      <c r="K1352" s="293" t="s">
        <v>903</v>
      </c>
      <c r="L1352" s="251" t="s">
        <v>2324</v>
      </c>
      <c r="M1352" s="298" t="s">
        <v>79</v>
      </c>
      <c r="N1352" s="251">
        <v>213</v>
      </c>
      <c r="O1352" s="296" t="s">
        <v>686</v>
      </c>
      <c r="P1352" s="297"/>
      <c r="Q1352" s="293"/>
      <c r="R1352" s="293"/>
      <c r="S1352" s="293"/>
    </row>
    <row r="1353" spans="2:19" ht="15.6" customHeight="1">
      <c r="B1353" s="247">
        <v>4965</v>
      </c>
      <c r="C1353" s="293" t="s">
        <v>427</v>
      </c>
      <c r="D1353" s="294" t="s">
        <v>2210</v>
      </c>
      <c r="E1353" s="267">
        <v>2180</v>
      </c>
      <c r="F1353" s="293" t="s">
        <v>163</v>
      </c>
      <c r="G1353" s="293" t="s">
        <v>7</v>
      </c>
      <c r="H1353" s="544">
        <v>44657</v>
      </c>
      <c r="I1353" s="293" t="s">
        <v>164</v>
      </c>
      <c r="J1353" s="268" t="s">
        <v>336</v>
      </c>
      <c r="K1353" s="293" t="s">
        <v>1768</v>
      </c>
      <c r="L1353" s="251" t="s">
        <v>2332</v>
      </c>
      <c r="M1353" s="298" t="s">
        <v>2269</v>
      </c>
      <c r="N1353" s="251">
        <v>366</v>
      </c>
      <c r="O1353" s="296" t="s">
        <v>686</v>
      </c>
      <c r="P1353" s="297"/>
      <c r="Q1353" s="293"/>
      <c r="R1353" s="293"/>
      <c r="S1353" s="293"/>
    </row>
    <row r="1354" spans="2:19" ht="15.6" customHeight="1">
      <c r="B1354" s="247">
        <v>4966</v>
      </c>
      <c r="C1354" s="293" t="s">
        <v>427</v>
      </c>
      <c r="D1354" s="294" t="s">
        <v>111</v>
      </c>
      <c r="E1354" s="267">
        <v>1100</v>
      </c>
      <c r="F1354" s="293" t="s">
        <v>163</v>
      </c>
      <c r="G1354" s="293" t="s">
        <v>1609</v>
      </c>
      <c r="H1354" s="544">
        <v>44657</v>
      </c>
      <c r="I1354" s="293" t="s">
        <v>224</v>
      </c>
      <c r="J1354" s="268" t="s">
        <v>2343</v>
      </c>
      <c r="K1354" s="293" t="s">
        <v>1768</v>
      </c>
      <c r="L1354" s="251" t="s">
        <v>2333</v>
      </c>
      <c r="M1354" s="298" t="s">
        <v>112</v>
      </c>
      <c r="N1354" s="251">
        <v>229</v>
      </c>
      <c r="O1354" s="296" t="s">
        <v>686</v>
      </c>
      <c r="P1354" s="297"/>
      <c r="Q1354" s="293"/>
      <c r="R1354" s="293"/>
      <c r="S1354" s="293"/>
    </row>
    <row r="1355" spans="2:19" ht="15.6" customHeight="1">
      <c r="B1355" s="247">
        <v>4967</v>
      </c>
      <c r="C1355" s="293" t="s">
        <v>427</v>
      </c>
      <c r="D1355" s="294" t="s">
        <v>16</v>
      </c>
      <c r="E1355" s="267">
        <v>2180</v>
      </c>
      <c r="F1355" s="293" t="s">
        <v>163</v>
      </c>
      <c r="G1355" s="293" t="s">
        <v>7</v>
      </c>
      <c r="H1355" s="544">
        <v>44657</v>
      </c>
      <c r="I1355" s="293" t="s">
        <v>164</v>
      </c>
      <c r="J1355" s="293" t="s">
        <v>1611</v>
      </c>
      <c r="K1355" s="293" t="s">
        <v>1768</v>
      </c>
      <c r="L1355" s="251" t="s">
        <v>2334</v>
      </c>
      <c r="M1355" s="298" t="s">
        <v>17</v>
      </c>
      <c r="N1355" s="251">
        <v>116</v>
      </c>
      <c r="O1355" s="296" t="s">
        <v>686</v>
      </c>
      <c r="P1355" s="297"/>
      <c r="Q1355" s="293"/>
      <c r="R1355" s="293"/>
      <c r="S1355" s="293"/>
    </row>
    <row r="1356" spans="2:19" ht="15.6" customHeight="1">
      <c r="B1356" s="247">
        <v>4968</v>
      </c>
      <c r="C1356" s="357" t="s">
        <v>427</v>
      </c>
      <c r="D1356" s="403" t="s">
        <v>316</v>
      </c>
      <c r="E1356" s="263">
        <v>2800</v>
      </c>
      <c r="F1356" s="357" t="s">
        <v>198</v>
      </c>
      <c r="G1356" s="357" t="s">
        <v>7</v>
      </c>
      <c r="H1356" s="551">
        <v>44657</v>
      </c>
      <c r="I1356" s="357" t="s">
        <v>164</v>
      </c>
      <c r="J1356" s="273" t="s">
        <v>171</v>
      </c>
      <c r="K1356" s="357" t="s">
        <v>1749</v>
      </c>
      <c r="L1356" s="359" t="s">
        <v>2335</v>
      </c>
      <c r="M1356" s="358" t="s">
        <v>1317</v>
      </c>
      <c r="N1356" s="359">
        <v>114</v>
      </c>
      <c r="O1356" s="360" t="s">
        <v>686</v>
      </c>
      <c r="P1356" s="304" t="s">
        <v>372</v>
      </c>
      <c r="Q1356" s="293"/>
      <c r="R1356" s="293"/>
      <c r="S1356" s="293"/>
    </row>
    <row r="1357" spans="2:19" ht="15.75" customHeight="1">
      <c r="B1357" s="247">
        <f>B1356+1</f>
        <v>4969</v>
      </c>
      <c r="C1357" s="293" t="s">
        <v>429</v>
      </c>
      <c r="D1357" s="294"/>
      <c r="E1357" s="267"/>
      <c r="F1357" s="293"/>
      <c r="G1357" s="293"/>
      <c r="H1357" s="544"/>
      <c r="I1357" s="293"/>
      <c r="J1357" s="268"/>
      <c r="K1357" s="293"/>
      <c r="L1357" s="251"/>
      <c r="M1357" s="298"/>
      <c r="N1357" s="353"/>
      <c r="O1357" s="296"/>
      <c r="P1357" s="297"/>
      <c r="Q1357" s="293"/>
      <c r="R1357" s="293"/>
      <c r="S1357" s="293"/>
    </row>
    <row r="1358" spans="2:19" ht="14.4" customHeight="1">
      <c r="B1358" s="247">
        <v>4969</v>
      </c>
      <c r="C1358" s="293" t="s">
        <v>427</v>
      </c>
      <c r="D1358" s="294" t="s">
        <v>714</v>
      </c>
      <c r="E1358" s="267">
        <v>3350</v>
      </c>
      <c r="F1358" s="293" t="s">
        <v>198</v>
      </c>
      <c r="G1358" s="293" t="s">
        <v>7</v>
      </c>
      <c r="H1358" s="544">
        <v>44656</v>
      </c>
      <c r="I1358" s="293" t="s">
        <v>164</v>
      </c>
      <c r="J1358" s="268" t="s">
        <v>390</v>
      </c>
      <c r="K1358" s="293" t="s">
        <v>1749</v>
      </c>
      <c r="L1358" s="251" t="s">
        <v>2336</v>
      </c>
      <c r="M1358" s="298" t="s">
        <v>849</v>
      </c>
      <c r="N1358" s="251">
        <v>308</v>
      </c>
      <c r="O1358" s="296" t="s">
        <v>686</v>
      </c>
      <c r="P1358" s="297"/>
      <c r="Q1358" s="293"/>
      <c r="R1358" s="293"/>
      <c r="S1358" s="293"/>
    </row>
    <row r="1359" spans="2:19" ht="15.6" customHeight="1">
      <c r="B1359" s="247">
        <f>B1358+1</f>
        <v>4970</v>
      </c>
      <c r="C1359" s="293" t="s">
        <v>429</v>
      </c>
      <c r="D1359" s="294"/>
      <c r="E1359" s="267"/>
      <c r="F1359" s="293"/>
      <c r="G1359" s="293"/>
      <c r="H1359" s="544"/>
      <c r="I1359" s="293"/>
      <c r="J1359" s="268"/>
      <c r="K1359" s="293"/>
      <c r="L1359" s="251"/>
      <c r="M1359" s="298"/>
      <c r="N1359" s="353"/>
      <c r="O1359" s="296"/>
      <c r="P1359" s="297"/>
      <c r="Q1359" s="293"/>
      <c r="R1359" s="293"/>
      <c r="S1359" s="293"/>
    </row>
    <row r="1360" spans="2:19" ht="15.6" customHeight="1">
      <c r="B1360" s="247">
        <v>4970</v>
      </c>
      <c r="C1360" s="293" t="s">
        <v>427</v>
      </c>
      <c r="D1360" s="294" t="s">
        <v>557</v>
      </c>
      <c r="E1360" s="267">
        <v>2180</v>
      </c>
      <c r="F1360" s="293" t="s">
        <v>518</v>
      </c>
      <c r="G1360" s="293" t="s">
        <v>7</v>
      </c>
      <c r="H1360" s="544">
        <v>44656</v>
      </c>
      <c r="I1360" s="293" t="s">
        <v>164</v>
      </c>
      <c r="J1360" s="268" t="s">
        <v>336</v>
      </c>
      <c r="K1360" s="293" t="s">
        <v>1771</v>
      </c>
      <c r="L1360" s="251" t="s">
        <v>2337</v>
      </c>
      <c r="M1360" s="298" t="s">
        <v>127</v>
      </c>
      <c r="N1360" s="251">
        <v>87</v>
      </c>
      <c r="O1360" s="296" t="s">
        <v>686</v>
      </c>
      <c r="P1360" s="297"/>
      <c r="Q1360" s="293"/>
      <c r="R1360" s="293"/>
      <c r="S1360" s="293"/>
    </row>
    <row r="1361" spans="2:19" ht="15.6" customHeight="1">
      <c r="B1361" s="247">
        <v>4971</v>
      </c>
      <c r="C1361" s="357" t="s">
        <v>427</v>
      </c>
      <c r="D1361" s="403" t="s">
        <v>592</v>
      </c>
      <c r="E1361" s="263">
        <v>3900</v>
      </c>
      <c r="F1361" s="357" t="s">
        <v>865</v>
      </c>
      <c r="G1361" s="357" t="s">
        <v>7</v>
      </c>
      <c r="H1361" s="551">
        <v>44656</v>
      </c>
      <c r="I1361" s="357" t="s">
        <v>164</v>
      </c>
      <c r="J1361" s="273" t="s">
        <v>599</v>
      </c>
      <c r="K1361" s="262" t="s">
        <v>1770</v>
      </c>
      <c r="L1361" s="359" t="s">
        <v>2338</v>
      </c>
      <c r="M1361" s="358" t="s">
        <v>838</v>
      </c>
      <c r="N1361" s="359">
        <v>283</v>
      </c>
      <c r="O1361" s="360" t="s">
        <v>686</v>
      </c>
      <c r="P1361" s="304" t="s">
        <v>372</v>
      </c>
      <c r="Q1361" s="293"/>
      <c r="R1361" s="293"/>
      <c r="S1361" s="293"/>
    </row>
    <row r="1362" spans="2:19" ht="15.6" customHeight="1">
      <c r="B1362" s="247">
        <v>4972</v>
      </c>
      <c r="C1362" s="293" t="s">
        <v>427</v>
      </c>
      <c r="D1362" s="294" t="s">
        <v>240</v>
      </c>
      <c r="E1362" s="267">
        <v>2180</v>
      </c>
      <c r="F1362" s="293" t="s">
        <v>163</v>
      </c>
      <c r="G1362" s="293" t="s">
        <v>7</v>
      </c>
      <c r="H1362" s="544">
        <v>44656</v>
      </c>
      <c r="I1362" s="293" t="s">
        <v>164</v>
      </c>
      <c r="J1362" s="268" t="s">
        <v>1611</v>
      </c>
      <c r="K1362" s="293" t="s">
        <v>1768</v>
      </c>
      <c r="L1362" s="251" t="s">
        <v>2339</v>
      </c>
      <c r="M1362" s="298" t="s">
        <v>1066</v>
      </c>
      <c r="N1362" s="251">
        <v>230</v>
      </c>
      <c r="O1362" s="296" t="s">
        <v>686</v>
      </c>
      <c r="P1362" s="297"/>
      <c r="Q1362" s="163"/>
      <c r="R1362" s="293"/>
      <c r="S1362" s="293"/>
    </row>
    <row r="1363" spans="2:19" ht="15.6" customHeight="1">
      <c r="B1363" s="247">
        <v>4973</v>
      </c>
      <c r="C1363" s="293" t="s">
        <v>427</v>
      </c>
      <c r="D1363" s="294" t="s">
        <v>820</v>
      </c>
      <c r="E1363" s="267">
        <v>1800</v>
      </c>
      <c r="F1363" s="293" t="s">
        <v>163</v>
      </c>
      <c r="G1363" s="293" t="s">
        <v>7</v>
      </c>
      <c r="H1363" s="544">
        <v>44656</v>
      </c>
      <c r="I1363" s="293" t="s">
        <v>164</v>
      </c>
      <c r="J1363" s="268" t="s">
        <v>374</v>
      </c>
      <c r="K1363" s="293" t="s">
        <v>1768</v>
      </c>
      <c r="L1363" s="251" t="s">
        <v>2340</v>
      </c>
      <c r="M1363" s="298" t="s">
        <v>862</v>
      </c>
      <c r="N1363" s="251">
        <v>321</v>
      </c>
      <c r="O1363" s="296" t="s">
        <v>686</v>
      </c>
      <c r="P1363" s="297"/>
      <c r="Q1363" s="293"/>
      <c r="R1363" s="293"/>
      <c r="S1363" s="293"/>
    </row>
    <row r="1364" spans="2:19" ht="15.6" customHeight="1">
      <c r="B1364" s="247">
        <v>4974</v>
      </c>
      <c r="C1364" s="293" t="s">
        <v>427</v>
      </c>
      <c r="D1364" s="294" t="s">
        <v>517</v>
      </c>
      <c r="E1364" s="267">
        <v>2180</v>
      </c>
      <c r="F1364" s="293" t="s">
        <v>518</v>
      </c>
      <c r="G1364" s="293" t="s">
        <v>7</v>
      </c>
      <c r="H1364" s="544">
        <v>44656</v>
      </c>
      <c r="I1364" s="293" t="s">
        <v>164</v>
      </c>
      <c r="J1364" s="268" t="s">
        <v>374</v>
      </c>
      <c r="K1364" s="293" t="s">
        <v>1771</v>
      </c>
      <c r="L1364" s="251" t="s">
        <v>2341</v>
      </c>
      <c r="M1364" s="298" t="s">
        <v>841</v>
      </c>
      <c r="N1364" s="251">
        <v>298</v>
      </c>
      <c r="O1364" s="296" t="s">
        <v>686</v>
      </c>
      <c r="P1364" s="297"/>
      <c r="Q1364" s="293"/>
      <c r="R1364" s="293"/>
      <c r="S1364" s="293"/>
    </row>
    <row r="1365" spans="2:19" ht="15.6" customHeight="1">
      <c r="B1365" s="247">
        <v>4975</v>
      </c>
      <c r="C1365" s="293" t="s">
        <v>427</v>
      </c>
      <c r="D1365" s="294" t="s">
        <v>395</v>
      </c>
      <c r="E1365" s="459">
        <v>3350</v>
      </c>
      <c r="F1365" s="293" t="s">
        <v>198</v>
      </c>
      <c r="G1365" s="293" t="s">
        <v>1609</v>
      </c>
      <c r="H1365" s="544">
        <v>44656</v>
      </c>
      <c r="I1365" s="293" t="s">
        <v>164</v>
      </c>
      <c r="J1365" s="268" t="s">
        <v>590</v>
      </c>
      <c r="K1365" s="293" t="s">
        <v>1749</v>
      </c>
      <c r="L1365" s="251" t="s">
        <v>2342</v>
      </c>
      <c r="M1365" s="298" t="s">
        <v>1445</v>
      </c>
      <c r="N1365" s="251">
        <v>264</v>
      </c>
      <c r="O1365" s="296" t="s">
        <v>686</v>
      </c>
      <c r="P1365" s="297"/>
      <c r="Q1365" s="293"/>
      <c r="R1365" s="293"/>
      <c r="S1365" s="293"/>
    </row>
    <row r="1366" spans="2:19" ht="15.75" customHeight="1">
      <c r="B1366" s="247">
        <v>4976</v>
      </c>
      <c r="C1366" s="293" t="s">
        <v>427</v>
      </c>
      <c r="D1366" s="294" t="s">
        <v>106</v>
      </c>
      <c r="E1366" s="459">
        <v>2180</v>
      </c>
      <c r="F1366" s="293" t="s">
        <v>163</v>
      </c>
      <c r="G1366" s="293" t="s">
        <v>1609</v>
      </c>
      <c r="H1366" s="544">
        <v>44657</v>
      </c>
      <c r="I1366" s="293" t="s">
        <v>164</v>
      </c>
      <c r="J1366" s="268" t="s">
        <v>674</v>
      </c>
      <c r="K1366" s="293" t="s">
        <v>1768</v>
      </c>
      <c r="L1366" s="251" t="s">
        <v>2347</v>
      </c>
      <c r="M1366" s="298" t="s">
        <v>107</v>
      </c>
      <c r="N1366" s="251">
        <v>242</v>
      </c>
      <c r="O1366" s="296" t="s">
        <v>686</v>
      </c>
      <c r="P1366" s="297"/>
      <c r="Q1366" s="293"/>
      <c r="R1366" s="293"/>
      <c r="S1366" s="293"/>
    </row>
    <row r="1367" spans="2:19" ht="15.75" customHeight="1">
      <c r="B1367" s="247">
        <v>4977</v>
      </c>
      <c r="C1367" s="357" t="s">
        <v>427</v>
      </c>
      <c r="D1367" s="403" t="s">
        <v>52</v>
      </c>
      <c r="E1367" s="460">
        <v>3350</v>
      </c>
      <c r="F1367" s="357" t="s">
        <v>198</v>
      </c>
      <c r="G1367" s="357" t="s">
        <v>7</v>
      </c>
      <c r="H1367" s="551">
        <v>44657</v>
      </c>
      <c r="I1367" s="357" t="s">
        <v>164</v>
      </c>
      <c r="J1367" s="273" t="s">
        <v>689</v>
      </c>
      <c r="K1367" s="357" t="s">
        <v>1749</v>
      </c>
      <c r="L1367" s="359" t="s">
        <v>2348</v>
      </c>
      <c r="M1367" s="358" t="s">
        <v>53</v>
      </c>
      <c r="N1367" s="359">
        <v>96</v>
      </c>
      <c r="O1367" s="360" t="s">
        <v>686</v>
      </c>
      <c r="P1367" s="304" t="s">
        <v>372</v>
      </c>
      <c r="Q1367" s="293"/>
      <c r="R1367" s="293"/>
      <c r="S1367" s="293"/>
    </row>
    <row r="1368" spans="2:19" ht="15.6" customHeight="1">
      <c r="B1368" s="247">
        <v>4978</v>
      </c>
      <c r="C1368" s="293" t="s">
        <v>427</v>
      </c>
      <c r="D1368" s="294" t="s">
        <v>403</v>
      </c>
      <c r="E1368" s="459">
        <v>11940</v>
      </c>
      <c r="F1368" s="293" t="s">
        <v>163</v>
      </c>
      <c r="G1368" s="293" t="s">
        <v>7</v>
      </c>
      <c r="H1368" s="544">
        <v>44657</v>
      </c>
      <c r="I1368" s="293" t="s">
        <v>224</v>
      </c>
      <c r="J1368" s="268" t="s">
        <v>2355</v>
      </c>
      <c r="K1368" s="293" t="s">
        <v>1768</v>
      </c>
      <c r="L1368" s="251" t="s">
        <v>2349</v>
      </c>
      <c r="M1368" s="298" t="s">
        <v>1334</v>
      </c>
      <c r="N1368" s="251">
        <v>182</v>
      </c>
      <c r="O1368" s="296" t="s">
        <v>686</v>
      </c>
      <c r="P1368" s="297"/>
      <c r="Q1368" s="293"/>
      <c r="R1368" s="293"/>
      <c r="S1368" s="293"/>
    </row>
    <row r="1369" spans="2:19" ht="15.6" customHeight="1">
      <c r="B1369" s="247">
        <v>4979</v>
      </c>
      <c r="C1369" s="293" t="s">
        <v>1884</v>
      </c>
      <c r="D1369" s="294" t="s">
        <v>261</v>
      </c>
      <c r="E1369" s="459">
        <v>1350</v>
      </c>
      <c r="F1369" s="293" t="s">
        <v>166</v>
      </c>
      <c r="G1369" s="293" t="s">
        <v>7</v>
      </c>
      <c r="H1369" s="544">
        <v>44657</v>
      </c>
      <c r="I1369" s="293" t="s">
        <v>164</v>
      </c>
      <c r="J1369" s="268" t="s">
        <v>379</v>
      </c>
      <c r="K1369" s="293" t="s">
        <v>903</v>
      </c>
      <c r="L1369" s="251" t="s">
        <v>2350</v>
      </c>
      <c r="M1369" s="298" t="s">
        <v>946</v>
      </c>
      <c r="N1369" s="251">
        <v>14</v>
      </c>
      <c r="O1369" s="296" t="s">
        <v>686</v>
      </c>
      <c r="P1369" s="297"/>
      <c r="Q1369" s="293"/>
      <c r="R1369" s="293"/>
      <c r="S1369" s="293"/>
    </row>
    <row r="1370" spans="2:19" ht="15.6" customHeight="1">
      <c r="B1370" s="247">
        <v>4980</v>
      </c>
      <c r="C1370" s="293" t="s">
        <v>427</v>
      </c>
      <c r="D1370" s="294" t="s">
        <v>1554</v>
      </c>
      <c r="E1370" s="267">
        <v>2000</v>
      </c>
      <c r="F1370" s="293" t="s">
        <v>163</v>
      </c>
      <c r="G1370" s="293" t="s">
        <v>7</v>
      </c>
      <c r="H1370" s="544">
        <v>44657</v>
      </c>
      <c r="I1370" s="293" t="s">
        <v>164</v>
      </c>
      <c r="J1370" s="268" t="s">
        <v>352</v>
      </c>
      <c r="K1370" s="293" t="s">
        <v>1768</v>
      </c>
      <c r="L1370" s="251" t="s">
        <v>2351</v>
      </c>
      <c r="M1370" s="298" t="s">
        <v>1586</v>
      </c>
      <c r="N1370" s="251">
        <v>325</v>
      </c>
      <c r="O1370" s="296" t="s">
        <v>686</v>
      </c>
      <c r="P1370" s="297"/>
      <c r="Q1370" s="293"/>
      <c r="R1370" s="293"/>
      <c r="S1370" s="293"/>
    </row>
    <row r="1371" spans="2:19" ht="15.6" customHeight="1">
      <c r="B1371" s="247">
        <v>4981</v>
      </c>
      <c r="C1371" s="293" t="s">
        <v>427</v>
      </c>
      <c r="D1371" s="294" t="s">
        <v>1581</v>
      </c>
      <c r="E1371" s="267">
        <v>2000</v>
      </c>
      <c r="F1371" s="293" t="s">
        <v>163</v>
      </c>
      <c r="G1371" s="293" t="s">
        <v>7</v>
      </c>
      <c r="H1371" s="544">
        <v>44657</v>
      </c>
      <c r="I1371" s="293" t="s">
        <v>164</v>
      </c>
      <c r="J1371" s="268" t="s">
        <v>352</v>
      </c>
      <c r="K1371" s="293" t="s">
        <v>1768</v>
      </c>
      <c r="L1371" s="251" t="s">
        <v>2352</v>
      </c>
      <c r="M1371" s="298" t="s">
        <v>1585</v>
      </c>
      <c r="N1371" s="251">
        <v>324</v>
      </c>
      <c r="O1371" s="296" t="s">
        <v>686</v>
      </c>
      <c r="P1371" s="297"/>
      <c r="Q1371" s="293"/>
      <c r="R1371" s="293"/>
      <c r="S1371" s="293"/>
    </row>
    <row r="1372" spans="2:19" ht="15.6" customHeight="1">
      <c r="B1372" s="247">
        <v>4982</v>
      </c>
      <c r="C1372" s="293" t="s">
        <v>427</v>
      </c>
      <c r="D1372" s="294" t="s">
        <v>467</v>
      </c>
      <c r="E1372" s="388">
        <v>4350</v>
      </c>
      <c r="F1372" s="293" t="s">
        <v>295</v>
      </c>
      <c r="G1372" s="293" t="s">
        <v>1609</v>
      </c>
      <c r="H1372" s="544">
        <v>44657</v>
      </c>
      <c r="I1372" s="293" t="s">
        <v>224</v>
      </c>
      <c r="J1372" s="268" t="s">
        <v>257</v>
      </c>
      <c r="K1372" s="183" t="s">
        <v>1872</v>
      </c>
      <c r="L1372" s="251" t="s">
        <v>2353</v>
      </c>
      <c r="M1372" s="298" t="s">
        <v>835</v>
      </c>
      <c r="N1372" s="251">
        <v>377</v>
      </c>
      <c r="O1372" s="296" t="s">
        <v>686</v>
      </c>
      <c r="P1372" s="297"/>
      <c r="Q1372" s="293"/>
      <c r="R1372" s="293"/>
      <c r="S1372" s="293"/>
    </row>
    <row r="1373" spans="2:19" ht="15.75" customHeight="1">
      <c r="B1373" s="247">
        <v>4983</v>
      </c>
      <c r="C1373" s="293" t="s">
        <v>427</v>
      </c>
      <c r="D1373" s="294" t="s">
        <v>2633</v>
      </c>
      <c r="E1373" s="267">
        <v>3350</v>
      </c>
      <c r="F1373" s="293" t="s">
        <v>198</v>
      </c>
      <c r="G1373" s="293" t="s">
        <v>1609</v>
      </c>
      <c r="H1373" s="544">
        <v>44657</v>
      </c>
      <c r="I1373" s="293" t="s">
        <v>164</v>
      </c>
      <c r="J1373" s="268" t="s">
        <v>300</v>
      </c>
      <c r="K1373" s="293" t="s">
        <v>1749</v>
      </c>
      <c r="L1373" s="251" t="s">
        <v>2354</v>
      </c>
      <c r="M1373" s="298" t="s">
        <v>1363</v>
      </c>
      <c r="N1373" s="251">
        <v>82</v>
      </c>
      <c r="O1373" s="296" t="s">
        <v>686</v>
      </c>
      <c r="P1373" s="297"/>
      <c r="Q1373" s="293"/>
      <c r="R1373" s="293"/>
      <c r="S1373" s="293"/>
    </row>
    <row r="1374" spans="2:19" ht="15.6" customHeight="1">
      <c r="B1374" s="247">
        <v>4984</v>
      </c>
      <c r="C1374" s="293" t="s">
        <v>427</v>
      </c>
      <c r="D1374" s="294" t="s">
        <v>93</v>
      </c>
      <c r="E1374" s="578">
        <v>2180</v>
      </c>
      <c r="F1374" s="293" t="s">
        <v>163</v>
      </c>
      <c r="G1374" s="293" t="s">
        <v>7</v>
      </c>
      <c r="H1374" s="544">
        <v>44659</v>
      </c>
      <c r="I1374" s="293" t="s">
        <v>164</v>
      </c>
      <c r="J1374" s="268" t="s">
        <v>597</v>
      </c>
      <c r="K1374" s="293" t="s">
        <v>1768</v>
      </c>
      <c r="L1374" s="251" t="s">
        <v>2356</v>
      </c>
      <c r="M1374" s="298" t="s">
        <v>94</v>
      </c>
      <c r="N1374" s="251">
        <v>231</v>
      </c>
      <c r="O1374" s="296" t="s">
        <v>686</v>
      </c>
      <c r="P1374" s="297"/>
      <c r="Q1374" s="293"/>
      <c r="R1374" s="293"/>
      <c r="S1374" s="293"/>
    </row>
    <row r="1375" spans="2:19" ht="15.6" customHeight="1">
      <c r="B1375" s="247">
        <v>4985</v>
      </c>
      <c r="C1375" s="357" t="s">
        <v>427</v>
      </c>
      <c r="D1375" s="403" t="s">
        <v>41</v>
      </c>
      <c r="E1375" s="263">
        <v>2923.2</v>
      </c>
      <c r="F1375" s="357" t="s">
        <v>198</v>
      </c>
      <c r="G1375" s="357" t="s">
        <v>7</v>
      </c>
      <c r="H1375" s="551">
        <v>44659</v>
      </c>
      <c r="I1375" s="357" t="s">
        <v>164</v>
      </c>
      <c r="J1375" s="273" t="s">
        <v>597</v>
      </c>
      <c r="K1375" s="357" t="s">
        <v>1749</v>
      </c>
      <c r="L1375" s="359" t="s">
        <v>2357</v>
      </c>
      <c r="M1375" s="358" t="s">
        <v>42</v>
      </c>
      <c r="N1375" s="359">
        <v>195</v>
      </c>
      <c r="O1375" s="360" t="s">
        <v>686</v>
      </c>
      <c r="P1375" s="304" t="s">
        <v>372</v>
      </c>
      <c r="Q1375" s="293"/>
      <c r="R1375" s="293"/>
      <c r="S1375" s="293"/>
    </row>
    <row r="1376" spans="2:19" ht="15.6" customHeight="1">
      <c r="B1376" s="247">
        <v>4986</v>
      </c>
      <c r="C1376" s="293" t="s">
        <v>427</v>
      </c>
      <c r="D1376" s="294" t="s">
        <v>725</v>
      </c>
      <c r="E1376" s="267">
        <v>3350</v>
      </c>
      <c r="F1376" s="293" t="s">
        <v>865</v>
      </c>
      <c r="G1376" s="293" t="s">
        <v>7</v>
      </c>
      <c r="H1376" s="544">
        <v>44658</v>
      </c>
      <c r="I1376" s="293" t="s">
        <v>164</v>
      </c>
      <c r="J1376" s="268" t="s">
        <v>588</v>
      </c>
      <c r="K1376" s="183" t="s">
        <v>1770</v>
      </c>
      <c r="L1376" s="250" t="s">
        <v>2358</v>
      </c>
      <c r="M1376" s="298" t="s">
        <v>842</v>
      </c>
      <c r="N1376" s="249">
        <v>299</v>
      </c>
      <c r="O1376" s="296" t="s">
        <v>686</v>
      </c>
      <c r="P1376" s="297"/>
      <c r="Q1376" s="293"/>
      <c r="R1376" s="293"/>
      <c r="S1376" s="293"/>
    </row>
    <row r="1377" spans="2:19" ht="15.6" customHeight="1">
      <c r="B1377" s="247">
        <v>4987</v>
      </c>
      <c r="C1377" s="293" t="s">
        <v>427</v>
      </c>
      <c r="D1377" s="294" t="s">
        <v>1583</v>
      </c>
      <c r="E1377" s="267">
        <v>1350</v>
      </c>
      <c r="F1377" s="293" t="s">
        <v>166</v>
      </c>
      <c r="G1377" s="293" t="s">
        <v>7</v>
      </c>
      <c r="H1377" s="544">
        <v>44658</v>
      </c>
      <c r="I1377" s="293" t="s">
        <v>164</v>
      </c>
      <c r="J1377" s="268" t="s">
        <v>792</v>
      </c>
      <c r="K1377" s="293" t="s">
        <v>903</v>
      </c>
      <c r="L1377" s="251" t="s">
        <v>2359</v>
      </c>
      <c r="M1377" s="298" t="s">
        <v>1588</v>
      </c>
      <c r="N1377" s="251">
        <v>328</v>
      </c>
      <c r="O1377" s="296" t="s">
        <v>686</v>
      </c>
      <c r="P1377" s="297"/>
      <c r="Q1377" s="293"/>
      <c r="R1377" s="293"/>
      <c r="S1377" s="293"/>
    </row>
    <row r="1378" spans="2:19" ht="15.6" customHeight="1">
      <c r="B1378" s="247">
        <v>4988</v>
      </c>
      <c r="C1378" s="293" t="s">
        <v>427</v>
      </c>
      <c r="D1378" s="294" t="s">
        <v>59</v>
      </c>
      <c r="E1378" s="370">
        <v>2234</v>
      </c>
      <c r="F1378" s="293" t="s">
        <v>198</v>
      </c>
      <c r="G1378" s="293" t="s">
        <v>7</v>
      </c>
      <c r="H1378" s="544">
        <v>44658</v>
      </c>
      <c r="I1378" s="293" t="s">
        <v>164</v>
      </c>
      <c r="J1378" s="268" t="s">
        <v>5713</v>
      </c>
      <c r="K1378" s="293" t="s">
        <v>1749</v>
      </c>
      <c r="L1378" s="251" t="s">
        <v>2360</v>
      </c>
      <c r="M1378" s="298" t="s">
        <v>60</v>
      </c>
      <c r="N1378" s="251">
        <v>191</v>
      </c>
      <c r="O1378" s="296" t="s">
        <v>686</v>
      </c>
      <c r="P1378" s="297"/>
      <c r="Q1378" s="293"/>
      <c r="R1378" s="293"/>
      <c r="S1378" s="293"/>
    </row>
    <row r="1379" spans="2:19" ht="15.75" customHeight="1">
      <c r="B1379" s="247">
        <v>4989</v>
      </c>
      <c r="C1379" s="293" t="s">
        <v>294</v>
      </c>
      <c r="D1379" s="294" t="s">
        <v>478</v>
      </c>
      <c r="E1379" s="267">
        <v>10000</v>
      </c>
      <c r="F1379" s="293" t="s">
        <v>303</v>
      </c>
      <c r="G1379" s="293" t="s">
        <v>7</v>
      </c>
      <c r="H1379" s="544">
        <v>44659</v>
      </c>
      <c r="I1379" s="293" t="s">
        <v>224</v>
      </c>
      <c r="J1379" s="268" t="s">
        <v>2379</v>
      </c>
      <c r="K1379" s="293" t="s">
        <v>1775</v>
      </c>
      <c r="L1379" s="251" t="s">
        <v>2362</v>
      </c>
      <c r="M1379" s="298" t="s">
        <v>837</v>
      </c>
      <c r="N1379" s="251">
        <v>293</v>
      </c>
      <c r="O1379" s="296" t="s">
        <v>686</v>
      </c>
      <c r="P1379" s="297"/>
      <c r="Q1379" s="293"/>
      <c r="R1379" s="293"/>
      <c r="S1379" s="293"/>
    </row>
    <row r="1380" spans="2:19" ht="15.6" customHeight="1">
      <c r="B1380" s="247">
        <v>4990</v>
      </c>
      <c r="C1380" s="293" t="s">
        <v>1884</v>
      </c>
      <c r="D1380" s="294" t="s">
        <v>226</v>
      </c>
      <c r="E1380" s="267">
        <v>1350</v>
      </c>
      <c r="F1380" s="293" t="s">
        <v>166</v>
      </c>
      <c r="G1380" s="293" t="s">
        <v>7</v>
      </c>
      <c r="H1380" s="544">
        <v>44662</v>
      </c>
      <c r="I1380" s="293" t="s">
        <v>164</v>
      </c>
      <c r="J1380" s="268" t="s">
        <v>379</v>
      </c>
      <c r="K1380" s="293" t="s">
        <v>903</v>
      </c>
      <c r="L1380" s="251" t="s">
        <v>2363</v>
      </c>
      <c r="M1380" s="298" t="s">
        <v>952</v>
      </c>
      <c r="N1380" s="251">
        <v>16</v>
      </c>
      <c r="O1380" s="296" t="s">
        <v>686</v>
      </c>
      <c r="P1380" s="297"/>
      <c r="Q1380" s="293"/>
      <c r="R1380" s="293"/>
      <c r="S1380" s="293"/>
    </row>
    <row r="1381" spans="2:19" ht="15.6" customHeight="1">
      <c r="B1381" s="247">
        <v>4991</v>
      </c>
      <c r="C1381" s="293" t="s">
        <v>446</v>
      </c>
      <c r="D1381" s="294" t="s">
        <v>1111</v>
      </c>
      <c r="E1381" s="267">
        <v>25000</v>
      </c>
      <c r="F1381" s="293" t="s">
        <v>163</v>
      </c>
      <c r="G1381" s="293" t="s">
        <v>1609</v>
      </c>
      <c r="H1381" s="544">
        <v>44662</v>
      </c>
      <c r="I1381" s="293" t="s">
        <v>224</v>
      </c>
      <c r="J1381" s="268" t="s">
        <v>224</v>
      </c>
      <c r="K1381" s="293" t="s">
        <v>1768</v>
      </c>
      <c r="L1381" s="251" t="s">
        <v>2364</v>
      </c>
      <c r="M1381" s="298" t="s">
        <v>1109</v>
      </c>
      <c r="N1381" s="251">
        <v>76</v>
      </c>
      <c r="O1381" s="296" t="s">
        <v>686</v>
      </c>
      <c r="P1381" s="297"/>
      <c r="Q1381" s="293"/>
      <c r="R1381" s="293"/>
      <c r="S1381" s="293"/>
    </row>
    <row r="1382" spans="2:19" ht="15.6" customHeight="1">
      <c r="B1382" s="247">
        <v>4992</v>
      </c>
      <c r="C1382" s="293" t="s">
        <v>427</v>
      </c>
      <c r="D1382" s="294" t="s">
        <v>421</v>
      </c>
      <c r="E1382" s="267">
        <v>18350</v>
      </c>
      <c r="F1382" s="293" t="s">
        <v>255</v>
      </c>
      <c r="G1382" s="293" t="s">
        <v>7</v>
      </c>
      <c r="H1382" s="544">
        <v>44662</v>
      </c>
      <c r="I1382" s="293" t="s">
        <v>224</v>
      </c>
      <c r="J1382" s="268" t="s">
        <v>2981</v>
      </c>
      <c r="K1382" s="293" t="s">
        <v>1774</v>
      </c>
      <c r="L1382" s="251" t="s">
        <v>2365</v>
      </c>
      <c r="M1382" s="298" t="s">
        <v>824</v>
      </c>
      <c r="N1382" s="251">
        <v>280</v>
      </c>
      <c r="O1382" s="296" t="s">
        <v>686</v>
      </c>
      <c r="P1382" s="297"/>
      <c r="Q1382" s="293"/>
      <c r="R1382" s="293"/>
      <c r="S1382" s="293"/>
    </row>
    <row r="1383" spans="2:19" ht="14.1" customHeight="1">
      <c r="B1383" s="247">
        <v>4993</v>
      </c>
      <c r="C1383" s="357" t="s">
        <v>427</v>
      </c>
      <c r="D1383" s="403" t="s">
        <v>215</v>
      </c>
      <c r="E1383" s="263">
        <v>1400</v>
      </c>
      <c r="F1383" s="357" t="s">
        <v>166</v>
      </c>
      <c r="G1383" s="357" t="s">
        <v>7</v>
      </c>
      <c r="H1383" s="551">
        <v>44662</v>
      </c>
      <c r="I1383" s="357" t="s">
        <v>164</v>
      </c>
      <c r="J1383" s="273" t="s">
        <v>689</v>
      </c>
      <c r="K1383" s="357" t="s">
        <v>903</v>
      </c>
      <c r="L1383" s="359" t="s">
        <v>2366</v>
      </c>
      <c r="M1383" s="358" t="s">
        <v>92</v>
      </c>
      <c r="N1383" s="359">
        <v>200</v>
      </c>
      <c r="O1383" s="360" t="s">
        <v>686</v>
      </c>
      <c r="P1383" s="304" t="s">
        <v>372</v>
      </c>
      <c r="Q1383" s="293"/>
      <c r="R1383" s="293"/>
      <c r="S1383" s="293"/>
    </row>
    <row r="1384" spans="2:19" ht="14.1" customHeight="1">
      <c r="B1384" s="247">
        <v>4994</v>
      </c>
      <c r="C1384" s="357" t="s">
        <v>427</v>
      </c>
      <c r="D1384" s="294" t="s">
        <v>72</v>
      </c>
      <c r="E1384" s="263">
        <v>1400</v>
      </c>
      <c r="F1384" s="357" t="s">
        <v>166</v>
      </c>
      <c r="G1384" s="357" t="s">
        <v>7</v>
      </c>
      <c r="H1384" s="551">
        <v>44662</v>
      </c>
      <c r="I1384" s="357" t="s">
        <v>164</v>
      </c>
      <c r="J1384" s="273" t="s">
        <v>689</v>
      </c>
      <c r="K1384" s="357" t="s">
        <v>903</v>
      </c>
      <c r="L1384" s="359" t="s">
        <v>2367</v>
      </c>
      <c r="M1384" s="298" t="s">
        <v>73</v>
      </c>
      <c r="N1384" s="359">
        <v>268</v>
      </c>
      <c r="O1384" s="360" t="s">
        <v>686</v>
      </c>
      <c r="P1384" s="304" t="s">
        <v>372</v>
      </c>
      <c r="Q1384" s="293"/>
      <c r="R1384" s="293"/>
      <c r="S1384" s="293"/>
    </row>
    <row r="1385" spans="2:19" ht="15.6" customHeight="1">
      <c r="B1385" s="247">
        <v>4995</v>
      </c>
      <c r="C1385" s="293" t="s">
        <v>427</v>
      </c>
      <c r="D1385" s="294" t="s">
        <v>710</v>
      </c>
      <c r="E1385" s="267">
        <v>2280</v>
      </c>
      <c r="F1385" s="293" t="s">
        <v>303</v>
      </c>
      <c r="G1385" s="293" t="s">
        <v>7</v>
      </c>
      <c r="H1385" s="544">
        <v>44662</v>
      </c>
      <c r="I1385" s="293" t="s">
        <v>164</v>
      </c>
      <c r="J1385" s="268" t="s">
        <v>719</v>
      </c>
      <c r="K1385" s="293" t="s">
        <v>1775</v>
      </c>
      <c r="L1385" s="251" t="s">
        <v>2368</v>
      </c>
      <c r="M1385" s="298" t="s">
        <v>844</v>
      </c>
      <c r="N1385" s="251">
        <v>302</v>
      </c>
      <c r="O1385" s="296" t="s">
        <v>686</v>
      </c>
      <c r="P1385" s="297"/>
      <c r="Q1385" s="293"/>
      <c r="R1385" s="293"/>
      <c r="S1385" s="293"/>
    </row>
    <row r="1386" spans="2:19" ht="15.6" customHeight="1">
      <c r="B1386" s="247">
        <v>4996</v>
      </c>
      <c r="C1386" s="293" t="s">
        <v>446</v>
      </c>
      <c r="D1386" s="294" t="s">
        <v>272</v>
      </c>
      <c r="E1386" s="267">
        <v>20000</v>
      </c>
      <c r="F1386" s="293" t="s">
        <v>163</v>
      </c>
      <c r="G1386" s="293" t="s">
        <v>7</v>
      </c>
      <c r="H1386" s="544">
        <v>44662</v>
      </c>
      <c r="I1386" s="293" t="s">
        <v>224</v>
      </c>
      <c r="J1386" s="268" t="s">
        <v>224</v>
      </c>
      <c r="K1386" s="293" t="s">
        <v>1768</v>
      </c>
      <c r="L1386" s="251" t="s">
        <v>2369</v>
      </c>
      <c r="M1386" s="298" t="s">
        <v>1130</v>
      </c>
      <c r="N1386" s="251">
        <v>251</v>
      </c>
      <c r="O1386" s="296" t="s">
        <v>686</v>
      </c>
      <c r="P1386" s="297"/>
      <c r="Q1386" s="293"/>
      <c r="R1386" s="293"/>
      <c r="S1386" s="293"/>
    </row>
    <row r="1387" spans="2:19" ht="15.75" customHeight="1">
      <c r="B1387" s="247">
        <v>4997</v>
      </c>
      <c r="C1387" s="293" t="s">
        <v>427</v>
      </c>
      <c r="D1387" s="294" t="s">
        <v>547</v>
      </c>
      <c r="E1387" s="267">
        <v>4360</v>
      </c>
      <c r="F1387" s="293" t="s">
        <v>163</v>
      </c>
      <c r="G1387" s="293" t="s">
        <v>7</v>
      </c>
      <c r="H1387" s="544">
        <v>44662</v>
      </c>
      <c r="I1387" s="293" t="s">
        <v>164</v>
      </c>
      <c r="J1387" s="268" t="s">
        <v>2380</v>
      </c>
      <c r="K1387" s="293" t="s">
        <v>1768</v>
      </c>
      <c r="L1387" s="251" t="s">
        <v>2370</v>
      </c>
      <c r="M1387" s="298" t="s">
        <v>836</v>
      </c>
      <c r="N1387" s="251">
        <v>292</v>
      </c>
      <c r="O1387" s="296" t="s">
        <v>686</v>
      </c>
      <c r="P1387" s="297"/>
      <c r="Q1387" s="293"/>
      <c r="R1387" s="293"/>
      <c r="S1387" s="293"/>
    </row>
    <row r="1388" spans="2:19" ht="15.75" customHeight="1">
      <c r="B1388" s="247">
        <v>4998</v>
      </c>
      <c r="C1388" s="293" t="s">
        <v>427</v>
      </c>
      <c r="D1388" s="294" t="s">
        <v>2412</v>
      </c>
      <c r="E1388" s="267">
        <v>3350</v>
      </c>
      <c r="F1388" s="293" t="s">
        <v>198</v>
      </c>
      <c r="G1388" s="293" t="s">
        <v>7</v>
      </c>
      <c r="H1388" s="544">
        <v>44663</v>
      </c>
      <c r="I1388" s="293" t="s">
        <v>164</v>
      </c>
      <c r="J1388" s="268" t="s">
        <v>352</v>
      </c>
      <c r="K1388" s="293" t="s">
        <v>1749</v>
      </c>
      <c r="L1388" s="251" t="s">
        <v>2371</v>
      </c>
      <c r="M1388" s="298" t="s">
        <v>1590</v>
      </c>
      <c r="N1388" s="251">
        <v>331</v>
      </c>
      <c r="O1388" s="296" t="s">
        <v>686</v>
      </c>
      <c r="P1388" s="297"/>
      <c r="Q1388" s="293"/>
      <c r="R1388" s="293"/>
      <c r="S1388" s="293"/>
    </row>
    <row r="1389" spans="2:19" ht="15.6" customHeight="1">
      <c r="B1389" s="247">
        <v>4999</v>
      </c>
      <c r="C1389" s="357" t="s">
        <v>427</v>
      </c>
      <c r="D1389" s="403" t="s">
        <v>726</v>
      </c>
      <c r="E1389" s="263">
        <v>2180</v>
      </c>
      <c r="F1389" s="357" t="s">
        <v>163</v>
      </c>
      <c r="G1389" s="357" t="s">
        <v>7</v>
      </c>
      <c r="H1389" s="551">
        <v>44663</v>
      </c>
      <c r="I1389" s="357" t="s">
        <v>164</v>
      </c>
      <c r="J1389" s="273" t="s">
        <v>178</v>
      </c>
      <c r="K1389" s="357" t="s">
        <v>1768</v>
      </c>
      <c r="L1389" s="359" t="s">
        <v>2372</v>
      </c>
      <c r="M1389" s="358" t="s">
        <v>11</v>
      </c>
      <c r="N1389" s="359">
        <v>201</v>
      </c>
      <c r="O1389" s="360" t="s">
        <v>686</v>
      </c>
      <c r="P1389" s="304" t="s">
        <v>372</v>
      </c>
      <c r="Q1389" s="293"/>
      <c r="R1389" s="293"/>
      <c r="S1389" s="293"/>
    </row>
    <row r="1390" spans="2:19" ht="15.6" customHeight="1">
      <c r="B1390" s="247">
        <v>5000</v>
      </c>
      <c r="C1390" s="357" t="s">
        <v>427</v>
      </c>
      <c r="D1390" s="403" t="s">
        <v>422</v>
      </c>
      <c r="E1390" s="263">
        <v>2180</v>
      </c>
      <c r="F1390" s="357" t="s">
        <v>163</v>
      </c>
      <c r="G1390" s="357" t="s">
        <v>7</v>
      </c>
      <c r="H1390" s="551">
        <v>44663</v>
      </c>
      <c r="I1390" s="357" t="s">
        <v>164</v>
      </c>
      <c r="J1390" s="273" t="s">
        <v>374</v>
      </c>
      <c r="K1390" s="262" t="s">
        <v>1768</v>
      </c>
      <c r="L1390" s="359" t="s">
        <v>2373</v>
      </c>
      <c r="M1390" s="358" t="s">
        <v>825</v>
      </c>
      <c r="N1390" s="251">
        <v>220</v>
      </c>
      <c r="O1390" s="360" t="s">
        <v>686</v>
      </c>
      <c r="P1390" s="304" t="s">
        <v>372</v>
      </c>
      <c r="Q1390" s="293"/>
      <c r="R1390" s="293"/>
      <c r="S1390" s="293"/>
    </row>
    <row r="1391" spans="2:19" ht="15.75" customHeight="1">
      <c r="B1391" s="247">
        <v>5001</v>
      </c>
      <c r="C1391" s="357" t="s">
        <v>427</v>
      </c>
      <c r="D1391" s="403" t="s">
        <v>819</v>
      </c>
      <c r="E1391" s="263">
        <v>2180</v>
      </c>
      <c r="F1391" s="357" t="s">
        <v>163</v>
      </c>
      <c r="G1391" s="357" t="s">
        <v>7</v>
      </c>
      <c r="H1391" s="551">
        <v>44663</v>
      </c>
      <c r="I1391" s="357" t="s">
        <v>164</v>
      </c>
      <c r="J1391" s="273" t="s">
        <v>374</v>
      </c>
      <c r="K1391" s="357" t="s">
        <v>1768</v>
      </c>
      <c r="L1391" s="359" t="s">
        <v>2374</v>
      </c>
      <c r="M1391" s="358" t="s">
        <v>861</v>
      </c>
      <c r="N1391" s="425">
        <v>187</v>
      </c>
      <c r="O1391" s="360" t="s">
        <v>686</v>
      </c>
      <c r="P1391" s="304" t="s">
        <v>372</v>
      </c>
      <c r="Q1391" s="293"/>
      <c r="R1391" s="293"/>
      <c r="S1391" s="293"/>
    </row>
    <row r="1392" spans="2:19" ht="15.6" customHeight="1">
      <c r="B1392" s="247">
        <v>5002</v>
      </c>
      <c r="C1392" s="293" t="s">
        <v>427</v>
      </c>
      <c r="D1392" s="294" t="s">
        <v>87</v>
      </c>
      <c r="E1392" s="267">
        <v>1600</v>
      </c>
      <c r="F1392" s="293" t="s">
        <v>166</v>
      </c>
      <c r="G1392" s="293" t="s">
        <v>7</v>
      </c>
      <c r="H1392" s="544">
        <v>44663</v>
      </c>
      <c r="I1392" s="293" t="s">
        <v>164</v>
      </c>
      <c r="J1392" s="268" t="s">
        <v>2381</v>
      </c>
      <c r="K1392" s="293" t="s">
        <v>903</v>
      </c>
      <c r="L1392" s="251" t="s">
        <v>2375</v>
      </c>
      <c r="M1392" s="298" t="s">
        <v>88</v>
      </c>
      <c r="N1392" s="251">
        <v>217</v>
      </c>
      <c r="O1392" s="296" t="s">
        <v>686</v>
      </c>
      <c r="P1392" s="297"/>
      <c r="Q1392" s="293"/>
      <c r="R1392" s="293"/>
      <c r="S1392" s="293"/>
    </row>
    <row r="1393" spans="2:19" ht="15.6" customHeight="1">
      <c r="B1393" s="247">
        <v>5003</v>
      </c>
      <c r="C1393" s="293" t="s">
        <v>427</v>
      </c>
      <c r="D1393" s="294" t="s">
        <v>277</v>
      </c>
      <c r="E1393" s="267">
        <v>7000</v>
      </c>
      <c r="F1393" s="293" t="s">
        <v>166</v>
      </c>
      <c r="G1393" s="293" t="s">
        <v>7</v>
      </c>
      <c r="H1393" s="544">
        <v>44663</v>
      </c>
      <c r="I1393" s="293" t="s">
        <v>224</v>
      </c>
      <c r="J1393" s="268" t="s">
        <v>694</v>
      </c>
      <c r="K1393" s="293" t="s">
        <v>903</v>
      </c>
      <c r="L1393" s="251" t="s">
        <v>2376</v>
      </c>
      <c r="M1393" s="298" t="s">
        <v>1031</v>
      </c>
      <c r="N1393" s="251">
        <v>41</v>
      </c>
      <c r="O1393" s="296" t="s">
        <v>686</v>
      </c>
      <c r="P1393" s="297"/>
      <c r="Q1393" s="293"/>
      <c r="R1393" s="293"/>
      <c r="S1393" s="293"/>
    </row>
    <row r="1394" spans="2:19" ht="15.6" customHeight="1">
      <c r="B1394" s="247">
        <v>5004</v>
      </c>
      <c r="C1394" s="293" t="s">
        <v>450</v>
      </c>
      <c r="D1394" s="294" t="s">
        <v>269</v>
      </c>
      <c r="E1394" s="267">
        <v>4000</v>
      </c>
      <c r="F1394" s="293" t="s">
        <v>198</v>
      </c>
      <c r="G1394" s="293" t="s">
        <v>1609</v>
      </c>
      <c r="H1394" s="544">
        <v>44664</v>
      </c>
      <c r="I1394" s="293" t="s">
        <v>224</v>
      </c>
      <c r="J1394" s="268" t="s">
        <v>224</v>
      </c>
      <c r="K1394" s="293" t="s">
        <v>1749</v>
      </c>
      <c r="L1394" s="251" t="s">
        <v>2377</v>
      </c>
      <c r="M1394" s="298" t="s">
        <v>1296</v>
      </c>
      <c r="N1394" s="251">
        <v>168</v>
      </c>
      <c r="O1394" s="296" t="s">
        <v>686</v>
      </c>
      <c r="P1394" s="297"/>
      <c r="Q1394" s="293"/>
      <c r="R1394" s="293"/>
      <c r="S1394" s="293"/>
    </row>
    <row r="1395" spans="2:19" ht="15.6" customHeight="1">
      <c r="B1395" s="247">
        <v>5005</v>
      </c>
      <c r="C1395" s="293" t="s">
        <v>427</v>
      </c>
      <c r="D1395" s="294" t="s">
        <v>1428</v>
      </c>
      <c r="E1395" s="267">
        <v>2800</v>
      </c>
      <c r="F1395" s="293" t="s">
        <v>198</v>
      </c>
      <c r="G1395" s="293" t="s">
        <v>7</v>
      </c>
      <c r="H1395" s="544">
        <v>44664</v>
      </c>
      <c r="I1395" s="293" t="s">
        <v>164</v>
      </c>
      <c r="J1395" s="268" t="s">
        <v>597</v>
      </c>
      <c r="K1395" s="293" t="s">
        <v>1749</v>
      </c>
      <c r="L1395" s="251" t="s">
        <v>2378</v>
      </c>
      <c r="M1395" s="298" t="s">
        <v>116</v>
      </c>
      <c r="N1395" s="251">
        <v>249</v>
      </c>
      <c r="O1395" s="296" t="s">
        <v>686</v>
      </c>
      <c r="P1395" s="297"/>
      <c r="Q1395" s="293"/>
      <c r="R1395" s="293"/>
      <c r="S1395" s="293"/>
    </row>
    <row r="1396" spans="2:19" ht="15.6" customHeight="1">
      <c r="B1396" s="247">
        <f>B1395+1</f>
        <v>5006</v>
      </c>
      <c r="C1396" s="293" t="s">
        <v>427</v>
      </c>
      <c r="D1396" s="294" t="s">
        <v>986</v>
      </c>
      <c r="E1396" s="267">
        <v>7100</v>
      </c>
      <c r="F1396" s="293" t="s">
        <v>303</v>
      </c>
      <c r="G1396" s="293" t="s">
        <v>7</v>
      </c>
      <c r="H1396" s="544">
        <v>44809</v>
      </c>
      <c r="I1396" s="293" t="s">
        <v>402</v>
      </c>
      <c r="J1396" s="268" t="s">
        <v>383</v>
      </c>
      <c r="K1396" s="293" t="s">
        <v>1775</v>
      </c>
      <c r="L1396" s="251" t="s">
        <v>2982</v>
      </c>
      <c r="M1396" s="298" t="s">
        <v>112</v>
      </c>
      <c r="N1396" s="251">
        <v>26</v>
      </c>
      <c r="O1396" s="296"/>
      <c r="P1396" s="297"/>
      <c r="Q1396" s="293"/>
      <c r="R1396" s="293"/>
      <c r="S1396" s="293"/>
    </row>
    <row r="1397" spans="2:19" ht="15.6" customHeight="1">
      <c r="B1397" s="247">
        <v>5006</v>
      </c>
      <c r="C1397" s="293" t="s">
        <v>1884</v>
      </c>
      <c r="D1397" s="294" t="s">
        <v>289</v>
      </c>
      <c r="E1397" s="267">
        <v>675</v>
      </c>
      <c r="F1397" s="293" t="s">
        <v>166</v>
      </c>
      <c r="G1397" s="293" t="s">
        <v>7</v>
      </c>
      <c r="H1397" s="544">
        <v>44669</v>
      </c>
      <c r="I1397" s="293" t="s">
        <v>164</v>
      </c>
      <c r="J1397" s="268" t="s">
        <v>391</v>
      </c>
      <c r="K1397" s="461" t="s">
        <v>903</v>
      </c>
      <c r="L1397" s="251" t="s">
        <v>2382</v>
      </c>
      <c r="M1397" s="298" t="s">
        <v>964</v>
      </c>
      <c r="N1397" s="251">
        <v>20</v>
      </c>
      <c r="O1397" s="296" t="s">
        <v>686</v>
      </c>
      <c r="P1397" s="297"/>
      <c r="Q1397" s="293"/>
      <c r="R1397" s="293"/>
      <c r="S1397" s="293"/>
    </row>
    <row r="1398" spans="2:19" ht="15.6" customHeight="1">
      <c r="B1398" s="247">
        <v>5007</v>
      </c>
      <c r="C1398" s="293" t="s">
        <v>427</v>
      </c>
      <c r="D1398" s="294" t="s">
        <v>517</v>
      </c>
      <c r="E1398" s="267">
        <v>2180</v>
      </c>
      <c r="F1398" s="293" t="s">
        <v>518</v>
      </c>
      <c r="G1398" s="293" t="s">
        <v>7</v>
      </c>
      <c r="H1398" s="544">
        <v>44669</v>
      </c>
      <c r="I1398" s="293" t="s">
        <v>164</v>
      </c>
      <c r="J1398" s="268" t="s">
        <v>390</v>
      </c>
      <c r="K1398" s="293" t="s">
        <v>1771</v>
      </c>
      <c r="L1398" s="251" t="s">
        <v>2383</v>
      </c>
      <c r="M1398" s="298" t="s">
        <v>841</v>
      </c>
      <c r="N1398" s="251">
        <v>298</v>
      </c>
      <c r="O1398" s="296"/>
      <c r="P1398" s="297"/>
      <c r="Q1398" s="293"/>
      <c r="R1398" s="293"/>
      <c r="S1398" s="293"/>
    </row>
    <row r="1399" spans="2:19" ht="15.6" customHeight="1">
      <c r="B1399" s="247">
        <v>5008</v>
      </c>
      <c r="C1399" s="293" t="s">
        <v>433</v>
      </c>
      <c r="D1399" s="294" t="s">
        <v>170</v>
      </c>
      <c r="E1399" s="388">
        <f>1250*28</f>
        <v>35000</v>
      </c>
      <c r="F1399" s="293" t="s">
        <v>166</v>
      </c>
      <c r="G1399" s="293" t="s">
        <v>7</v>
      </c>
      <c r="H1399" s="544">
        <v>44592</v>
      </c>
      <c r="I1399" s="293" t="s">
        <v>164</v>
      </c>
      <c r="J1399" s="268" t="s">
        <v>2388</v>
      </c>
      <c r="K1399" s="293" t="s">
        <v>903</v>
      </c>
      <c r="L1399" s="251">
        <v>1</v>
      </c>
      <c r="M1399" s="298" t="s">
        <v>923</v>
      </c>
      <c r="N1399" s="251">
        <v>5</v>
      </c>
      <c r="O1399" s="296"/>
      <c r="P1399" s="297"/>
      <c r="Q1399" s="293"/>
      <c r="R1399" s="293"/>
      <c r="S1399" s="293"/>
    </row>
    <row r="1400" spans="2:19" ht="15.6" customHeight="1">
      <c r="B1400" s="247">
        <v>5009</v>
      </c>
      <c r="C1400" s="293" t="s">
        <v>433</v>
      </c>
      <c r="D1400" s="294" t="s">
        <v>170</v>
      </c>
      <c r="E1400" s="388">
        <v>750</v>
      </c>
      <c r="F1400" s="293" t="s">
        <v>166</v>
      </c>
      <c r="G1400" s="293" t="s">
        <v>7</v>
      </c>
      <c r="H1400" s="544">
        <v>44592</v>
      </c>
      <c r="I1400" s="293" t="s">
        <v>280</v>
      </c>
      <c r="J1400" s="268" t="s">
        <v>704</v>
      </c>
      <c r="K1400" s="293" t="s">
        <v>903</v>
      </c>
      <c r="L1400" s="251">
        <v>2</v>
      </c>
      <c r="M1400" s="298" t="s">
        <v>923</v>
      </c>
      <c r="N1400" s="251">
        <v>5</v>
      </c>
      <c r="O1400" s="296"/>
      <c r="P1400" s="297"/>
      <c r="Q1400" s="293"/>
      <c r="R1400" s="293"/>
      <c r="S1400" s="293"/>
    </row>
    <row r="1401" spans="2:19" ht="15.6" customHeight="1">
      <c r="B1401" s="247">
        <v>5010</v>
      </c>
      <c r="C1401" s="293" t="s">
        <v>433</v>
      </c>
      <c r="D1401" s="294" t="s">
        <v>170</v>
      </c>
      <c r="E1401" s="462"/>
      <c r="F1401" s="293" t="s">
        <v>166</v>
      </c>
      <c r="G1401" s="293" t="s">
        <v>7</v>
      </c>
      <c r="H1401" s="544">
        <v>44676</v>
      </c>
      <c r="I1401" s="293" t="s">
        <v>164</v>
      </c>
      <c r="J1401" s="268" t="s">
        <v>2389</v>
      </c>
      <c r="K1401" s="293" t="s">
        <v>903</v>
      </c>
      <c r="L1401" s="251"/>
      <c r="M1401" s="298" t="s">
        <v>923</v>
      </c>
      <c r="N1401" s="251">
        <v>5</v>
      </c>
      <c r="O1401" s="296"/>
      <c r="P1401" s="297"/>
      <c r="Q1401" s="293"/>
      <c r="R1401" s="293"/>
      <c r="S1401" s="293"/>
    </row>
    <row r="1402" spans="2:19" ht="29.25" customHeight="1">
      <c r="B1402" s="247">
        <v>5011</v>
      </c>
      <c r="C1402" s="293" t="s">
        <v>433</v>
      </c>
      <c r="D1402" s="294" t="s">
        <v>170</v>
      </c>
      <c r="E1402" s="462"/>
      <c r="F1402" s="293" t="s">
        <v>166</v>
      </c>
      <c r="G1402" s="293" t="s">
        <v>7</v>
      </c>
      <c r="H1402" s="544">
        <v>44676</v>
      </c>
      <c r="I1402" s="293" t="s">
        <v>280</v>
      </c>
      <c r="J1402" s="268" t="s">
        <v>2390</v>
      </c>
      <c r="K1402" s="293" t="s">
        <v>903</v>
      </c>
      <c r="L1402" s="251"/>
      <c r="M1402" s="298" t="s">
        <v>923</v>
      </c>
      <c r="N1402" s="251">
        <v>5</v>
      </c>
      <c r="O1402" s="296"/>
      <c r="P1402" s="297"/>
      <c r="Q1402" s="293"/>
      <c r="R1402" s="293"/>
      <c r="S1402" s="293"/>
    </row>
    <row r="1403" spans="2:19" ht="15.75" customHeight="1">
      <c r="B1403" s="247">
        <v>5012</v>
      </c>
      <c r="C1403" s="293" t="s">
        <v>433</v>
      </c>
      <c r="D1403" s="294" t="s">
        <v>170</v>
      </c>
      <c r="E1403" s="462"/>
      <c r="F1403" s="293" t="s">
        <v>166</v>
      </c>
      <c r="G1403" s="293" t="s">
        <v>7</v>
      </c>
      <c r="H1403" s="544">
        <v>44676</v>
      </c>
      <c r="I1403" s="293" t="s">
        <v>280</v>
      </c>
      <c r="J1403" s="268" t="s">
        <v>2391</v>
      </c>
      <c r="K1403" s="293" t="s">
        <v>903</v>
      </c>
      <c r="L1403" s="251"/>
      <c r="M1403" s="298" t="s">
        <v>923</v>
      </c>
      <c r="N1403" s="251">
        <v>5</v>
      </c>
      <c r="O1403" s="296"/>
      <c r="P1403" s="297"/>
      <c r="Q1403" s="293"/>
      <c r="R1403" s="293"/>
      <c r="S1403" s="293"/>
    </row>
    <row r="1404" spans="2:19" ht="15.6" customHeight="1">
      <c r="B1404" s="247">
        <v>5013</v>
      </c>
      <c r="C1404" s="293" t="s">
        <v>427</v>
      </c>
      <c r="D1404" s="294" t="s">
        <v>818</v>
      </c>
      <c r="E1404" s="267">
        <v>3350</v>
      </c>
      <c r="F1404" s="293" t="s">
        <v>865</v>
      </c>
      <c r="G1404" s="293" t="s">
        <v>1609</v>
      </c>
      <c r="H1404" s="544">
        <v>44670</v>
      </c>
      <c r="I1404" s="293" t="s">
        <v>164</v>
      </c>
      <c r="J1404" s="268" t="s">
        <v>2402</v>
      </c>
      <c r="K1404" s="293" t="s">
        <v>1770</v>
      </c>
      <c r="L1404" s="251" t="s">
        <v>2392</v>
      </c>
      <c r="M1404" s="298" t="s">
        <v>860</v>
      </c>
      <c r="N1404" s="251">
        <v>319</v>
      </c>
      <c r="O1404" s="296" t="s">
        <v>686</v>
      </c>
      <c r="P1404" s="297"/>
      <c r="Q1404" s="293"/>
      <c r="R1404" s="293"/>
      <c r="S1404" s="293"/>
    </row>
    <row r="1405" spans="2:19" ht="15.6" customHeight="1">
      <c r="B1405" s="247">
        <v>5014</v>
      </c>
      <c r="C1405" s="293" t="s">
        <v>427</v>
      </c>
      <c r="D1405" s="294" t="s">
        <v>818</v>
      </c>
      <c r="E1405" s="267">
        <v>3350</v>
      </c>
      <c r="F1405" s="293" t="s">
        <v>198</v>
      </c>
      <c r="G1405" s="293" t="s">
        <v>1609</v>
      </c>
      <c r="H1405" s="544">
        <v>44670</v>
      </c>
      <c r="I1405" s="293" t="s">
        <v>164</v>
      </c>
      <c r="J1405" s="268" t="s">
        <v>2061</v>
      </c>
      <c r="K1405" s="293" t="s">
        <v>1749</v>
      </c>
      <c r="L1405" s="251" t="s">
        <v>2393</v>
      </c>
      <c r="M1405" s="298" t="s">
        <v>860</v>
      </c>
      <c r="N1405" s="251">
        <v>330</v>
      </c>
      <c r="O1405" s="296" t="s">
        <v>686</v>
      </c>
      <c r="P1405" s="297"/>
      <c r="Q1405" s="293"/>
      <c r="R1405" s="293"/>
      <c r="S1405" s="293"/>
    </row>
    <row r="1406" spans="2:19" ht="15.6" customHeight="1">
      <c r="B1406" s="247">
        <v>5015</v>
      </c>
      <c r="C1406" s="293" t="s">
        <v>450</v>
      </c>
      <c r="D1406" s="294" t="s">
        <v>250</v>
      </c>
      <c r="E1406" s="267">
        <v>5000</v>
      </c>
      <c r="F1406" s="293" t="s">
        <v>198</v>
      </c>
      <c r="G1406" s="293" t="s">
        <v>1875</v>
      </c>
      <c r="H1406" s="544">
        <v>44670</v>
      </c>
      <c r="I1406" s="293" t="s">
        <v>224</v>
      </c>
      <c r="J1406" s="268" t="s">
        <v>2403</v>
      </c>
      <c r="K1406" s="293" t="s">
        <v>1749</v>
      </c>
      <c r="L1406" s="251" t="s">
        <v>2394</v>
      </c>
      <c r="M1406" s="298" t="s">
        <v>1280</v>
      </c>
      <c r="N1406" s="251">
        <v>279</v>
      </c>
      <c r="O1406" s="296"/>
      <c r="P1406" s="297"/>
      <c r="Q1406" s="293"/>
      <c r="R1406" s="293"/>
      <c r="S1406" s="293"/>
    </row>
    <row r="1407" spans="2:19" ht="15.6" customHeight="1">
      <c r="B1407" s="247">
        <v>5016</v>
      </c>
      <c r="C1407" s="293" t="s">
        <v>433</v>
      </c>
      <c r="D1407" s="294" t="s">
        <v>435</v>
      </c>
      <c r="E1407" s="267">
        <v>3750</v>
      </c>
      <c r="F1407" s="293" t="s">
        <v>166</v>
      </c>
      <c r="G1407" s="293" t="s">
        <v>7</v>
      </c>
      <c r="H1407" s="544">
        <v>44669</v>
      </c>
      <c r="I1407" s="293" t="s">
        <v>164</v>
      </c>
      <c r="J1407" s="268" t="s">
        <v>2404</v>
      </c>
      <c r="K1407" s="293" t="s">
        <v>903</v>
      </c>
      <c r="L1407" s="251" t="s">
        <v>2395</v>
      </c>
      <c r="M1407" s="298" t="s">
        <v>900</v>
      </c>
      <c r="N1407" s="251">
        <v>1</v>
      </c>
      <c r="O1407" s="296" t="s">
        <v>686</v>
      </c>
      <c r="P1407" s="297"/>
      <c r="Q1407" s="293"/>
      <c r="R1407" s="293"/>
      <c r="S1407" s="293"/>
    </row>
    <row r="1408" spans="2:19" ht="15.6" customHeight="1">
      <c r="B1408" s="247">
        <v>5017</v>
      </c>
      <c r="C1408" s="293" t="s">
        <v>433</v>
      </c>
      <c r="D1408" s="294" t="s">
        <v>435</v>
      </c>
      <c r="E1408" s="267">
        <v>750</v>
      </c>
      <c r="F1408" s="293" t="s">
        <v>166</v>
      </c>
      <c r="G1408" s="293" t="s">
        <v>7</v>
      </c>
      <c r="H1408" s="544">
        <v>44669</v>
      </c>
      <c r="I1408" s="293" t="s">
        <v>280</v>
      </c>
      <c r="J1408" s="268" t="s">
        <v>2490</v>
      </c>
      <c r="K1408" s="293" t="s">
        <v>903</v>
      </c>
      <c r="L1408" s="251" t="s">
        <v>2396</v>
      </c>
      <c r="M1408" s="298" t="s">
        <v>900</v>
      </c>
      <c r="N1408" s="251">
        <v>1</v>
      </c>
      <c r="O1408" s="296" t="s">
        <v>686</v>
      </c>
      <c r="P1408" s="297"/>
      <c r="Q1408" s="293"/>
      <c r="R1408" s="293"/>
      <c r="S1408" s="293"/>
    </row>
    <row r="1409" spans="2:19" ht="15.6" customHeight="1">
      <c r="B1409" s="247">
        <v>5018</v>
      </c>
      <c r="C1409" s="293" t="s">
        <v>427</v>
      </c>
      <c r="D1409" s="294" t="s">
        <v>41</v>
      </c>
      <c r="E1409" s="267">
        <v>8400</v>
      </c>
      <c r="F1409" s="293" t="s">
        <v>198</v>
      </c>
      <c r="G1409" s="293" t="s">
        <v>7</v>
      </c>
      <c r="H1409" s="544">
        <v>44669</v>
      </c>
      <c r="I1409" s="293" t="s">
        <v>164</v>
      </c>
      <c r="J1409" s="268" t="s">
        <v>2405</v>
      </c>
      <c r="K1409" s="293" t="s">
        <v>1749</v>
      </c>
      <c r="L1409" s="251" t="s">
        <v>2397</v>
      </c>
      <c r="M1409" s="298" t="s">
        <v>42</v>
      </c>
      <c r="N1409" s="251">
        <v>195</v>
      </c>
      <c r="O1409" s="296" t="s">
        <v>686</v>
      </c>
      <c r="P1409" s="297"/>
      <c r="Q1409" s="293"/>
      <c r="R1409" s="293"/>
      <c r="S1409" s="293"/>
    </row>
    <row r="1410" spans="2:19" ht="15.6" customHeight="1">
      <c r="B1410" s="247">
        <v>5019</v>
      </c>
      <c r="C1410" s="293" t="s">
        <v>433</v>
      </c>
      <c r="D1410" s="294" t="s">
        <v>436</v>
      </c>
      <c r="E1410" s="267">
        <v>1250</v>
      </c>
      <c r="F1410" s="293" t="s">
        <v>166</v>
      </c>
      <c r="G1410" s="293" t="s">
        <v>7</v>
      </c>
      <c r="H1410" s="544">
        <v>44669</v>
      </c>
      <c r="I1410" s="293" t="s">
        <v>164</v>
      </c>
      <c r="J1410" s="268" t="s">
        <v>723</v>
      </c>
      <c r="K1410" s="293" t="s">
        <v>903</v>
      </c>
      <c r="L1410" s="251" t="s">
        <v>2398</v>
      </c>
      <c r="M1410" s="298" t="s">
        <v>940</v>
      </c>
      <c r="N1410" s="251">
        <v>12</v>
      </c>
      <c r="O1410" s="296" t="s">
        <v>686</v>
      </c>
      <c r="P1410" s="297"/>
      <c r="Q1410" s="293"/>
      <c r="R1410" s="293" t="s">
        <v>2493</v>
      </c>
      <c r="S1410" s="293"/>
    </row>
    <row r="1411" spans="2:19" ht="15.6" customHeight="1">
      <c r="B1411" s="247">
        <v>5020</v>
      </c>
      <c r="C1411" s="293" t="s">
        <v>433</v>
      </c>
      <c r="D1411" s="294" t="s">
        <v>436</v>
      </c>
      <c r="E1411" s="267">
        <v>750</v>
      </c>
      <c r="F1411" s="293" t="s">
        <v>166</v>
      </c>
      <c r="G1411" s="293" t="s">
        <v>7</v>
      </c>
      <c r="H1411" s="544">
        <v>44669</v>
      </c>
      <c r="I1411" s="293" t="s">
        <v>280</v>
      </c>
      <c r="J1411" s="268" t="s">
        <v>2406</v>
      </c>
      <c r="K1411" s="293" t="s">
        <v>903</v>
      </c>
      <c r="L1411" s="251" t="s">
        <v>2399</v>
      </c>
      <c r="M1411" s="298" t="s">
        <v>940</v>
      </c>
      <c r="N1411" s="251">
        <v>12</v>
      </c>
      <c r="O1411" s="296" t="s">
        <v>686</v>
      </c>
      <c r="P1411" s="297"/>
      <c r="Q1411" s="293"/>
      <c r="R1411" s="293"/>
      <c r="S1411" s="293"/>
    </row>
    <row r="1412" spans="2:19" ht="28.35" customHeight="1">
      <c r="B1412" s="247">
        <v>5021</v>
      </c>
      <c r="C1412" s="293" t="s">
        <v>433</v>
      </c>
      <c r="D1412" s="294" t="s">
        <v>436</v>
      </c>
      <c r="E1412" s="267">
        <v>750</v>
      </c>
      <c r="F1412" s="293" t="s">
        <v>166</v>
      </c>
      <c r="G1412" s="293" t="s">
        <v>7</v>
      </c>
      <c r="H1412" s="544">
        <v>44669</v>
      </c>
      <c r="I1412" s="293" t="s">
        <v>280</v>
      </c>
      <c r="J1412" s="268" t="s">
        <v>2407</v>
      </c>
      <c r="K1412" s="293" t="s">
        <v>903</v>
      </c>
      <c r="L1412" s="251" t="s">
        <v>2400</v>
      </c>
      <c r="M1412" s="298" t="s">
        <v>940</v>
      </c>
      <c r="N1412" s="251">
        <v>12</v>
      </c>
      <c r="O1412" s="296" t="s">
        <v>686</v>
      </c>
      <c r="P1412" s="297"/>
      <c r="Q1412" s="293"/>
      <c r="R1412" s="293"/>
      <c r="S1412" s="293"/>
    </row>
    <row r="1413" spans="2:19" ht="15.6" customHeight="1">
      <c r="B1413" s="247">
        <v>5022</v>
      </c>
      <c r="C1413" s="293" t="s">
        <v>433</v>
      </c>
      <c r="D1413" s="294" t="s">
        <v>436</v>
      </c>
      <c r="E1413" s="267">
        <v>750</v>
      </c>
      <c r="F1413" s="293" t="s">
        <v>166</v>
      </c>
      <c r="G1413" s="293" t="s">
        <v>7</v>
      </c>
      <c r="H1413" s="544">
        <v>44669</v>
      </c>
      <c r="I1413" s="293" t="s">
        <v>280</v>
      </c>
      <c r="J1413" s="268" t="s">
        <v>2408</v>
      </c>
      <c r="K1413" s="293" t="s">
        <v>903</v>
      </c>
      <c r="L1413" s="251" t="s">
        <v>2401</v>
      </c>
      <c r="M1413" s="298" t="s">
        <v>940</v>
      </c>
      <c r="N1413" s="251">
        <v>12</v>
      </c>
      <c r="O1413" s="296" t="s">
        <v>686</v>
      </c>
      <c r="P1413" s="297"/>
      <c r="Q1413" s="293"/>
      <c r="R1413" s="293"/>
      <c r="S1413" s="293"/>
    </row>
    <row r="1414" spans="2:19" ht="15.6" customHeight="1">
      <c r="B1414" s="247">
        <v>5023</v>
      </c>
      <c r="C1414" s="293" t="s">
        <v>433</v>
      </c>
      <c r="D1414" s="294" t="s">
        <v>439</v>
      </c>
      <c r="E1414" s="267">
        <v>3001.21</v>
      </c>
      <c r="F1414" s="293" t="s">
        <v>166</v>
      </c>
      <c r="G1414" s="293" t="s">
        <v>7</v>
      </c>
      <c r="H1414" s="544">
        <v>44671</v>
      </c>
      <c r="I1414" s="293" t="s">
        <v>280</v>
      </c>
      <c r="J1414" s="268" t="s">
        <v>2417</v>
      </c>
      <c r="K1414" s="293" t="s">
        <v>903</v>
      </c>
      <c r="L1414" s="251" t="s">
        <v>2415</v>
      </c>
      <c r="M1414" s="298" t="s">
        <v>931</v>
      </c>
      <c r="N1414" s="251">
        <v>9</v>
      </c>
      <c r="O1414" s="296" t="s">
        <v>686</v>
      </c>
      <c r="P1414" s="297"/>
      <c r="Q1414" s="293"/>
      <c r="R1414" s="293"/>
      <c r="S1414" s="293"/>
    </row>
    <row r="1415" spans="2:19" ht="15.6" customHeight="1">
      <c r="B1415" s="247">
        <f>B1414+1</f>
        <v>5024</v>
      </c>
      <c r="C1415" s="293" t="s">
        <v>433</v>
      </c>
      <c r="D1415" s="294" t="s">
        <v>436</v>
      </c>
      <c r="E1415" s="267">
        <v>5500</v>
      </c>
      <c r="F1415" s="293" t="s">
        <v>166</v>
      </c>
      <c r="G1415" s="293" t="s">
        <v>7</v>
      </c>
      <c r="H1415" s="544">
        <v>44823</v>
      </c>
      <c r="I1415" s="293" t="s">
        <v>224</v>
      </c>
      <c r="J1415" s="268" t="s">
        <v>694</v>
      </c>
      <c r="K1415" s="293" t="s">
        <v>903</v>
      </c>
      <c r="L1415" s="251" t="s">
        <v>2983</v>
      </c>
      <c r="M1415" s="298" t="s">
        <v>940</v>
      </c>
      <c r="N1415" s="251">
        <v>12</v>
      </c>
      <c r="O1415" s="296"/>
      <c r="P1415" s="297"/>
      <c r="Q1415" s="293"/>
      <c r="R1415" s="293"/>
      <c r="S1415" s="293"/>
    </row>
    <row r="1416" spans="2:19" ht="28.35" customHeight="1">
      <c r="B1416" s="247">
        <v>5024</v>
      </c>
      <c r="C1416" s="293" t="s">
        <v>427</v>
      </c>
      <c r="D1416" s="294" t="s">
        <v>1584</v>
      </c>
      <c r="E1416" s="267">
        <v>3350</v>
      </c>
      <c r="F1416" s="293" t="s">
        <v>255</v>
      </c>
      <c r="G1416" s="293" t="s">
        <v>7</v>
      </c>
      <c r="H1416" s="544">
        <v>44671</v>
      </c>
      <c r="I1416" s="293" t="s">
        <v>164</v>
      </c>
      <c r="J1416" s="268" t="s">
        <v>801</v>
      </c>
      <c r="K1416" s="293" t="s">
        <v>1774</v>
      </c>
      <c r="L1416" s="251" t="s">
        <v>2416</v>
      </c>
      <c r="M1416" s="298" t="s">
        <v>1589</v>
      </c>
      <c r="N1416" s="251">
        <v>248</v>
      </c>
      <c r="O1416" s="296" t="s">
        <v>686</v>
      </c>
      <c r="P1416" s="297" t="s">
        <v>372</v>
      </c>
      <c r="Q1416" s="293"/>
      <c r="R1416" s="293"/>
      <c r="S1416" s="293"/>
    </row>
    <row r="1417" spans="2:19" ht="28.35" customHeight="1">
      <c r="B1417" s="247">
        <f>B1416+1</f>
        <v>5025</v>
      </c>
      <c r="C1417" s="293" t="s">
        <v>1884</v>
      </c>
      <c r="D1417" s="294" t="s">
        <v>183</v>
      </c>
      <c r="E1417" s="267">
        <v>1350</v>
      </c>
      <c r="F1417" s="293" t="s">
        <v>166</v>
      </c>
      <c r="G1417" s="293" t="s">
        <v>7</v>
      </c>
      <c r="H1417" s="544">
        <v>44677</v>
      </c>
      <c r="I1417" s="293" t="s">
        <v>164</v>
      </c>
      <c r="J1417" s="268" t="s">
        <v>2691</v>
      </c>
      <c r="K1417" s="293" t="s">
        <v>903</v>
      </c>
      <c r="L1417" s="251">
        <v>60422</v>
      </c>
      <c r="M1417" s="298" t="s">
        <v>1003</v>
      </c>
      <c r="N1417" s="303">
        <v>32</v>
      </c>
      <c r="O1417" s="296"/>
      <c r="P1417" s="297"/>
      <c r="Q1417" s="293"/>
      <c r="R1417" s="293"/>
      <c r="S1417" s="293"/>
    </row>
    <row r="1418" spans="2:19" ht="15.6" customHeight="1">
      <c r="B1418" s="247">
        <v>5025</v>
      </c>
      <c r="C1418" s="293" t="s">
        <v>427</v>
      </c>
      <c r="D1418" s="294" t="s">
        <v>75</v>
      </c>
      <c r="E1418" s="388">
        <v>1600</v>
      </c>
      <c r="F1418" s="293" t="s">
        <v>166</v>
      </c>
      <c r="G1418" s="293" t="s">
        <v>7</v>
      </c>
      <c r="H1418" s="544">
        <v>44672</v>
      </c>
      <c r="I1418" s="293" t="s">
        <v>164</v>
      </c>
      <c r="J1418" s="268" t="s">
        <v>300</v>
      </c>
      <c r="K1418" s="293" t="s">
        <v>903</v>
      </c>
      <c r="L1418" s="251" t="s">
        <v>2420</v>
      </c>
      <c r="M1418" s="298" t="s">
        <v>76</v>
      </c>
      <c r="N1418" s="251">
        <v>212</v>
      </c>
      <c r="O1418" s="296" t="s">
        <v>686</v>
      </c>
      <c r="P1418" s="297"/>
      <c r="Q1418" s="293"/>
      <c r="R1418" s="293"/>
      <c r="S1418" s="293"/>
    </row>
    <row r="1419" spans="2:19" ht="14.1" customHeight="1" thickBot="1">
      <c r="B1419" s="247">
        <f>B1418+1</f>
        <v>5026</v>
      </c>
      <c r="C1419" s="293" t="s">
        <v>433</v>
      </c>
      <c r="D1419" s="294" t="s">
        <v>436</v>
      </c>
      <c r="E1419" s="267">
        <v>1250</v>
      </c>
      <c r="F1419" s="293" t="s">
        <v>166</v>
      </c>
      <c r="G1419" s="293" t="s">
        <v>7</v>
      </c>
      <c r="H1419" s="544">
        <v>44827</v>
      </c>
      <c r="I1419" s="293" t="s">
        <v>164</v>
      </c>
      <c r="J1419" s="268" t="s">
        <v>3145</v>
      </c>
      <c r="K1419" s="293" t="s">
        <v>903</v>
      </c>
      <c r="L1419" s="251" t="s">
        <v>2985</v>
      </c>
      <c r="M1419" s="298" t="s">
        <v>940</v>
      </c>
      <c r="N1419" s="251">
        <v>12</v>
      </c>
      <c r="O1419" s="296"/>
      <c r="P1419" s="297"/>
      <c r="Q1419" s="293"/>
      <c r="R1419" s="293"/>
      <c r="S1419" s="293"/>
    </row>
    <row r="1420" spans="2:19" ht="14.25" customHeight="1" thickBot="1">
      <c r="B1420" s="247">
        <v>5026</v>
      </c>
      <c r="C1420" s="293" t="s">
        <v>427</v>
      </c>
      <c r="D1420" s="294" t="s">
        <v>630</v>
      </c>
      <c r="E1420" s="267">
        <v>2000</v>
      </c>
      <c r="F1420" s="293" t="s">
        <v>163</v>
      </c>
      <c r="G1420" s="293" t="s">
        <v>7</v>
      </c>
      <c r="H1420" s="544">
        <v>44672</v>
      </c>
      <c r="I1420" s="293" t="s">
        <v>164</v>
      </c>
      <c r="J1420" s="274" t="s">
        <v>3158</v>
      </c>
      <c r="K1420" s="293" t="s">
        <v>1768</v>
      </c>
      <c r="L1420" s="251" t="s">
        <v>2421</v>
      </c>
      <c r="M1420" s="298" t="s">
        <v>1604</v>
      </c>
      <c r="N1420" s="251">
        <v>341</v>
      </c>
      <c r="O1420" s="296" t="s">
        <v>686</v>
      </c>
      <c r="P1420" s="304" t="s">
        <v>372</v>
      </c>
      <c r="Q1420" s="293"/>
      <c r="R1420" s="293"/>
      <c r="S1420" s="293"/>
    </row>
    <row r="1421" spans="2:19" ht="15.75" customHeight="1">
      <c r="B1421" s="247">
        <v>5027</v>
      </c>
      <c r="C1421" s="293" t="s">
        <v>427</v>
      </c>
      <c r="D1421" s="294" t="s">
        <v>2414</v>
      </c>
      <c r="E1421" s="267">
        <v>2180</v>
      </c>
      <c r="F1421" s="293" t="s">
        <v>295</v>
      </c>
      <c r="G1421" s="293" t="s">
        <v>7</v>
      </c>
      <c r="H1421" s="544">
        <v>44672</v>
      </c>
      <c r="I1421" s="293" t="s">
        <v>1766</v>
      </c>
      <c r="J1421" s="268" t="s">
        <v>702</v>
      </c>
      <c r="K1421" s="293" t="s">
        <v>1769</v>
      </c>
      <c r="L1421" s="251" t="s">
        <v>2422</v>
      </c>
      <c r="M1421" s="298" t="s">
        <v>997</v>
      </c>
      <c r="N1421" s="251">
        <v>370</v>
      </c>
      <c r="O1421" s="296" t="s">
        <v>686</v>
      </c>
      <c r="P1421" s="304" t="s">
        <v>372</v>
      </c>
      <c r="Q1421" s="293"/>
      <c r="R1421" s="293"/>
      <c r="S1421" s="293"/>
    </row>
    <row r="1422" spans="2:19" ht="15.6" customHeight="1">
      <c r="B1422" s="247">
        <v>5028</v>
      </c>
      <c r="C1422" s="163" t="s">
        <v>450</v>
      </c>
      <c r="D1422" s="269" t="s">
        <v>503</v>
      </c>
      <c r="E1422" s="267">
        <v>5000</v>
      </c>
      <c r="F1422" s="163" t="s">
        <v>198</v>
      </c>
      <c r="G1422" s="457" t="s">
        <v>7</v>
      </c>
      <c r="H1422" s="561">
        <v>44673</v>
      </c>
      <c r="I1422" s="268" t="s">
        <v>224</v>
      </c>
      <c r="J1422" s="268" t="s">
        <v>3654</v>
      </c>
      <c r="K1422" s="163" t="s">
        <v>1749</v>
      </c>
      <c r="L1422" s="271" t="s">
        <v>2425</v>
      </c>
      <c r="M1422" s="163" t="s">
        <v>1289</v>
      </c>
      <c r="N1422" s="271">
        <v>113</v>
      </c>
      <c r="O1422" s="296" t="s">
        <v>686</v>
      </c>
      <c r="P1422" s="297"/>
      <c r="Q1422" s="293"/>
      <c r="R1422" s="293"/>
      <c r="S1422" s="293"/>
    </row>
    <row r="1423" spans="2:19" ht="15.75" customHeight="1">
      <c r="B1423" s="247">
        <v>5029</v>
      </c>
      <c r="C1423" s="293" t="s">
        <v>427</v>
      </c>
      <c r="D1423" s="294" t="s">
        <v>2123</v>
      </c>
      <c r="E1423" s="267">
        <v>3350</v>
      </c>
      <c r="F1423" s="293" t="s">
        <v>255</v>
      </c>
      <c r="G1423" s="293" t="s">
        <v>7</v>
      </c>
      <c r="H1423" s="544">
        <v>44676</v>
      </c>
      <c r="I1423" s="293" t="s">
        <v>164</v>
      </c>
      <c r="J1423" s="256" t="s">
        <v>2330</v>
      </c>
      <c r="K1423" s="293" t="s">
        <v>1774</v>
      </c>
      <c r="L1423" s="251" t="s">
        <v>2426</v>
      </c>
      <c r="M1423" s="298" t="s">
        <v>2122</v>
      </c>
      <c r="N1423" s="251">
        <v>363</v>
      </c>
      <c r="O1423" s="296" t="s">
        <v>686</v>
      </c>
      <c r="P1423" s="297"/>
      <c r="Q1423" s="293"/>
      <c r="R1423" s="293"/>
      <c r="S1423" s="293"/>
    </row>
    <row r="1424" spans="2:19" ht="15.6" customHeight="1">
      <c r="B1424" s="247">
        <v>5030</v>
      </c>
      <c r="C1424" s="293" t="s">
        <v>429</v>
      </c>
      <c r="D1424" s="294" t="s">
        <v>416</v>
      </c>
      <c r="E1424" s="267">
        <v>5000</v>
      </c>
      <c r="F1424" s="293" t="s">
        <v>255</v>
      </c>
      <c r="G1424" s="293" t="s">
        <v>7</v>
      </c>
      <c r="H1424" s="544">
        <v>44676</v>
      </c>
      <c r="I1424" s="293" t="s">
        <v>224</v>
      </c>
      <c r="J1424" s="268" t="s">
        <v>694</v>
      </c>
      <c r="K1424" s="293" t="s">
        <v>1774</v>
      </c>
      <c r="L1424" s="251" t="s">
        <v>2427</v>
      </c>
      <c r="M1424" s="298" t="s">
        <v>1456</v>
      </c>
      <c r="N1424" s="251">
        <v>83</v>
      </c>
      <c r="O1424" s="296" t="s">
        <v>686</v>
      </c>
      <c r="P1424" s="297"/>
      <c r="Q1424" s="293"/>
      <c r="R1424" s="293"/>
      <c r="S1424" s="293"/>
    </row>
    <row r="1425" spans="2:19" ht="15.6" customHeight="1">
      <c r="B1425" s="247">
        <v>5031</v>
      </c>
      <c r="C1425" s="293" t="s">
        <v>427</v>
      </c>
      <c r="D1425" s="294" t="s">
        <v>229</v>
      </c>
      <c r="E1425" s="267">
        <v>3350</v>
      </c>
      <c r="F1425" s="293" t="s">
        <v>198</v>
      </c>
      <c r="G1425" s="293" t="s">
        <v>7</v>
      </c>
      <c r="H1425" s="544">
        <v>44676</v>
      </c>
      <c r="I1425" s="293" t="s">
        <v>164</v>
      </c>
      <c r="J1425" s="293" t="s">
        <v>2429</v>
      </c>
      <c r="K1425" s="293" t="s">
        <v>1749</v>
      </c>
      <c r="L1425" s="251" t="s">
        <v>2428</v>
      </c>
      <c r="M1425" s="298" t="s">
        <v>1311</v>
      </c>
      <c r="N1425" s="251">
        <v>174</v>
      </c>
      <c r="O1425" s="296" t="s">
        <v>686</v>
      </c>
      <c r="P1425" s="297"/>
      <c r="Q1425" s="293"/>
      <c r="R1425" s="293"/>
      <c r="S1425" s="293"/>
    </row>
    <row r="1426" spans="2:19" ht="15.75" customHeight="1">
      <c r="B1426" s="247">
        <f>B1425+1</f>
        <v>5032</v>
      </c>
      <c r="C1426" s="293" t="s">
        <v>429</v>
      </c>
      <c r="D1426" s="294" t="s">
        <v>1062</v>
      </c>
      <c r="E1426" s="267">
        <v>300</v>
      </c>
      <c r="F1426" s="293" t="s">
        <v>166</v>
      </c>
      <c r="G1426" s="293" t="s">
        <v>7</v>
      </c>
      <c r="H1426" s="544">
        <v>44818</v>
      </c>
      <c r="I1426" s="293" t="s">
        <v>402</v>
      </c>
      <c r="J1426" s="268" t="s">
        <v>2986</v>
      </c>
      <c r="K1426" s="293" t="s">
        <v>903</v>
      </c>
      <c r="L1426" s="251" t="s">
        <v>2987</v>
      </c>
      <c r="M1426" s="298" t="s">
        <v>1060</v>
      </c>
      <c r="N1426" s="251">
        <v>53</v>
      </c>
      <c r="O1426" s="296"/>
      <c r="P1426" s="297"/>
      <c r="Q1426" s="293"/>
      <c r="R1426" s="293"/>
      <c r="S1426" s="293"/>
    </row>
    <row r="1427" spans="2:19" ht="15.6" customHeight="1">
      <c r="B1427" s="247">
        <v>5032</v>
      </c>
      <c r="C1427" s="293" t="s">
        <v>427</v>
      </c>
      <c r="D1427" s="294" t="s">
        <v>1007</v>
      </c>
      <c r="E1427" s="267">
        <v>13000</v>
      </c>
      <c r="F1427" s="293" t="s">
        <v>303</v>
      </c>
      <c r="G1427" s="293" t="s">
        <v>7</v>
      </c>
      <c r="H1427" s="544">
        <v>44678</v>
      </c>
      <c r="I1427" s="293" t="s">
        <v>224</v>
      </c>
      <c r="J1427" s="293" t="s">
        <v>224</v>
      </c>
      <c r="K1427" s="293" t="s">
        <v>1775</v>
      </c>
      <c r="L1427" s="251" t="s">
        <v>2437</v>
      </c>
      <c r="M1427" s="298" t="s">
        <v>1005</v>
      </c>
      <c r="N1427" s="251">
        <v>33</v>
      </c>
      <c r="O1427" s="296" t="s">
        <v>686</v>
      </c>
      <c r="P1427" s="297"/>
      <c r="Q1427" s="293"/>
      <c r="R1427" s="293"/>
      <c r="S1427" s="293"/>
    </row>
    <row r="1428" spans="2:19" ht="15.6" customHeight="1">
      <c r="B1428" s="247">
        <f>B1427+1</f>
        <v>5033</v>
      </c>
      <c r="C1428" s="293" t="s">
        <v>429</v>
      </c>
      <c r="D1428" s="294" t="s">
        <v>1062</v>
      </c>
      <c r="E1428" s="267">
        <v>5900</v>
      </c>
      <c r="F1428" s="293" t="s">
        <v>166</v>
      </c>
      <c r="G1428" s="293" t="s">
        <v>7</v>
      </c>
      <c r="H1428" s="544">
        <v>44804</v>
      </c>
      <c r="I1428" s="293" t="s">
        <v>402</v>
      </c>
      <c r="J1428" s="268" t="s">
        <v>383</v>
      </c>
      <c r="K1428" s="293" t="s">
        <v>903</v>
      </c>
      <c r="L1428" s="251" t="s">
        <v>2988</v>
      </c>
      <c r="M1428" s="298" t="s">
        <v>1060</v>
      </c>
      <c r="N1428" s="251">
        <v>53</v>
      </c>
      <c r="O1428" s="296"/>
      <c r="P1428" s="297"/>
      <c r="Q1428" s="293"/>
      <c r="R1428" s="293"/>
      <c r="S1428" s="293"/>
    </row>
    <row r="1429" spans="2:19" ht="15.6" customHeight="1">
      <c r="B1429" s="247">
        <v>5033</v>
      </c>
      <c r="C1429" s="293" t="s">
        <v>427</v>
      </c>
      <c r="D1429" s="294" t="s">
        <v>2088</v>
      </c>
      <c r="E1429" s="267">
        <v>1600</v>
      </c>
      <c r="F1429" s="293" t="s">
        <v>166</v>
      </c>
      <c r="G1429" s="293" t="s">
        <v>7</v>
      </c>
      <c r="H1429" s="544">
        <v>44678</v>
      </c>
      <c r="I1429" s="293" t="s">
        <v>164</v>
      </c>
      <c r="J1429" s="268" t="s">
        <v>792</v>
      </c>
      <c r="K1429" s="293" t="s">
        <v>903</v>
      </c>
      <c r="L1429" s="251" t="s">
        <v>2438</v>
      </c>
      <c r="M1429" s="298" t="s">
        <v>2087</v>
      </c>
      <c r="N1429" s="251">
        <v>359</v>
      </c>
      <c r="O1429" s="296" t="s">
        <v>686</v>
      </c>
      <c r="P1429" s="297"/>
      <c r="Q1429" s="293"/>
      <c r="R1429" s="293"/>
      <c r="S1429" s="293"/>
    </row>
    <row r="1430" spans="2:19" ht="15.6" customHeight="1">
      <c r="B1430" s="247">
        <v>5034</v>
      </c>
      <c r="C1430" s="293" t="s">
        <v>427</v>
      </c>
      <c r="D1430" s="294" t="s">
        <v>2084</v>
      </c>
      <c r="E1430" s="267">
        <v>1600</v>
      </c>
      <c r="F1430" s="293" t="s">
        <v>166</v>
      </c>
      <c r="G1430" s="293" t="s">
        <v>7</v>
      </c>
      <c r="H1430" s="544">
        <v>44678</v>
      </c>
      <c r="I1430" s="293" t="s">
        <v>164</v>
      </c>
      <c r="J1430" s="268" t="s">
        <v>792</v>
      </c>
      <c r="K1430" s="293" t="s">
        <v>903</v>
      </c>
      <c r="L1430" s="251" t="s">
        <v>2439</v>
      </c>
      <c r="M1430" s="298" t="s">
        <v>2082</v>
      </c>
      <c r="N1430" s="251">
        <v>358</v>
      </c>
      <c r="O1430" s="296" t="s">
        <v>686</v>
      </c>
      <c r="P1430" s="297"/>
      <c r="Q1430" s="293"/>
      <c r="R1430" s="293"/>
      <c r="S1430" s="293"/>
    </row>
    <row r="1431" spans="2:19" ht="15.6" customHeight="1">
      <c r="B1431" s="247">
        <v>5035</v>
      </c>
      <c r="C1431" s="293" t="s">
        <v>427</v>
      </c>
      <c r="D1431" s="294" t="s">
        <v>725</v>
      </c>
      <c r="E1431" s="267">
        <v>2275</v>
      </c>
      <c r="F1431" s="293" t="s">
        <v>518</v>
      </c>
      <c r="G1431" s="293" t="s">
        <v>2440</v>
      </c>
      <c r="H1431" s="544">
        <v>44677</v>
      </c>
      <c r="I1431" s="293" t="s">
        <v>164</v>
      </c>
      <c r="J1431" s="268" t="s">
        <v>2584</v>
      </c>
      <c r="K1431" s="293" t="s">
        <v>1771</v>
      </c>
      <c r="L1431" s="250" t="s">
        <v>2441</v>
      </c>
      <c r="M1431" s="298" t="s">
        <v>842</v>
      </c>
      <c r="N1431" s="251">
        <v>371</v>
      </c>
      <c r="O1431" s="296" t="s">
        <v>686</v>
      </c>
      <c r="P1431" s="297"/>
      <c r="Q1431" s="293"/>
      <c r="R1431" s="293"/>
      <c r="S1431" s="293"/>
    </row>
    <row r="1432" spans="2:19" ht="15.6" customHeight="1">
      <c r="B1432" s="247">
        <v>5036</v>
      </c>
      <c r="C1432" s="293" t="s">
        <v>431</v>
      </c>
      <c r="D1432" s="294" t="s">
        <v>180</v>
      </c>
      <c r="E1432" s="267">
        <v>1350</v>
      </c>
      <c r="F1432" s="293" t="s">
        <v>166</v>
      </c>
      <c r="G1432" s="293" t="s">
        <v>7</v>
      </c>
      <c r="H1432" s="544">
        <v>44677</v>
      </c>
      <c r="I1432" s="293" t="s">
        <v>164</v>
      </c>
      <c r="J1432" s="268" t="s">
        <v>391</v>
      </c>
      <c r="K1432" s="293" t="s">
        <v>903</v>
      </c>
      <c r="L1432" s="251" t="s">
        <v>2442</v>
      </c>
      <c r="M1432" s="298" t="s">
        <v>961</v>
      </c>
      <c r="N1432" s="251">
        <v>19</v>
      </c>
      <c r="O1432" s="296" t="s">
        <v>686</v>
      </c>
      <c r="P1432" s="297"/>
      <c r="Q1432" s="293" t="s">
        <v>2505</v>
      </c>
      <c r="R1432" s="293"/>
      <c r="S1432" s="293"/>
    </row>
    <row r="1433" spans="2:19" ht="15.6" customHeight="1">
      <c r="B1433" s="247">
        <v>5037</v>
      </c>
      <c r="C1433" s="293" t="s">
        <v>427</v>
      </c>
      <c r="D1433" s="294" t="s">
        <v>2433</v>
      </c>
      <c r="E1433" s="267">
        <v>3497</v>
      </c>
      <c r="F1433" s="293" t="s">
        <v>865</v>
      </c>
      <c r="G1433" s="293" t="s">
        <v>7</v>
      </c>
      <c r="H1433" s="544">
        <v>44679</v>
      </c>
      <c r="I1433" s="293" t="s">
        <v>164</v>
      </c>
      <c r="J1433" s="268" t="s">
        <v>2458</v>
      </c>
      <c r="K1433" s="293" t="s">
        <v>1770</v>
      </c>
      <c r="L1433" s="251" t="s">
        <v>2447</v>
      </c>
      <c r="M1433" s="298" t="s">
        <v>2432</v>
      </c>
      <c r="N1433" s="251">
        <v>372</v>
      </c>
      <c r="O1433" s="296" t="s">
        <v>686</v>
      </c>
      <c r="P1433" s="297"/>
      <c r="Q1433" s="293"/>
      <c r="R1433" s="293"/>
      <c r="S1433" s="293"/>
    </row>
    <row r="1434" spans="2:19" ht="15.75" customHeight="1">
      <c r="B1434" s="247">
        <v>5038</v>
      </c>
      <c r="C1434" s="293" t="s">
        <v>294</v>
      </c>
      <c r="D1434" s="294" t="s">
        <v>478</v>
      </c>
      <c r="E1434" s="267">
        <v>2180</v>
      </c>
      <c r="F1434" s="293" t="s">
        <v>303</v>
      </c>
      <c r="G1434" s="293" t="s">
        <v>7</v>
      </c>
      <c r="H1434" s="544">
        <v>44680</v>
      </c>
      <c r="I1434" s="293" t="s">
        <v>164</v>
      </c>
      <c r="J1434" s="268" t="s">
        <v>722</v>
      </c>
      <c r="K1434" s="293" t="s">
        <v>1775</v>
      </c>
      <c r="L1434" s="251" t="s">
        <v>2448</v>
      </c>
      <c r="M1434" s="298" t="s">
        <v>837</v>
      </c>
      <c r="N1434" s="251">
        <v>293</v>
      </c>
      <c r="O1434" s="296" t="s">
        <v>686</v>
      </c>
      <c r="P1434" s="297"/>
      <c r="Q1434" s="293"/>
      <c r="R1434" s="293"/>
      <c r="S1434" s="293"/>
    </row>
    <row r="1435" spans="2:19" ht="15.75" customHeight="1">
      <c r="B1435" s="247">
        <v>5039</v>
      </c>
      <c r="C1435" s="293" t="s">
        <v>294</v>
      </c>
      <c r="D1435" s="294" t="s">
        <v>478</v>
      </c>
      <c r="E1435" s="267">
        <v>8000</v>
      </c>
      <c r="F1435" s="293" t="s">
        <v>303</v>
      </c>
      <c r="G1435" s="293" t="s">
        <v>7</v>
      </c>
      <c r="H1435" s="544">
        <v>44680</v>
      </c>
      <c r="I1435" s="293" t="s">
        <v>1766</v>
      </c>
      <c r="J1435" s="268" t="s">
        <v>2459</v>
      </c>
      <c r="K1435" s="293" t="s">
        <v>1775</v>
      </c>
      <c r="L1435" s="251" t="s">
        <v>2449</v>
      </c>
      <c r="M1435" s="298" t="s">
        <v>837</v>
      </c>
      <c r="N1435" s="251">
        <v>293</v>
      </c>
      <c r="O1435" s="296" t="s">
        <v>686</v>
      </c>
      <c r="P1435" s="297"/>
      <c r="Q1435" s="293"/>
      <c r="R1435" s="293"/>
      <c r="S1435" s="293"/>
    </row>
    <row r="1436" spans="2:19" ht="15.75" customHeight="1">
      <c r="B1436" s="247">
        <v>5040</v>
      </c>
      <c r="C1436" s="293" t="s">
        <v>433</v>
      </c>
      <c r="D1436" s="294" t="s">
        <v>2409</v>
      </c>
      <c r="E1436" s="267">
        <v>1250</v>
      </c>
      <c r="F1436" s="293" t="s">
        <v>166</v>
      </c>
      <c r="G1436" s="293" t="s">
        <v>7</v>
      </c>
      <c r="H1436" s="544">
        <v>44680</v>
      </c>
      <c r="I1436" s="293" t="s">
        <v>224</v>
      </c>
      <c r="J1436" s="268" t="s">
        <v>331</v>
      </c>
      <c r="K1436" s="456" t="s">
        <v>903</v>
      </c>
      <c r="L1436" s="251" t="s">
        <v>2450</v>
      </c>
      <c r="M1436" s="298" t="s">
        <v>915</v>
      </c>
      <c r="N1436" s="251">
        <v>2</v>
      </c>
      <c r="O1436" s="296" t="s">
        <v>686</v>
      </c>
      <c r="P1436" s="297"/>
      <c r="Q1436" s="293"/>
      <c r="R1436" s="293"/>
      <c r="S1436" s="293"/>
    </row>
    <row r="1437" spans="2:19" ht="15.6" customHeight="1">
      <c r="B1437" s="247">
        <v>5041</v>
      </c>
      <c r="C1437" s="293" t="s">
        <v>450</v>
      </c>
      <c r="D1437" s="294" t="s">
        <v>266</v>
      </c>
      <c r="E1437" s="267">
        <v>23000</v>
      </c>
      <c r="F1437" s="293" t="s">
        <v>163</v>
      </c>
      <c r="G1437" s="293" t="s">
        <v>1609</v>
      </c>
      <c r="H1437" s="544">
        <v>44680</v>
      </c>
      <c r="I1437" s="293" t="s">
        <v>224</v>
      </c>
      <c r="J1437" s="268" t="s">
        <v>2457</v>
      </c>
      <c r="K1437" s="293" t="s">
        <v>1768</v>
      </c>
      <c r="L1437" s="251" t="s">
        <v>2451</v>
      </c>
      <c r="M1437" s="298" t="s">
        <v>1171</v>
      </c>
      <c r="N1437" s="251">
        <v>107</v>
      </c>
      <c r="O1437" s="296" t="s">
        <v>686</v>
      </c>
      <c r="P1437" s="297"/>
      <c r="Q1437" s="293"/>
      <c r="R1437" s="293"/>
      <c r="S1437" s="293"/>
    </row>
    <row r="1438" spans="2:19" ht="15.75" customHeight="1">
      <c r="B1438" s="247">
        <v>5042</v>
      </c>
      <c r="C1438" s="293" t="s">
        <v>427</v>
      </c>
      <c r="D1438" s="294" t="s">
        <v>1023</v>
      </c>
      <c r="E1438" s="267">
        <v>405</v>
      </c>
      <c r="F1438" s="293" t="s">
        <v>303</v>
      </c>
      <c r="G1438" s="293" t="s">
        <v>7</v>
      </c>
      <c r="H1438" s="544">
        <v>44679</v>
      </c>
      <c r="I1438" s="293" t="s">
        <v>2280</v>
      </c>
      <c r="J1438" s="268" t="s">
        <v>399</v>
      </c>
      <c r="K1438" s="293" t="s">
        <v>1775</v>
      </c>
      <c r="L1438" s="251" t="s">
        <v>2452</v>
      </c>
      <c r="M1438" s="298" t="s">
        <v>1021</v>
      </c>
      <c r="N1438" s="251">
        <v>38</v>
      </c>
      <c r="O1438" s="296" t="s">
        <v>686</v>
      </c>
      <c r="P1438" s="297"/>
      <c r="Q1438" s="293"/>
      <c r="R1438" s="293"/>
      <c r="S1438" s="293"/>
    </row>
    <row r="1439" spans="2:19" ht="15.6" customHeight="1">
      <c r="B1439" s="247">
        <v>5043</v>
      </c>
      <c r="C1439" s="293" t="s">
        <v>427</v>
      </c>
      <c r="D1439" s="294" t="s">
        <v>2444</v>
      </c>
      <c r="E1439" s="267">
        <v>3497</v>
      </c>
      <c r="F1439" s="293" t="s">
        <v>255</v>
      </c>
      <c r="G1439" s="293" t="s">
        <v>7</v>
      </c>
      <c r="H1439" s="544">
        <v>44679</v>
      </c>
      <c r="I1439" s="293" t="s">
        <v>164</v>
      </c>
      <c r="J1439" s="268" t="s">
        <v>2456</v>
      </c>
      <c r="K1439" s="293" t="s">
        <v>1774</v>
      </c>
      <c r="L1439" s="251" t="s">
        <v>2453</v>
      </c>
      <c r="M1439" s="298" t="s">
        <v>2443</v>
      </c>
      <c r="N1439" s="251">
        <v>373</v>
      </c>
      <c r="O1439" s="296" t="s">
        <v>686</v>
      </c>
      <c r="P1439" s="297"/>
      <c r="Q1439" s="293"/>
      <c r="R1439" s="293"/>
      <c r="S1439" s="293"/>
    </row>
    <row r="1440" spans="2:19" ht="15.6" customHeight="1">
      <c r="B1440" s="247">
        <v>5044</v>
      </c>
      <c r="C1440" s="293" t="s">
        <v>427</v>
      </c>
      <c r="D1440" s="294" t="s">
        <v>412</v>
      </c>
      <c r="E1440" s="267">
        <v>2800</v>
      </c>
      <c r="F1440" s="293" t="s">
        <v>865</v>
      </c>
      <c r="G1440" s="293" t="s">
        <v>7</v>
      </c>
      <c r="H1440" s="544">
        <v>44680</v>
      </c>
      <c r="I1440" s="293" t="s">
        <v>164</v>
      </c>
      <c r="J1440" s="268" t="s">
        <v>2455</v>
      </c>
      <c r="K1440" s="293" t="s">
        <v>1770</v>
      </c>
      <c r="L1440" s="251" t="s">
        <v>2454</v>
      </c>
      <c r="M1440" s="298" t="s">
        <v>822</v>
      </c>
      <c r="N1440" s="251">
        <v>374</v>
      </c>
      <c r="O1440" s="296" t="s">
        <v>686</v>
      </c>
      <c r="P1440" s="297"/>
      <c r="Q1440" s="293"/>
      <c r="R1440" s="293"/>
      <c r="S1440" s="293"/>
    </row>
    <row r="1441" spans="2:19" ht="15.6" customHeight="1">
      <c r="B1441" s="247">
        <v>5045</v>
      </c>
      <c r="C1441" s="293" t="s">
        <v>427</v>
      </c>
      <c r="D1441" s="294" t="s">
        <v>1023</v>
      </c>
      <c r="E1441" s="267">
        <v>15000</v>
      </c>
      <c r="F1441" s="293" t="s">
        <v>303</v>
      </c>
      <c r="G1441" s="293" t="s">
        <v>7</v>
      </c>
      <c r="H1441" s="544">
        <v>44683</v>
      </c>
      <c r="I1441" s="293" t="s">
        <v>1766</v>
      </c>
      <c r="J1441" s="268" t="s">
        <v>2459</v>
      </c>
      <c r="K1441" s="293" t="s">
        <v>1775</v>
      </c>
      <c r="L1441" s="251" t="s">
        <v>2465</v>
      </c>
      <c r="M1441" s="298" t="s">
        <v>1021</v>
      </c>
      <c r="N1441" s="251">
        <v>38</v>
      </c>
      <c r="O1441" s="296" t="s">
        <v>686</v>
      </c>
      <c r="P1441" s="297"/>
      <c r="Q1441" s="293"/>
      <c r="R1441" s="293"/>
      <c r="S1441" s="293"/>
    </row>
    <row r="1442" spans="2:19" ht="15.6" customHeight="1">
      <c r="B1442" s="247">
        <v>5046</v>
      </c>
      <c r="C1442" s="293" t="s">
        <v>427</v>
      </c>
      <c r="D1442" s="294" t="s">
        <v>2462</v>
      </c>
      <c r="E1442" s="267">
        <v>2800</v>
      </c>
      <c r="F1442" s="293" t="s">
        <v>865</v>
      </c>
      <c r="G1442" s="293" t="s">
        <v>7</v>
      </c>
      <c r="H1442" s="544">
        <v>44683</v>
      </c>
      <c r="I1442" s="293" t="s">
        <v>164</v>
      </c>
      <c r="J1442" s="268" t="s">
        <v>2468</v>
      </c>
      <c r="K1442" s="293" t="s">
        <v>1770</v>
      </c>
      <c r="L1442" s="251" t="s">
        <v>2466</v>
      </c>
      <c r="M1442" s="298" t="s">
        <v>2461</v>
      </c>
      <c r="N1442" s="251">
        <v>375</v>
      </c>
      <c r="O1442" s="296" t="s">
        <v>686</v>
      </c>
      <c r="P1442" s="297"/>
      <c r="Q1442" s="293"/>
      <c r="R1442" s="293"/>
      <c r="S1442" s="293"/>
    </row>
    <row r="1443" spans="2:19" ht="15.6" customHeight="1">
      <c r="B1443" s="247">
        <f>B1442+1</f>
        <v>5047</v>
      </c>
      <c r="C1443" s="293" t="s">
        <v>429</v>
      </c>
      <c r="D1443" s="294" t="s">
        <v>1023</v>
      </c>
      <c r="E1443" s="267">
        <v>350</v>
      </c>
      <c r="F1443" s="293" t="s">
        <v>303</v>
      </c>
      <c r="G1443" s="293" t="s">
        <v>1875</v>
      </c>
      <c r="H1443" s="544">
        <v>44826</v>
      </c>
      <c r="I1443" s="293" t="s">
        <v>399</v>
      </c>
      <c r="J1443" s="268"/>
      <c r="K1443" s="293" t="s">
        <v>1775</v>
      </c>
      <c r="L1443" s="251" t="s">
        <v>2989</v>
      </c>
      <c r="M1443" s="298" t="s">
        <v>1021</v>
      </c>
      <c r="N1443" s="251">
        <v>38</v>
      </c>
      <c r="O1443" s="296"/>
      <c r="P1443" s="297"/>
      <c r="Q1443" s="293"/>
      <c r="R1443" s="293"/>
      <c r="S1443" s="293"/>
    </row>
    <row r="1444" spans="2:19" ht="15.6" customHeight="1">
      <c r="B1444" s="247">
        <v>5047</v>
      </c>
      <c r="C1444" s="293" t="s">
        <v>1884</v>
      </c>
      <c r="D1444" s="294" t="s">
        <v>267</v>
      </c>
      <c r="E1444" s="267">
        <v>1350</v>
      </c>
      <c r="F1444" s="293" t="s">
        <v>166</v>
      </c>
      <c r="G1444" s="293" t="s">
        <v>7</v>
      </c>
      <c r="H1444" s="544">
        <v>44683</v>
      </c>
      <c r="I1444" s="293" t="s">
        <v>164</v>
      </c>
      <c r="J1444" s="268" t="s">
        <v>391</v>
      </c>
      <c r="K1444" s="293" t="s">
        <v>903</v>
      </c>
      <c r="L1444" s="251" t="s">
        <v>2467</v>
      </c>
      <c r="M1444" s="298" t="s">
        <v>958</v>
      </c>
      <c r="N1444" s="249">
        <v>18</v>
      </c>
      <c r="O1444" s="296" t="s">
        <v>686</v>
      </c>
      <c r="P1444" s="297"/>
      <c r="Q1444" s="293"/>
      <c r="R1444" s="293"/>
      <c r="S1444" s="293"/>
    </row>
    <row r="1445" spans="2:19" ht="15.6" customHeight="1">
      <c r="B1445" s="247">
        <f>B1444+1</f>
        <v>5048</v>
      </c>
      <c r="C1445" s="293" t="s">
        <v>429</v>
      </c>
      <c r="D1445" s="294" t="s">
        <v>1023</v>
      </c>
      <c r="E1445" s="267">
        <v>3000</v>
      </c>
      <c r="F1445" s="293" t="s">
        <v>303</v>
      </c>
      <c r="G1445" s="293" t="s">
        <v>7</v>
      </c>
      <c r="H1445" s="544">
        <v>44844</v>
      </c>
      <c r="I1445" s="293" t="s">
        <v>164</v>
      </c>
      <c r="J1445" s="268"/>
      <c r="K1445" s="293" t="s">
        <v>1775</v>
      </c>
      <c r="L1445" s="251" t="s">
        <v>2990</v>
      </c>
      <c r="M1445" s="298" t="s">
        <v>1021</v>
      </c>
      <c r="N1445" s="251">
        <v>38</v>
      </c>
      <c r="O1445" s="296"/>
      <c r="P1445" s="297"/>
      <c r="Q1445" s="293"/>
      <c r="R1445" s="293"/>
      <c r="S1445" s="293"/>
    </row>
    <row r="1446" spans="2:19" ht="15.6" customHeight="1">
      <c r="B1446" s="247">
        <v>5048</v>
      </c>
      <c r="C1446" s="293" t="s">
        <v>427</v>
      </c>
      <c r="D1446" s="294" t="s">
        <v>87</v>
      </c>
      <c r="E1446" s="267">
        <v>1600</v>
      </c>
      <c r="F1446" s="293" t="s">
        <v>166</v>
      </c>
      <c r="G1446" s="293" t="s">
        <v>7</v>
      </c>
      <c r="H1446" s="544">
        <v>44683</v>
      </c>
      <c r="I1446" s="293" t="s">
        <v>164</v>
      </c>
      <c r="J1446" s="268" t="s">
        <v>2485</v>
      </c>
      <c r="K1446" s="293" t="s">
        <v>903</v>
      </c>
      <c r="L1446" s="251" t="s">
        <v>2474</v>
      </c>
      <c r="M1446" s="298" t="s">
        <v>88</v>
      </c>
      <c r="N1446" s="251">
        <v>217</v>
      </c>
      <c r="O1446" s="296" t="s">
        <v>686</v>
      </c>
      <c r="P1446" s="297"/>
      <c r="Q1446" s="293"/>
      <c r="R1446" s="293"/>
      <c r="S1446" s="293"/>
    </row>
    <row r="1447" spans="2:19" ht="15.6" customHeight="1">
      <c r="B1447" s="247">
        <v>5049</v>
      </c>
      <c r="C1447" s="293" t="s">
        <v>1884</v>
      </c>
      <c r="D1447" s="294" t="s">
        <v>302</v>
      </c>
      <c r="E1447" s="267">
        <v>1350</v>
      </c>
      <c r="F1447" s="293" t="s">
        <v>166</v>
      </c>
      <c r="G1447" s="293" t="s">
        <v>7</v>
      </c>
      <c r="H1447" s="544">
        <v>44683</v>
      </c>
      <c r="I1447" s="293" t="s">
        <v>164</v>
      </c>
      <c r="J1447" s="268" t="s">
        <v>2991</v>
      </c>
      <c r="K1447" s="293" t="s">
        <v>903</v>
      </c>
      <c r="L1447" s="251" t="s">
        <v>2475</v>
      </c>
      <c r="M1447" s="298" t="s">
        <v>955</v>
      </c>
      <c r="N1447" s="251">
        <v>17</v>
      </c>
      <c r="O1447" s="296" t="s">
        <v>686</v>
      </c>
      <c r="P1447" s="297"/>
      <c r="Q1447" s="293"/>
      <c r="R1447" s="293"/>
      <c r="S1447" s="293"/>
    </row>
    <row r="1448" spans="2:19" ht="15.6" customHeight="1">
      <c r="B1448" s="247">
        <v>5050</v>
      </c>
      <c r="C1448" s="293" t="s">
        <v>450</v>
      </c>
      <c r="D1448" s="416" t="s">
        <v>250</v>
      </c>
      <c r="E1448" s="267">
        <v>5000</v>
      </c>
      <c r="F1448" s="293" t="s">
        <v>198</v>
      </c>
      <c r="G1448" s="448" t="s">
        <v>2516</v>
      </c>
      <c r="H1448" s="544">
        <v>44683</v>
      </c>
      <c r="I1448" s="293" t="s">
        <v>224</v>
      </c>
      <c r="J1448" s="268" t="s">
        <v>694</v>
      </c>
      <c r="K1448" s="293" t="s">
        <v>1749</v>
      </c>
      <c r="L1448" s="533">
        <v>955913</v>
      </c>
      <c r="M1448" s="298" t="s">
        <v>1280</v>
      </c>
      <c r="N1448" s="251">
        <v>279</v>
      </c>
      <c r="O1448" s="296" t="s">
        <v>686</v>
      </c>
      <c r="P1448" s="297" t="s">
        <v>372</v>
      </c>
      <c r="Q1448" s="293"/>
      <c r="R1448" s="293"/>
      <c r="S1448" s="293"/>
    </row>
    <row r="1449" spans="2:19" ht="15.6" customHeight="1">
      <c r="B1449" s="247">
        <v>5051</v>
      </c>
      <c r="C1449" s="293" t="s">
        <v>433</v>
      </c>
      <c r="D1449" s="294" t="s">
        <v>194</v>
      </c>
      <c r="E1449" s="267">
        <v>2450</v>
      </c>
      <c r="F1449" s="293" t="s">
        <v>166</v>
      </c>
      <c r="G1449" s="293" t="s">
        <v>7</v>
      </c>
      <c r="H1449" s="544">
        <v>44683</v>
      </c>
      <c r="I1449" s="293" t="s">
        <v>280</v>
      </c>
      <c r="J1449" s="268" t="s">
        <v>2486</v>
      </c>
      <c r="K1449" s="293" t="s">
        <v>903</v>
      </c>
      <c r="L1449" s="251" t="s">
        <v>2476</v>
      </c>
      <c r="M1449" s="298" t="s">
        <v>929</v>
      </c>
      <c r="N1449" s="251">
        <v>8</v>
      </c>
      <c r="O1449" s="296" t="s">
        <v>686</v>
      </c>
      <c r="P1449" s="297"/>
      <c r="Q1449" s="293"/>
      <c r="R1449" s="293"/>
      <c r="S1449" s="293"/>
    </row>
    <row r="1450" spans="2:19" ht="15.6" customHeight="1">
      <c r="B1450" s="247">
        <v>5052</v>
      </c>
      <c r="C1450" s="293" t="s">
        <v>427</v>
      </c>
      <c r="D1450" s="294" t="s">
        <v>2473</v>
      </c>
      <c r="E1450" s="267">
        <v>1600</v>
      </c>
      <c r="F1450" s="293" t="s">
        <v>166</v>
      </c>
      <c r="G1450" s="293" t="s">
        <v>7</v>
      </c>
      <c r="H1450" s="544">
        <v>44683</v>
      </c>
      <c r="I1450" s="293" t="s">
        <v>164</v>
      </c>
      <c r="J1450" s="268" t="s">
        <v>2487</v>
      </c>
      <c r="K1450" s="293" t="s">
        <v>903</v>
      </c>
      <c r="L1450" s="251" t="s">
        <v>2477</v>
      </c>
      <c r="M1450" s="298" t="s">
        <v>2469</v>
      </c>
      <c r="N1450" s="251">
        <v>376</v>
      </c>
      <c r="O1450" s="296" t="s">
        <v>686</v>
      </c>
      <c r="P1450" s="297"/>
      <c r="Q1450" s="293"/>
      <c r="R1450" s="293"/>
      <c r="S1450" s="293"/>
    </row>
    <row r="1451" spans="2:19" ht="15.6" customHeight="1">
      <c r="B1451" s="247">
        <v>5053</v>
      </c>
      <c r="C1451" s="293" t="s">
        <v>427</v>
      </c>
      <c r="D1451" s="294" t="s">
        <v>592</v>
      </c>
      <c r="E1451" s="267">
        <v>600</v>
      </c>
      <c r="F1451" s="293" t="s">
        <v>865</v>
      </c>
      <c r="G1451" s="293" t="s">
        <v>7</v>
      </c>
      <c r="H1451" s="544">
        <v>44683</v>
      </c>
      <c r="I1451" s="293" t="s">
        <v>164</v>
      </c>
      <c r="J1451" s="268" t="s">
        <v>590</v>
      </c>
      <c r="K1451" s="293" t="s">
        <v>1770</v>
      </c>
      <c r="L1451" s="251" t="s">
        <v>2478</v>
      </c>
      <c r="M1451" s="298" t="s">
        <v>838</v>
      </c>
      <c r="N1451" s="251">
        <v>283</v>
      </c>
      <c r="O1451" s="296" t="s">
        <v>686</v>
      </c>
      <c r="P1451" s="297"/>
      <c r="Q1451" s="293"/>
      <c r="R1451" s="293"/>
      <c r="S1451" s="293"/>
    </row>
    <row r="1452" spans="2:19" ht="15.6" customHeight="1">
      <c r="B1452" s="247">
        <v>5054</v>
      </c>
      <c r="C1452" s="293" t="s">
        <v>427</v>
      </c>
      <c r="D1452" s="294" t="s">
        <v>306</v>
      </c>
      <c r="E1452" s="267">
        <v>5667</v>
      </c>
      <c r="F1452" s="293" t="s">
        <v>198</v>
      </c>
      <c r="G1452" s="293" t="s">
        <v>7</v>
      </c>
      <c r="H1452" s="544">
        <v>44683</v>
      </c>
      <c r="I1452" s="293" t="s">
        <v>224</v>
      </c>
      <c r="J1452" s="268" t="s">
        <v>694</v>
      </c>
      <c r="K1452" s="293" t="s">
        <v>1749</v>
      </c>
      <c r="L1452" s="251" t="s">
        <v>2479</v>
      </c>
      <c r="M1452" s="298" t="s">
        <v>1305</v>
      </c>
      <c r="N1452" s="251">
        <v>198</v>
      </c>
      <c r="O1452" s="296" t="s">
        <v>686</v>
      </c>
      <c r="P1452" s="297" t="s">
        <v>372</v>
      </c>
      <c r="Q1452" s="293"/>
      <c r="R1452" s="293"/>
      <c r="S1452" s="293"/>
    </row>
    <row r="1453" spans="2:19" ht="15.75" customHeight="1">
      <c r="B1453" s="247">
        <v>5055</v>
      </c>
      <c r="C1453" s="293" t="s">
        <v>427</v>
      </c>
      <c r="D1453" s="294" t="s">
        <v>1637</v>
      </c>
      <c r="E1453" s="267">
        <v>3350</v>
      </c>
      <c r="F1453" s="293" t="s">
        <v>198</v>
      </c>
      <c r="G1453" s="293" t="s">
        <v>7</v>
      </c>
      <c r="H1453" s="544">
        <v>44683</v>
      </c>
      <c r="I1453" s="293" t="s">
        <v>164</v>
      </c>
      <c r="J1453" s="268" t="s">
        <v>2488</v>
      </c>
      <c r="K1453" s="293" t="s">
        <v>1749</v>
      </c>
      <c r="L1453" s="251" t="s">
        <v>2480</v>
      </c>
      <c r="M1453" s="298" t="s">
        <v>1640</v>
      </c>
      <c r="N1453" s="251">
        <v>334</v>
      </c>
      <c r="O1453" s="296" t="s">
        <v>686</v>
      </c>
      <c r="P1453" s="297" t="s">
        <v>372</v>
      </c>
      <c r="Q1453" s="463">
        <v>44689</v>
      </c>
      <c r="R1453" s="293"/>
      <c r="S1453" s="293"/>
    </row>
    <row r="1454" spans="2:19" ht="15.6" customHeight="1">
      <c r="B1454" s="247">
        <v>5056</v>
      </c>
      <c r="C1454" s="293" t="s">
        <v>427</v>
      </c>
      <c r="D1454" s="294" t="s">
        <v>711</v>
      </c>
      <c r="E1454" s="267">
        <v>13400</v>
      </c>
      <c r="F1454" s="293" t="s">
        <v>198</v>
      </c>
      <c r="G1454" s="293" t="s">
        <v>7</v>
      </c>
      <c r="H1454" s="544">
        <v>44683</v>
      </c>
      <c r="I1454" s="293" t="s">
        <v>164</v>
      </c>
      <c r="J1454" s="268" t="s">
        <v>2489</v>
      </c>
      <c r="K1454" s="293" t="s">
        <v>1749</v>
      </c>
      <c r="L1454" s="251" t="s">
        <v>2481</v>
      </c>
      <c r="M1454" s="298" t="s">
        <v>833</v>
      </c>
      <c r="N1454" s="251">
        <v>265</v>
      </c>
      <c r="O1454" s="296" t="s">
        <v>686</v>
      </c>
      <c r="P1454" s="297" t="s">
        <v>372</v>
      </c>
      <c r="Q1454" s="293"/>
      <c r="R1454" s="293"/>
      <c r="S1454" s="293"/>
    </row>
    <row r="1455" spans="2:19" ht="15.75" customHeight="1">
      <c r="B1455" s="247">
        <v>5057</v>
      </c>
      <c r="C1455" s="293" t="s">
        <v>427</v>
      </c>
      <c r="D1455" s="294" t="s">
        <v>711</v>
      </c>
      <c r="E1455" s="267">
        <v>650</v>
      </c>
      <c r="F1455" s="293" t="s">
        <v>198</v>
      </c>
      <c r="G1455" s="293" t="s">
        <v>7</v>
      </c>
      <c r="H1455" s="544">
        <v>44683</v>
      </c>
      <c r="I1455" s="293" t="s">
        <v>2279</v>
      </c>
      <c r="J1455" s="268" t="s">
        <v>399</v>
      </c>
      <c r="K1455" s="293" t="s">
        <v>1749</v>
      </c>
      <c r="L1455" s="251" t="s">
        <v>2482</v>
      </c>
      <c r="M1455" s="298" t="s">
        <v>833</v>
      </c>
      <c r="N1455" s="251">
        <v>265</v>
      </c>
      <c r="O1455" s="296" t="s">
        <v>686</v>
      </c>
      <c r="P1455" s="297" t="s">
        <v>372</v>
      </c>
      <c r="Q1455" s="293"/>
      <c r="R1455" s="293"/>
      <c r="S1455" s="293"/>
    </row>
    <row r="1456" spans="2:19" ht="15.6" customHeight="1">
      <c r="B1456" s="247">
        <v>5058</v>
      </c>
      <c r="C1456" s="293" t="s">
        <v>427</v>
      </c>
      <c r="D1456" s="294" t="s">
        <v>32</v>
      </c>
      <c r="E1456" s="388">
        <v>3350</v>
      </c>
      <c r="F1456" s="293" t="s">
        <v>198</v>
      </c>
      <c r="G1456" s="293" t="s">
        <v>1609</v>
      </c>
      <c r="H1456" s="544">
        <v>44683</v>
      </c>
      <c r="I1456" s="293" t="s">
        <v>164</v>
      </c>
      <c r="J1456" s="268" t="s">
        <v>706</v>
      </c>
      <c r="K1456" s="293" t="s">
        <v>1749</v>
      </c>
      <c r="L1456" s="251" t="s">
        <v>2483</v>
      </c>
      <c r="M1456" s="298" t="s">
        <v>1354</v>
      </c>
      <c r="N1456" s="251">
        <v>193</v>
      </c>
      <c r="O1456" s="296" t="s">
        <v>686</v>
      </c>
      <c r="P1456" s="297"/>
      <c r="Q1456" s="293"/>
      <c r="R1456" s="293"/>
      <c r="S1456" s="293"/>
    </row>
    <row r="1457" spans="2:19" ht="15.6" customHeight="1">
      <c r="B1457" s="247">
        <v>5059</v>
      </c>
      <c r="C1457" s="293" t="s">
        <v>429</v>
      </c>
      <c r="D1457" s="294" t="s">
        <v>381</v>
      </c>
      <c r="E1457" s="267">
        <v>3350</v>
      </c>
      <c r="F1457" s="293" t="s">
        <v>198</v>
      </c>
      <c r="G1457" s="293" t="s">
        <v>7</v>
      </c>
      <c r="H1457" s="544">
        <v>44683</v>
      </c>
      <c r="I1457" s="293" t="s">
        <v>164</v>
      </c>
      <c r="J1457" s="268" t="s">
        <v>588</v>
      </c>
      <c r="K1457" s="293" t="s">
        <v>1749</v>
      </c>
      <c r="L1457" s="251" t="s">
        <v>2484</v>
      </c>
      <c r="M1457" s="298" t="s">
        <v>154</v>
      </c>
      <c r="N1457" s="251">
        <v>92</v>
      </c>
      <c r="O1457" s="296" t="s">
        <v>686</v>
      </c>
      <c r="P1457" s="297" t="s">
        <v>372</v>
      </c>
      <c r="Q1457" s="293"/>
      <c r="R1457" s="293"/>
      <c r="S1457" s="293"/>
    </row>
    <row r="1458" spans="2:19" ht="15.6" customHeight="1">
      <c r="B1458" s="247">
        <v>5060</v>
      </c>
      <c r="C1458" s="293" t="s">
        <v>440</v>
      </c>
      <c r="D1458" s="294" t="s">
        <v>319</v>
      </c>
      <c r="E1458" s="267">
        <v>3000</v>
      </c>
      <c r="F1458" s="293" t="s">
        <v>198</v>
      </c>
      <c r="G1458" s="293" t="s">
        <v>7</v>
      </c>
      <c r="H1458" s="544">
        <v>44595</v>
      </c>
      <c r="I1458" s="293" t="s">
        <v>164</v>
      </c>
      <c r="J1458" s="268" t="s">
        <v>590</v>
      </c>
      <c r="K1458" s="293" t="s">
        <v>1749</v>
      </c>
      <c r="L1458" s="533" t="s">
        <v>2499</v>
      </c>
      <c r="M1458" s="298" t="s">
        <v>1385</v>
      </c>
      <c r="N1458" s="251">
        <v>270</v>
      </c>
      <c r="O1458" s="296" t="s">
        <v>686</v>
      </c>
      <c r="P1458" s="297" t="s">
        <v>372</v>
      </c>
      <c r="Q1458" s="293"/>
      <c r="R1458" s="293"/>
      <c r="S1458" s="293"/>
    </row>
    <row r="1459" spans="2:19" ht="15.6" customHeight="1">
      <c r="B1459" s="247">
        <v>5061</v>
      </c>
      <c r="C1459" s="293" t="s">
        <v>427</v>
      </c>
      <c r="D1459" s="294" t="s">
        <v>725</v>
      </c>
      <c r="E1459" s="267">
        <v>3350</v>
      </c>
      <c r="F1459" s="293" t="s">
        <v>865</v>
      </c>
      <c r="G1459" s="293" t="s">
        <v>7</v>
      </c>
      <c r="H1459" s="544">
        <v>44683</v>
      </c>
      <c r="I1459" s="293" t="s">
        <v>164</v>
      </c>
      <c r="J1459" s="268" t="s">
        <v>2585</v>
      </c>
      <c r="K1459" s="183" t="s">
        <v>1770</v>
      </c>
      <c r="L1459" s="250" t="s">
        <v>2496</v>
      </c>
      <c r="M1459" s="298" t="s">
        <v>842</v>
      </c>
      <c r="N1459" s="249">
        <v>299</v>
      </c>
      <c r="O1459" s="296" t="s">
        <v>686</v>
      </c>
      <c r="P1459" s="297"/>
      <c r="Q1459" s="293"/>
      <c r="R1459" s="293"/>
      <c r="S1459" s="293"/>
    </row>
    <row r="1460" spans="2:19" ht="15.6" customHeight="1">
      <c r="B1460" s="247">
        <v>5062</v>
      </c>
      <c r="C1460" s="293" t="s">
        <v>433</v>
      </c>
      <c r="D1460" s="294" t="s">
        <v>751</v>
      </c>
      <c r="E1460" s="267">
        <v>2000</v>
      </c>
      <c r="F1460" s="293" t="s">
        <v>166</v>
      </c>
      <c r="G1460" s="293" t="s">
        <v>1609</v>
      </c>
      <c r="H1460" s="544">
        <v>44683</v>
      </c>
      <c r="I1460" s="293" t="s">
        <v>164</v>
      </c>
      <c r="J1460" s="268" t="s">
        <v>2498</v>
      </c>
      <c r="K1460" s="293" t="s">
        <v>903</v>
      </c>
      <c r="L1460" s="251" t="s">
        <v>2497</v>
      </c>
      <c r="M1460" s="298" t="s">
        <v>943</v>
      </c>
      <c r="N1460" s="251">
        <v>13</v>
      </c>
      <c r="O1460" s="296" t="s">
        <v>686</v>
      </c>
      <c r="P1460" s="297"/>
      <c r="Q1460" s="293"/>
      <c r="R1460" s="293"/>
      <c r="S1460" s="293"/>
    </row>
    <row r="1461" spans="2:19" ht="15.75" customHeight="1">
      <c r="B1461" s="247">
        <v>5063</v>
      </c>
      <c r="C1461" s="293" t="s">
        <v>440</v>
      </c>
      <c r="D1461" s="294" t="s">
        <v>319</v>
      </c>
      <c r="E1461" s="267">
        <v>3000</v>
      </c>
      <c r="F1461" s="293" t="s">
        <v>198</v>
      </c>
      <c r="G1461" s="293" t="s">
        <v>7</v>
      </c>
      <c r="H1461" s="544">
        <v>44683</v>
      </c>
      <c r="I1461" s="293" t="s">
        <v>164</v>
      </c>
      <c r="J1461" s="268" t="s">
        <v>697</v>
      </c>
      <c r="K1461" s="293" t="s">
        <v>1749</v>
      </c>
      <c r="L1461" s="251" t="s">
        <v>2495</v>
      </c>
      <c r="M1461" s="298" t="s">
        <v>1385</v>
      </c>
      <c r="N1461" s="251">
        <v>270</v>
      </c>
      <c r="O1461" s="296" t="s">
        <v>686</v>
      </c>
      <c r="P1461" s="297" t="s">
        <v>372</v>
      </c>
      <c r="Q1461" s="293"/>
      <c r="R1461" s="293"/>
      <c r="S1461" s="293"/>
    </row>
    <row r="1462" spans="2:19" ht="15.75" customHeight="1">
      <c r="B1462" s="247">
        <v>5064</v>
      </c>
      <c r="C1462" s="293" t="s">
        <v>1884</v>
      </c>
      <c r="D1462" s="294" t="s">
        <v>261</v>
      </c>
      <c r="E1462" s="267">
        <v>1350</v>
      </c>
      <c r="F1462" s="293" t="s">
        <v>166</v>
      </c>
      <c r="G1462" s="293" t="s">
        <v>7</v>
      </c>
      <c r="H1462" s="544">
        <v>44600</v>
      </c>
      <c r="I1462" s="293" t="s">
        <v>164</v>
      </c>
      <c r="J1462" s="268" t="s">
        <v>391</v>
      </c>
      <c r="K1462" s="293" t="s">
        <v>903</v>
      </c>
      <c r="L1462" s="533" t="s">
        <v>2500</v>
      </c>
      <c r="M1462" s="298" t="s">
        <v>946</v>
      </c>
      <c r="N1462" s="251">
        <v>14</v>
      </c>
      <c r="O1462" s="296" t="s">
        <v>686</v>
      </c>
      <c r="P1462" s="297"/>
      <c r="Q1462" s="293" t="s">
        <v>2503</v>
      </c>
      <c r="R1462" s="293"/>
      <c r="S1462" s="293"/>
    </row>
    <row r="1463" spans="2:19" ht="15.6" customHeight="1">
      <c r="B1463" s="247">
        <v>5065</v>
      </c>
      <c r="C1463" s="293" t="s">
        <v>1884</v>
      </c>
      <c r="D1463" s="294" t="s">
        <v>226</v>
      </c>
      <c r="E1463" s="267">
        <v>1350</v>
      </c>
      <c r="F1463" s="293" t="s">
        <v>166</v>
      </c>
      <c r="G1463" s="293" t="s">
        <v>7</v>
      </c>
      <c r="H1463" s="544">
        <v>44595</v>
      </c>
      <c r="I1463" s="293" t="s">
        <v>164</v>
      </c>
      <c r="J1463" s="268" t="s">
        <v>2501</v>
      </c>
      <c r="K1463" s="293" t="s">
        <v>903</v>
      </c>
      <c r="L1463" s="533" t="s">
        <v>2502</v>
      </c>
      <c r="M1463" s="298" t="s">
        <v>952</v>
      </c>
      <c r="N1463" s="251">
        <v>16</v>
      </c>
      <c r="O1463" s="296" t="s">
        <v>686</v>
      </c>
      <c r="P1463" s="297"/>
      <c r="Q1463" s="293" t="s">
        <v>2503</v>
      </c>
      <c r="R1463" s="293"/>
      <c r="S1463" s="293"/>
    </row>
    <row r="1464" spans="2:19" ht="15.6" customHeight="1">
      <c r="B1464" s="247">
        <v>5066</v>
      </c>
      <c r="C1464" s="293" t="s">
        <v>1884</v>
      </c>
      <c r="D1464" s="294" t="s">
        <v>302</v>
      </c>
      <c r="E1464" s="267">
        <v>1350</v>
      </c>
      <c r="F1464" s="293" t="s">
        <v>166</v>
      </c>
      <c r="G1464" s="293" t="s">
        <v>7</v>
      </c>
      <c r="H1464" s="544">
        <v>44683</v>
      </c>
      <c r="I1464" s="293" t="s">
        <v>164</v>
      </c>
      <c r="J1464" s="268" t="s">
        <v>2992</v>
      </c>
      <c r="K1464" s="293" t="s">
        <v>903</v>
      </c>
      <c r="L1464" s="319">
        <v>10949</v>
      </c>
      <c r="M1464" s="298" t="s">
        <v>955</v>
      </c>
      <c r="N1464" s="251">
        <v>17</v>
      </c>
      <c r="O1464" s="296" t="s">
        <v>686</v>
      </c>
      <c r="P1464" s="297"/>
      <c r="Q1464" s="293" t="s">
        <v>2503</v>
      </c>
      <c r="R1464" s="293"/>
      <c r="S1464" s="293"/>
    </row>
    <row r="1465" spans="2:19" ht="14.1" customHeight="1">
      <c r="B1465" s="247">
        <v>5067</v>
      </c>
      <c r="C1465" s="293" t="s">
        <v>1884</v>
      </c>
      <c r="D1465" s="294" t="s">
        <v>288</v>
      </c>
      <c r="E1465" s="267">
        <v>1350</v>
      </c>
      <c r="F1465" s="293" t="s">
        <v>166</v>
      </c>
      <c r="G1465" s="293" t="s">
        <v>473</v>
      </c>
      <c r="H1465" s="544">
        <v>44599</v>
      </c>
      <c r="I1465" s="293" t="s">
        <v>164</v>
      </c>
      <c r="J1465" s="293" t="s">
        <v>2506</v>
      </c>
      <c r="K1465" s="293" t="s">
        <v>903</v>
      </c>
      <c r="L1465" s="251">
        <v>7902</v>
      </c>
      <c r="M1465" s="298" t="s">
        <v>970</v>
      </c>
      <c r="N1465" s="251">
        <v>62</v>
      </c>
      <c r="O1465" s="296" t="s">
        <v>686</v>
      </c>
      <c r="P1465" s="297"/>
      <c r="Q1465" s="293" t="s">
        <v>2503</v>
      </c>
      <c r="R1465" s="293"/>
      <c r="S1465" s="293"/>
    </row>
    <row r="1466" spans="2:19" ht="14.1" customHeight="1">
      <c r="B1466" s="247">
        <v>5068</v>
      </c>
      <c r="C1466" s="293" t="s">
        <v>1884</v>
      </c>
      <c r="D1466" s="294" t="s">
        <v>288</v>
      </c>
      <c r="E1466" s="267">
        <v>1350</v>
      </c>
      <c r="F1466" s="293" t="s">
        <v>166</v>
      </c>
      <c r="G1466" s="293" t="s">
        <v>473</v>
      </c>
      <c r="H1466" s="544">
        <v>44629</v>
      </c>
      <c r="I1466" s="293" t="s">
        <v>164</v>
      </c>
      <c r="J1466" s="293" t="s">
        <v>1801</v>
      </c>
      <c r="K1466" s="293" t="s">
        <v>903</v>
      </c>
      <c r="L1466" s="251">
        <v>3077</v>
      </c>
      <c r="M1466" s="298" t="s">
        <v>970</v>
      </c>
      <c r="N1466" s="251">
        <v>62</v>
      </c>
      <c r="O1466" s="296" t="s">
        <v>686</v>
      </c>
      <c r="P1466" s="297"/>
      <c r="Q1466" s="293" t="s">
        <v>2503</v>
      </c>
      <c r="R1466" s="293"/>
      <c r="S1466" s="293"/>
    </row>
    <row r="1467" spans="2:19" ht="14.25" customHeight="1">
      <c r="B1467" s="247">
        <v>5069</v>
      </c>
      <c r="C1467" s="293" t="s">
        <v>427</v>
      </c>
      <c r="D1467" s="294" t="s">
        <v>208</v>
      </c>
      <c r="E1467" s="267">
        <v>5000</v>
      </c>
      <c r="F1467" s="293" t="s">
        <v>163</v>
      </c>
      <c r="G1467" s="293" t="s">
        <v>1609</v>
      </c>
      <c r="H1467" s="544">
        <v>44683</v>
      </c>
      <c r="I1467" s="293" t="s">
        <v>224</v>
      </c>
      <c r="J1467" s="268" t="s">
        <v>694</v>
      </c>
      <c r="K1467" s="293" t="s">
        <v>1768</v>
      </c>
      <c r="L1467" s="251" t="s">
        <v>2507</v>
      </c>
      <c r="M1467" s="298" t="s">
        <v>1086</v>
      </c>
      <c r="N1467" s="251">
        <v>65</v>
      </c>
      <c r="O1467" s="296" t="s">
        <v>686</v>
      </c>
      <c r="P1467" s="297"/>
      <c r="Q1467" s="293"/>
      <c r="R1467" s="293"/>
      <c r="S1467" s="293"/>
    </row>
    <row r="1468" spans="2:19" ht="15.6" customHeight="1">
      <c r="B1468" s="247">
        <v>5070</v>
      </c>
      <c r="C1468" s="293" t="s">
        <v>427</v>
      </c>
      <c r="D1468" s="294" t="s">
        <v>277</v>
      </c>
      <c r="E1468" s="267">
        <v>4000</v>
      </c>
      <c r="F1468" s="293" t="s">
        <v>166</v>
      </c>
      <c r="G1468" s="293" t="s">
        <v>7</v>
      </c>
      <c r="H1468" s="544">
        <v>44683</v>
      </c>
      <c r="I1468" s="293" t="s">
        <v>224</v>
      </c>
      <c r="J1468" s="268" t="s">
        <v>694</v>
      </c>
      <c r="K1468" s="293" t="s">
        <v>903</v>
      </c>
      <c r="L1468" s="251" t="s">
        <v>2508</v>
      </c>
      <c r="M1468" s="298" t="s">
        <v>1031</v>
      </c>
      <c r="N1468" s="251">
        <v>41</v>
      </c>
      <c r="O1468" s="296" t="s">
        <v>686</v>
      </c>
      <c r="P1468" s="297"/>
      <c r="Q1468" s="293"/>
      <c r="R1468" s="293"/>
      <c r="S1468" s="293"/>
    </row>
    <row r="1469" spans="2:19" ht="15.6" customHeight="1">
      <c r="B1469" s="247">
        <v>5071</v>
      </c>
      <c r="C1469" s="293" t="s">
        <v>294</v>
      </c>
      <c r="D1469" s="294" t="s">
        <v>396</v>
      </c>
      <c r="E1469" s="267">
        <v>4000</v>
      </c>
      <c r="F1469" s="293" t="s">
        <v>255</v>
      </c>
      <c r="G1469" s="293" t="s">
        <v>7</v>
      </c>
      <c r="H1469" s="544">
        <v>44683</v>
      </c>
      <c r="I1469" s="293" t="s">
        <v>1766</v>
      </c>
      <c r="J1469" s="268" t="s">
        <v>2513</v>
      </c>
      <c r="K1469" s="293" t="s">
        <v>1774</v>
      </c>
      <c r="L1469" s="251" t="s">
        <v>2509</v>
      </c>
      <c r="M1469" s="298" t="s">
        <v>1449</v>
      </c>
      <c r="N1469" s="251">
        <v>164</v>
      </c>
      <c r="O1469" s="296" t="s">
        <v>686</v>
      </c>
      <c r="P1469" s="297" t="s">
        <v>372</v>
      </c>
      <c r="Q1469" s="293"/>
      <c r="R1469" s="293"/>
      <c r="S1469" s="293"/>
    </row>
    <row r="1470" spans="2:19" ht="14.1" customHeight="1">
      <c r="B1470" s="247">
        <v>5072</v>
      </c>
      <c r="C1470" s="293" t="s">
        <v>294</v>
      </c>
      <c r="D1470" s="294" t="s">
        <v>396</v>
      </c>
      <c r="E1470" s="267">
        <v>4000</v>
      </c>
      <c r="F1470" s="293" t="s">
        <v>255</v>
      </c>
      <c r="G1470" s="293" t="s">
        <v>7</v>
      </c>
      <c r="H1470" s="544">
        <v>44683</v>
      </c>
      <c r="I1470" s="293" t="s">
        <v>1766</v>
      </c>
      <c r="J1470" s="268" t="s">
        <v>2514</v>
      </c>
      <c r="K1470" s="293" t="s">
        <v>1774</v>
      </c>
      <c r="L1470" s="251" t="s">
        <v>2510</v>
      </c>
      <c r="M1470" s="298" t="s">
        <v>1449</v>
      </c>
      <c r="N1470" s="251">
        <v>164</v>
      </c>
      <c r="O1470" s="296" t="s">
        <v>686</v>
      </c>
      <c r="P1470" s="297" t="s">
        <v>372</v>
      </c>
      <c r="Q1470" s="293"/>
      <c r="R1470" s="293"/>
      <c r="S1470" s="293"/>
    </row>
    <row r="1471" spans="2:19" ht="15.75" customHeight="1">
      <c r="B1471" s="247">
        <v>5073</v>
      </c>
      <c r="C1471" s="293" t="s">
        <v>433</v>
      </c>
      <c r="D1471" s="294" t="s">
        <v>170</v>
      </c>
      <c r="E1471" s="267">
        <v>1250</v>
      </c>
      <c r="F1471" s="293" t="s">
        <v>166</v>
      </c>
      <c r="G1471" s="293" t="s">
        <v>7</v>
      </c>
      <c r="H1471" s="544">
        <v>44683</v>
      </c>
      <c r="I1471" s="293" t="s">
        <v>164</v>
      </c>
      <c r="J1471" s="268" t="s">
        <v>724</v>
      </c>
      <c r="K1471" s="293" t="s">
        <v>903</v>
      </c>
      <c r="L1471" s="251" t="s">
        <v>2511</v>
      </c>
      <c r="M1471" s="298" t="s">
        <v>923</v>
      </c>
      <c r="N1471" s="251">
        <v>5</v>
      </c>
      <c r="O1471" s="296" t="s">
        <v>686</v>
      </c>
      <c r="P1471" s="297"/>
      <c r="Q1471" s="293"/>
      <c r="R1471" s="293"/>
      <c r="S1471" s="293"/>
    </row>
    <row r="1472" spans="2:19" ht="15.6" customHeight="1">
      <c r="B1472" s="247">
        <v>5074</v>
      </c>
      <c r="C1472" s="293" t="s">
        <v>446</v>
      </c>
      <c r="D1472" s="294" t="s">
        <v>270</v>
      </c>
      <c r="E1472" s="267">
        <v>2500</v>
      </c>
      <c r="F1472" s="293" t="s">
        <v>163</v>
      </c>
      <c r="G1472" s="293" t="s">
        <v>7</v>
      </c>
      <c r="H1472" s="544">
        <v>44683</v>
      </c>
      <c r="I1472" s="293" t="s">
        <v>224</v>
      </c>
      <c r="J1472" s="268" t="s">
        <v>694</v>
      </c>
      <c r="K1472" s="293" t="s">
        <v>1768</v>
      </c>
      <c r="L1472" s="251" t="s">
        <v>2512</v>
      </c>
      <c r="M1472" s="298" t="s">
        <v>1096</v>
      </c>
      <c r="N1472" s="251">
        <v>70</v>
      </c>
      <c r="O1472" s="296" t="s">
        <v>686</v>
      </c>
      <c r="P1472" s="304" t="s">
        <v>372</v>
      </c>
      <c r="Q1472" s="293"/>
      <c r="R1472" s="293"/>
      <c r="S1472" s="293"/>
    </row>
    <row r="1473" spans="2:19" ht="15.75" customHeight="1">
      <c r="B1473" s="247">
        <v>5075</v>
      </c>
      <c r="C1473" s="293" t="s">
        <v>427</v>
      </c>
      <c r="D1473" s="294" t="s">
        <v>84</v>
      </c>
      <c r="E1473" s="267">
        <v>1600</v>
      </c>
      <c r="F1473" s="293" t="s">
        <v>166</v>
      </c>
      <c r="G1473" s="293" t="s">
        <v>7</v>
      </c>
      <c r="H1473" s="544">
        <v>44687</v>
      </c>
      <c r="I1473" s="293" t="s">
        <v>164</v>
      </c>
      <c r="J1473" s="268" t="s">
        <v>2550</v>
      </c>
      <c r="K1473" s="293" t="s">
        <v>903</v>
      </c>
      <c r="L1473" s="251" t="s">
        <v>2517</v>
      </c>
      <c r="M1473" s="298" t="s">
        <v>85</v>
      </c>
      <c r="N1473" s="251">
        <v>216</v>
      </c>
      <c r="O1473" s="296" t="s">
        <v>686</v>
      </c>
      <c r="P1473" s="297"/>
      <c r="Q1473" s="293"/>
      <c r="R1473" s="293"/>
      <c r="S1473" s="293"/>
    </row>
    <row r="1474" spans="2:19" ht="15.6" customHeight="1">
      <c r="B1474" s="247">
        <v>5076</v>
      </c>
      <c r="C1474" s="293" t="s">
        <v>427</v>
      </c>
      <c r="D1474" s="294" t="s">
        <v>714</v>
      </c>
      <c r="E1474" s="267">
        <v>3350</v>
      </c>
      <c r="F1474" s="293" t="s">
        <v>198</v>
      </c>
      <c r="G1474" s="293" t="s">
        <v>7</v>
      </c>
      <c r="H1474" s="544">
        <v>44687</v>
      </c>
      <c r="I1474" s="293" t="s">
        <v>164</v>
      </c>
      <c r="J1474" s="268" t="s">
        <v>561</v>
      </c>
      <c r="K1474" s="293" t="s">
        <v>1749</v>
      </c>
      <c r="L1474" s="251" t="s">
        <v>2518</v>
      </c>
      <c r="M1474" s="298" t="s">
        <v>849</v>
      </c>
      <c r="N1474" s="251">
        <v>308</v>
      </c>
      <c r="O1474" s="296" t="s">
        <v>686</v>
      </c>
      <c r="P1474" s="297"/>
      <c r="Q1474" s="293"/>
      <c r="R1474" s="293"/>
      <c r="S1474" s="293"/>
    </row>
    <row r="1475" spans="2:19" ht="15.6" customHeight="1">
      <c r="B1475" s="247">
        <v>5077</v>
      </c>
      <c r="C1475" s="293" t="s">
        <v>427</v>
      </c>
      <c r="D1475" s="294" t="s">
        <v>517</v>
      </c>
      <c r="E1475" s="267">
        <v>2180</v>
      </c>
      <c r="F1475" s="293" t="s">
        <v>518</v>
      </c>
      <c r="G1475" s="293" t="s">
        <v>7</v>
      </c>
      <c r="H1475" s="544">
        <v>44687</v>
      </c>
      <c r="I1475" s="293" t="s">
        <v>164</v>
      </c>
      <c r="J1475" s="268" t="s">
        <v>2551</v>
      </c>
      <c r="K1475" s="293" t="s">
        <v>1771</v>
      </c>
      <c r="L1475" s="251" t="s">
        <v>2519</v>
      </c>
      <c r="M1475" s="298" t="s">
        <v>841</v>
      </c>
      <c r="N1475" s="251">
        <v>298</v>
      </c>
      <c r="O1475" s="296" t="s">
        <v>686</v>
      </c>
      <c r="P1475" s="297"/>
      <c r="Q1475" s="293"/>
      <c r="R1475" s="293"/>
      <c r="S1475" s="293"/>
    </row>
    <row r="1476" spans="2:19" ht="15.6" customHeight="1">
      <c r="B1476" s="247">
        <v>5078</v>
      </c>
      <c r="C1476" s="293" t="s">
        <v>427</v>
      </c>
      <c r="D1476" s="294" t="s">
        <v>778</v>
      </c>
      <c r="E1476" s="267">
        <v>2800</v>
      </c>
      <c r="F1476" s="293" t="s">
        <v>198</v>
      </c>
      <c r="G1476" s="293" t="s">
        <v>7</v>
      </c>
      <c r="H1476" s="544">
        <v>44687</v>
      </c>
      <c r="I1476" s="293" t="s">
        <v>164</v>
      </c>
      <c r="J1476" s="268" t="s">
        <v>2556</v>
      </c>
      <c r="K1476" s="293" t="s">
        <v>1749</v>
      </c>
      <c r="L1476" s="251" t="s">
        <v>2520</v>
      </c>
      <c r="M1476" s="298" t="s">
        <v>858</v>
      </c>
      <c r="N1476" s="251">
        <v>317</v>
      </c>
      <c r="O1476" s="296" t="s">
        <v>686</v>
      </c>
      <c r="P1476" s="297"/>
      <c r="Q1476" s="293"/>
      <c r="R1476" s="293"/>
      <c r="S1476" s="293"/>
    </row>
    <row r="1477" spans="2:19" ht="15.6" customHeight="1">
      <c r="B1477" s="247">
        <v>5079</v>
      </c>
      <c r="C1477" s="293" t="s">
        <v>427</v>
      </c>
      <c r="D1477" s="294" t="s">
        <v>90</v>
      </c>
      <c r="E1477" s="267">
        <v>1600</v>
      </c>
      <c r="F1477" s="293" t="s">
        <v>166</v>
      </c>
      <c r="G1477" s="293" t="s">
        <v>7</v>
      </c>
      <c r="H1477" s="544">
        <v>44687</v>
      </c>
      <c r="I1477" s="293" t="s">
        <v>164</v>
      </c>
      <c r="J1477" s="268" t="s">
        <v>706</v>
      </c>
      <c r="K1477" s="293" t="s">
        <v>903</v>
      </c>
      <c r="L1477" s="251" t="s">
        <v>2521</v>
      </c>
      <c r="M1477" s="298" t="s">
        <v>91</v>
      </c>
      <c r="N1477" s="251">
        <v>218</v>
      </c>
      <c r="O1477" s="296" t="s">
        <v>686</v>
      </c>
      <c r="P1477" s="297"/>
      <c r="Q1477" s="293"/>
      <c r="R1477" s="293"/>
      <c r="S1477" s="293"/>
    </row>
    <row r="1478" spans="2:19" ht="15.75" customHeight="1">
      <c r="B1478" s="247">
        <v>5080</v>
      </c>
      <c r="C1478" s="293" t="s">
        <v>427</v>
      </c>
      <c r="D1478" s="294" t="s">
        <v>35</v>
      </c>
      <c r="E1478" s="267">
        <v>4300</v>
      </c>
      <c r="F1478" s="293" t="s">
        <v>198</v>
      </c>
      <c r="G1478" s="293" t="s">
        <v>1609</v>
      </c>
      <c r="H1478" s="544">
        <v>44687</v>
      </c>
      <c r="I1478" s="293" t="s">
        <v>164</v>
      </c>
      <c r="J1478" s="268" t="s">
        <v>2573</v>
      </c>
      <c r="K1478" s="293" t="s">
        <v>1749</v>
      </c>
      <c r="L1478" s="251" t="s">
        <v>2572</v>
      </c>
      <c r="M1478" s="298" t="s">
        <v>36</v>
      </c>
      <c r="N1478" s="251">
        <v>194</v>
      </c>
      <c r="O1478" s="296" t="s">
        <v>686</v>
      </c>
      <c r="P1478" s="297"/>
      <c r="Q1478" s="293"/>
      <c r="R1478" s="293"/>
      <c r="S1478" s="293"/>
    </row>
    <row r="1479" spans="2:19" ht="15.75" customHeight="1">
      <c r="B1479" s="247">
        <v>5081</v>
      </c>
      <c r="C1479" s="293" t="s">
        <v>427</v>
      </c>
      <c r="D1479" s="294" t="s">
        <v>2119</v>
      </c>
      <c r="E1479" s="267">
        <v>2180</v>
      </c>
      <c r="F1479" s="293" t="s">
        <v>2051</v>
      </c>
      <c r="G1479" s="293" t="s">
        <v>7</v>
      </c>
      <c r="H1479" s="544">
        <v>44686</v>
      </c>
      <c r="I1479" s="293" t="s">
        <v>164</v>
      </c>
      <c r="J1479" s="268" t="s">
        <v>2554</v>
      </c>
      <c r="K1479" s="293" t="s">
        <v>1773</v>
      </c>
      <c r="L1479" s="251" t="s">
        <v>2522</v>
      </c>
      <c r="M1479" s="298" t="s">
        <v>2117</v>
      </c>
      <c r="N1479" s="251">
        <v>362</v>
      </c>
      <c r="O1479" s="296" t="s">
        <v>686</v>
      </c>
      <c r="P1479" s="304" t="s">
        <v>372</v>
      </c>
      <c r="Q1479" s="293"/>
      <c r="R1479" s="293"/>
      <c r="S1479" s="293"/>
    </row>
    <row r="1480" spans="2:19" ht="15.75" customHeight="1">
      <c r="B1480" s="247">
        <v>5082</v>
      </c>
      <c r="C1480" s="293" t="s">
        <v>427</v>
      </c>
      <c r="D1480" s="294" t="s">
        <v>2412</v>
      </c>
      <c r="E1480" s="267">
        <v>3350</v>
      </c>
      <c r="F1480" s="293" t="s">
        <v>198</v>
      </c>
      <c r="G1480" s="293" t="s">
        <v>7</v>
      </c>
      <c r="H1480" s="544">
        <v>44686</v>
      </c>
      <c r="I1480" s="293" t="s">
        <v>164</v>
      </c>
      <c r="J1480" s="268" t="s">
        <v>2558</v>
      </c>
      <c r="K1480" s="293" t="s">
        <v>1749</v>
      </c>
      <c r="L1480" s="251" t="s">
        <v>2523</v>
      </c>
      <c r="M1480" s="298" t="s">
        <v>1590</v>
      </c>
      <c r="N1480" s="251">
        <v>331</v>
      </c>
      <c r="O1480" s="296" t="s">
        <v>686</v>
      </c>
      <c r="P1480" s="297"/>
      <c r="Q1480" s="293"/>
      <c r="R1480" s="293"/>
      <c r="S1480" s="293"/>
    </row>
    <row r="1481" spans="2:19" ht="23.25" customHeight="1">
      <c r="B1481" s="247">
        <v>5083</v>
      </c>
      <c r="C1481" s="293" t="s">
        <v>427</v>
      </c>
      <c r="D1481" s="294" t="s">
        <v>551</v>
      </c>
      <c r="E1481" s="267">
        <v>2180</v>
      </c>
      <c r="F1481" s="293" t="s">
        <v>303</v>
      </c>
      <c r="G1481" s="293" t="s">
        <v>7</v>
      </c>
      <c r="H1481" s="544">
        <v>44686</v>
      </c>
      <c r="I1481" s="293" t="s">
        <v>164</v>
      </c>
      <c r="J1481" s="272" t="s">
        <v>599</v>
      </c>
      <c r="K1481" s="293" t="s">
        <v>1775</v>
      </c>
      <c r="L1481" s="251" t="s">
        <v>2524</v>
      </c>
      <c r="M1481" s="298" t="s">
        <v>840</v>
      </c>
      <c r="N1481" s="251">
        <v>296</v>
      </c>
      <c r="O1481" s="296" t="s">
        <v>686</v>
      </c>
      <c r="P1481" s="297"/>
      <c r="Q1481" s="293"/>
      <c r="R1481" s="293"/>
      <c r="S1481" s="293"/>
    </row>
    <row r="1482" spans="2:19" ht="15.75" customHeight="1">
      <c r="B1482" s="247">
        <v>5084</v>
      </c>
      <c r="C1482" s="293" t="s">
        <v>1884</v>
      </c>
      <c r="D1482" s="294" t="s">
        <v>180</v>
      </c>
      <c r="E1482" s="267">
        <v>1350</v>
      </c>
      <c r="F1482" s="293" t="s">
        <v>166</v>
      </c>
      <c r="G1482" s="293" t="s">
        <v>7</v>
      </c>
      <c r="H1482" s="544">
        <v>44686</v>
      </c>
      <c r="I1482" s="293" t="s">
        <v>164</v>
      </c>
      <c r="J1482" s="268" t="s">
        <v>393</v>
      </c>
      <c r="K1482" s="293" t="s">
        <v>903</v>
      </c>
      <c r="L1482" s="251" t="s">
        <v>2525</v>
      </c>
      <c r="M1482" s="298" t="s">
        <v>961</v>
      </c>
      <c r="N1482" s="251">
        <v>19</v>
      </c>
      <c r="O1482" s="296" t="s">
        <v>686</v>
      </c>
      <c r="P1482" s="297"/>
      <c r="Q1482" s="293"/>
      <c r="R1482" s="293"/>
      <c r="S1482" s="293"/>
    </row>
    <row r="1483" spans="2:19" ht="15.75" customHeight="1">
      <c r="B1483" s="247">
        <v>5085</v>
      </c>
      <c r="C1483" s="293" t="s">
        <v>427</v>
      </c>
      <c r="D1483" s="294" t="s">
        <v>820</v>
      </c>
      <c r="E1483" s="267">
        <v>1800</v>
      </c>
      <c r="F1483" s="293" t="s">
        <v>163</v>
      </c>
      <c r="G1483" s="293" t="s">
        <v>7</v>
      </c>
      <c r="H1483" s="544">
        <v>44686</v>
      </c>
      <c r="I1483" s="293" t="s">
        <v>164</v>
      </c>
      <c r="J1483" s="268" t="s">
        <v>390</v>
      </c>
      <c r="K1483" s="293" t="s">
        <v>1768</v>
      </c>
      <c r="L1483" s="251" t="s">
        <v>2526</v>
      </c>
      <c r="M1483" s="298" t="s">
        <v>862</v>
      </c>
      <c r="N1483" s="251">
        <v>321</v>
      </c>
      <c r="O1483" s="296" t="s">
        <v>686</v>
      </c>
      <c r="P1483" s="304" t="s">
        <v>372</v>
      </c>
      <c r="Q1483" s="293" t="s">
        <v>2560</v>
      </c>
      <c r="R1483" s="293"/>
      <c r="S1483" s="293"/>
    </row>
    <row r="1484" spans="2:19" ht="15.6" customHeight="1">
      <c r="B1484" s="247">
        <v>5086</v>
      </c>
      <c r="C1484" s="293" t="s">
        <v>427</v>
      </c>
      <c r="D1484" s="294" t="s">
        <v>443</v>
      </c>
      <c r="E1484" s="267">
        <v>2800</v>
      </c>
      <c r="F1484" s="293" t="s">
        <v>198</v>
      </c>
      <c r="G1484" s="293" t="s">
        <v>7</v>
      </c>
      <c r="H1484" s="544">
        <v>44686</v>
      </c>
      <c r="I1484" s="293" t="s">
        <v>164</v>
      </c>
      <c r="J1484" s="268" t="s">
        <v>2561</v>
      </c>
      <c r="K1484" s="293" t="s">
        <v>1749</v>
      </c>
      <c r="L1484" s="251" t="s">
        <v>2527</v>
      </c>
      <c r="M1484" s="298" t="s">
        <v>1320</v>
      </c>
      <c r="N1484" s="251">
        <v>178</v>
      </c>
      <c r="O1484" s="296" t="s">
        <v>686</v>
      </c>
      <c r="P1484" s="297"/>
      <c r="Q1484" s="293"/>
      <c r="R1484" s="293"/>
      <c r="S1484" s="293"/>
    </row>
    <row r="1485" spans="2:19" ht="15.6" customHeight="1">
      <c r="B1485" s="247">
        <v>5087</v>
      </c>
      <c r="C1485" s="293" t="s">
        <v>294</v>
      </c>
      <c r="D1485" s="294" t="s">
        <v>1648</v>
      </c>
      <c r="E1485" s="267">
        <v>3350</v>
      </c>
      <c r="F1485" s="293" t="s">
        <v>255</v>
      </c>
      <c r="G1485" s="293" t="s">
        <v>7</v>
      </c>
      <c r="H1485" s="544">
        <v>44686</v>
      </c>
      <c r="I1485" s="293" t="s">
        <v>164</v>
      </c>
      <c r="J1485" s="268" t="s">
        <v>2570</v>
      </c>
      <c r="K1485" s="293" t="s">
        <v>1774</v>
      </c>
      <c r="L1485" s="251" t="s">
        <v>2528</v>
      </c>
      <c r="M1485" s="298" t="s">
        <v>1727</v>
      </c>
      <c r="N1485" s="251">
        <v>336</v>
      </c>
      <c r="O1485" s="296" t="s">
        <v>686</v>
      </c>
      <c r="P1485" s="297" t="s">
        <v>372</v>
      </c>
      <c r="Q1485" s="293"/>
      <c r="R1485" s="293"/>
      <c r="S1485" s="293"/>
    </row>
    <row r="1486" spans="2:19" ht="15.75" customHeight="1">
      <c r="B1486" s="247">
        <v>5088</v>
      </c>
      <c r="C1486" s="293" t="s">
        <v>427</v>
      </c>
      <c r="D1486" s="294" t="s">
        <v>814</v>
      </c>
      <c r="E1486" s="267">
        <v>2180</v>
      </c>
      <c r="F1486" s="293" t="s">
        <v>518</v>
      </c>
      <c r="G1486" s="293" t="s">
        <v>7</v>
      </c>
      <c r="H1486" s="544">
        <v>44686</v>
      </c>
      <c r="I1486" s="293" t="s">
        <v>164</v>
      </c>
      <c r="J1486" s="268" t="s">
        <v>2993</v>
      </c>
      <c r="K1486" s="293" t="s">
        <v>1771</v>
      </c>
      <c r="L1486" s="251" t="s">
        <v>2529</v>
      </c>
      <c r="M1486" s="298" t="s">
        <v>863</v>
      </c>
      <c r="N1486" s="251">
        <v>322</v>
      </c>
      <c r="O1486" s="296" t="s">
        <v>686</v>
      </c>
      <c r="P1486" s="297"/>
      <c r="Q1486" s="293"/>
      <c r="R1486" s="293"/>
      <c r="S1486" s="293"/>
    </row>
    <row r="1487" spans="2:19" ht="15.75" customHeight="1">
      <c r="B1487" s="247">
        <v>5089</v>
      </c>
      <c r="C1487" s="293" t="s">
        <v>294</v>
      </c>
      <c r="D1487" s="294" t="s">
        <v>1649</v>
      </c>
      <c r="E1487" s="267">
        <v>3350</v>
      </c>
      <c r="F1487" s="293" t="s">
        <v>255</v>
      </c>
      <c r="G1487" s="293" t="s">
        <v>7</v>
      </c>
      <c r="H1487" s="544">
        <v>44686</v>
      </c>
      <c r="I1487" s="293" t="s">
        <v>164</v>
      </c>
      <c r="J1487" s="268" t="s">
        <v>2571</v>
      </c>
      <c r="K1487" s="293" t="s">
        <v>1774</v>
      </c>
      <c r="L1487" s="251" t="s">
        <v>2530</v>
      </c>
      <c r="M1487" s="298" t="s">
        <v>1728</v>
      </c>
      <c r="N1487" s="251">
        <v>335</v>
      </c>
      <c r="O1487" s="296" t="s">
        <v>686</v>
      </c>
      <c r="P1487" s="297" t="s">
        <v>372</v>
      </c>
      <c r="Q1487" s="293"/>
      <c r="R1487" s="293"/>
      <c r="S1487" s="293"/>
    </row>
    <row r="1488" spans="2:19" ht="15.75" customHeight="1">
      <c r="B1488" s="247">
        <v>5090</v>
      </c>
      <c r="C1488" s="293" t="s">
        <v>427</v>
      </c>
      <c r="D1488" s="294" t="s">
        <v>756</v>
      </c>
      <c r="E1488" s="267">
        <v>2180</v>
      </c>
      <c r="F1488" s="293" t="s">
        <v>518</v>
      </c>
      <c r="G1488" s="293" t="s">
        <v>7</v>
      </c>
      <c r="H1488" s="544">
        <v>44686</v>
      </c>
      <c r="I1488" s="293" t="s">
        <v>164</v>
      </c>
      <c r="J1488" s="268" t="s">
        <v>2562</v>
      </c>
      <c r="K1488" s="293" t="s">
        <v>1771</v>
      </c>
      <c r="L1488" s="251" t="s">
        <v>2531</v>
      </c>
      <c r="M1488" s="298" t="s">
        <v>856</v>
      </c>
      <c r="N1488" s="251">
        <v>315</v>
      </c>
      <c r="O1488" s="296" t="s">
        <v>686</v>
      </c>
      <c r="P1488" s="297"/>
      <c r="Q1488" s="293"/>
      <c r="R1488" s="293"/>
      <c r="S1488" s="293"/>
    </row>
    <row r="1489" spans="2:19" ht="15.75" customHeight="1">
      <c r="B1489" s="247">
        <v>5091</v>
      </c>
      <c r="C1489" s="293" t="s">
        <v>427</v>
      </c>
      <c r="D1489" s="294" t="s">
        <v>1580</v>
      </c>
      <c r="E1489" s="267">
        <v>2600</v>
      </c>
      <c r="F1489" s="293" t="s">
        <v>166</v>
      </c>
      <c r="G1489" s="293" t="s">
        <v>7</v>
      </c>
      <c r="H1489" s="544">
        <v>44686</v>
      </c>
      <c r="I1489" s="293" t="s">
        <v>164</v>
      </c>
      <c r="J1489" s="268" t="s">
        <v>2563</v>
      </c>
      <c r="K1489" s="293" t="s">
        <v>903</v>
      </c>
      <c r="L1489" s="251" t="s">
        <v>2532</v>
      </c>
      <c r="M1489" s="298" t="s">
        <v>1576</v>
      </c>
      <c r="N1489" s="251">
        <v>332</v>
      </c>
      <c r="O1489" s="296" t="s">
        <v>686</v>
      </c>
      <c r="P1489" s="297"/>
      <c r="Q1489" s="293"/>
      <c r="R1489" s="293"/>
      <c r="S1489" s="293"/>
    </row>
    <row r="1490" spans="2:19" ht="15.75" customHeight="1">
      <c r="B1490" s="247">
        <v>5092</v>
      </c>
      <c r="C1490" s="293" t="s">
        <v>427</v>
      </c>
      <c r="D1490" s="294" t="s">
        <v>72</v>
      </c>
      <c r="E1490" s="267">
        <v>1400</v>
      </c>
      <c r="F1490" s="293" t="s">
        <v>166</v>
      </c>
      <c r="G1490" s="293" t="s">
        <v>7</v>
      </c>
      <c r="H1490" s="544">
        <v>44685</v>
      </c>
      <c r="I1490" s="293" t="s">
        <v>164</v>
      </c>
      <c r="J1490" s="268" t="s">
        <v>1526</v>
      </c>
      <c r="K1490" s="293" t="s">
        <v>903</v>
      </c>
      <c r="L1490" s="251" t="s">
        <v>2533</v>
      </c>
      <c r="M1490" s="298" t="s">
        <v>73</v>
      </c>
      <c r="N1490" s="251">
        <v>268</v>
      </c>
      <c r="O1490" s="296" t="s">
        <v>686</v>
      </c>
      <c r="P1490" s="297"/>
      <c r="Q1490" s="293"/>
      <c r="R1490" s="293"/>
      <c r="S1490" s="293"/>
    </row>
    <row r="1491" spans="2:19" ht="15.75" customHeight="1">
      <c r="B1491" s="247">
        <v>5093</v>
      </c>
      <c r="C1491" s="293" t="s">
        <v>427</v>
      </c>
      <c r="D1491" s="294" t="s">
        <v>215</v>
      </c>
      <c r="E1491" s="267">
        <v>1400</v>
      </c>
      <c r="F1491" s="293" t="s">
        <v>166</v>
      </c>
      <c r="G1491" s="293" t="s">
        <v>7</v>
      </c>
      <c r="H1491" s="544">
        <v>44685</v>
      </c>
      <c r="I1491" s="293" t="s">
        <v>164</v>
      </c>
      <c r="J1491" s="268" t="s">
        <v>1526</v>
      </c>
      <c r="K1491" s="293" t="s">
        <v>903</v>
      </c>
      <c r="L1491" s="251" t="s">
        <v>2534</v>
      </c>
      <c r="M1491" s="298" t="s">
        <v>92</v>
      </c>
      <c r="N1491" s="251">
        <v>200</v>
      </c>
      <c r="O1491" s="296" t="s">
        <v>686</v>
      </c>
      <c r="P1491" s="297" t="s">
        <v>372</v>
      </c>
      <c r="Q1491" s="440" t="s">
        <v>2642</v>
      </c>
      <c r="R1491" s="293"/>
      <c r="S1491" s="293"/>
    </row>
    <row r="1492" spans="2:19" ht="15.75" customHeight="1">
      <c r="B1492" s="247">
        <v>5094</v>
      </c>
      <c r="C1492" s="293" t="s">
        <v>427</v>
      </c>
      <c r="D1492" s="294" t="s">
        <v>422</v>
      </c>
      <c r="E1492" s="267">
        <v>2180</v>
      </c>
      <c r="F1492" s="293" t="s">
        <v>163</v>
      </c>
      <c r="G1492" s="293" t="s">
        <v>7</v>
      </c>
      <c r="H1492" s="544">
        <v>44685</v>
      </c>
      <c r="I1492" s="293" t="s">
        <v>164</v>
      </c>
      <c r="J1492" s="268" t="s">
        <v>390</v>
      </c>
      <c r="K1492" s="293" t="s">
        <v>1768</v>
      </c>
      <c r="L1492" s="251" t="s">
        <v>2535</v>
      </c>
      <c r="M1492" s="298" t="s">
        <v>825</v>
      </c>
      <c r="N1492" s="251">
        <v>220</v>
      </c>
      <c r="O1492" s="296" t="s">
        <v>686</v>
      </c>
      <c r="P1492" s="304" t="s">
        <v>372</v>
      </c>
      <c r="Q1492" s="293"/>
      <c r="R1492" s="293"/>
      <c r="S1492" s="293"/>
    </row>
    <row r="1493" spans="2:19" ht="15.75" customHeight="1">
      <c r="B1493" s="247">
        <v>5095</v>
      </c>
      <c r="C1493" s="293" t="s">
        <v>427</v>
      </c>
      <c r="D1493" s="294" t="s">
        <v>819</v>
      </c>
      <c r="E1493" s="267">
        <v>2180</v>
      </c>
      <c r="F1493" s="293" t="s">
        <v>163</v>
      </c>
      <c r="G1493" s="293" t="s">
        <v>7</v>
      </c>
      <c r="H1493" s="544">
        <v>44685</v>
      </c>
      <c r="I1493" s="293" t="s">
        <v>164</v>
      </c>
      <c r="J1493" s="268" t="s">
        <v>2562</v>
      </c>
      <c r="K1493" s="293" t="s">
        <v>1768</v>
      </c>
      <c r="L1493" s="251" t="s">
        <v>2536</v>
      </c>
      <c r="M1493" s="298" t="s">
        <v>861</v>
      </c>
      <c r="N1493" s="425">
        <v>187</v>
      </c>
      <c r="O1493" s="296" t="s">
        <v>686</v>
      </c>
      <c r="P1493" s="304" t="s">
        <v>372</v>
      </c>
      <c r="Q1493" s="293"/>
      <c r="R1493" s="293"/>
      <c r="S1493" s="293"/>
    </row>
    <row r="1494" spans="2:19" ht="15.75" customHeight="1">
      <c r="B1494" s="247">
        <v>5096</v>
      </c>
      <c r="C1494" s="293" t="s">
        <v>429</v>
      </c>
      <c r="D1494" s="294" t="s">
        <v>395</v>
      </c>
      <c r="E1494" s="267">
        <v>3350</v>
      </c>
      <c r="F1494" s="293" t="s">
        <v>198</v>
      </c>
      <c r="G1494" s="293" t="s">
        <v>1609</v>
      </c>
      <c r="H1494" s="544">
        <v>44685</v>
      </c>
      <c r="I1494" s="293" t="s">
        <v>164</v>
      </c>
      <c r="J1494" s="268" t="s">
        <v>2566</v>
      </c>
      <c r="K1494" s="293" t="s">
        <v>1749</v>
      </c>
      <c r="L1494" s="251" t="s">
        <v>2537</v>
      </c>
      <c r="M1494" s="298" t="s">
        <v>1445</v>
      </c>
      <c r="N1494" s="251">
        <v>264</v>
      </c>
      <c r="O1494" s="296" t="s">
        <v>686</v>
      </c>
      <c r="P1494" s="297"/>
      <c r="Q1494" s="293"/>
      <c r="R1494" s="293"/>
      <c r="S1494" s="293"/>
    </row>
    <row r="1495" spans="2:19" ht="15.6" customHeight="1">
      <c r="B1495" s="247">
        <v>5097</v>
      </c>
      <c r="C1495" s="293" t="s">
        <v>427</v>
      </c>
      <c r="D1495" s="294" t="s">
        <v>2067</v>
      </c>
      <c r="E1495" s="267">
        <v>1800</v>
      </c>
      <c r="F1495" s="293" t="s">
        <v>163</v>
      </c>
      <c r="G1495" s="293" t="s">
        <v>7</v>
      </c>
      <c r="H1495" s="544">
        <v>44685</v>
      </c>
      <c r="I1495" s="293" t="s">
        <v>164</v>
      </c>
      <c r="J1495" s="268" t="s">
        <v>1526</v>
      </c>
      <c r="K1495" s="293" t="s">
        <v>1768</v>
      </c>
      <c r="L1495" s="251" t="s">
        <v>2538</v>
      </c>
      <c r="M1495" s="298" t="s">
        <v>8</v>
      </c>
      <c r="N1495" s="282">
        <v>289</v>
      </c>
      <c r="O1495" s="296" t="s">
        <v>686</v>
      </c>
      <c r="P1495" s="304" t="s">
        <v>372</v>
      </c>
      <c r="Q1495" s="293"/>
      <c r="R1495" s="293"/>
      <c r="S1495" s="293"/>
    </row>
    <row r="1496" spans="2:19" ht="15.75" customHeight="1">
      <c r="B1496" s="247">
        <v>5098</v>
      </c>
      <c r="C1496" s="293" t="s">
        <v>427</v>
      </c>
      <c r="D1496" s="294" t="s">
        <v>41</v>
      </c>
      <c r="E1496" s="267">
        <v>2800</v>
      </c>
      <c r="F1496" s="293" t="s">
        <v>198</v>
      </c>
      <c r="G1496" s="293" t="s">
        <v>7</v>
      </c>
      <c r="H1496" s="544">
        <v>44685</v>
      </c>
      <c r="I1496" s="293" t="s">
        <v>164</v>
      </c>
      <c r="J1496" s="268" t="s">
        <v>1526</v>
      </c>
      <c r="K1496" s="293" t="s">
        <v>1749</v>
      </c>
      <c r="L1496" s="251" t="s">
        <v>2539</v>
      </c>
      <c r="M1496" s="298" t="s">
        <v>42</v>
      </c>
      <c r="N1496" s="251">
        <v>195</v>
      </c>
      <c r="O1496" s="296" t="s">
        <v>686</v>
      </c>
      <c r="P1496" s="297"/>
      <c r="Q1496" s="293"/>
      <c r="R1496" s="293"/>
      <c r="S1496" s="293"/>
    </row>
    <row r="1497" spans="2:19" ht="14.1" customHeight="1">
      <c r="B1497" s="247">
        <v>5099</v>
      </c>
      <c r="C1497" s="293" t="s">
        <v>427</v>
      </c>
      <c r="D1497" s="294" t="s">
        <v>56</v>
      </c>
      <c r="E1497" s="267">
        <v>2800</v>
      </c>
      <c r="F1497" s="293" t="s">
        <v>198</v>
      </c>
      <c r="G1497" s="293" t="s">
        <v>7</v>
      </c>
      <c r="H1497" s="544">
        <v>44685</v>
      </c>
      <c r="I1497" s="293" t="s">
        <v>164</v>
      </c>
      <c r="J1497" s="268" t="s">
        <v>689</v>
      </c>
      <c r="K1497" s="293" t="s">
        <v>1749</v>
      </c>
      <c r="L1497" s="251" t="s">
        <v>2540</v>
      </c>
      <c r="M1497" s="298" t="s">
        <v>57</v>
      </c>
      <c r="N1497" s="251">
        <v>95</v>
      </c>
      <c r="O1497" s="296" t="s">
        <v>686</v>
      </c>
      <c r="P1497" s="297"/>
      <c r="Q1497" s="293"/>
      <c r="R1497" s="293"/>
      <c r="S1497" s="293"/>
    </row>
    <row r="1498" spans="2:19" ht="14.1" customHeight="1">
      <c r="B1498" s="247">
        <v>5100</v>
      </c>
      <c r="C1498" s="293" t="s">
        <v>427</v>
      </c>
      <c r="D1498" s="294" t="s">
        <v>78</v>
      </c>
      <c r="E1498" s="267">
        <v>1600</v>
      </c>
      <c r="F1498" s="293" t="s">
        <v>166</v>
      </c>
      <c r="G1498" s="293" t="s">
        <v>7</v>
      </c>
      <c r="H1498" s="544">
        <v>44685</v>
      </c>
      <c r="I1498" s="293" t="s">
        <v>164</v>
      </c>
      <c r="J1498" s="268" t="s">
        <v>1526</v>
      </c>
      <c r="K1498" s="293" t="s">
        <v>903</v>
      </c>
      <c r="L1498" s="251" t="s">
        <v>2541</v>
      </c>
      <c r="M1498" s="298" t="s">
        <v>79</v>
      </c>
      <c r="N1498" s="251">
        <v>213</v>
      </c>
      <c r="O1498" s="296" t="s">
        <v>686</v>
      </c>
      <c r="P1498" s="297"/>
      <c r="Q1498" s="293"/>
      <c r="R1498" s="293"/>
      <c r="S1498" s="293"/>
    </row>
    <row r="1499" spans="2:19" ht="15.75" customHeight="1">
      <c r="B1499" s="247">
        <v>5101</v>
      </c>
      <c r="C1499" s="293" t="s">
        <v>427</v>
      </c>
      <c r="D1499" s="294" t="s">
        <v>46</v>
      </c>
      <c r="E1499" s="267">
        <v>3000</v>
      </c>
      <c r="F1499" s="293" t="s">
        <v>198</v>
      </c>
      <c r="G1499" s="293" t="s">
        <v>7</v>
      </c>
      <c r="H1499" s="544">
        <v>44685</v>
      </c>
      <c r="I1499" s="293" t="s">
        <v>280</v>
      </c>
      <c r="J1499" s="268" t="s">
        <v>2565</v>
      </c>
      <c r="K1499" s="293" t="s">
        <v>1749</v>
      </c>
      <c r="L1499" s="251" t="s">
        <v>2542</v>
      </c>
      <c r="M1499" s="298" t="s">
        <v>47</v>
      </c>
      <c r="N1499" s="251">
        <v>196</v>
      </c>
      <c r="O1499" s="296" t="s">
        <v>686</v>
      </c>
      <c r="P1499" s="297"/>
      <c r="Q1499" s="293"/>
      <c r="R1499" s="293"/>
      <c r="S1499" s="293"/>
    </row>
    <row r="1500" spans="2:19" ht="15.75" customHeight="1">
      <c r="B1500" s="247">
        <v>5102</v>
      </c>
      <c r="C1500" s="293" t="s">
        <v>427</v>
      </c>
      <c r="D1500" s="294" t="s">
        <v>767</v>
      </c>
      <c r="E1500" s="267">
        <v>1800</v>
      </c>
      <c r="F1500" s="293" t="s">
        <v>163</v>
      </c>
      <c r="G1500" s="293" t="s">
        <v>7</v>
      </c>
      <c r="H1500" s="544">
        <v>44685</v>
      </c>
      <c r="I1500" s="293" t="s">
        <v>164</v>
      </c>
      <c r="J1500" s="268" t="s">
        <v>390</v>
      </c>
      <c r="K1500" s="293" t="s">
        <v>1768</v>
      </c>
      <c r="L1500" s="251" t="s">
        <v>2543</v>
      </c>
      <c r="M1500" s="298" t="s">
        <v>852</v>
      </c>
      <c r="N1500" s="251">
        <v>311</v>
      </c>
      <c r="O1500" s="296" t="s">
        <v>686</v>
      </c>
      <c r="P1500" s="304" t="s">
        <v>372</v>
      </c>
      <c r="Q1500" s="293"/>
      <c r="R1500" s="293"/>
      <c r="S1500" s="293"/>
    </row>
    <row r="1501" spans="2:19" ht="15.75" customHeight="1">
      <c r="B1501" s="247">
        <v>5103</v>
      </c>
      <c r="C1501" s="293" t="s">
        <v>427</v>
      </c>
      <c r="D1501" s="294" t="s">
        <v>2569</v>
      </c>
      <c r="E1501" s="388">
        <v>1600</v>
      </c>
      <c r="F1501" s="293" t="s">
        <v>166</v>
      </c>
      <c r="G1501" s="293" t="s">
        <v>1638</v>
      </c>
      <c r="H1501" s="544">
        <v>44684</v>
      </c>
      <c r="I1501" s="293" t="s">
        <v>164</v>
      </c>
      <c r="J1501" s="268" t="s">
        <v>2568</v>
      </c>
      <c r="K1501" s="293" t="s">
        <v>903</v>
      </c>
      <c r="L1501" s="251" t="s">
        <v>2544</v>
      </c>
      <c r="M1501" s="298" t="s">
        <v>2282</v>
      </c>
      <c r="N1501" s="251">
        <v>368</v>
      </c>
      <c r="O1501" s="296" t="s">
        <v>686</v>
      </c>
      <c r="P1501" s="297"/>
      <c r="Q1501" s="293"/>
      <c r="R1501" s="293"/>
      <c r="S1501" s="293"/>
    </row>
    <row r="1502" spans="2:19" ht="15.75" customHeight="1">
      <c r="B1502" s="247">
        <v>5104</v>
      </c>
      <c r="C1502" s="293" t="s">
        <v>427</v>
      </c>
      <c r="D1502" s="294" t="s">
        <v>2743</v>
      </c>
      <c r="E1502" s="267">
        <v>1350</v>
      </c>
      <c r="F1502" s="293" t="s">
        <v>166</v>
      </c>
      <c r="G1502" s="293" t="s">
        <v>7</v>
      </c>
      <c r="H1502" s="544">
        <v>44684</v>
      </c>
      <c r="I1502" s="293" t="s">
        <v>164</v>
      </c>
      <c r="J1502" s="268" t="s">
        <v>390</v>
      </c>
      <c r="K1502" s="293" t="s">
        <v>903</v>
      </c>
      <c r="L1502" s="251" t="s">
        <v>2545</v>
      </c>
      <c r="M1502" s="298" t="s">
        <v>859</v>
      </c>
      <c r="N1502" s="251">
        <v>318</v>
      </c>
      <c r="O1502" s="296" t="s">
        <v>686</v>
      </c>
      <c r="P1502" s="297"/>
      <c r="Q1502" s="293"/>
      <c r="R1502" s="293"/>
      <c r="S1502" s="293"/>
    </row>
    <row r="1503" spans="2:19" ht="15.6" customHeight="1">
      <c r="B1503" s="247">
        <v>5105</v>
      </c>
      <c r="C1503" s="293" t="s">
        <v>427</v>
      </c>
      <c r="D1503" s="294" t="s">
        <v>2123</v>
      </c>
      <c r="E1503" s="267">
        <v>3350</v>
      </c>
      <c r="F1503" s="293" t="s">
        <v>255</v>
      </c>
      <c r="G1503" s="293" t="s">
        <v>7</v>
      </c>
      <c r="H1503" s="544">
        <v>44684</v>
      </c>
      <c r="I1503" s="293" t="s">
        <v>164</v>
      </c>
      <c r="J1503" s="268" t="s">
        <v>2994</v>
      </c>
      <c r="K1503" s="293" t="s">
        <v>1774</v>
      </c>
      <c r="L1503" s="251" t="s">
        <v>2546</v>
      </c>
      <c r="M1503" s="298" t="s">
        <v>2122</v>
      </c>
      <c r="N1503" s="251">
        <v>363</v>
      </c>
      <c r="O1503" s="296" t="s">
        <v>686</v>
      </c>
      <c r="P1503" s="297"/>
      <c r="Q1503" s="293"/>
      <c r="R1503" s="293"/>
      <c r="S1503" s="293"/>
    </row>
    <row r="1504" spans="2:19" ht="15.75" customHeight="1">
      <c r="B1504" s="247">
        <v>5106</v>
      </c>
      <c r="C1504" s="293" t="s">
        <v>1884</v>
      </c>
      <c r="D1504" s="294" t="s">
        <v>177</v>
      </c>
      <c r="E1504" s="267">
        <v>1350</v>
      </c>
      <c r="F1504" s="293" t="s">
        <v>166</v>
      </c>
      <c r="G1504" s="293" t="s">
        <v>7</v>
      </c>
      <c r="H1504" s="544">
        <v>44684</v>
      </c>
      <c r="I1504" s="293" t="s">
        <v>164</v>
      </c>
      <c r="J1504" s="268" t="s">
        <v>393</v>
      </c>
      <c r="K1504" s="293" t="s">
        <v>903</v>
      </c>
      <c r="L1504" s="251" t="s">
        <v>2547</v>
      </c>
      <c r="M1504" s="298" t="s">
        <v>949</v>
      </c>
      <c r="N1504" s="323">
        <v>15</v>
      </c>
      <c r="O1504" s="296" t="s">
        <v>686</v>
      </c>
      <c r="P1504" s="297"/>
      <c r="Q1504" s="293"/>
      <c r="R1504" s="293"/>
      <c r="S1504" s="293"/>
    </row>
    <row r="1505" spans="2:19" ht="15.6" customHeight="1">
      <c r="B1505" s="247">
        <v>5107</v>
      </c>
      <c r="C1505" s="293" t="s">
        <v>427</v>
      </c>
      <c r="D1505" s="294" t="s">
        <v>1582</v>
      </c>
      <c r="E1505" s="267">
        <v>1350</v>
      </c>
      <c r="F1505" s="293" t="s">
        <v>166</v>
      </c>
      <c r="G1505" s="293" t="s">
        <v>7</v>
      </c>
      <c r="H1505" s="544">
        <v>44684</v>
      </c>
      <c r="I1505" s="293" t="s">
        <v>164</v>
      </c>
      <c r="J1505" s="268" t="s">
        <v>374</v>
      </c>
      <c r="K1505" s="293" t="s">
        <v>903</v>
      </c>
      <c r="L1505" s="251" t="s">
        <v>2548</v>
      </c>
      <c r="M1505" s="298" t="s">
        <v>1587</v>
      </c>
      <c r="N1505" s="251">
        <v>326</v>
      </c>
      <c r="O1505" s="296" t="s">
        <v>686</v>
      </c>
      <c r="P1505" s="297"/>
      <c r="Q1505" s="293"/>
      <c r="R1505" s="293"/>
      <c r="S1505" s="293"/>
    </row>
    <row r="1506" spans="2:19" ht="15.6" customHeight="1">
      <c r="B1506" s="247">
        <v>5108</v>
      </c>
      <c r="C1506" s="293" t="s">
        <v>427</v>
      </c>
      <c r="D1506" s="294" t="s">
        <v>580</v>
      </c>
      <c r="E1506" s="267">
        <v>3350</v>
      </c>
      <c r="F1506" s="293" t="s">
        <v>865</v>
      </c>
      <c r="G1506" s="293" t="s">
        <v>1638</v>
      </c>
      <c r="H1506" s="544">
        <v>44684</v>
      </c>
      <c r="I1506" s="293" t="s">
        <v>164</v>
      </c>
      <c r="J1506" s="268" t="s">
        <v>590</v>
      </c>
      <c r="K1506" s="293" t="s">
        <v>1770</v>
      </c>
      <c r="L1506" s="251" t="s">
        <v>2549</v>
      </c>
      <c r="M1506" s="298" t="s">
        <v>848</v>
      </c>
      <c r="N1506" s="251">
        <v>306</v>
      </c>
      <c r="O1506" s="296" t="s">
        <v>686</v>
      </c>
      <c r="P1506" s="297"/>
      <c r="Q1506" s="293"/>
      <c r="R1506" s="293"/>
      <c r="S1506" s="293"/>
    </row>
    <row r="1507" spans="2:19" ht="15.75" customHeight="1">
      <c r="B1507" s="247">
        <v>5109</v>
      </c>
      <c r="C1507" s="293" t="s">
        <v>427</v>
      </c>
      <c r="D1507" s="294" t="s">
        <v>412</v>
      </c>
      <c r="E1507" s="267">
        <v>2800</v>
      </c>
      <c r="F1507" s="293" t="s">
        <v>865</v>
      </c>
      <c r="G1507" s="293" t="s">
        <v>7</v>
      </c>
      <c r="H1507" s="544">
        <v>44687</v>
      </c>
      <c r="I1507" s="293" t="s">
        <v>164</v>
      </c>
      <c r="J1507" s="268" t="s">
        <v>2578</v>
      </c>
      <c r="K1507" s="293" t="s">
        <v>1770</v>
      </c>
      <c r="L1507" s="251" t="s">
        <v>2574</v>
      </c>
      <c r="M1507" s="298" t="s">
        <v>822</v>
      </c>
      <c r="N1507" s="251">
        <v>374</v>
      </c>
      <c r="O1507" s="296" t="s">
        <v>686</v>
      </c>
      <c r="P1507" s="297"/>
      <c r="Q1507" s="293"/>
      <c r="R1507" s="293"/>
      <c r="S1507" s="293"/>
    </row>
    <row r="1508" spans="2:19" ht="15.6" customHeight="1">
      <c r="B1508" s="247">
        <v>5110</v>
      </c>
      <c r="C1508" s="293" t="s">
        <v>427</v>
      </c>
      <c r="D1508" s="294" t="s">
        <v>1581</v>
      </c>
      <c r="E1508" s="267">
        <v>2000</v>
      </c>
      <c r="F1508" s="293" t="s">
        <v>163</v>
      </c>
      <c r="G1508" s="293" t="s">
        <v>7</v>
      </c>
      <c r="H1508" s="544">
        <v>44687</v>
      </c>
      <c r="I1508" s="293" t="s">
        <v>164</v>
      </c>
      <c r="J1508" s="268" t="s">
        <v>2579</v>
      </c>
      <c r="K1508" s="293" t="s">
        <v>1768</v>
      </c>
      <c r="L1508" s="251" t="s">
        <v>2575</v>
      </c>
      <c r="M1508" s="298" t="s">
        <v>1585</v>
      </c>
      <c r="N1508" s="251">
        <v>324</v>
      </c>
      <c r="O1508" s="296" t="s">
        <v>686</v>
      </c>
      <c r="P1508" s="304" t="s">
        <v>372</v>
      </c>
      <c r="Q1508" s="293"/>
      <c r="R1508" s="293"/>
      <c r="S1508" s="293"/>
    </row>
    <row r="1509" spans="2:19" ht="15.6" customHeight="1">
      <c r="B1509" s="247">
        <v>5111</v>
      </c>
      <c r="C1509" s="293" t="s">
        <v>446</v>
      </c>
      <c r="D1509" s="294" t="s">
        <v>202</v>
      </c>
      <c r="E1509" s="267">
        <v>7000</v>
      </c>
      <c r="F1509" s="293" t="s">
        <v>198</v>
      </c>
      <c r="G1509" s="293" t="s">
        <v>7</v>
      </c>
      <c r="H1509" s="544">
        <v>44687</v>
      </c>
      <c r="I1509" s="293" t="s">
        <v>224</v>
      </c>
      <c r="J1509" s="268" t="s">
        <v>2379</v>
      </c>
      <c r="K1509" s="293" t="s">
        <v>1749</v>
      </c>
      <c r="L1509" s="251" t="s">
        <v>2576</v>
      </c>
      <c r="M1509" s="298" t="s">
        <v>1585</v>
      </c>
      <c r="N1509" s="251">
        <v>155</v>
      </c>
      <c r="O1509" s="296" t="s">
        <v>686</v>
      </c>
      <c r="P1509" s="297"/>
      <c r="Q1509" s="293"/>
      <c r="R1509" s="293"/>
      <c r="S1509" s="293"/>
    </row>
    <row r="1510" spans="2:19" ht="15.75" customHeight="1">
      <c r="B1510" s="247">
        <v>5112</v>
      </c>
      <c r="C1510" s="293" t="s">
        <v>427</v>
      </c>
      <c r="D1510" s="294" t="s">
        <v>1554</v>
      </c>
      <c r="E1510" s="267">
        <v>2000</v>
      </c>
      <c r="F1510" s="293" t="s">
        <v>163</v>
      </c>
      <c r="G1510" s="293" t="s">
        <v>7</v>
      </c>
      <c r="H1510" s="544">
        <v>44687</v>
      </c>
      <c r="I1510" s="293" t="s">
        <v>164</v>
      </c>
      <c r="J1510" s="268" t="s">
        <v>2580</v>
      </c>
      <c r="K1510" s="293" t="s">
        <v>1768</v>
      </c>
      <c r="L1510" s="251" t="s">
        <v>2577</v>
      </c>
      <c r="M1510" s="298" t="s">
        <v>1266</v>
      </c>
      <c r="N1510" s="251">
        <v>325</v>
      </c>
      <c r="O1510" s="296" t="s">
        <v>686</v>
      </c>
      <c r="P1510" s="304" t="s">
        <v>372</v>
      </c>
      <c r="Q1510" s="293"/>
      <c r="R1510" s="293"/>
      <c r="S1510" s="293"/>
    </row>
    <row r="1511" spans="2:19" ht="15.75" customHeight="1">
      <c r="B1511" s="247">
        <v>5113</v>
      </c>
      <c r="C1511" s="293" t="s">
        <v>1884</v>
      </c>
      <c r="D1511" s="294" t="s">
        <v>309</v>
      </c>
      <c r="E1511" s="316">
        <v>1200</v>
      </c>
      <c r="F1511" s="293" t="s">
        <v>166</v>
      </c>
      <c r="G1511" s="293" t="s">
        <v>184</v>
      </c>
      <c r="H1511" s="548">
        <v>44579</v>
      </c>
      <c r="I1511" s="293" t="s">
        <v>164</v>
      </c>
      <c r="J1511" s="293" t="s">
        <v>2581</v>
      </c>
      <c r="K1511" s="183" t="s">
        <v>903</v>
      </c>
      <c r="L1511" s="251">
        <v>660441</v>
      </c>
      <c r="M1511" s="298" t="s">
        <v>967</v>
      </c>
      <c r="N1511" s="251">
        <v>21</v>
      </c>
      <c r="O1511" s="296" t="s">
        <v>686</v>
      </c>
      <c r="P1511" s="297"/>
      <c r="Q1511" s="293"/>
      <c r="R1511" s="293"/>
      <c r="S1511" s="293"/>
    </row>
    <row r="1512" spans="2:19" ht="29.25" customHeight="1">
      <c r="B1512" s="247">
        <v>5114</v>
      </c>
      <c r="C1512" s="293" t="s">
        <v>427</v>
      </c>
      <c r="D1512" s="294" t="s">
        <v>736</v>
      </c>
      <c r="E1512" s="267">
        <v>2180</v>
      </c>
      <c r="F1512" s="293" t="s">
        <v>518</v>
      </c>
      <c r="G1512" s="293" t="s">
        <v>432</v>
      </c>
      <c r="H1512" s="544">
        <v>44615</v>
      </c>
      <c r="I1512" s="293" t="s">
        <v>164</v>
      </c>
      <c r="J1512" s="293" t="s">
        <v>2582</v>
      </c>
      <c r="K1512" s="293" t="s">
        <v>1771</v>
      </c>
      <c r="L1512" s="251">
        <v>423134</v>
      </c>
      <c r="M1512" s="298" t="s">
        <v>854</v>
      </c>
      <c r="N1512" s="251">
        <v>313</v>
      </c>
      <c r="O1512" s="296" t="s">
        <v>686</v>
      </c>
      <c r="P1512" s="297"/>
      <c r="Q1512" s="293"/>
      <c r="R1512" s="293"/>
      <c r="S1512" s="293"/>
    </row>
    <row r="1513" spans="2:19" ht="15.75" customHeight="1">
      <c r="B1513" s="247">
        <v>5115</v>
      </c>
      <c r="C1513" s="293" t="s">
        <v>427</v>
      </c>
      <c r="D1513" s="294" t="s">
        <v>763</v>
      </c>
      <c r="E1513" s="267">
        <v>2180</v>
      </c>
      <c r="F1513" s="293" t="s">
        <v>518</v>
      </c>
      <c r="G1513" s="293" t="s">
        <v>432</v>
      </c>
      <c r="H1513" s="544">
        <v>44615</v>
      </c>
      <c r="I1513" s="293" t="s">
        <v>164</v>
      </c>
      <c r="J1513" s="293" t="s">
        <v>2582</v>
      </c>
      <c r="K1513" s="293" t="s">
        <v>1771</v>
      </c>
      <c r="L1513" s="251">
        <v>423134</v>
      </c>
      <c r="M1513" s="298" t="s">
        <v>855</v>
      </c>
      <c r="N1513" s="251">
        <v>314</v>
      </c>
      <c r="O1513" s="296" t="s">
        <v>686</v>
      </c>
      <c r="P1513" s="297"/>
      <c r="Q1513" s="293"/>
      <c r="R1513" s="293"/>
      <c r="S1513" s="293"/>
    </row>
    <row r="1514" spans="2:19" ht="15.75" customHeight="1">
      <c r="B1514" s="247">
        <v>5116</v>
      </c>
      <c r="C1514" s="293" t="s">
        <v>440</v>
      </c>
      <c r="D1514" s="294" t="s">
        <v>457</v>
      </c>
      <c r="E1514" s="267">
        <v>3350</v>
      </c>
      <c r="F1514" s="293" t="s">
        <v>255</v>
      </c>
      <c r="G1514" s="293" t="s">
        <v>7</v>
      </c>
      <c r="H1514" s="544">
        <v>44536</v>
      </c>
      <c r="I1514" s="293" t="s">
        <v>164</v>
      </c>
      <c r="J1514" s="293" t="s">
        <v>352</v>
      </c>
      <c r="K1514" s="293" t="s">
        <v>1774</v>
      </c>
      <c r="L1514" s="249">
        <v>3777</v>
      </c>
      <c r="M1514" s="295" t="s">
        <v>829</v>
      </c>
      <c r="N1514" s="249">
        <v>285</v>
      </c>
      <c r="O1514" s="296" t="s">
        <v>686</v>
      </c>
      <c r="P1514" s="297"/>
      <c r="Q1514" s="293"/>
      <c r="R1514" s="293"/>
      <c r="S1514" s="293"/>
    </row>
    <row r="1515" spans="2:19" ht="15.75" customHeight="1">
      <c r="B1515" s="247">
        <v>5117</v>
      </c>
      <c r="C1515" s="293" t="s">
        <v>427</v>
      </c>
      <c r="D1515" s="294" t="s">
        <v>93</v>
      </c>
      <c r="E1515" s="267">
        <v>2180</v>
      </c>
      <c r="F1515" s="293" t="s">
        <v>163</v>
      </c>
      <c r="G1515" s="293" t="s">
        <v>7</v>
      </c>
      <c r="H1515" s="544">
        <v>44609</v>
      </c>
      <c r="I1515" s="293" t="s">
        <v>164</v>
      </c>
      <c r="J1515" s="268" t="s">
        <v>674</v>
      </c>
      <c r="K1515" s="293" t="s">
        <v>1751</v>
      </c>
      <c r="L1515" s="251">
        <v>5890</v>
      </c>
      <c r="M1515" s="298" t="s">
        <v>94</v>
      </c>
      <c r="N1515" s="251">
        <v>231</v>
      </c>
      <c r="O1515" s="296" t="s">
        <v>686</v>
      </c>
      <c r="P1515" s="304" t="s">
        <v>372</v>
      </c>
      <c r="Q1515" s="293" t="s">
        <v>2589</v>
      </c>
      <c r="R1515" s="293"/>
      <c r="S1515" s="293"/>
    </row>
    <row r="1516" spans="2:19" ht="15.6" customHeight="1">
      <c r="B1516" s="247">
        <v>5118</v>
      </c>
      <c r="C1516" s="293" t="s">
        <v>427</v>
      </c>
      <c r="D1516" s="294" t="s">
        <v>212</v>
      </c>
      <c r="E1516" s="267">
        <v>5000</v>
      </c>
      <c r="F1516" s="293" t="s">
        <v>303</v>
      </c>
      <c r="G1516" s="293" t="s">
        <v>1609</v>
      </c>
      <c r="H1516" s="544">
        <v>44673</v>
      </c>
      <c r="I1516" s="293" t="s">
        <v>224</v>
      </c>
      <c r="J1516" s="293" t="s">
        <v>285</v>
      </c>
      <c r="K1516" s="183" t="s">
        <v>1775</v>
      </c>
      <c r="L1516" s="319">
        <v>6053076</v>
      </c>
      <c r="M1516" s="318" t="s">
        <v>1370</v>
      </c>
      <c r="N1516" s="319">
        <v>202</v>
      </c>
      <c r="O1516" s="296" t="s">
        <v>686</v>
      </c>
      <c r="P1516" s="297"/>
      <c r="Q1516" s="293"/>
      <c r="R1516" s="293"/>
      <c r="S1516" s="293"/>
    </row>
    <row r="1517" spans="2:19" ht="15.6" customHeight="1">
      <c r="B1517" s="247">
        <v>5119</v>
      </c>
      <c r="C1517" s="293" t="s">
        <v>427</v>
      </c>
      <c r="D1517" s="294" t="s">
        <v>12</v>
      </c>
      <c r="E1517" s="267">
        <v>2180</v>
      </c>
      <c r="F1517" s="293" t="s">
        <v>163</v>
      </c>
      <c r="G1517" s="293" t="s">
        <v>7</v>
      </c>
      <c r="H1517" s="544">
        <v>44692</v>
      </c>
      <c r="I1517" s="293" t="s">
        <v>164</v>
      </c>
      <c r="J1517" s="268" t="s">
        <v>2606</v>
      </c>
      <c r="K1517" s="293" t="s">
        <v>1751</v>
      </c>
      <c r="L1517" s="251" t="s">
        <v>2596</v>
      </c>
      <c r="M1517" s="298" t="s">
        <v>13</v>
      </c>
      <c r="N1517" s="251">
        <v>177</v>
      </c>
      <c r="O1517" s="296" t="s">
        <v>686</v>
      </c>
      <c r="P1517" s="304" t="s">
        <v>372</v>
      </c>
      <c r="Q1517" s="293"/>
      <c r="R1517" s="293"/>
      <c r="S1517" s="293"/>
    </row>
    <row r="1518" spans="2:19" ht="15.6" customHeight="1">
      <c r="B1518" s="247">
        <v>5120</v>
      </c>
      <c r="C1518" s="293" t="s">
        <v>433</v>
      </c>
      <c r="D1518" s="294" t="s">
        <v>2409</v>
      </c>
      <c r="E1518" s="267">
        <v>14750</v>
      </c>
      <c r="F1518" s="293" t="s">
        <v>166</v>
      </c>
      <c r="G1518" s="293" t="s">
        <v>7</v>
      </c>
      <c r="H1518" s="544">
        <v>44692</v>
      </c>
      <c r="I1518" s="293" t="s">
        <v>164</v>
      </c>
      <c r="J1518" s="268" t="s">
        <v>2607</v>
      </c>
      <c r="K1518" s="293" t="s">
        <v>903</v>
      </c>
      <c r="L1518" s="251" t="s">
        <v>2597</v>
      </c>
      <c r="M1518" s="298" t="s">
        <v>915</v>
      </c>
      <c r="N1518" s="251">
        <v>2</v>
      </c>
      <c r="O1518" s="296" t="s">
        <v>686</v>
      </c>
      <c r="P1518" s="297"/>
      <c r="Q1518" s="293"/>
      <c r="R1518" s="293"/>
      <c r="S1518" s="293"/>
    </row>
    <row r="1519" spans="2:19" ht="15.6" customHeight="1">
      <c r="B1519" s="247">
        <v>5121</v>
      </c>
      <c r="C1519" s="293" t="s">
        <v>427</v>
      </c>
      <c r="D1519" s="294" t="s">
        <v>2593</v>
      </c>
      <c r="E1519" s="267">
        <v>3350</v>
      </c>
      <c r="F1519" s="293" t="s">
        <v>865</v>
      </c>
      <c r="G1519" s="293" t="s">
        <v>7</v>
      </c>
      <c r="H1519" s="544">
        <v>44691</v>
      </c>
      <c r="I1519" s="293" t="s">
        <v>164</v>
      </c>
      <c r="J1519" s="268" t="s">
        <v>2608</v>
      </c>
      <c r="K1519" s="293" t="s">
        <v>1770</v>
      </c>
      <c r="L1519" s="251" t="s">
        <v>2598</v>
      </c>
      <c r="M1519" s="298" t="s">
        <v>2591</v>
      </c>
      <c r="N1519" s="251">
        <v>378</v>
      </c>
      <c r="O1519" s="296" t="s">
        <v>686</v>
      </c>
      <c r="P1519" s="297"/>
      <c r="Q1519" s="293"/>
      <c r="R1519" s="293"/>
      <c r="S1519" s="293"/>
    </row>
    <row r="1520" spans="2:19" ht="15.75" customHeight="1">
      <c r="B1520" s="247">
        <v>5122</v>
      </c>
      <c r="C1520" s="293" t="s">
        <v>294</v>
      </c>
      <c r="D1520" s="294" t="s">
        <v>28</v>
      </c>
      <c r="E1520" s="267">
        <v>3000</v>
      </c>
      <c r="F1520" s="293" t="s">
        <v>198</v>
      </c>
      <c r="G1520" s="293" t="s">
        <v>7</v>
      </c>
      <c r="H1520" s="544">
        <v>44690</v>
      </c>
      <c r="I1520" s="293" t="s">
        <v>280</v>
      </c>
      <c r="J1520" s="268" t="s">
        <v>2609</v>
      </c>
      <c r="K1520" s="293" t="s">
        <v>1749</v>
      </c>
      <c r="L1520" s="251" t="s">
        <v>2599</v>
      </c>
      <c r="M1520" s="298" t="s">
        <v>2213</v>
      </c>
      <c r="N1520" s="251">
        <v>303</v>
      </c>
      <c r="O1520" s="296" t="s">
        <v>686</v>
      </c>
      <c r="P1520" s="297"/>
      <c r="Q1520" s="293"/>
      <c r="R1520" s="293"/>
      <c r="S1520" s="293"/>
    </row>
    <row r="1521" spans="2:19" ht="14.4" customHeight="1">
      <c r="B1521" s="247">
        <v>5123</v>
      </c>
      <c r="C1521" s="293" t="s">
        <v>294</v>
      </c>
      <c r="D1521" s="294" t="s">
        <v>28</v>
      </c>
      <c r="E1521" s="267">
        <v>3350</v>
      </c>
      <c r="F1521" s="293" t="s">
        <v>198</v>
      </c>
      <c r="G1521" s="293" t="s">
        <v>7</v>
      </c>
      <c r="H1521" s="544">
        <v>44690</v>
      </c>
      <c r="I1521" s="293" t="s">
        <v>164</v>
      </c>
      <c r="J1521" s="268" t="s">
        <v>2606</v>
      </c>
      <c r="K1521" s="293" t="s">
        <v>1749</v>
      </c>
      <c r="L1521" s="251" t="s">
        <v>2600</v>
      </c>
      <c r="M1521" s="298" t="s">
        <v>2213</v>
      </c>
      <c r="N1521" s="251">
        <v>303</v>
      </c>
      <c r="O1521" s="296" t="s">
        <v>686</v>
      </c>
      <c r="P1521" s="297"/>
      <c r="Q1521" s="293"/>
      <c r="R1521" s="293"/>
      <c r="S1521" s="293"/>
    </row>
    <row r="1522" spans="2:19" ht="15.75" customHeight="1">
      <c r="B1522" s="247">
        <v>5124</v>
      </c>
      <c r="C1522" s="293" t="s">
        <v>294</v>
      </c>
      <c r="D1522" s="294" t="s">
        <v>30</v>
      </c>
      <c r="E1522" s="267">
        <v>3000</v>
      </c>
      <c r="F1522" s="293" t="s">
        <v>198</v>
      </c>
      <c r="G1522" s="293" t="s">
        <v>7</v>
      </c>
      <c r="H1522" s="544">
        <v>44690</v>
      </c>
      <c r="I1522" s="293" t="s">
        <v>280</v>
      </c>
      <c r="J1522" s="268" t="s">
        <v>2609</v>
      </c>
      <c r="K1522" s="293" t="s">
        <v>1749</v>
      </c>
      <c r="L1522" s="251" t="s">
        <v>2601</v>
      </c>
      <c r="M1522" s="298" t="s">
        <v>33</v>
      </c>
      <c r="N1522" s="251">
        <v>281</v>
      </c>
      <c r="O1522" s="296" t="s">
        <v>686</v>
      </c>
      <c r="P1522" s="297"/>
      <c r="Q1522" s="293"/>
      <c r="R1522" s="293"/>
      <c r="S1522" s="293"/>
    </row>
    <row r="1523" spans="2:19" ht="15.75" customHeight="1">
      <c r="B1523" s="247">
        <v>5125</v>
      </c>
      <c r="C1523" s="293" t="s">
        <v>294</v>
      </c>
      <c r="D1523" s="294" t="s">
        <v>30</v>
      </c>
      <c r="E1523" s="267">
        <v>3350</v>
      </c>
      <c r="F1523" s="293" t="s">
        <v>198</v>
      </c>
      <c r="G1523" s="293" t="s">
        <v>7</v>
      </c>
      <c r="H1523" s="544">
        <v>44690</v>
      </c>
      <c r="I1523" s="293" t="s">
        <v>164</v>
      </c>
      <c r="J1523" s="268" t="s">
        <v>689</v>
      </c>
      <c r="K1523" s="293" t="s">
        <v>1749</v>
      </c>
      <c r="L1523" s="251" t="s">
        <v>2602</v>
      </c>
      <c r="M1523" s="298" t="s">
        <v>33</v>
      </c>
      <c r="N1523" s="251">
        <v>281</v>
      </c>
      <c r="O1523" s="296" t="s">
        <v>686</v>
      </c>
      <c r="P1523" s="297" t="s">
        <v>372</v>
      </c>
      <c r="Q1523" s="293"/>
      <c r="R1523" s="293"/>
      <c r="S1523" s="293"/>
    </row>
    <row r="1524" spans="2:19" ht="15.6" customHeight="1">
      <c r="B1524" s="247">
        <v>5126</v>
      </c>
      <c r="C1524" s="293" t="s">
        <v>427</v>
      </c>
      <c r="D1524" s="294" t="s">
        <v>817</v>
      </c>
      <c r="E1524" s="267">
        <v>2180</v>
      </c>
      <c r="F1524" s="293" t="s">
        <v>163</v>
      </c>
      <c r="G1524" s="293" t="s">
        <v>7</v>
      </c>
      <c r="H1524" s="544">
        <v>44690</v>
      </c>
      <c r="I1524" s="293" t="s">
        <v>164</v>
      </c>
      <c r="J1524" s="268" t="s">
        <v>2562</v>
      </c>
      <c r="K1524" s="293" t="s">
        <v>1751</v>
      </c>
      <c r="L1524" s="251" t="s">
        <v>2603</v>
      </c>
      <c r="M1524" s="298" t="s">
        <v>851</v>
      </c>
      <c r="N1524" s="251">
        <v>310</v>
      </c>
      <c r="O1524" s="296" t="s">
        <v>686</v>
      </c>
      <c r="P1524" s="304" t="s">
        <v>372</v>
      </c>
      <c r="Q1524" s="293"/>
      <c r="R1524" s="293"/>
      <c r="S1524" s="293"/>
    </row>
    <row r="1525" spans="2:19" ht="15.75" customHeight="1">
      <c r="B1525" s="247">
        <v>5127</v>
      </c>
      <c r="C1525" s="293" t="s">
        <v>427</v>
      </c>
      <c r="D1525" s="294" t="s">
        <v>467</v>
      </c>
      <c r="E1525" s="388">
        <v>4350</v>
      </c>
      <c r="F1525" s="293" t="s">
        <v>295</v>
      </c>
      <c r="G1525" s="293" t="s">
        <v>1609</v>
      </c>
      <c r="H1525" s="544">
        <v>44690</v>
      </c>
      <c r="I1525" s="293" t="s">
        <v>224</v>
      </c>
      <c r="J1525" s="268" t="s">
        <v>331</v>
      </c>
      <c r="K1525" s="293" t="s">
        <v>2629</v>
      </c>
      <c r="L1525" s="251" t="s">
        <v>2604</v>
      </c>
      <c r="M1525" s="298" t="s">
        <v>835</v>
      </c>
      <c r="N1525" s="251">
        <v>377</v>
      </c>
      <c r="O1525" s="296" t="s">
        <v>686</v>
      </c>
      <c r="P1525" s="297"/>
      <c r="Q1525" s="293"/>
      <c r="R1525" s="293"/>
      <c r="S1525" s="293"/>
    </row>
    <row r="1526" spans="2:19" ht="15.6" customHeight="1">
      <c r="B1526" s="247">
        <v>5128</v>
      </c>
      <c r="C1526" s="293" t="s">
        <v>427</v>
      </c>
      <c r="D1526" s="294" t="s">
        <v>104</v>
      </c>
      <c r="E1526" s="267">
        <v>2180</v>
      </c>
      <c r="F1526" s="163" t="s">
        <v>163</v>
      </c>
      <c r="G1526" s="457" t="s">
        <v>7</v>
      </c>
      <c r="H1526" s="561">
        <v>44690</v>
      </c>
      <c r="I1526" s="268" t="s">
        <v>164</v>
      </c>
      <c r="J1526" s="268" t="s">
        <v>674</v>
      </c>
      <c r="K1526" s="163" t="s">
        <v>1751</v>
      </c>
      <c r="L1526" s="251" t="s">
        <v>2605</v>
      </c>
      <c r="M1526" s="298" t="s">
        <v>105</v>
      </c>
      <c r="N1526" s="249">
        <v>241</v>
      </c>
      <c r="O1526" s="296" t="s">
        <v>686</v>
      </c>
      <c r="P1526" s="304" t="s">
        <v>372</v>
      </c>
      <c r="Q1526" s="293"/>
      <c r="R1526" s="293"/>
      <c r="S1526" s="293"/>
    </row>
    <row r="1527" spans="2:19" ht="15.75" customHeight="1">
      <c r="B1527" s="247">
        <v>5129</v>
      </c>
      <c r="C1527" s="293" t="s">
        <v>427</v>
      </c>
      <c r="D1527" s="294" t="s">
        <v>104</v>
      </c>
      <c r="E1527" s="267">
        <v>2180</v>
      </c>
      <c r="F1527" s="163" t="s">
        <v>163</v>
      </c>
      <c r="G1527" s="457" t="s">
        <v>7</v>
      </c>
      <c r="H1527" s="561">
        <v>44595</v>
      </c>
      <c r="I1527" s="268" t="s">
        <v>164</v>
      </c>
      <c r="J1527" s="268" t="s">
        <v>597</v>
      </c>
      <c r="K1527" s="163" t="s">
        <v>1751</v>
      </c>
      <c r="L1527" s="533" t="s">
        <v>2611</v>
      </c>
      <c r="M1527" s="298" t="s">
        <v>105</v>
      </c>
      <c r="N1527" s="249">
        <v>241</v>
      </c>
      <c r="O1527" s="296" t="s">
        <v>686</v>
      </c>
      <c r="P1527" s="297" t="s">
        <v>2612</v>
      </c>
      <c r="Q1527" s="293"/>
      <c r="R1527" s="293"/>
      <c r="S1527" s="293"/>
    </row>
    <row r="1528" spans="2:19" ht="15.75" customHeight="1">
      <c r="B1528" s="247">
        <v>5130</v>
      </c>
      <c r="C1528" s="293" t="s">
        <v>1884</v>
      </c>
      <c r="D1528" s="294" t="s">
        <v>226</v>
      </c>
      <c r="E1528" s="267">
        <v>1350</v>
      </c>
      <c r="F1528" s="293" t="s">
        <v>166</v>
      </c>
      <c r="G1528" s="293" t="s">
        <v>7</v>
      </c>
      <c r="H1528" s="544">
        <v>44693</v>
      </c>
      <c r="I1528" s="293" t="s">
        <v>164</v>
      </c>
      <c r="J1528" s="268" t="s">
        <v>393</v>
      </c>
      <c r="K1528" s="293" t="s">
        <v>903</v>
      </c>
      <c r="L1528" s="251" t="s">
        <v>2618</v>
      </c>
      <c r="M1528" s="298" t="s">
        <v>952</v>
      </c>
      <c r="N1528" s="251">
        <v>16</v>
      </c>
      <c r="O1528" s="296" t="s">
        <v>686</v>
      </c>
      <c r="P1528" s="297"/>
      <c r="Q1528" s="293"/>
      <c r="R1528" s="293"/>
      <c r="S1528" s="293"/>
    </row>
    <row r="1529" spans="2:19" ht="15.75" customHeight="1">
      <c r="B1529" s="247">
        <v>5131</v>
      </c>
      <c r="C1529" s="293" t="s">
        <v>427</v>
      </c>
      <c r="D1529" s="294" t="s">
        <v>2614</v>
      </c>
      <c r="E1529" s="267">
        <v>2180</v>
      </c>
      <c r="F1529" s="293" t="s">
        <v>295</v>
      </c>
      <c r="G1529" s="293" t="s">
        <v>1609</v>
      </c>
      <c r="H1529" s="544">
        <v>44693</v>
      </c>
      <c r="I1529" s="293" t="s">
        <v>164</v>
      </c>
      <c r="J1529" s="268" t="s">
        <v>2555</v>
      </c>
      <c r="K1529" s="293" t="s">
        <v>1769</v>
      </c>
      <c r="L1529" s="251" t="s">
        <v>2619</v>
      </c>
      <c r="M1529" s="298" t="s">
        <v>2613</v>
      </c>
      <c r="N1529" s="251">
        <v>379</v>
      </c>
      <c r="O1529" s="296" t="s">
        <v>686</v>
      </c>
      <c r="P1529" s="297"/>
      <c r="Q1529" s="293"/>
      <c r="R1529" s="293"/>
      <c r="S1529" s="293"/>
    </row>
    <row r="1530" spans="2:19" ht="15">
      <c r="B1530" s="247">
        <v>5132</v>
      </c>
      <c r="C1530" s="293" t="s">
        <v>427</v>
      </c>
      <c r="D1530" s="294" t="s">
        <v>818</v>
      </c>
      <c r="E1530" s="267">
        <v>3350</v>
      </c>
      <c r="F1530" s="293" t="s">
        <v>865</v>
      </c>
      <c r="G1530" s="293" t="s">
        <v>1638</v>
      </c>
      <c r="H1530" s="544">
        <v>44682</v>
      </c>
      <c r="I1530" s="293" t="s">
        <v>164</v>
      </c>
      <c r="J1530" s="268" t="s">
        <v>2562</v>
      </c>
      <c r="K1530" s="293" t="s">
        <v>1770</v>
      </c>
      <c r="L1530" s="251" t="s">
        <v>2620</v>
      </c>
      <c r="M1530" s="298" t="s">
        <v>860</v>
      </c>
      <c r="N1530" s="251">
        <v>319</v>
      </c>
      <c r="O1530" s="296" t="s">
        <v>686</v>
      </c>
      <c r="P1530" s="297"/>
      <c r="Q1530" s="293"/>
      <c r="R1530" s="293"/>
      <c r="S1530" s="293"/>
    </row>
    <row r="1531" spans="2:19" ht="15">
      <c r="B1531" s="247">
        <v>5133</v>
      </c>
      <c r="C1531" s="293" t="s">
        <v>427</v>
      </c>
      <c r="D1531" s="294" t="s">
        <v>818</v>
      </c>
      <c r="E1531" s="267">
        <v>3350</v>
      </c>
      <c r="F1531" s="293" t="s">
        <v>198</v>
      </c>
      <c r="G1531" s="293" t="s">
        <v>1638</v>
      </c>
      <c r="H1531" s="544">
        <v>44692</v>
      </c>
      <c r="I1531" s="293" t="s">
        <v>164</v>
      </c>
      <c r="J1531" s="268" t="s">
        <v>2402</v>
      </c>
      <c r="K1531" s="293" t="s">
        <v>1749</v>
      </c>
      <c r="L1531" s="251" t="s">
        <v>2621</v>
      </c>
      <c r="M1531" s="298" t="s">
        <v>860</v>
      </c>
      <c r="N1531" s="251">
        <v>330</v>
      </c>
      <c r="O1531" s="296" t="s">
        <v>686</v>
      </c>
      <c r="P1531" s="297"/>
      <c r="Q1531" s="293"/>
      <c r="R1531" s="293"/>
      <c r="S1531" s="293"/>
    </row>
    <row r="1532" spans="2:19" ht="15">
      <c r="B1532" s="247">
        <v>5134</v>
      </c>
      <c r="C1532" s="293" t="s">
        <v>427</v>
      </c>
      <c r="D1532" s="294" t="s">
        <v>2414</v>
      </c>
      <c r="E1532" s="267">
        <v>26820</v>
      </c>
      <c r="F1532" s="293" t="s">
        <v>295</v>
      </c>
      <c r="G1532" s="293" t="s">
        <v>7</v>
      </c>
      <c r="H1532" s="544">
        <v>44694</v>
      </c>
      <c r="I1532" s="293" t="s">
        <v>224</v>
      </c>
      <c r="J1532" s="268" t="s">
        <v>2630</v>
      </c>
      <c r="K1532" s="293" t="s">
        <v>1749</v>
      </c>
      <c r="L1532" s="251" t="s">
        <v>2622</v>
      </c>
      <c r="M1532" s="298" t="s">
        <v>997</v>
      </c>
      <c r="N1532" s="251">
        <v>370</v>
      </c>
      <c r="O1532" s="296" t="s">
        <v>686</v>
      </c>
      <c r="P1532" s="304" t="s">
        <v>372</v>
      </c>
      <c r="Q1532" s="293" t="s">
        <v>2995</v>
      </c>
      <c r="R1532" s="293"/>
      <c r="S1532" s="293"/>
    </row>
    <row r="1533" spans="2:19" ht="15.75" customHeight="1">
      <c r="B1533" s="247">
        <v>5135</v>
      </c>
      <c r="C1533" s="293" t="s">
        <v>433</v>
      </c>
      <c r="D1533" s="294" t="s">
        <v>194</v>
      </c>
      <c r="E1533" s="267">
        <v>1500</v>
      </c>
      <c r="F1533" s="293" t="s">
        <v>166</v>
      </c>
      <c r="G1533" s="293" t="s">
        <v>7</v>
      </c>
      <c r="H1533" s="544">
        <v>44694</v>
      </c>
      <c r="I1533" s="293" t="s">
        <v>164</v>
      </c>
      <c r="J1533" s="268" t="s">
        <v>2631</v>
      </c>
      <c r="K1533" s="293" t="s">
        <v>903</v>
      </c>
      <c r="L1533" s="251" t="s">
        <v>2623</v>
      </c>
      <c r="M1533" s="298" t="s">
        <v>929</v>
      </c>
      <c r="N1533" s="251">
        <v>8</v>
      </c>
      <c r="O1533" s="296" t="s">
        <v>686</v>
      </c>
      <c r="P1533" s="297"/>
      <c r="Q1533" s="293"/>
      <c r="R1533" s="293"/>
      <c r="S1533" s="293"/>
    </row>
    <row r="1534" spans="2:19" ht="15.75" customHeight="1">
      <c r="B1534" s="247">
        <v>5136</v>
      </c>
      <c r="C1534" s="293" t="s">
        <v>427</v>
      </c>
      <c r="D1534" s="294" t="s">
        <v>448</v>
      </c>
      <c r="E1534" s="267">
        <v>8000</v>
      </c>
      <c r="F1534" s="293" t="s">
        <v>255</v>
      </c>
      <c r="G1534" s="293" t="s">
        <v>7</v>
      </c>
      <c r="H1534" s="544">
        <v>44694</v>
      </c>
      <c r="I1534" s="293" t="s">
        <v>224</v>
      </c>
      <c r="J1534" s="268" t="s">
        <v>2049</v>
      </c>
      <c r="K1534" s="293" t="s">
        <v>1774</v>
      </c>
      <c r="L1534" s="251" t="s">
        <v>2624</v>
      </c>
      <c r="M1534" s="298" t="s">
        <v>823</v>
      </c>
      <c r="N1534" s="251">
        <v>163</v>
      </c>
      <c r="O1534" s="296" t="s">
        <v>686</v>
      </c>
      <c r="P1534" s="297" t="s">
        <v>372</v>
      </c>
      <c r="Q1534" s="293"/>
      <c r="R1534" s="293"/>
      <c r="S1534" s="293"/>
    </row>
    <row r="1535" spans="2:19" ht="15.75" customHeight="1">
      <c r="B1535" s="247">
        <v>5137</v>
      </c>
      <c r="C1535" s="293" t="s">
        <v>427</v>
      </c>
      <c r="D1535" s="294" t="s">
        <v>815</v>
      </c>
      <c r="E1535" s="267">
        <v>700</v>
      </c>
      <c r="F1535" s="293" t="s">
        <v>255</v>
      </c>
      <c r="G1535" s="293" t="s">
        <v>7</v>
      </c>
      <c r="H1535" s="544">
        <v>44694</v>
      </c>
      <c r="I1535" s="293" t="s">
        <v>164</v>
      </c>
      <c r="J1535" s="268" t="s">
        <v>296</v>
      </c>
      <c r="K1535" s="293" t="s">
        <v>1774</v>
      </c>
      <c r="L1535" s="251" t="s">
        <v>2625</v>
      </c>
      <c r="M1535" s="298" t="s">
        <v>826</v>
      </c>
      <c r="N1535" s="251">
        <v>282</v>
      </c>
      <c r="O1535" s="296" t="s">
        <v>686</v>
      </c>
      <c r="P1535" s="297"/>
      <c r="Q1535" s="293"/>
      <c r="R1535" s="293"/>
      <c r="S1535" s="293"/>
    </row>
    <row r="1536" spans="2:19" ht="15.6" customHeight="1">
      <c r="B1536" s="247">
        <v>5138</v>
      </c>
      <c r="C1536" s="293" t="s">
        <v>1884</v>
      </c>
      <c r="D1536" s="294" t="s">
        <v>267</v>
      </c>
      <c r="E1536" s="267">
        <v>2000</v>
      </c>
      <c r="F1536" s="293" t="s">
        <v>166</v>
      </c>
      <c r="G1536" s="293" t="s">
        <v>7</v>
      </c>
      <c r="H1536" s="544">
        <v>44694</v>
      </c>
      <c r="I1536" s="293" t="s">
        <v>164</v>
      </c>
      <c r="J1536" s="268" t="s">
        <v>2640</v>
      </c>
      <c r="K1536" s="293" t="s">
        <v>903</v>
      </c>
      <c r="L1536" s="251" t="s">
        <v>2626</v>
      </c>
      <c r="M1536" s="298" t="s">
        <v>958</v>
      </c>
      <c r="N1536" s="249">
        <v>18</v>
      </c>
      <c r="O1536" s="296" t="s">
        <v>686</v>
      </c>
      <c r="P1536" s="297"/>
      <c r="Q1536" s="293"/>
      <c r="R1536" s="293"/>
      <c r="S1536" s="293"/>
    </row>
    <row r="1537" spans="2:19" ht="15.75" customHeight="1">
      <c r="B1537" s="247">
        <v>5139</v>
      </c>
      <c r="C1537" s="293" t="s">
        <v>294</v>
      </c>
      <c r="D1537" s="294" t="s">
        <v>474</v>
      </c>
      <c r="E1537" s="267">
        <v>3350</v>
      </c>
      <c r="F1537" s="293" t="s">
        <v>198</v>
      </c>
      <c r="G1537" s="293" t="s">
        <v>7</v>
      </c>
      <c r="H1537" s="544">
        <v>44694</v>
      </c>
      <c r="I1537" s="293" t="s">
        <v>164</v>
      </c>
      <c r="J1537" s="268" t="s">
        <v>2632</v>
      </c>
      <c r="K1537" s="293" t="s">
        <v>1749</v>
      </c>
      <c r="L1537" s="251" t="s">
        <v>2627</v>
      </c>
      <c r="M1537" s="298" t="s">
        <v>1393</v>
      </c>
      <c r="N1537" s="251">
        <v>165</v>
      </c>
      <c r="O1537" s="296" t="s">
        <v>686</v>
      </c>
      <c r="P1537" s="297"/>
      <c r="Q1537" s="293"/>
      <c r="R1537" s="293"/>
      <c r="S1537" s="293"/>
    </row>
    <row r="1538" spans="2:19" ht="15.75" customHeight="1">
      <c r="B1538" s="247">
        <v>5140</v>
      </c>
      <c r="C1538" s="293" t="s">
        <v>294</v>
      </c>
      <c r="D1538" s="294" t="s">
        <v>474</v>
      </c>
      <c r="E1538" s="267">
        <v>3000</v>
      </c>
      <c r="F1538" s="293" t="s">
        <v>198</v>
      </c>
      <c r="G1538" s="293" t="s">
        <v>7</v>
      </c>
      <c r="H1538" s="544">
        <v>44694</v>
      </c>
      <c r="I1538" s="293" t="s">
        <v>280</v>
      </c>
      <c r="J1538" s="268" t="s">
        <v>2609</v>
      </c>
      <c r="K1538" s="293" t="s">
        <v>1749</v>
      </c>
      <c r="L1538" s="251" t="s">
        <v>2628</v>
      </c>
      <c r="M1538" s="298" t="s">
        <v>1393</v>
      </c>
      <c r="N1538" s="251">
        <v>165</v>
      </c>
      <c r="O1538" s="296" t="s">
        <v>686</v>
      </c>
      <c r="P1538" s="297"/>
      <c r="Q1538" s="293"/>
      <c r="R1538" s="293"/>
      <c r="S1538" s="293"/>
    </row>
    <row r="1539" spans="2:19" ht="15.75" customHeight="1">
      <c r="B1539" s="247">
        <v>5141</v>
      </c>
      <c r="C1539" s="293" t="s">
        <v>433</v>
      </c>
      <c r="D1539" s="294" t="s">
        <v>2410</v>
      </c>
      <c r="E1539" s="267">
        <v>7250</v>
      </c>
      <c r="F1539" s="293" t="s">
        <v>166</v>
      </c>
      <c r="G1539" s="293" t="s">
        <v>7</v>
      </c>
      <c r="H1539" s="544">
        <v>44694</v>
      </c>
      <c r="I1539" s="293" t="s">
        <v>164</v>
      </c>
      <c r="J1539" s="268" t="s">
        <v>2630</v>
      </c>
      <c r="K1539" s="293" t="s">
        <v>903</v>
      </c>
      <c r="L1539" s="251" t="s">
        <v>2634</v>
      </c>
      <c r="M1539" s="298" t="s">
        <v>934</v>
      </c>
      <c r="N1539" s="251">
        <v>10</v>
      </c>
      <c r="O1539" s="296" t="s">
        <v>686</v>
      </c>
      <c r="P1539" s="297"/>
      <c r="Q1539" s="293"/>
      <c r="R1539" s="293"/>
      <c r="S1539" s="293"/>
    </row>
    <row r="1540" spans="2:19" ht="15.6" customHeight="1">
      <c r="B1540" s="247">
        <v>5142</v>
      </c>
      <c r="C1540" s="293" t="s">
        <v>446</v>
      </c>
      <c r="D1540" s="294" t="s">
        <v>202</v>
      </c>
      <c r="E1540" s="267">
        <v>7000</v>
      </c>
      <c r="F1540" s="293" t="s">
        <v>198</v>
      </c>
      <c r="G1540" s="293" t="s">
        <v>7</v>
      </c>
      <c r="H1540" s="544">
        <v>44694</v>
      </c>
      <c r="I1540" s="293" t="s">
        <v>224</v>
      </c>
      <c r="J1540" s="268" t="s">
        <v>2630</v>
      </c>
      <c r="K1540" s="293" t="s">
        <v>1749</v>
      </c>
      <c r="L1540" s="251" t="s">
        <v>2635</v>
      </c>
      <c r="M1540" s="298" t="s">
        <v>1266</v>
      </c>
      <c r="N1540" s="251">
        <v>155</v>
      </c>
      <c r="O1540" s="296" t="s">
        <v>686</v>
      </c>
      <c r="P1540" s="297"/>
      <c r="Q1540" s="293"/>
      <c r="R1540" s="293"/>
      <c r="S1540" s="293"/>
    </row>
    <row r="1541" spans="2:19" ht="15.6" customHeight="1">
      <c r="B1541" s="247">
        <v>5143</v>
      </c>
      <c r="C1541" s="293" t="s">
        <v>427</v>
      </c>
      <c r="D1541" s="294" t="s">
        <v>2633</v>
      </c>
      <c r="E1541" s="267">
        <v>3350</v>
      </c>
      <c r="F1541" s="293" t="s">
        <v>198</v>
      </c>
      <c r="G1541" s="293" t="s">
        <v>2440</v>
      </c>
      <c r="H1541" s="544">
        <v>44694</v>
      </c>
      <c r="I1541" s="293" t="s">
        <v>164</v>
      </c>
      <c r="J1541" s="268" t="s">
        <v>689</v>
      </c>
      <c r="K1541" s="293" t="s">
        <v>1749</v>
      </c>
      <c r="L1541" s="251" t="s">
        <v>2636</v>
      </c>
      <c r="M1541" s="298" t="s">
        <v>1363</v>
      </c>
      <c r="N1541" s="251">
        <v>82</v>
      </c>
      <c r="O1541" s="296" t="s">
        <v>686</v>
      </c>
      <c r="P1541" s="297"/>
      <c r="Q1541" s="293"/>
      <c r="R1541" s="293"/>
      <c r="S1541" s="293"/>
    </row>
    <row r="1542" spans="2:19" ht="15.6" customHeight="1">
      <c r="B1542" s="247">
        <v>5144</v>
      </c>
      <c r="C1542" s="293" t="s">
        <v>427</v>
      </c>
      <c r="D1542" s="294" t="s">
        <v>59</v>
      </c>
      <c r="E1542" s="267">
        <v>340</v>
      </c>
      <c r="F1542" s="293" t="s">
        <v>198</v>
      </c>
      <c r="G1542" s="293" t="s">
        <v>7</v>
      </c>
      <c r="H1542" s="544">
        <v>44694</v>
      </c>
      <c r="I1542" s="293" t="s">
        <v>284</v>
      </c>
      <c r="J1542" s="268" t="s">
        <v>2639</v>
      </c>
      <c r="K1542" s="293" t="s">
        <v>1749</v>
      </c>
      <c r="L1542" s="251" t="s">
        <v>2637</v>
      </c>
      <c r="M1542" s="298" t="s">
        <v>60</v>
      </c>
      <c r="N1542" s="251">
        <v>191</v>
      </c>
      <c r="O1542" s="296" t="s">
        <v>686</v>
      </c>
      <c r="P1542" s="297"/>
      <c r="Q1542" s="293"/>
      <c r="R1542" s="293"/>
      <c r="S1542" s="293"/>
    </row>
    <row r="1543" spans="2:19" ht="15.6" customHeight="1">
      <c r="B1543" s="247">
        <v>5145</v>
      </c>
      <c r="C1543" s="312" t="s">
        <v>433</v>
      </c>
      <c r="D1543" s="294" t="s">
        <v>752</v>
      </c>
      <c r="E1543" s="324">
        <v>1250</v>
      </c>
      <c r="F1543" s="312" t="s">
        <v>166</v>
      </c>
      <c r="G1543" s="312" t="s">
        <v>7</v>
      </c>
      <c r="H1543" s="547">
        <v>44447</v>
      </c>
      <c r="I1543" s="293" t="s">
        <v>164</v>
      </c>
      <c r="J1543" s="312" t="s">
        <v>171</v>
      </c>
      <c r="K1543" s="312" t="s">
        <v>168</v>
      </c>
      <c r="L1543" s="251">
        <v>100695</v>
      </c>
      <c r="M1543" s="298" t="s">
        <v>925</v>
      </c>
      <c r="N1543" s="251">
        <v>6</v>
      </c>
      <c r="O1543" s="296" t="s">
        <v>686</v>
      </c>
      <c r="P1543" s="297"/>
      <c r="Q1543" s="293"/>
      <c r="R1543" s="293"/>
      <c r="S1543" s="293"/>
    </row>
    <row r="1544" spans="2:19" ht="15.6" customHeight="1">
      <c r="B1544" s="247">
        <v>5146</v>
      </c>
      <c r="C1544" s="312" t="s">
        <v>433</v>
      </c>
      <c r="D1544" s="294" t="s">
        <v>752</v>
      </c>
      <c r="E1544" s="324">
        <v>30250</v>
      </c>
      <c r="F1544" s="312" t="s">
        <v>166</v>
      </c>
      <c r="G1544" s="312" t="s">
        <v>7</v>
      </c>
      <c r="H1544" s="547">
        <v>44447</v>
      </c>
      <c r="I1544" s="293" t="s">
        <v>164</v>
      </c>
      <c r="J1544" s="312" t="s">
        <v>2641</v>
      </c>
      <c r="K1544" s="312" t="s">
        <v>168</v>
      </c>
      <c r="L1544" s="251">
        <v>10</v>
      </c>
      <c r="M1544" s="298" t="s">
        <v>925</v>
      </c>
      <c r="N1544" s="251">
        <v>6</v>
      </c>
      <c r="O1544" s="296" t="s">
        <v>686</v>
      </c>
      <c r="P1544" s="297"/>
      <c r="Q1544" s="293"/>
      <c r="R1544" s="293"/>
      <c r="S1544" s="293"/>
    </row>
    <row r="1545" spans="2:19" ht="15.6" customHeight="1">
      <c r="B1545" s="247">
        <v>5147</v>
      </c>
      <c r="C1545" s="293" t="s">
        <v>433</v>
      </c>
      <c r="D1545" s="294" t="s">
        <v>2344</v>
      </c>
      <c r="E1545" s="267">
        <v>5000</v>
      </c>
      <c r="F1545" s="293" t="s">
        <v>166</v>
      </c>
      <c r="G1545" s="293" t="s">
        <v>7</v>
      </c>
      <c r="H1545" s="544">
        <v>44697</v>
      </c>
      <c r="I1545" s="293" t="s">
        <v>164</v>
      </c>
      <c r="J1545" s="268" t="s">
        <v>2662</v>
      </c>
      <c r="K1545" s="293" t="s">
        <v>903</v>
      </c>
      <c r="L1545" s="251" t="s">
        <v>2650</v>
      </c>
      <c r="M1545" s="298" t="s">
        <v>927</v>
      </c>
      <c r="N1545" s="251">
        <v>7</v>
      </c>
      <c r="O1545" s="296" t="s">
        <v>686</v>
      </c>
      <c r="P1545" s="297"/>
      <c r="Q1545" s="293"/>
      <c r="R1545" s="293"/>
      <c r="S1545" s="293"/>
    </row>
    <row r="1546" spans="2:19" ht="15.6" customHeight="1">
      <c r="B1546" s="247">
        <v>5148</v>
      </c>
      <c r="C1546" s="293" t="s">
        <v>427</v>
      </c>
      <c r="D1546" s="294" t="s">
        <v>751</v>
      </c>
      <c r="E1546" s="267">
        <v>550</v>
      </c>
      <c r="F1546" s="293" t="s">
        <v>166</v>
      </c>
      <c r="G1546" s="293" t="s">
        <v>2440</v>
      </c>
      <c r="H1546" s="544">
        <v>44697</v>
      </c>
      <c r="I1546" s="293" t="s">
        <v>164</v>
      </c>
      <c r="J1546" s="268" t="s">
        <v>2661</v>
      </c>
      <c r="K1546" s="293" t="s">
        <v>903</v>
      </c>
      <c r="L1546" s="251" t="s">
        <v>2651</v>
      </c>
      <c r="M1546" s="298" t="s">
        <v>943</v>
      </c>
      <c r="N1546" s="251">
        <v>13</v>
      </c>
      <c r="O1546" s="296" t="s">
        <v>686</v>
      </c>
      <c r="P1546" s="297"/>
      <c r="Q1546" s="293"/>
      <c r="R1546" s="293"/>
      <c r="S1546" s="293"/>
    </row>
    <row r="1547" spans="2:19" ht="15.6" customHeight="1">
      <c r="B1547" s="247">
        <v>5149</v>
      </c>
      <c r="C1547" s="293" t="s">
        <v>427</v>
      </c>
      <c r="D1547" s="294" t="s">
        <v>751</v>
      </c>
      <c r="E1547" s="267">
        <v>4500</v>
      </c>
      <c r="F1547" s="293" t="s">
        <v>166</v>
      </c>
      <c r="G1547" s="293" t="s">
        <v>2440</v>
      </c>
      <c r="H1547" s="544">
        <v>44697</v>
      </c>
      <c r="I1547" s="293" t="s">
        <v>164</v>
      </c>
      <c r="J1547" s="268" t="s">
        <v>2661</v>
      </c>
      <c r="K1547" s="293" t="s">
        <v>903</v>
      </c>
      <c r="L1547" s="251" t="s">
        <v>2652</v>
      </c>
      <c r="M1547" s="298" t="s">
        <v>943</v>
      </c>
      <c r="N1547" s="251">
        <v>13</v>
      </c>
      <c r="O1547" s="296" t="s">
        <v>686</v>
      </c>
      <c r="P1547" s="297"/>
      <c r="Q1547" s="293"/>
      <c r="R1547" s="293"/>
      <c r="S1547" s="293"/>
    </row>
    <row r="1548" spans="2:19" ht="15.6" customHeight="1">
      <c r="B1548" s="247">
        <v>5150</v>
      </c>
      <c r="C1548" s="293" t="s">
        <v>427</v>
      </c>
      <c r="D1548" s="294" t="s">
        <v>1580</v>
      </c>
      <c r="E1548" s="267">
        <v>400</v>
      </c>
      <c r="F1548" s="293" t="s">
        <v>166</v>
      </c>
      <c r="G1548" s="293" t="s">
        <v>7</v>
      </c>
      <c r="H1548" s="544">
        <v>44697</v>
      </c>
      <c r="I1548" s="293" t="s">
        <v>2663</v>
      </c>
      <c r="J1548" s="268" t="s">
        <v>2664</v>
      </c>
      <c r="K1548" s="293" t="s">
        <v>903</v>
      </c>
      <c r="L1548" s="251" t="s">
        <v>2653</v>
      </c>
      <c r="M1548" s="298" t="s">
        <v>1576</v>
      </c>
      <c r="N1548" s="251">
        <v>332</v>
      </c>
      <c r="O1548" s="296" t="s">
        <v>686</v>
      </c>
      <c r="P1548" s="297"/>
      <c r="Q1548" s="293"/>
      <c r="R1548" s="293"/>
      <c r="S1548" s="293"/>
    </row>
    <row r="1549" spans="2:19" ht="15.6" customHeight="1">
      <c r="B1549" s="247">
        <v>5151</v>
      </c>
      <c r="C1549" s="293" t="s">
        <v>427</v>
      </c>
      <c r="D1549" s="294" t="s">
        <v>240</v>
      </c>
      <c r="E1549" s="267">
        <v>2180</v>
      </c>
      <c r="F1549" s="293" t="s">
        <v>163</v>
      </c>
      <c r="G1549" s="293" t="s">
        <v>7</v>
      </c>
      <c r="H1549" s="544">
        <v>44697</v>
      </c>
      <c r="I1549" s="293" t="s">
        <v>164</v>
      </c>
      <c r="J1549" s="268" t="s">
        <v>2665</v>
      </c>
      <c r="K1549" s="293" t="s">
        <v>1751</v>
      </c>
      <c r="L1549" s="251" t="s">
        <v>2654</v>
      </c>
      <c r="M1549" s="298" t="s">
        <v>1066</v>
      </c>
      <c r="N1549" s="251">
        <v>230</v>
      </c>
      <c r="O1549" s="296" t="s">
        <v>686</v>
      </c>
      <c r="P1549" s="304" t="s">
        <v>372</v>
      </c>
      <c r="Q1549" s="293"/>
      <c r="R1549" s="293"/>
      <c r="S1549" s="293"/>
    </row>
    <row r="1550" spans="2:19" ht="15.6" customHeight="1">
      <c r="B1550" s="247">
        <v>5152</v>
      </c>
      <c r="C1550" s="293" t="s">
        <v>427</v>
      </c>
      <c r="D1550" s="294" t="s">
        <v>2646</v>
      </c>
      <c r="E1550" s="267">
        <v>2180</v>
      </c>
      <c r="F1550" s="293" t="s">
        <v>303</v>
      </c>
      <c r="G1550" s="293" t="s">
        <v>7</v>
      </c>
      <c r="H1550" s="544">
        <v>44697</v>
      </c>
      <c r="I1550" s="293" t="s">
        <v>164</v>
      </c>
      <c r="J1550" s="268" t="s">
        <v>2666</v>
      </c>
      <c r="K1550" s="293" t="s">
        <v>1775</v>
      </c>
      <c r="L1550" s="251" t="s">
        <v>2655</v>
      </c>
      <c r="M1550" s="298" t="s">
        <v>2645</v>
      </c>
      <c r="N1550" s="251">
        <v>380</v>
      </c>
      <c r="O1550" s="296" t="s">
        <v>686</v>
      </c>
      <c r="P1550" s="297"/>
      <c r="Q1550" s="293"/>
      <c r="R1550" s="293"/>
      <c r="S1550" s="293"/>
    </row>
    <row r="1551" spans="2:19" ht="15.6" customHeight="1">
      <c r="B1551" s="247">
        <v>5153</v>
      </c>
      <c r="C1551" s="293"/>
      <c r="D1551" s="440" t="s">
        <v>3237</v>
      </c>
      <c r="E1551" s="267"/>
      <c r="F1551" s="293"/>
      <c r="G1551" s="293"/>
      <c r="H1551" s="544"/>
      <c r="I1551" s="293"/>
      <c r="J1551" s="268"/>
      <c r="K1551" s="293"/>
      <c r="L1551" s="251"/>
      <c r="M1551" s="298"/>
      <c r="N1551" s="251"/>
      <c r="O1551" s="296"/>
      <c r="P1551" s="297"/>
      <c r="Q1551" s="293" t="s">
        <v>2667</v>
      </c>
      <c r="R1551" s="293"/>
      <c r="S1551" s="293"/>
    </row>
    <row r="1552" spans="2:19" ht="15.6" customHeight="1">
      <c r="B1552" s="247">
        <v>5154</v>
      </c>
      <c r="C1552" s="293" t="s">
        <v>427</v>
      </c>
      <c r="D1552" s="294" t="s">
        <v>710</v>
      </c>
      <c r="E1552" s="267">
        <v>1000</v>
      </c>
      <c r="F1552" s="293" t="s">
        <v>303</v>
      </c>
      <c r="G1552" s="293" t="s">
        <v>7</v>
      </c>
      <c r="H1552" s="544">
        <v>44697</v>
      </c>
      <c r="I1552" s="293" t="s">
        <v>164</v>
      </c>
      <c r="J1552" s="268" t="s">
        <v>2701</v>
      </c>
      <c r="K1552" s="293" t="s">
        <v>1775</v>
      </c>
      <c r="L1552" s="251" t="s">
        <v>2656</v>
      </c>
      <c r="M1552" s="298" t="s">
        <v>844</v>
      </c>
      <c r="N1552" s="251">
        <v>302</v>
      </c>
      <c r="O1552" s="296" t="s">
        <v>686</v>
      </c>
      <c r="P1552" s="297"/>
      <c r="Q1552" s="293"/>
      <c r="R1552" s="293"/>
      <c r="S1552" s="293"/>
    </row>
    <row r="1553" spans="2:19" ht="15.6" customHeight="1">
      <c r="B1553" s="247">
        <v>5155</v>
      </c>
      <c r="C1553" s="293" t="s">
        <v>1884</v>
      </c>
      <c r="D1553" s="294" t="s">
        <v>261</v>
      </c>
      <c r="E1553" s="267">
        <v>1350</v>
      </c>
      <c r="F1553" s="293" t="s">
        <v>166</v>
      </c>
      <c r="G1553" s="293" t="s">
        <v>7</v>
      </c>
      <c r="H1553" s="544">
        <v>44697</v>
      </c>
      <c r="I1553" s="293" t="s">
        <v>164</v>
      </c>
      <c r="J1553" s="268" t="s">
        <v>393</v>
      </c>
      <c r="K1553" s="293" t="s">
        <v>903</v>
      </c>
      <c r="L1553" s="251" t="s">
        <v>2657</v>
      </c>
      <c r="M1553" s="298" t="s">
        <v>946</v>
      </c>
      <c r="N1553" s="251">
        <v>14</v>
      </c>
      <c r="O1553" s="296" t="s">
        <v>686</v>
      </c>
      <c r="P1553" s="297"/>
      <c r="Q1553" s="293"/>
      <c r="R1553" s="293"/>
      <c r="S1553" s="293"/>
    </row>
    <row r="1554" spans="2:19" ht="15.6" customHeight="1">
      <c r="B1554" s="247">
        <v>5156</v>
      </c>
      <c r="C1554" s="211" t="s">
        <v>294</v>
      </c>
      <c r="D1554" s="294" t="s">
        <v>2201</v>
      </c>
      <c r="E1554" s="267">
        <v>1600</v>
      </c>
      <c r="F1554" s="293" t="s">
        <v>166</v>
      </c>
      <c r="G1554" s="293" t="s">
        <v>7</v>
      </c>
      <c r="H1554" s="544">
        <v>44697</v>
      </c>
      <c r="I1554" s="293" t="s">
        <v>164</v>
      </c>
      <c r="J1554" s="268" t="s">
        <v>2668</v>
      </c>
      <c r="K1554" s="293" t="s">
        <v>903</v>
      </c>
      <c r="L1554" s="251" t="s">
        <v>2658</v>
      </c>
      <c r="M1554" s="298" t="s">
        <v>2200</v>
      </c>
      <c r="N1554" s="251">
        <v>365</v>
      </c>
      <c r="O1554" s="296" t="s">
        <v>686</v>
      </c>
      <c r="P1554" s="297"/>
      <c r="Q1554" s="293"/>
      <c r="R1554" s="293"/>
      <c r="S1554" s="293"/>
    </row>
    <row r="1555" spans="2:19" ht="15.6" customHeight="1">
      <c r="B1555" s="247">
        <v>5157</v>
      </c>
      <c r="C1555" s="293" t="s">
        <v>294</v>
      </c>
      <c r="D1555" s="294" t="s">
        <v>118</v>
      </c>
      <c r="E1555" s="267">
        <v>3350</v>
      </c>
      <c r="F1555" s="293" t="s">
        <v>198</v>
      </c>
      <c r="G1555" s="293" t="s">
        <v>7</v>
      </c>
      <c r="H1555" s="544">
        <v>44697</v>
      </c>
      <c r="I1555" s="293" t="s">
        <v>164</v>
      </c>
      <c r="J1555" s="268" t="s">
        <v>697</v>
      </c>
      <c r="K1555" s="293" t="s">
        <v>1749</v>
      </c>
      <c r="L1555" s="251" t="s">
        <v>2659</v>
      </c>
      <c r="M1555" s="298" t="s">
        <v>119</v>
      </c>
      <c r="N1555" s="251">
        <v>250</v>
      </c>
      <c r="O1555" s="296" t="s">
        <v>686</v>
      </c>
      <c r="P1555" s="297"/>
      <c r="Q1555" s="293"/>
      <c r="R1555" s="293"/>
      <c r="S1555" s="293"/>
    </row>
    <row r="1556" spans="2:19" ht="14.4" customHeight="1">
      <c r="B1556" s="247">
        <v>5158</v>
      </c>
      <c r="C1556" s="293" t="s">
        <v>433</v>
      </c>
      <c r="D1556" s="294" t="s">
        <v>439</v>
      </c>
      <c r="E1556" s="267">
        <v>5002.01</v>
      </c>
      <c r="F1556" s="293" t="s">
        <v>166</v>
      </c>
      <c r="G1556" s="293" t="s">
        <v>7</v>
      </c>
      <c r="H1556" s="544">
        <v>44697</v>
      </c>
      <c r="I1556" s="293" t="s">
        <v>224</v>
      </c>
      <c r="J1556" s="268" t="s">
        <v>2669</v>
      </c>
      <c r="K1556" s="293" t="s">
        <v>903</v>
      </c>
      <c r="L1556" s="251" t="s">
        <v>2660</v>
      </c>
      <c r="M1556" s="298" t="s">
        <v>931</v>
      </c>
      <c r="N1556" s="251">
        <v>9</v>
      </c>
      <c r="O1556" s="296" t="s">
        <v>686</v>
      </c>
      <c r="P1556" s="297"/>
      <c r="Q1556" s="293"/>
      <c r="R1556" s="293"/>
      <c r="S1556" s="293"/>
    </row>
    <row r="1557" spans="2:19" ht="15.6" customHeight="1">
      <c r="B1557" s="247">
        <v>5159</v>
      </c>
      <c r="C1557" s="293" t="s">
        <v>1884</v>
      </c>
      <c r="D1557" s="294" t="s">
        <v>309</v>
      </c>
      <c r="E1557" s="267">
        <v>1350</v>
      </c>
      <c r="F1557" s="293" t="s">
        <v>166</v>
      </c>
      <c r="G1557" s="293" t="s">
        <v>7</v>
      </c>
      <c r="H1557" s="544">
        <v>44697</v>
      </c>
      <c r="I1557" s="293" t="s">
        <v>164</v>
      </c>
      <c r="J1557" s="268" t="s">
        <v>2675</v>
      </c>
      <c r="K1557" s="293" t="s">
        <v>903</v>
      </c>
      <c r="L1557" s="251" t="s">
        <v>2670</v>
      </c>
      <c r="M1557" s="298" t="s">
        <v>967</v>
      </c>
      <c r="N1557" s="251">
        <v>21</v>
      </c>
      <c r="O1557" s="296" t="s">
        <v>686</v>
      </c>
      <c r="P1557" s="297"/>
      <c r="Q1557" s="293"/>
      <c r="R1557" s="293"/>
      <c r="S1557" s="293"/>
    </row>
    <row r="1558" spans="2:19" ht="15.6" customHeight="1">
      <c r="B1558" s="247">
        <v>5160</v>
      </c>
      <c r="C1558" s="293" t="s">
        <v>427</v>
      </c>
      <c r="D1558" s="294" t="s">
        <v>22</v>
      </c>
      <c r="E1558" s="267">
        <v>1800</v>
      </c>
      <c r="F1558" s="293" t="s">
        <v>163</v>
      </c>
      <c r="G1558" s="293" t="s">
        <v>7</v>
      </c>
      <c r="H1558" s="544">
        <v>44697</v>
      </c>
      <c r="I1558" s="293" t="s">
        <v>164</v>
      </c>
      <c r="J1558" s="268" t="s">
        <v>697</v>
      </c>
      <c r="K1558" s="293" t="s">
        <v>1751</v>
      </c>
      <c r="L1558" s="533" t="s">
        <v>2676</v>
      </c>
      <c r="M1558" s="298" t="s">
        <v>23</v>
      </c>
      <c r="N1558" s="251">
        <v>27</v>
      </c>
      <c r="O1558" s="296" t="s">
        <v>686</v>
      </c>
      <c r="P1558" s="304" t="s">
        <v>372</v>
      </c>
      <c r="Q1558" s="293"/>
      <c r="R1558" s="293"/>
      <c r="S1558" s="293"/>
    </row>
    <row r="1559" spans="2:19" ht="15.6" customHeight="1">
      <c r="B1559" s="247">
        <v>5161</v>
      </c>
      <c r="C1559" s="293" t="s">
        <v>427</v>
      </c>
      <c r="D1559" s="294" t="s">
        <v>2088</v>
      </c>
      <c r="E1559" s="267">
        <v>600</v>
      </c>
      <c r="F1559" s="293" t="s">
        <v>166</v>
      </c>
      <c r="G1559" s="293" t="s">
        <v>7</v>
      </c>
      <c r="H1559" s="544">
        <v>44697</v>
      </c>
      <c r="I1559" s="293" t="s">
        <v>2663</v>
      </c>
      <c r="J1559" s="268" t="s">
        <v>2677</v>
      </c>
      <c r="K1559" s="293" t="s">
        <v>903</v>
      </c>
      <c r="L1559" s="251" t="s">
        <v>2672</v>
      </c>
      <c r="M1559" s="298" t="s">
        <v>2087</v>
      </c>
      <c r="N1559" s="251">
        <v>359</v>
      </c>
      <c r="O1559" s="296" t="s">
        <v>686</v>
      </c>
      <c r="P1559" s="297"/>
      <c r="Q1559" s="293"/>
      <c r="R1559" s="293"/>
      <c r="S1559" s="293"/>
    </row>
    <row r="1560" spans="2:19" ht="15.6" customHeight="1">
      <c r="B1560" s="247">
        <v>5162</v>
      </c>
      <c r="C1560" s="293" t="s">
        <v>427</v>
      </c>
      <c r="D1560" s="294" t="s">
        <v>2084</v>
      </c>
      <c r="E1560" s="267">
        <v>600</v>
      </c>
      <c r="F1560" s="293" t="s">
        <v>166</v>
      </c>
      <c r="G1560" s="293" t="s">
        <v>7</v>
      </c>
      <c r="H1560" s="544">
        <v>44697</v>
      </c>
      <c r="I1560" s="293" t="s">
        <v>2663</v>
      </c>
      <c r="J1560" s="268" t="s">
        <v>2677</v>
      </c>
      <c r="K1560" s="293" t="s">
        <v>903</v>
      </c>
      <c r="L1560" s="251" t="s">
        <v>2673</v>
      </c>
      <c r="M1560" s="298" t="s">
        <v>2082</v>
      </c>
      <c r="N1560" s="251">
        <v>358</v>
      </c>
      <c r="O1560" s="296" t="s">
        <v>686</v>
      </c>
      <c r="P1560" s="297"/>
      <c r="Q1560" s="293"/>
      <c r="R1560" s="293"/>
      <c r="S1560" s="293"/>
    </row>
    <row r="1561" spans="2:19" ht="15.6" customHeight="1">
      <c r="B1561" s="247">
        <f>B1560+1</f>
        <v>5163</v>
      </c>
      <c r="C1561" s="293" t="s">
        <v>429</v>
      </c>
      <c r="D1561" s="294" t="s">
        <v>2088</v>
      </c>
      <c r="E1561" s="267">
        <v>3200</v>
      </c>
      <c r="F1561" s="293" t="s">
        <v>166</v>
      </c>
      <c r="G1561" s="293" t="s">
        <v>7</v>
      </c>
      <c r="H1561" s="544">
        <v>44810</v>
      </c>
      <c r="I1561" s="293" t="s">
        <v>164</v>
      </c>
      <c r="J1561" s="268" t="s">
        <v>2996</v>
      </c>
      <c r="K1561" s="293" t="s">
        <v>903</v>
      </c>
      <c r="L1561" s="251" t="s">
        <v>2997</v>
      </c>
      <c r="M1561" s="298" t="s">
        <v>2087</v>
      </c>
      <c r="N1561" s="251">
        <v>359</v>
      </c>
      <c r="O1561" s="296"/>
      <c r="P1561" s="297"/>
      <c r="Q1561" s="293"/>
      <c r="R1561" s="293"/>
      <c r="S1561" s="293"/>
    </row>
    <row r="1562" spans="2:19" ht="15.6" customHeight="1">
      <c r="B1562" s="247">
        <v>5163</v>
      </c>
      <c r="C1562" s="293" t="s">
        <v>427</v>
      </c>
      <c r="D1562" s="294" t="s">
        <v>2112</v>
      </c>
      <c r="E1562" s="267">
        <v>4400</v>
      </c>
      <c r="F1562" s="293" t="s">
        <v>163</v>
      </c>
      <c r="G1562" s="293" t="s">
        <v>1609</v>
      </c>
      <c r="H1562" s="544">
        <v>44697</v>
      </c>
      <c r="I1562" s="293" t="s">
        <v>164</v>
      </c>
      <c r="J1562" s="268" t="s">
        <v>2998</v>
      </c>
      <c r="K1562" s="293" t="s">
        <v>1751</v>
      </c>
      <c r="L1562" s="251" t="s">
        <v>2674</v>
      </c>
      <c r="M1562" s="298" t="s">
        <v>2108</v>
      </c>
      <c r="N1562" s="251">
        <v>360</v>
      </c>
      <c r="O1562" s="296" t="s">
        <v>686</v>
      </c>
      <c r="P1562" s="297"/>
      <c r="Q1562" s="293"/>
      <c r="R1562" s="293"/>
      <c r="S1562" s="293"/>
    </row>
    <row r="1563" spans="2:19" ht="15.6" customHeight="1">
      <c r="B1563" s="247">
        <f>B1562+1</f>
        <v>5164</v>
      </c>
      <c r="C1563" s="293"/>
      <c r="D1563" s="294"/>
      <c r="E1563" s="267"/>
      <c r="F1563" s="293"/>
      <c r="G1563" s="293"/>
      <c r="H1563" s="544"/>
      <c r="I1563" s="293"/>
      <c r="J1563" s="268"/>
      <c r="K1563" s="293"/>
      <c r="L1563" s="251"/>
      <c r="M1563" s="298"/>
      <c r="N1563" s="353"/>
      <c r="O1563" s="296"/>
      <c r="P1563" s="297"/>
      <c r="Q1563" s="293"/>
      <c r="R1563" s="293"/>
      <c r="S1563" s="293"/>
    </row>
    <row r="1564" spans="2:19" ht="15.6" customHeight="1">
      <c r="B1564" s="247">
        <v>5164</v>
      </c>
      <c r="C1564" s="293" t="s">
        <v>427</v>
      </c>
      <c r="D1564" s="294" t="s">
        <v>22</v>
      </c>
      <c r="E1564" s="267">
        <v>1800</v>
      </c>
      <c r="F1564" s="293" t="s">
        <v>163</v>
      </c>
      <c r="G1564" s="293" t="s">
        <v>7</v>
      </c>
      <c r="H1564" s="544">
        <v>44697</v>
      </c>
      <c r="I1564" s="293" t="s">
        <v>164</v>
      </c>
      <c r="J1564" s="268" t="s">
        <v>588</v>
      </c>
      <c r="K1564" s="293" t="s">
        <v>1751</v>
      </c>
      <c r="L1564" s="251" t="s">
        <v>2671</v>
      </c>
      <c r="M1564" s="298" t="s">
        <v>23</v>
      </c>
      <c r="N1564" s="251">
        <v>27</v>
      </c>
      <c r="O1564" s="296" t="s">
        <v>686</v>
      </c>
      <c r="P1564" s="304" t="s">
        <v>372</v>
      </c>
      <c r="Q1564" s="293"/>
      <c r="R1564" s="293"/>
      <c r="S1564" s="293"/>
    </row>
    <row r="1565" spans="2:19" ht="15.6" customHeight="1">
      <c r="B1565" s="247">
        <v>5165</v>
      </c>
      <c r="C1565" s="293" t="s">
        <v>427</v>
      </c>
      <c r="D1565" s="294" t="s">
        <v>2285</v>
      </c>
      <c r="E1565" s="267">
        <v>200</v>
      </c>
      <c r="F1565" s="293" t="s">
        <v>166</v>
      </c>
      <c r="G1565" s="293" t="s">
        <v>7</v>
      </c>
      <c r="H1565" s="544">
        <v>44698</v>
      </c>
      <c r="I1565" s="293" t="s">
        <v>2663</v>
      </c>
      <c r="J1565" s="268" t="s">
        <v>2677</v>
      </c>
      <c r="K1565" s="293" t="s">
        <v>903</v>
      </c>
      <c r="L1565" s="251" t="s">
        <v>2683</v>
      </c>
      <c r="M1565" s="298" t="s">
        <v>2284</v>
      </c>
      <c r="N1565" s="251">
        <v>369</v>
      </c>
      <c r="O1565" s="296" t="s">
        <v>686</v>
      </c>
      <c r="P1565" s="297"/>
      <c r="Q1565" s="293"/>
      <c r="R1565" s="293"/>
      <c r="S1565" s="293"/>
    </row>
    <row r="1566" spans="2:19" ht="15.6" customHeight="1">
      <c r="B1566" s="247">
        <v>5166</v>
      </c>
      <c r="C1566" s="293" t="s">
        <v>1884</v>
      </c>
      <c r="D1566" s="294" t="s">
        <v>183</v>
      </c>
      <c r="E1566" s="267">
        <v>1350</v>
      </c>
      <c r="F1566" s="293" t="s">
        <v>166</v>
      </c>
      <c r="G1566" s="293" t="s">
        <v>7</v>
      </c>
      <c r="H1566" s="544">
        <v>44622</v>
      </c>
      <c r="I1566" s="293" t="s">
        <v>164</v>
      </c>
      <c r="J1566" s="268" t="s">
        <v>391</v>
      </c>
      <c r="K1566" s="293" t="s">
        <v>903</v>
      </c>
      <c r="L1566" s="251" t="s">
        <v>2684</v>
      </c>
      <c r="M1566" s="298" t="s">
        <v>1003</v>
      </c>
      <c r="N1566" s="303">
        <v>32</v>
      </c>
      <c r="O1566" s="296" t="s">
        <v>686</v>
      </c>
      <c r="P1566" s="297"/>
      <c r="Q1566" s="293"/>
      <c r="R1566" s="293"/>
      <c r="S1566" s="293"/>
    </row>
    <row r="1567" spans="2:19" ht="15.6" customHeight="1">
      <c r="B1567" s="247">
        <v>5167</v>
      </c>
      <c r="C1567" s="293" t="s">
        <v>427</v>
      </c>
      <c r="D1567" s="294" t="s">
        <v>725</v>
      </c>
      <c r="E1567" s="267">
        <v>2275</v>
      </c>
      <c r="F1567" s="293" t="s">
        <v>518</v>
      </c>
      <c r="G1567" s="293" t="s">
        <v>2440</v>
      </c>
      <c r="H1567" s="544">
        <v>44698</v>
      </c>
      <c r="I1567" s="293" t="s">
        <v>164</v>
      </c>
      <c r="J1567" s="268" t="s">
        <v>2688</v>
      </c>
      <c r="K1567" s="293" t="s">
        <v>1771</v>
      </c>
      <c r="L1567" s="250" t="s">
        <v>2685</v>
      </c>
      <c r="M1567" s="298" t="s">
        <v>842</v>
      </c>
      <c r="N1567" s="251">
        <v>371</v>
      </c>
      <c r="O1567" s="296" t="s">
        <v>686</v>
      </c>
      <c r="P1567" s="297"/>
      <c r="Q1567" s="293"/>
      <c r="R1567" s="293"/>
      <c r="S1567" s="293"/>
    </row>
    <row r="1568" spans="2:19" ht="15.6" customHeight="1">
      <c r="B1568" s="247">
        <v>5168</v>
      </c>
      <c r="C1568" s="293" t="s">
        <v>1884</v>
      </c>
      <c r="D1568" s="294" t="s">
        <v>289</v>
      </c>
      <c r="E1568" s="267">
        <v>675</v>
      </c>
      <c r="F1568" s="293" t="s">
        <v>166</v>
      </c>
      <c r="G1568" s="293" t="s">
        <v>7</v>
      </c>
      <c r="H1568" s="544">
        <v>44698</v>
      </c>
      <c r="I1568" s="293" t="s">
        <v>164</v>
      </c>
      <c r="J1568" s="268" t="s">
        <v>2689</v>
      </c>
      <c r="K1568" s="293" t="s">
        <v>903</v>
      </c>
      <c r="L1568" s="251" t="s">
        <v>2686</v>
      </c>
      <c r="M1568" s="298" t="s">
        <v>964</v>
      </c>
      <c r="N1568" s="251">
        <v>20</v>
      </c>
      <c r="O1568" s="296" t="s">
        <v>686</v>
      </c>
      <c r="P1568" s="297"/>
      <c r="Q1568" s="293"/>
      <c r="R1568" s="293"/>
      <c r="S1568" s="293"/>
    </row>
    <row r="1569" spans="2:19" ht="15.6" customHeight="1">
      <c r="B1569" s="247">
        <v>5169</v>
      </c>
      <c r="C1569" s="293" t="s">
        <v>427</v>
      </c>
      <c r="D1569" s="255" t="s">
        <v>5019</v>
      </c>
      <c r="E1569" s="267">
        <v>3350</v>
      </c>
      <c r="F1569" s="293" t="s">
        <v>865</v>
      </c>
      <c r="G1569" s="293" t="s">
        <v>2440</v>
      </c>
      <c r="H1569" s="544">
        <v>44699</v>
      </c>
      <c r="I1569" s="293" t="s">
        <v>164</v>
      </c>
      <c r="J1569" s="268" t="s">
        <v>1641</v>
      </c>
      <c r="K1569" s="293" t="s">
        <v>1770</v>
      </c>
      <c r="L1569" s="251" t="s">
        <v>2687</v>
      </c>
      <c r="M1569" s="298" t="s">
        <v>2682</v>
      </c>
      <c r="N1569" s="251">
        <v>381</v>
      </c>
      <c r="O1569" s="296" t="s">
        <v>686</v>
      </c>
      <c r="P1569" s="297"/>
      <c r="Q1569" s="293"/>
      <c r="R1569" s="293"/>
      <c r="S1569" s="293"/>
    </row>
    <row r="1570" spans="2:19" ht="15.6" customHeight="1">
      <c r="B1570" s="247">
        <v>5170</v>
      </c>
      <c r="C1570" s="293" t="s">
        <v>1884</v>
      </c>
      <c r="D1570" s="294" t="s">
        <v>183</v>
      </c>
      <c r="E1570" s="267">
        <v>1350</v>
      </c>
      <c r="F1570" s="293" t="s">
        <v>166</v>
      </c>
      <c r="G1570" s="293" t="s">
        <v>7</v>
      </c>
      <c r="H1570" s="544">
        <v>44698</v>
      </c>
      <c r="I1570" s="293" t="s">
        <v>164</v>
      </c>
      <c r="J1570" s="268" t="s">
        <v>3145</v>
      </c>
      <c r="K1570" s="293" t="s">
        <v>903</v>
      </c>
      <c r="L1570" s="251"/>
      <c r="M1570" s="298" t="s">
        <v>1003</v>
      </c>
      <c r="N1570" s="303">
        <v>32</v>
      </c>
      <c r="O1570" s="296" t="s">
        <v>686</v>
      </c>
      <c r="P1570" s="297"/>
      <c r="Q1570" s="293" t="s">
        <v>2690</v>
      </c>
      <c r="R1570" s="293"/>
      <c r="S1570" s="293"/>
    </row>
    <row r="1571" spans="2:19" ht="15.6" customHeight="1">
      <c r="B1571" s="247">
        <v>5171</v>
      </c>
      <c r="C1571" s="293" t="s">
        <v>427</v>
      </c>
      <c r="D1571" s="294" t="s">
        <v>2694</v>
      </c>
      <c r="E1571" s="267">
        <v>2180</v>
      </c>
      <c r="F1571" s="293" t="s">
        <v>166</v>
      </c>
      <c r="G1571" s="293" t="s">
        <v>2440</v>
      </c>
      <c r="H1571" s="544">
        <v>44699</v>
      </c>
      <c r="I1571" s="293" t="s">
        <v>164</v>
      </c>
      <c r="J1571" s="268" t="s">
        <v>2698</v>
      </c>
      <c r="K1571" s="293" t="s">
        <v>903</v>
      </c>
      <c r="L1571" s="251" t="s">
        <v>2697</v>
      </c>
      <c r="M1571" s="298" t="s">
        <v>2693</v>
      </c>
      <c r="N1571" s="251">
        <v>382</v>
      </c>
      <c r="O1571" s="296" t="s">
        <v>686</v>
      </c>
      <c r="P1571" s="297"/>
      <c r="Q1571" s="293"/>
      <c r="R1571" s="293"/>
      <c r="S1571" s="293"/>
    </row>
    <row r="1572" spans="2:19" ht="15.6" customHeight="1">
      <c r="B1572" s="247">
        <v>5172</v>
      </c>
      <c r="C1572" s="293" t="s">
        <v>427</v>
      </c>
      <c r="D1572" s="294" t="s">
        <v>710</v>
      </c>
      <c r="E1572" s="267">
        <v>1180</v>
      </c>
      <c r="F1572" s="293" t="s">
        <v>303</v>
      </c>
      <c r="G1572" s="293" t="s">
        <v>2440</v>
      </c>
      <c r="H1572" s="544">
        <v>44692</v>
      </c>
      <c r="I1572" s="293" t="s">
        <v>164</v>
      </c>
      <c r="J1572" s="268" t="s">
        <v>2702</v>
      </c>
      <c r="K1572" s="293" t="s">
        <v>1775</v>
      </c>
      <c r="L1572" s="251" t="s">
        <v>2699</v>
      </c>
      <c r="M1572" s="298" t="s">
        <v>844</v>
      </c>
      <c r="N1572" s="251">
        <v>302</v>
      </c>
      <c r="O1572" s="296" t="s">
        <v>686</v>
      </c>
      <c r="P1572" s="297"/>
      <c r="Q1572" s="293"/>
      <c r="R1572" s="293"/>
      <c r="S1572" s="293"/>
    </row>
    <row r="1573" spans="2:19" ht="15.6" customHeight="1">
      <c r="B1573" s="247">
        <v>5173</v>
      </c>
      <c r="C1573" s="293" t="s">
        <v>427</v>
      </c>
      <c r="D1573" s="294" t="s">
        <v>2123</v>
      </c>
      <c r="E1573" s="267">
        <v>8000</v>
      </c>
      <c r="F1573" s="293" t="s">
        <v>255</v>
      </c>
      <c r="G1573" s="293" t="s">
        <v>7</v>
      </c>
      <c r="H1573" s="544">
        <v>44700</v>
      </c>
      <c r="I1573" s="293" t="s">
        <v>164</v>
      </c>
      <c r="J1573" s="268" t="s">
        <v>2999</v>
      </c>
      <c r="K1573" s="293" t="s">
        <v>1774</v>
      </c>
      <c r="L1573" s="251" t="s">
        <v>2703</v>
      </c>
      <c r="M1573" s="298" t="s">
        <v>2122</v>
      </c>
      <c r="N1573" s="251">
        <v>363</v>
      </c>
      <c r="O1573" s="296" t="s">
        <v>686</v>
      </c>
      <c r="P1573" s="297"/>
      <c r="Q1573" s="293"/>
      <c r="R1573" s="293"/>
      <c r="S1573" s="293"/>
    </row>
    <row r="1574" spans="2:19" ht="15.6" customHeight="1">
      <c r="B1574" s="247">
        <v>5174</v>
      </c>
      <c r="C1574" s="293" t="s">
        <v>1884</v>
      </c>
      <c r="D1574" s="294" t="s">
        <v>267</v>
      </c>
      <c r="E1574" s="267">
        <v>1350</v>
      </c>
      <c r="F1574" s="293" t="s">
        <v>166</v>
      </c>
      <c r="G1574" s="293" t="s">
        <v>7</v>
      </c>
      <c r="H1574" s="544">
        <v>44700</v>
      </c>
      <c r="I1574" s="293" t="s">
        <v>164</v>
      </c>
      <c r="J1574" s="268" t="s">
        <v>2706</v>
      </c>
      <c r="K1574" s="293" t="s">
        <v>903</v>
      </c>
      <c r="L1574" s="251" t="s">
        <v>2704</v>
      </c>
      <c r="M1574" s="298" t="s">
        <v>958</v>
      </c>
      <c r="N1574" s="249">
        <v>18</v>
      </c>
      <c r="O1574" s="296" t="s">
        <v>686</v>
      </c>
      <c r="P1574" s="297"/>
      <c r="Q1574" s="293"/>
      <c r="R1574" s="293"/>
      <c r="S1574" s="293"/>
    </row>
    <row r="1575" spans="2:19" ht="15.6" customHeight="1">
      <c r="B1575" s="247">
        <v>5175</v>
      </c>
      <c r="C1575" s="293" t="s">
        <v>450</v>
      </c>
      <c r="D1575" s="294" t="s">
        <v>734</v>
      </c>
      <c r="E1575" s="267">
        <v>4300</v>
      </c>
      <c r="F1575" s="293" t="s">
        <v>198</v>
      </c>
      <c r="G1575" s="293" t="s">
        <v>7</v>
      </c>
      <c r="H1575" s="544">
        <v>44699</v>
      </c>
      <c r="I1575" s="293" t="s">
        <v>164</v>
      </c>
      <c r="J1575" s="268" t="s">
        <v>2049</v>
      </c>
      <c r="K1575" s="293" t="s">
        <v>1749</v>
      </c>
      <c r="L1575" s="251">
        <v>771212</v>
      </c>
      <c r="M1575" s="298" t="s">
        <v>1280</v>
      </c>
      <c r="N1575" s="251">
        <v>279</v>
      </c>
      <c r="O1575" s="296" t="s">
        <v>686</v>
      </c>
      <c r="P1575" s="297"/>
      <c r="Q1575" s="293"/>
      <c r="R1575" s="293"/>
      <c r="S1575" s="293"/>
    </row>
    <row r="1576" spans="2:19" ht="15.6" customHeight="1">
      <c r="B1576" s="247">
        <v>5176</v>
      </c>
      <c r="C1576" s="293" t="s">
        <v>427</v>
      </c>
      <c r="D1576" s="294" t="s">
        <v>93</v>
      </c>
      <c r="E1576" s="267">
        <v>2180</v>
      </c>
      <c r="F1576" s="293" t="s">
        <v>163</v>
      </c>
      <c r="G1576" s="293" t="s">
        <v>7</v>
      </c>
      <c r="H1576" s="544">
        <v>44699</v>
      </c>
      <c r="I1576" s="293" t="s">
        <v>164</v>
      </c>
      <c r="J1576" s="268" t="s">
        <v>300</v>
      </c>
      <c r="K1576" s="293" t="s">
        <v>1751</v>
      </c>
      <c r="L1576" s="251" t="s">
        <v>2705</v>
      </c>
      <c r="M1576" s="298" t="s">
        <v>94</v>
      </c>
      <c r="N1576" s="251">
        <v>231</v>
      </c>
      <c r="O1576" s="296" t="s">
        <v>686</v>
      </c>
      <c r="P1576" s="304" t="s">
        <v>372</v>
      </c>
      <c r="Q1576" s="293"/>
      <c r="R1576" s="293"/>
      <c r="S1576" s="293"/>
    </row>
    <row r="1577" spans="2:19" ht="15.6" customHeight="1">
      <c r="B1577" s="247">
        <v>5177</v>
      </c>
      <c r="C1577" s="293" t="s">
        <v>427</v>
      </c>
      <c r="D1577" s="294" t="s">
        <v>106</v>
      </c>
      <c r="E1577" s="464">
        <v>2180</v>
      </c>
      <c r="F1577" s="294" t="s">
        <v>163</v>
      </c>
      <c r="G1577" s="294" t="s">
        <v>2440</v>
      </c>
      <c r="H1577" s="562">
        <v>44687</v>
      </c>
      <c r="I1577" s="294" t="s">
        <v>164</v>
      </c>
      <c r="J1577" s="275" t="s">
        <v>3000</v>
      </c>
      <c r="K1577" s="294" t="s">
        <v>1751</v>
      </c>
      <c r="L1577" s="466">
        <v>440923</v>
      </c>
      <c r="M1577" s="465" t="s">
        <v>107</v>
      </c>
      <c r="N1577" s="466">
        <v>242</v>
      </c>
      <c r="O1577" s="467"/>
      <c r="P1577" s="297"/>
      <c r="Q1577" s="293"/>
      <c r="R1577" s="293"/>
      <c r="S1577" s="293"/>
    </row>
    <row r="1578" spans="2:19" ht="15.6" customHeight="1">
      <c r="B1578" s="247">
        <v>5178</v>
      </c>
      <c r="C1578" s="293" t="s">
        <v>427</v>
      </c>
      <c r="D1578" s="294" t="s">
        <v>230</v>
      </c>
      <c r="E1578" s="267">
        <v>8500</v>
      </c>
      <c r="F1578" s="293" t="s">
        <v>163</v>
      </c>
      <c r="G1578" s="293" t="s">
        <v>7</v>
      </c>
      <c r="H1578" s="544">
        <v>44701</v>
      </c>
      <c r="I1578" s="163" t="s">
        <v>224</v>
      </c>
      <c r="J1578" s="163" t="s">
        <v>3001</v>
      </c>
      <c r="K1578" s="455" t="s">
        <v>1751</v>
      </c>
      <c r="L1578" s="730" t="s">
        <v>3002</v>
      </c>
      <c r="M1578" s="457" t="s">
        <v>1142</v>
      </c>
      <c r="N1578" s="468">
        <v>93</v>
      </c>
      <c r="O1578" s="296" t="s">
        <v>686</v>
      </c>
      <c r="P1578" s="304" t="s">
        <v>372</v>
      </c>
      <c r="Q1578" s="268"/>
      <c r="R1578" s="163"/>
      <c r="S1578" s="270"/>
    </row>
    <row r="1579" spans="2:19" ht="15.6" customHeight="1">
      <c r="B1579" s="247">
        <v>5179</v>
      </c>
      <c r="C1579" s="293" t="s">
        <v>446</v>
      </c>
      <c r="D1579" s="294" t="s">
        <v>272</v>
      </c>
      <c r="E1579" s="267">
        <v>5000</v>
      </c>
      <c r="F1579" s="293" t="s">
        <v>163</v>
      </c>
      <c r="G1579" s="293" t="s">
        <v>7</v>
      </c>
      <c r="H1579" s="544">
        <v>44701</v>
      </c>
      <c r="I1579" s="163" t="s">
        <v>224</v>
      </c>
      <c r="J1579" s="163" t="s">
        <v>2049</v>
      </c>
      <c r="K1579" s="455" t="s">
        <v>1751</v>
      </c>
      <c r="L1579" s="730" t="s">
        <v>3003</v>
      </c>
      <c r="M1579" s="457" t="s">
        <v>1130</v>
      </c>
      <c r="N1579" s="468">
        <v>251</v>
      </c>
      <c r="O1579" s="296" t="s">
        <v>686</v>
      </c>
      <c r="P1579" s="304" t="s">
        <v>372</v>
      </c>
      <c r="Q1579" s="268"/>
      <c r="R1579" s="163"/>
      <c r="S1579" s="270"/>
    </row>
    <row r="1580" spans="2:19" ht="15.6" customHeight="1">
      <c r="B1580" s="247">
        <v>5180</v>
      </c>
      <c r="C1580" s="293" t="s">
        <v>427</v>
      </c>
      <c r="D1580" s="294" t="s">
        <v>710</v>
      </c>
      <c r="E1580" s="267">
        <v>5000</v>
      </c>
      <c r="F1580" s="293" t="s">
        <v>303</v>
      </c>
      <c r="G1580" s="293" t="s">
        <v>7</v>
      </c>
      <c r="H1580" s="544">
        <v>44701</v>
      </c>
      <c r="I1580" s="163" t="s">
        <v>1766</v>
      </c>
      <c r="J1580" s="163" t="s">
        <v>3004</v>
      </c>
      <c r="K1580" s="455" t="s">
        <v>1775</v>
      </c>
      <c r="L1580" s="730" t="s">
        <v>3005</v>
      </c>
      <c r="M1580" s="457" t="s">
        <v>844</v>
      </c>
      <c r="N1580" s="468">
        <v>302</v>
      </c>
      <c r="O1580" s="296" t="s">
        <v>686</v>
      </c>
      <c r="P1580" s="268"/>
      <c r="Q1580" s="268"/>
      <c r="R1580" s="163"/>
      <c r="S1580" s="270"/>
    </row>
    <row r="1581" spans="2:19" ht="15.6" customHeight="1">
      <c r="B1581" s="247">
        <v>5181</v>
      </c>
      <c r="C1581" s="293" t="s">
        <v>427</v>
      </c>
      <c r="D1581" s="294" t="s">
        <v>989</v>
      </c>
      <c r="E1581" s="267">
        <v>10000</v>
      </c>
      <c r="F1581" s="293" t="s">
        <v>303</v>
      </c>
      <c r="G1581" s="293" t="s">
        <v>7</v>
      </c>
      <c r="H1581" s="544">
        <v>44706</v>
      </c>
      <c r="I1581" s="293" t="s">
        <v>224</v>
      </c>
      <c r="J1581" s="268" t="s">
        <v>3006</v>
      </c>
      <c r="K1581" s="293" t="s">
        <v>1775</v>
      </c>
      <c r="L1581" s="251" t="s">
        <v>3007</v>
      </c>
      <c r="M1581" s="298" t="s">
        <v>987</v>
      </c>
      <c r="N1581" s="251">
        <v>247</v>
      </c>
      <c r="O1581" s="296" t="s">
        <v>686</v>
      </c>
      <c r="P1581" s="297"/>
      <c r="Q1581" s="293"/>
      <c r="R1581" s="293"/>
      <c r="S1581" s="293"/>
    </row>
    <row r="1582" spans="2:19" ht="15.6" customHeight="1">
      <c r="B1582" s="247">
        <v>5182</v>
      </c>
      <c r="C1582" s="293" t="s">
        <v>427</v>
      </c>
      <c r="D1582" s="294" t="s">
        <v>2433</v>
      </c>
      <c r="E1582" s="267">
        <v>3497</v>
      </c>
      <c r="F1582" s="293" t="s">
        <v>865</v>
      </c>
      <c r="G1582" s="293" t="s">
        <v>7</v>
      </c>
      <c r="H1582" s="544">
        <v>44706</v>
      </c>
      <c r="I1582" s="293" t="s">
        <v>164</v>
      </c>
      <c r="J1582" s="268" t="s">
        <v>3008</v>
      </c>
      <c r="K1582" s="293" t="s">
        <v>1770</v>
      </c>
      <c r="L1582" s="251" t="s">
        <v>3009</v>
      </c>
      <c r="M1582" s="298" t="s">
        <v>2432</v>
      </c>
      <c r="N1582" s="251">
        <v>372</v>
      </c>
      <c r="O1582" s="296" t="s">
        <v>686</v>
      </c>
      <c r="P1582" s="297"/>
      <c r="Q1582" s="293"/>
      <c r="R1582" s="293"/>
      <c r="S1582" s="293"/>
    </row>
    <row r="1583" spans="2:19" ht="15.6" customHeight="1">
      <c r="B1583" s="247">
        <v>5183</v>
      </c>
      <c r="C1583" s="293" t="s">
        <v>427</v>
      </c>
      <c r="D1583" s="294" t="s">
        <v>420</v>
      </c>
      <c r="E1583" s="267">
        <v>3000</v>
      </c>
      <c r="F1583" s="293" t="s">
        <v>295</v>
      </c>
      <c r="G1583" s="293" t="s">
        <v>2440</v>
      </c>
      <c r="H1583" s="544">
        <v>44705</v>
      </c>
      <c r="I1583" s="293" t="s">
        <v>224</v>
      </c>
      <c r="J1583" s="268" t="s">
        <v>2060</v>
      </c>
      <c r="K1583" s="293" t="s">
        <v>1769</v>
      </c>
      <c r="L1583" s="251" t="s">
        <v>3010</v>
      </c>
      <c r="M1583" s="298" t="s">
        <v>1457</v>
      </c>
      <c r="N1583" s="249">
        <v>269</v>
      </c>
      <c r="O1583" s="296" t="s">
        <v>686</v>
      </c>
      <c r="P1583" s="297"/>
      <c r="Q1583" s="293" t="s">
        <v>3011</v>
      </c>
      <c r="R1583" s="293"/>
      <c r="S1583" s="293"/>
    </row>
    <row r="1584" spans="2:19" ht="15.6" customHeight="1">
      <c r="B1584" s="247">
        <v>5184</v>
      </c>
      <c r="C1584" s="293" t="s">
        <v>429</v>
      </c>
      <c r="D1584" s="294" t="s">
        <v>416</v>
      </c>
      <c r="E1584" s="267">
        <v>10000</v>
      </c>
      <c r="F1584" s="293" t="s">
        <v>255</v>
      </c>
      <c r="G1584" s="293" t="s">
        <v>7</v>
      </c>
      <c r="H1584" s="544">
        <v>44705</v>
      </c>
      <c r="I1584" s="293" t="s">
        <v>224</v>
      </c>
      <c r="J1584" s="268" t="s">
        <v>1873</v>
      </c>
      <c r="K1584" s="293" t="s">
        <v>1774</v>
      </c>
      <c r="L1584" s="251" t="s">
        <v>3012</v>
      </c>
      <c r="M1584" s="298" t="s">
        <v>1456</v>
      </c>
      <c r="N1584" s="251">
        <v>83</v>
      </c>
      <c r="O1584" s="296" t="s">
        <v>686</v>
      </c>
      <c r="P1584" s="297"/>
      <c r="Q1584" s="293"/>
      <c r="R1584" s="293"/>
      <c r="S1584" s="293"/>
    </row>
    <row r="1585" spans="2:19" ht="15.6" customHeight="1">
      <c r="B1585" s="247">
        <v>5185</v>
      </c>
      <c r="C1585" s="293" t="s">
        <v>427</v>
      </c>
      <c r="D1585" s="294" t="s">
        <v>2694</v>
      </c>
      <c r="E1585" s="267">
        <v>2000</v>
      </c>
      <c r="F1585" s="293" t="s">
        <v>166</v>
      </c>
      <c r="G1585" s="293" t="s">
        <v>1875</v>
      </c>
      <c r="H1585" s="544">
        <v>44704</v>
      </c>
      <c r="I1585" s="293" t="s">
        <v>164</v>
      </c>
      <c r="J1585" s="268" t="s">
        <v>3608</v>
      </c>
      <c r="K1585" s="293" t="s">
        <v>903</v>
      </c>
      <c r="L1585" s="251" t="s">
        <v>3013</v>
      </c>
      <c r="M1585" s="298" t="s">
        <v>2693</v>
      </c>
      <c r="N1585" s="251">
        <v>382</v>
      </c>
      <c r="O1585" s="296" t="s">
        <v>686</v>
      </c>
      <c r="P1585" s="297"/>
      <c r="Q1585" s="293"/>
      <c r="R1585" s="293"/>
      <c r="S1585" s="293"/>
    </row>
    <row r="1586" spans="2:19" ht="15.6" customHeight="1">
      <c r="B1586" s="247">
        <v>5186</v>
      </c>
      <c r="C1586" s="293" t="s">
        <v>427</v>
      </c>
      <c r="D1586" s="294" t="s">
        <v>2772</v>
      </c>
      <c r="E1586" s="267">
        <v>3350</v>
      </c>
      <c r="F1586" s="293" t="s">
        <v>865</v>
      </c>
      <c r="G1586" s="293" t="s">
        <v>1875</v>
      </c>
      <c r="H1586" s="544">
        <v>44704</v>
      </c>
      <c r="I1586" s="293" t="s">
        <v>164</v>
      </c>
      <c r="J1586" s="268" t="s">
        <v>3014</v>
      </c>
      <c r="K1586" s="293" t="s">
        <v>1770</v>
      </c>
      <c r="L1586" s="251" t="s">
        <v>3015</v>
      </c>
      <c r="M1586" s="298" t="s">
        <v>2771</v>
      </c>
      <c r="N1586" s="251">
        <v>383</v>
      </c>
      <c r="O1586" s="296" t="s">
        <v>686</v>
      </c>
      <c r="P1586" s="297"/>
      <c r="Q1586" s="293"/>
      <c r="R1586" s="293"/>
      <c r="S1586" s="293"/>
    </row>
    <row r="1587" spans="2:19" ht="14.4" customHeight="1">
      <c r="B1587" s="247">
        <v>5187</v>
      </c>
      <c r="C1587" s="293" t="s">
        <v>427</v>
      </c>
      <c r="D1587" s="294" t="s">
        <v>2743</v>
      </c>
      <c r="E1587" s="267">
        <v>140</v>
      </c>
      <c r="F1587" s="293" t="s">
        <v>166</v>
      </c>
      <c r="G1587" s="293" t="s">
        <v>7</v>
      </c>
      <c r="H1587" s="544">
        <v>44704</v>
      </c>
      <c r="I1587" s="293" t="s">
        <v>284</v>
      </c>
      <c r="J1587" s="268" t="s">
        <v>284</v>
      </c>
      <c r="K1587" s="293" t="s">
        <v>903</v>
      </c>
      <c r="L1587" s="251" t="s">
        <v>3016</v>
      </c>
      <c r="M1587" s="298" t="s">
        <v>859</v>
      </c>
      <c r="N1587" s="251">
        <v>318</v>
      </c>
      <c r="O1587" s="296" t="s">
        <v>686</v>
      </c>
      <c r="P1587" s="297"/>
      <c r="Q1587" s="293"/>
      <c r="R1587" s="293"/>
      <c r="S1587" s="293"/>
    </row>
    <row r="1588" spans="2:19" ht="15.6" customHeight="1">
      <c r="B1588" s="247">
        <v>5188</v>
      </c>
      <c r="C1588" s="293" t="s">
        <v>427</v>
      </c>
      <c r="D1588" s="294" t="s">
        <v>557</v>
      </c>
      <c r="E1588" s="267">
        <v>2180</v>
      </c>
      <c r="F1588" s="293" t="s">
        <v>518</v>
      </c>
      <c r="G1588" s="293" t="s">
        <v>7</v>
      </c>
      <c r="H1588" s="544">
        <v>44707</v>
      </c>
      <c r="I1588" s="293" t="s">
        <v>164</v>
      </c>
      <c r="J1588" s="268" t="s">
        <v>3017</v>
      </c>
      <c r="K1588" s="293" t="s">
        <v>1771</v>
      </c>
      <c r="L1588" s="251" t="s">
        <v>3018</v>
      </c>
      <c r="M1588" s="298" t="s">
        <v>127</v>
      </c>
      <c r="N1588" s="251">
        <v>87</v>
      </c>
      <c r="O1588" s="296" t="s">
        <v>686</v>
      </c>
      <c r="P1588" s="297"/>
      <c r="Q1588" s="293"/>
      <c r="R1588" s="293"/>
      <c r="S1588" s="293"/>
    </row>
    <row r="1589" spans="2:19" ht="15.6" customHeight="1">
      <c r="B1589" s="247">
        <v>5189</v>
      </c>
      <c r="C1589" s="293" t="s">
        <v>427</v>
      </c>
      <c r="D1589" s="294" t="s">
        <v>506</v>
      </c>
      <c r="E1589" s="267">
        <v>8000</v>
      </c>
      <c r="F1589" s="293" t="s">
        <v>255</v>
      </c>
      <c r="G1589" s="293" t="s">
        <v>2440</v>
      </c>
      <c r="H1589" s="544">
        <v>44707</v>
      </c>
      <c r="I1589" s="293" t="s">
        <v>1766</v>
      </c>
      <c r="J1589" s="268" t="s">
        <v>1766</v>
      </c>
      <c r="K1589" s="293" t="s">
        <v>1774</v>
      </c>
      <c r="L1589" s="251" t="s">
        <v>3019</v>
      </c>
      <c r="M1589" s="298" t="s">
        <v>839</v>
      </c>
      <c r="N1589" s="251">
        <v>295</v>
      </c>
      <c r="O1589" s="296" t="s">
        <v>686</v>
      </c>
      <c r="P1589" s="297"/>
      <c r="Q1589" s="293"/>
      <c r="R1589" s="293"/>
      <c r="S1589" s="293"/>
    </row>
    <row r="1590" spans="2:19" ht="15">
      <c r="B1590" s="247">
        <v>5190</v>
      </c>
      <c r="C1590" s="293" t="s">
        <v>427</v>
      </c>
      <c r="D1590" s="294" t="s">
        <v>46</v>
      </c>
      <c r="E1590" s="267">
        <v>3350</v>
      </c>
      <c r="F1590" s="293" t="s">
        <v>198</v>
      </c>
      <c r="G1590" s="293" t="s">
        <v>7</v>
      </c>
      <c r="H1590" s="544">
        <v>44707</v>
      </c>
      <c r="I1590" s="293" t="s">
        <v>164</v>
      </c>
      <c r="J1590" s="268" t="s">
        <v>3020</v>
      </c>
      <c r="K1590" s="293" t="s">
        <v>1749</v>
      </c>
      <c r="L1590" s="251" t="s">
        <v>3021</v>
      </c>
      <c r="M1590" s="298" t="s">
        <v>47</v>
      </c>
      <c r="N1590" s="251">
        <v>196</v>
      </c>
      <c r="O1590" s="296" t="s">
        <v>686</v>
      </c>
      <c r="P1590" s="297"/>
      <c r="Q1590" s="293"/>
      <c r="R1590" s="293"/>
      <c r="S1590" s="293"/>
    </row>
    <row r="1591" spans="2:19" ht="15.6" customHeight="1">
      <c r="B1591" s="247">
        <v>5191</v>
      </c>
      <c r="C1591" s="293" t="s">
        <v>427</v>
      </c>
      <c r="D1591" s="294" t="s">
        <v>2776</v>
      </c>
      <c r="E1591" s="267">
        <v>1600</v>
      </c>
      <c r="F1591" s="293" t="s">
        <v>166</v>
      </c>
      <c r="G1591" s="293" t="s">
        <v>2440</v>
      </c>
      <c r="H1591" s="544">
        <v>44707</v>
      </c>
      <c r="I1591" s="293" t="s">
        <v>164</v>
      </c>
      <c r="J1591" s="268" t="s">
        <v>3022</v>
      </c>
      <c r="K1591" s="293" t="s">
        <v>903</v>
      </c>
      <c r="L1591" s="251" t="s">
        <v>3023</v>
      </c>
      <c r="M1591" s="298" t="s">
        <v>2774</v>
      </c>
      <c r="N1591" s="251">
        <v>384</v>
      </c>
      <c r="O1591" s="296" t="s">
        <v>686</v>
      </c>
      <c r="P1591" s="297"/>
      <c r="Q1591" s="293"/>
      <c r="R1591" s="293"/>
      <c r="S1591" s="293"/>
    </row>
    <row r="1592" spans="2:19" ht="14.4" customHeight="1">
      <c r="B1592" s="247">
        <f>B1591+1</f>
        <v>5192</v>
      </c>
      <c r="C1592" s="163" t="s">
        <v>429</v>
      </c>
      <c r="D1592" s="269" t="s">
        <v>2776</v>
      </c>
      <c r="E1592" s="267">
        <v>1600</v>
      </c>
      <c r="F1592" s="163" t="s">
        <v>166</v>
      </c>
      <c r="G1592" s="457" t="s">
        <v>7</v>
      </c>
      <c r="H1592" s="561">
        <v>44818</v>
      </c>
      <c r="I1592" s="268" t="s">
        <v>164</v>
      </c>
      <c r="J1592" s="268" t="s">
        <v>2668</v>
      </c>
      <c r="K1592" s="163" t="s">
        <v>903</v>
      </c>
      <c r="L1592" s="271" t="s">
        <v>3024</v>
      </c>
      <c r="M1592" s="163" t="s">
        <v>2774</v>
      </c>
      <c r="N1592" s="271">
        <v>384</v>
      </c>
      <c r="O1592" s="296"/>
      <c r="P1592" s="297"/>
      <c r="Q1592" s="293"/>
      <c r="R1592" s="293"/>
      <c r="S1592" s="293"/>
    </row>
    <row r="1593" spans="2:19" ht="15.6" customHeight="1">
      <c r="B1593" s="247">
        <v>5192</v>
      </c>
      <c r="C1593" s="293" t="s">
        <v>433</v>
      </c>
      <c r="D1593" s="294" t="s">
        <v>194</v>
      </c>
      <c r="E1593" s="267">
        <v>650</v>
      </c>
      <c r="F1593" s="293" t="s">
        <v>166</v>
      </c>
      <c r="G1593" s="293" t="s">
        <v>7</v>
      </c>
      <c r="H1593" s="544">
        <v>44708</v>
      </c>
      <c r="I1593" s="293" t="s">
        <v>164</v>
      </c>
      <c r="J1593" s="268" t="s">
        <v>3025</v>
      </c>
      <c r="K1593" s="293" t="s">
        <v>903</v>
      </c>
      <c r="L1593" s="251" t="s">
        <v>3026</v>
      </c>
      <c r="M1593" s="298" t="s">
        <v>929</v>
      </c>
      <c r="N1593" s="251">
        <v>8</v>
      </c>
      <c r="O1593" s="296" t="s">
        <v>686</v>
      </c>
      <c r="P1593" s="297"/>
      <c r="Q1593" s="293"/>
      <c r="R1593" s="293"/>
      <c r="S1593" s="293"/>
    </row>
    <row r="1594" spans="2:19" ht="15.6" customHeight="1">
      <c r="B1594" s="247">
        <f>B1593+1</f>
        <v>5193</v>
      </c>
      <c r="C1594" s="163" t="s">
        <v>429</v>
      </c>
      <c r="D1594" s="269" t="s">
        <v>2776</v>
      </c>
      <c r="E1594" s="267">
        <v>800</v>
      </c>
      <c r="F1594" s="163" t="s">
        <v>166</v>
      </c>
      <c r="G1594" s="457" t="s">
        <v>7</v>
      </c>
      <c r="H1594" s="561">
        <v>44817</v>
      </c>
      <c r="I1594" s="268" t="s">
        <v>402</v>
      </c>
      <c r="J1594" s="268" t="s">
        <v>2677</v>
      </c>
      <c r="K1594" s="163" t="s">
        <v>903</v>
      </c>
      <c r="L1594" s="271" t="s">
        <v>3027</v>
      </c>
      <c r="M1594" s="163" t="s">
        <v>2774</v>
      </c>
      <c r="N1594" s="271">
        <v>384</v>
      </c>
      <c r="O1594" s="296"/>
      <c r="P1594" s="297"/>
      <c r="Q1594" s="293"/>
      <c r="R1594" s="293"/>
      <c r="S1594" s="293"/>
    </row>
    <row r="1595" spans="2:19" ht="15.6" customHeight="1">
      <c r="B1595" s="247">
        <v>5193</v>
      </c>
      <c r="C1595" s="293" t="s">
        <v>427</v>
      </c>
      <c r="D1595" s="269" t="s">
        <v>2265</v>
      </c>
      <c r="E1595" s="267">
        <v>1000</v>
      </c>
      <c r="F1595" s="455" t="s">
        <v>163</v>
      </c>
      <c r="G1595" s="163" t="s">
        <v>7</v>
      </c>
      <c r="H1595" s="563">
        <v>44713</v>
      </c>
      <c r="I1595" s="293" t="s">
        <v>224</v>
      </c>
      <c r="J1595" s="268" t="s">
        <v>2060</v>
      </c>
      <c r="K1595" s="268" t="s">
        <v>1751</v>
      </c>
      <c r="L1595" s="730" t="s">
        <v>3028</v>
      </c>
      <c r="M1595" s="270" t="s">
        <v>2006</v>
      </c>
      <c r="N1595" s="271">
        <v>343</v>
      </c>
      <c r="O1595" s="296" t="s">
        <v>686</v>
      </c>
      <c r="P1595" s="297"/>
      <c r="Q1595" s="293"/>
      <c r="R1595" s="293"/>
      <c r="S1595" s="293"/>
    </row>
    <row r="1596" spans="2:19" ht="15.6" customHeight="1">
      <c r="B1596" s="247">
        <f>B1595+1</f>
        <v>5194</v>
      </c>
      <c r="C1596" s="293" t="s">
        <v>427</v>
      </c>
      <c r="D1596" s="269" t="s">
        <v>2827</v>
      </c>
      <c r="E1596" s="267">
        <v>1600</v>
      </c>
      <c r="F1596" s="293" t="s">
        <v>166</v>
      </c>
      <c r="G1596" s="293" t="s">
        <v>7</v>
      </c>
      <c r="H1596" s="544">
        <v>44771</v>
      </c>
      <c r="I1596" s="293" t="s">
        <v>164</v>
      </c>
      <c r="J1596" s="268" t="s">
        <v>3029</v>
      </c>
      <c r="K1596" s="293" t="s">
        <v>903</v>
      </c>
      <c r="L1596" s="533">
        <v>607282</v>
      </c>
      <c r="M1596" s="163" t="s">
        <v>2774</v>
      </c>
      <c r="N1596" s="271">
        <v>384</v>
      </c>
      <c r="O1596" s="296"/>
      <c r="P1596" s="297"/>
      <c r="Q1596" s="293"/>
      <c r="R1596" s="293"/>
      <c r="S1596" s="293"/>
    </row>
    <row r="1597" spans="2:19" ht="15.6" customHeight="1">
      <c r="B1597" s="247">
        <v>5194</v>
      </c>
      <c r="C1597" s="293" t="s">
        <v>427</v>
      </c>
      <c r="D1597" s="294"/>
      <c r="E1597" s="267">
        <v>1600</v>
      </c>
      <c r="F1597" s="455" t="s">
        <v>166</v>
      </c>
      <c r="G1597" s="163" t="s">
        <v>7</v>
      </c>
      <c r="H1597" s="563">
        <v>44713</v>
      </c>
      <c r="I1597" s="293" t="s">
        <v>164</v>
      </c>
      <c r="J1597" s="268" t="s">
        <v>3022</v>
      </c>
      <c r="K1597" s="268" t="s">
        <v>903</v>
      </c>
      <c r="L1597" s="730" t="s">
        <v>3030</v>
      </c>
      <c r="M1597" s="270" t="s">
        <v>2826</v>
      </c>
      <c r="N1597" s="271">
        <v>409</v>
      </c>
      <c r="O1597" s="296" t="s">
        <v>686</v>
      </c>
      <c r="P1597" s="297"/>
      <c r="Q1597" s="293"/>
      <c r="R1597" s="293"/>
      <c r="S1597" s="293"/>
    </row>
    <row r="1598" spans="2:19" ht="15.6" customHeight="1">
      <c r="B1598" s="247">
        <v>5195</v>
      </c>
      <c r="C1598" s="293" t="s">
        <v>294</v>
      </c>
      <c r="D1598" s="269" t="s">
        <v>478</v>
      </c>
      <c r="E1598" s="267">
        <v>2180</v>
      </c>
      <c r="F1598" s="455" t="s">
        <v>303</v>
      </c>
      <c r="G1598" s="163" t="s">
        <v>7</v>
      </c>
      <c r="H1598" s="563">
        <v>44713</v>
      </c>
      <c r="I1598" s="293" t="s">
        <v>164</v>
      </c>
      <c r="J1598" s="268" t="s">
        <v>3031</v>
      </c>
      <c r="K1598" s="268" t="s">
        <v>1775</v>
      </c>
      <c r="L1598" s="730" t="s">
        <v>3032</v>
      </c>
      <c r="M1598" s="270" t="s">
        <v>837</v>
      </c>
      <c r="N1598" s="271">
        <v>293</v>
      </c>
      <c r="O1598" s="296" t="s">
        <v>686</v>
      </c>
      <c r="P1598" s="297"/>
      <c r="Q1598" s="293"/>
      <c r="R1598" s="293"/>
      <c r="S1598" s="293"/>
    </row>
    <row r="1599" spans="2:19" ht="15.6" customHeight="1">
      <c r="B1599" s="247">
        <f>B1598+1</f>
        <v>5196</v>
      </c>
      <c r="C1599" s="293" t="s">
        <v>429</v>
      </c>
      <c r="D1599" s="294"/>
      <c r="E1599" s="267"/>
      <c r="F1599" s="293"/>
      <c r="G1599" s="293"/>
      <c r="H1599" s="544"/>
      <c r="I1599" s="293"/>
      <c r="J1599" s="268"/>
      <c r="K1599" s="293"/>
      <c r="L1599" s="533"/>
      <c r="M1599" s="298"/>
      <c r="N1599" s="353"/>
      <c r="O1599" s="296"/>
      <c r="P1599" s="297"/>
      <c r="Q1599" s="293"/>
      <c r="R1599" s="293"/>
      <c r="S1599" s="293"/>
    </row>
    <row r="1600" spans="2:19" ht="15.6" customHeight="1">
      <c r="B1600" s="247">
        <v>5196</v>
      </c>
      <c r="C1600" s="293" t="s">
        <v>427</v>
      </c>
      <c r="D1600" s="269" t="s">
        <v>1637</v>
      </c>
      <c r="E1600" s="267">
        <v>3350</v>
      </c>
      <c r="F1600" s="455" t="s">
        <v>198</v>
      </c>
      <c r="G1600" s="163" t="s">
        <v>7</v>
      </c>
      <c r="H1600" s="563">
        <v>44713</v>
      </c>
      <c r="I1600" s="293" t="s">
        <v>164</v>
      </c>
      <c r="J1600" s="268" t="s">
        <v>2402</v>
      </c>
      <c r="K1600" s="268" t="s">
        <v>1749</v>
      </c>
      <c r="L1600" s="730" t="s">
        <v>3033</v>
      </c>
      <c r="M1600" s="270" t="s">
        <v>1640</v>
      </c>
      <c r="N1600" s="271">
        <v>334</v>
      </c>
      <c r="O1600" s="296" t="s">
        <v>686</v>
      </c>
      <c r="P1600" s="297"/>
      <c r="Q1600" s="293"/>
      <c r="R1600" s="293"/>
      <c r="S1600" s="293"/>
    </row>
    <row r="1601" spans="2:19" ht="15.6" customHeight="1">
      <c r="B1601" s="247">
        <v>5197</v>
      </c>
      <c r="C1601" s="293" t="s">
        <v>427</v>
      </c>
      <c r="D1601" s="269" t="s">
        <v>52</v>
      </c>
      <c r="E1601" s="267">
        <v>3000</v>
      </c>
      <c r="F1601" s="455" t="s">
        <v>198</v>
      </c>
      <c r="G1601" s="163" t="s">
        <v>1875</v>
      </c>
      <c r="H1601" s="563">
        <v>44712</v>
      </c>
      <c r="I1601" s="293" t="s">
        <v>280</v>
      </c>
      <c r="J1601" s="268" t="s">
        <v>2609</v>
      </c>
      <c r="K1601" s="268" t="s">
        <v>1749</v>
      </c>
      <c r="L1601" s="730" t="s">
        <v>3034</v>
      </c>
      <c r="M1601" s="270" t="s">
        <v>53</v>
      </c>
      <c r="N1601" s="271">
        <v>96</v>
      </c>
      <c r="O1601" s="296" t="s">
        <v>686</v>
      </c>
      <c r="P1601" s="297" t="s">
        <v>372</v>
      </c>
      <c r="Q1601" s="293"/>
      <c r="R1601" s="293"/>
      <c r="S1601" s="293"/>
    </row>
    <row r="1602" spans="2:19" ht="15.6" customHeight="1">
      <c r="B1602" s="247">
        <v>5198</v>
      </c>
      <c r="C1602" s="293" t="s">
        <v>427</v>
      </c>
      <c r="D1602" s="269" t="s">
        <v>104</v>
      </c>
      <c r="E1602" s="267">
        <v>2180</v>
      </c>
      <c r="F1602" s="455" t="s">
        <v>163</v>
      </c>
      <c r="G1602" s="163" t="s">
        <v>1875</v>
      </c>
      <c r="H1602" s="563">
        <v>44714</v>
      </c>
      <c r="I1602" s="293" t="s">
        <v>164</v>
      </c>
      <c r="J1602" s="268" t="s">
        <v>3035</v>
      </c>
      <c r="K1602" s="268" t="s">
        <v>1751</v>
      </c>
      <c r="L1602" s="730" t="s">
        <v>3036</v>
      </c>
      <c r="M1602" s="270" t="s">
        <v>105</v>
      </c>
      <c r="N1602" s="249">
        <v>241</v>
      </c>
      <c r="O1602" s="296" t="s">
        <v>686</v>
      </c>
      <c r="P1602" s="297"/>
      <c r="Q1602" s="293"/>
      <c r="R1602" s="293"/>
      <c r="S1602" s="293"/>
    </row>
    <row r="1603" spans="2:19" ht="15.6" customHeight="1">
      <c r="B1603" s="247">
        <v>5199</v>
      </c>
      <c r="C1603" s="293" t="s">
        <v>427</v>
      </c>
      <c r="D1603" s="269" t="s">
        <v>59</v>
      </c>
      <c r="E1603" s="267">
        <v>2234</v>
      </c>
      <c r="F1603" s="455" t="s">
        <v>198</v>
      </c>
      <c r="G1603" s="163" t="s">
        <v>7</v>
      </c>
      <c r="H1603" s="563">
        <v>44714</v>
      </c>
      <c r="I1603" s="293" t="s">
        <v>164</v>
      </c>
      <c r="J1603" s="268" t="s">
        <v>5714</v>
      </c>
      <c r="K1603" s="268" t="s">
        <v>1749</v>
      </c>
      <c r="L1603" s="730" t="s">
        <v>3037</v>
      </c>
      <c r="M1603" s="270" t="s">
        <v>60</v>
      </c>
      <c r="N1603" s="271">
        <v>191</v>
      </c>
      <c r="O1603" s="296" t="s">
        <v>686</v>
      </c>
      <c r="P1603" s="297"/>
      <c r="Q1603" s="293"/>
      <c r="R1603" s="293"/>
      <c r="S1603" s="293"/>
    </row>
    <row r="1604" spans="2:19" ht="15.6" customHeight="1">
      <c r="B1604" s="247">
        <v>5200</v>
      </c>
      <c r="C1604" s="293" t="s">
        <v>427</v>
      </c>
      <c r="D1604" s="269" t="s">
        <v>2831</v>
      </c>
      <c r="E1604" s="267">
        <v>2180</v>
      </c>
      <c r="F1604" s="455" t="s">
        <v>303</v>
      </c>
      <c r="G1604" s="163" t="s">
        <v>7</v>
      </c>
      <c r="H1604" s="563">
        <v>44714</v>
      </c>
      <c r="I1604" s="293" t="s">
        <v>164</v>
      </c>
      <c r="J1604" s="268" t="s">
        <v>3038</v>
      </c>
      <c r="K1604" s="268" t="s">
        <v>1775</v>
      </c>
      <c r="L1604" s="730" t="s">
        <v>3039</v>
      </c>
      <c r="M1604" s="270" t="s">
        <v>2830</v>
      </c>
      <c r="N1604" s="271">
        <v>410</v>
      </c>
      <c r="O1604" s="296" t="s">
        <v>686</v>
      </c>
      <c r="P1604" s="297"/>
      <c r="Q1604" s="293"/>
      <c r="R1604" s="293"/>
      <c r="S1604" s="293"/>
    </row>
    <row r="1605" spans="2:19" ht="15.6" customHeight="1">
      <c r="B1605" s="247">
        <v>5201</v>
      </c>
      <c r="C1605" s="293" t="s">
        <v>433</v>
      </c>
      <c r="D1605" s="269" t="s">
        <v>439</v>
      </c>
      <c r="E1605" s="267">
        <v>4001.61</v>
      </c>
      <c r="F1605" s="455" t="s">
        <v>166</v>
      </c>
      <c r="G1605" s="163" t="s">
        <v>7</v>
      </c>
      <c r="H1605" s="563">
        <v>44714</v>
      </c>
      <c r="I1605" s="293" t="s">
        <v>224</v>
      </c>
      <c r="J1605" s="268" t="s">
        <v>2060</v>
      </c>
      <c r="K1605" s="268" t="s">
        <v>903</v>
      </c>
      <c r="L1605" s="730" t="s">
        <v>3040</v>
      </c>
      <c r="M1605" s="270" t="s">
        <v>931</v>
      </c>
      <c r="N1605" s="271">
        <v>9</v>
      </c>
      <c r="O1605" s="296" t="s">
        <v>686</v>
      </c>
      <c r="P1605" s="297"/>
      <c r="Q1605" s="293"/>
      <c r="R1605" s="293"/>
      <c r="S1605" s="293"/>
    </row>
    <row r="1606" spans="2:19" ht="15.6" customHeight="1">
      <c r="B1606" s="247">
        <v>5202</v>
      </c>
      <c r="C1606" s="293" t="s">
        <v>1884</v>
      </c>
      <c r="D1606" s="269" t="s">
        <v>177</v>
      </c>
      <c r="E1606" s="267">
        <v>1350</v>
      </c>
      <c r="F1606" s="455" t="s">
        <v>166</v>
      </c>
      <c r="G1606" s="163" t="s">
        <v>7</v>
      </c>
      <c r="H1606" s="563">
        <v>44713</v>
      </c>
      <c r="I1606" s="293" t="s">
        <v>164</v>
      </c>
      <c r="J1606" s="268" t="s">
        <v>593</v>
      </c>
      <c r="K1606" s="268" t="s">
        <v>903</v>
      </c>
      <c r="L1606" s="730" t="s">
        <v>3041</v>
      </c>
      <c r="M1606" s="270" t="s">
        <v>949</v>
      </c>
      <c r="N1606" s="323">
        <v>15</v>
      </c>
      <c r="O1606" s="296" t="s">
        <v>686</v>
      </c>
      <c r="P1606" s="297"/>
      <c r="Q1606" s="293"/>
      <c r="R1606" s="293"/>
      <c r="S1606" s="293"/>
    </row>
    <row r="1607" spans="2:19" ht="15.6" customHeight="1">
      <c r="B1607" s="247">
        <v>5203</v>
      </c>
      <c r="C1607" s="293" t="s">
        <v>429</v>
      </c>
      <c r="D1607" s="269" t="s">
        <v>381</v>
      </c>
      <c r="E1607" s="267">
        <v>3350</v>
      </c>
      <c r="F1607" s="455" t="s">
        <v>198</v>
      </c>
      <c r="G1607" s="163" t="s">
        <v>7</v>
      </c>
      <c r="H1607" s="563">
        <v>44713</v>
      </c>
      <c r="I1607" s="293" t="s">
        <v>164</v>
      </c>
      <c r="J1607" s="268" t="s">
        <v>596</v>
      </c>
      <c r="K1607" s="268" t="s">
        <v>1749</v>
      </c>
      <c r="L1607" s="730" t="s">
        <v>3042</v>
      </c>
      <c r="M1607" s="270" t="s">
        <v>154</v>
      </c>
      <c r="N1607" s="271">
        <v>92</v>
      </c>
      <c r="O1607" s="296" t="s">
        <v>686</v>
      </c>
      <c r="P1607" s="297"/>
      <c r="Q1607" s="293"/>
      <c r="R1607" s="293"/>
      <c r="S1607" s="293"/>
    </row>
    <row r="1608" spans="2:19" ht="15.6" customHeight="1">
      <c r="B1608" s="247">
        <v>5204</v>
      </c>
      <c r="C1608" s="293" t="s">
        <v>440</v>
      </c>
      <c r="D1608" s="269" t="s">
        <v>319</v>
      </c>
      <c r="E1608" s="267">
        <v>3000</v>
      </c>
      <c r="F1608" s="455" t="s">
        <v>198</v>
      </c>
      <c r="G1608" s="163" t="s">
        <v>7</v>
      </c>
      <c r="H1608" s="563">
        <v>44714</v>
      </c>
      <c r="I1608" s="293" t="s">
        <v>164</v>
      </c>
      <c r="J1608" s="268" t="s">
        <v>588</v>
      </c>
      <c r="K1608" s="268" t="s">
        <v>1749</v>
      </c>
      <c r="L1608" s="730" t="s">
        <v>3043</v>
      </c>
      <c r="M1608" s="270" t="s">
        <v>1385</v>
      </c>
      <c r="N1608" s="271">
        <v>270</v>
      </c>
      <c r="O1608" s="296" t="s">
        <v>686</v>
      </c>
      <c r="P1608" s="297" t="s">
        <v>3044</v>
      </c>
      <c r="Q1608" s="293"/>
      <c r="R1608" s="293"/>
      <c r="S1608" s="293"/>
    </row>
    <row r="1609" spans="2:19" ht="14.4" customHeight="1">
      <c r="B1609" s="247">
        <v>5205</v>
      </c>
      <c r="C1609" s="293" t="s">
        <v>427</v>
      </c>
      <c r="D1609" s="269" t="s">
        <v>580</v>
      </c>
      <c r="E1609" s="267">
        <v>3350</v>
      </c>
      <c r="F1609" s="455" t="s">
        <v>865</v>
      </c>
      <c r="G1609" s="163" t="s">
        <v>2440</v>
      </c>
      <c r="H1609" s="563">
        <v>44714</v>
      </c>
      <c r="I1609" s="293" t="s">
        <v>164</v>
      </c>
      <c r="J1609" s="268" t="s">
        <v>697</v>
      </c>
      <c r="K1609" s="268" t="s">
        <v>1770</v>
      </c>
      <c r="L1609" s="730" t="s">
        <v>3045</v>
      </c>
      <c r="M1609" s="270" t="s">
        <v>848</v>
      </c>
      <c r="N1609" s="271">
        <v>306</v>
      </c>
      <c r="O1609" s="296" t="s">
        <v>686</v>
      </c>
      <c r="P1609" s="297"/>
      <c r="Q1609" s="293"/>
      <c r="R1609" s="293"/>
      <c r="S1609" s="293"/>
    </row>
    <row r="1610" spans="2:19" ht="15.6" customHeight="1">
      <c r="B1610" s="247">
        <v>5206</v>
      </c>
      <c r="C1610" s="293" t="s">
        <v>427</v>
      </c>
      <c r="D1610" s="269" t="s">
        <v>592</v>
      </c>
      <c r="E1610" s="267">
        <v>3350</v>
      </c>
      <c r="F1610" s="455" t="s">
        <v>865</v>
      </c>
      <c r="G1610" s="163" t="s">
        <v>7</v>
      </c>
      <c r="H1610" s="563">
        <v>44714</v>
      </c>
      <c r="I1610" s="293" t="s">
        <v>164</v>
      </c>
      <c r="J1610" s="268" t="s">
        <v>697</v>
      </c>
      <c r="K1610" s="268" t="s">
        <v>1770</v>
      </c>
      <c r="L1610" s="730" t="s">
        <v>3046</v>
      </c>
      <c r="M1610" s="270" t="s">
        <v>838</v>
      </c>
      <c r="N1610" s="271">
        <v>283</v>
      </c>
      <c r="O1610" s="296" t="s">
        <v>686</v>
      </c>
      <c r="P1610" s="297" t="s">
        <v>3044</v>
      </c>
      <c r="Q1610" s="293"/>
      <c r="R1610" s="293"/>
      <c r="S1610" s="293"/>
    </row>
    <row r="1611" spans="2:19" ht="14.4" customHeight="1">
      <c r="B1611" s="247">
        <v>5207</v>
      </c>
      <c r="C1611" s="293" t="s">
        <v>427</v>
      </c>
      <c r="D1611" s="255" t="s">
        <v>5019</v>
      </c>
      <c r="E1611" s="267">
        <v>3350</v>
      </c>
      <c r="F1611" s="455" t="s">
        <v>865</v>
      </c>
      <c r="G1611" s="163" t="s">
        <v>2440</v>
      </c>
      <c r="H1611" s="563">
        <v>44714</v>
      </c>
      <c r="I1611" s="293" t="s">
        <v>164</v>
      </c>
      <c r="J1611" s="268" t="s">
        <v>3047</v>
      </c>
      <c r="K1611" s="268" t="s">
        <v>1770</v>
      </c>
      <c r="L1611" s="730" t="s">
        <v>3048</v>
      </c>
      <c r="M1611" s="270" t="s">
        <v>2682</v>
      </c>
      <c r="N1611" s="271">
        <v>381</v>
      </c>
      <c r="O1611" s="296" t="s">
        <v>686</v>
      </c>
      <c r="P1611" s="297"/>
      <c r="Q1611" s="293"/>
      <c r="R1611" s="293"/>
      <c r="S1611" s="293"/>
    </row>
    <row r="1612" spans="2:19" ht="15.6" customHeight="1">
      <c r="B1612" s="247">
        <v>5208</v>
      </c>
      <c r="C1612" s="293" t="s">
        <v>427</v>
      </c>
      <c r="D1612" s="269" t="s">
        <v>2119</v>
      </c>
      <c r="E1612" s="267">
        <v>2400</v>
      </c>
      <c r="F1612" s="455" t="s">
        <v>2051</v>
      </c>
      <c r="G1612" s="163" t="s">
        <v>7</v>
      </c>
      <c r="H1612" s="563">
        <v>44714</v>
      </c>
      <c r="I1612" s="293" t="s">
        <v>164</v>
      </c>
      <c r="J1612" s="268" t="s">
        <v>2199</v>
      </c>
      <c r="K1612" s="268" t="s">
        <v>1773</v>
      </c>
      <c r="L1612" s="730" t="s">
        <v>3049</v>
      </c>
      <c r="M1612" s="270" t="s">
        <v>2117</v>
      </c>
      <c r="N1612" s="271">
        <v>362</v>
      </c>
      <c r="O1612" s="296" t="s">
        <v>686</v>
      </c>
      <c r="P1612" s="297"/>
      <c r="Q1612" s="293"/>
      <c r="R1612" s="293"/>
      <c r="S1612" s="293"/>
    </row>
    <row r="1613" spans="2:19" ht="15.6" customHeight="1">
      <c r="B1613" s="247">
        <v>5209</v>
      </c>
      <c r="C1613" s="293" t="s">
        <v>427</v>
      </c>
      <c r="D1613" s="269" t="s">
        <v>630</v>
      </c>
      <c r="E1613" s="267">
        <v>4000</v>
      </c>
      <c r="F1613" s="455" t="s">
        <v>163</v>
      </c>
      <c r="G1613" s="163" t="s">
        <v>1875</v>
      </c>
      <c r="H1613" s="563">
        <v>44714</v>
      </c>
      <c r="I1613" s="293" t="s">
        <v>164</v>
      </c>
      <c r="J1613" s="268" t="s">
        <v>285</v>
      </c>
      <c r="K1613" s="268" t="s">
        <v>1751</v>
      </c>
      <c r="L1613" s="730" t="s">
        <v>3050</v>
      </c>
      <c r="M1613" s="270" t="s">
        <v>1604</v>
      </c>
      <c r="N1613" s="271">
        <v>341</v>
      </c>
      <c r="O1613" s="296" t="s">
        <v>686</v>
      </c>
      <c r="P1613" s="297"/>
      <c r="Q1613" s="293"/>
      <c r="R1613" s="293"/>
      <c r="S1613" s="293"/>
    </row>
    <row r="1614" spans="2:19" ht="15.6" customHeight="1">
      <c r="B1614" s="247">
        <v>5210</v>
      </c>
      <c r="C1614" s="293" t="s">
        <v>427</v>
      </c>
      <c r="D1614" s="294" t="s">
        <v>35</v>
      </c>
      <c r="E1614" s="267">
        <v>4300</v>
      </c>
      <c r="F1614" s="293" t="s">
        <v>198</v>
      </c>
      <c r="G1614" s="293" t="s">
        <v>1875</v>
      </c>
      <c r="H1614" s="544">
        <v>44715</v>
      </c>
      <c r="I1614" s="293" t="s">
        <v>164</v>
      </c>
      <c r="J1614" s="268" t="s">
        <v>3051</v>
      </c>
      <c r="K1614" s="293" t="s">
        <v>1751</v>
      </c>
      <c r="L1614" s="251" t="s">
        <v>3052</v>
      </c>
      <c r="M1614" s="298" t="s">
        <v>36</v>
      </c>
      <c r="N1614" s="251">
        <v>194</v>
      </c>
      <c r="O1614" s="296" t="s">
        <v>686</v>
      </c>
      <c r="P1614" s="297"/>
      <c r="Q1614" s="293"/>
      <c r="R1614" s="293"/>
      <c r="S1614" s="293"/>
    </row>
    <row r="1615" spans="2:19" ht="15.6" customHeight="1">
      <c r="B1615" s="247">
        <v>5211</v>
      </c>
      <c r="C1615" s="293" t="s">
        <v>735</v>
      </c>
      <c r="D1615" s="294" t="s">
        <v>3053</v>
      </c>
      <c r="E1615" s="267">
        <v>144610.67000000001</v>
      </c>
      <c r="F1615" s="293" t="s">
        <v>163</v>
      </c>
      <c r="G1615" s="293" t="s">
        <v>7</v>
      </c>
      <c r="H1615" s="544">
        <v>44715</v>
      </c>
      <c r="I1615" s="293" t="s">
        <v>1766</v>
      </c>
      <c r="J1615" s="268" t="s">
        <v>298</v>
      </c>
      <c r="K1615" s="293" t="s">
        <v>1774</v>
      </c>
      <c r="L1615" s="251" t="s">
        <v>3054</v>
      </c>
      <c r="M1615" s="298" t="s">
        <v>712</v>
      </c>
      <c r="N1615" s="353"/>
      <c r="O1615" s="296" t="s">
        <v>686</v>
      </c>
      <c r="P1615" s="297" t="s">
        <v>3044</v>
      </c>
      <c r="Q1615" s="293"/>
      <c r="R1615" s="293"/>
      <c r="S1615" s="293"/>
    </row>
    <row r="1616" spans="2:19" ht="15.6" customHeight="1">
      <c r="B1616" s="247">
        <v>5212</v>
      </c>
      <c r="C1616" s="293" t="s">
        <v>427</v>
      </c>
      <c r="D1616" s="294" t="s">
        <v>725</v>
      </c>
      <c r="E1616" s="267">
        <v>3350</v>
      </c>
      <c r="F1616" s="293" t="s">
        <v>865</v>
      </c>
      <c r="G1616" s="293" t="s">
        <v>7</v>
      </c>
      <c r="H1616" s="544">
        <v>44715</v>
      </c>
      <c r="I1616" s="293" t="s">
        <v>164</v>
      </c>
      <c r="J1616" s="268" t="s">
        <v>3055</v>
      </c>
      <c r="K1616" s="293" t="s">
        <v>1770</v>
      </c>
      <c r="L1616" s="250" t="s">
        <v>3056</v>
      </c>
      <c r="M1616" s="298" t="s">
        <v>842</v>
      </c>
      <c r="N1616" s="249">
        <v>299</v>
      </c>
      <c r="O1616" s="296" t="s">
        <v>686</v>
      </c>
      <c r="P1616" s="297"/>
      <c r="Q1616" s="293"/>
      <c r="R1616" s="293"/>
      <c r="S1616" s="293"/>
    </row>
    <row r="1617" spans="2:19" ht="15">
      <c r="B1617" s="247">
        <v>5213</v>
      </c>
      <c r="C1617" s="293" t="s">
        <v>427</v>
      </c>
      <c r="D1617" s="294" t="s">
        <v>215</v>
      </c>
      <c r="E1617" s="267">
        <v>1400</v>
      </c>
      <c r="F1617" s="293" t="s">
        <v>166</v>
      </c>
      <c r="G1617" s="293" t="s">
        <v>7</v>
      </c>
      <c r="H1617" s="544">
        <v>44715</v>
      </c>
      <c r="I1617" s="293" t="s">
        <v>164</v>
      </c>
      <c r="J1617" s="268" t="s">
        <v>1611</v>
      </c>
      <c r="K1617" s="293" t="s">
        <v>903</v>
      </c>
      <c r="L1617" s="251" t="s">
        <v>3057</v>
      </c>
      <c r="M1617" s="298" t="s">
        <v>92</v>
      </c>
      <c r="N1617" s="251">
        <v>200</v>
      </c>
      <c r="O1617" s="296" t="s">
        <v>686</v>
      </c>
      <c r="P1617" s="297"/>
      <c r="Q1617" s="293"/>
      <c r="R1617" s="293"/>
      <c r="S1617" s="293"/>
    </row>
    <row r="1618" spans="2:19" ht="15.6" customHeight="1">
      <c r="B1618" s="247">
        <v>5214</v>
      </c>
      <c r="C1618" s="293" t="s">
        <v>427</v>
      </c>
      <c r="D1618" s="294" t="s">
        <v>72</v>
      </c>
      <c r="E1618" s="267">
        <v>1400</v>
      </c>
      <c r="F1618" s="293" t="s">
        <v>166</v>
      </c>
      <c r="G1618" s="293" t="s">
        <v>7</v>
      </c>
      <c r="H1618" s="544">
        <v>44715</v>
      </c>
      <c r="I1618" s="293" t="s">
        <v>164</v>
      </c>
      <c r="J1618" s="268" t="s">
        <v>1611</v>
      </c>
      <c r="K1618" s="293" t="s">
        <v>903</v>
      </c>
      <c r="L1618" s="251" t="s">
        <v>3058</v>
      </c>
      <c r="M1618" s="298" t="s">
        <v>73</v>
      </c>
      <c r="N1618" s="251">
        <v>268</v>
      </c>
      <c r="O1618" s="296" t="s">
        <v>686</v>
      </c>
      <c r="P1618" s="297"/>
      <c r="Q1618" s="293"/>
      <c r="R1618" s="293"/>
      <c r="S1618" s="293"/>
    </row>
    <row r="1619" spans="2:19" ht="15.6" customHeight="1">
      <c r="B1619" s="247">
        <v>5215</v>
      </c>
      <c r="C1619" s="293" t="s">
        <v>427</v>
      </c>
      <c r="D1619" s="294" t="s">
        <v>819</v>
      </c>
      <c r="E1619" s="267">
        <v>2180</v>
      </c>
      <c r="F1619" s="293" t="s">
        <v>163</v>
      </c>
      <c r="G1619" s="293" t="s">
        <v>7</v>
      </c>
      <c r="H1619" s="544">
        <v>44715</v>
      </c>
      <c r="I1619" s="293" t="s">
        <v>164</v>
      </c>
      <c r="J1619" s="268" t="s">
        <v>3059</v>
      </c>
      <c r="K1619" s="293" t="s">
        <v>1751</v>
      </c>
      <c r="L1619" s="251" t="s">
        <v>3060</v>
      </c>
      <c r="M1619" s="298" t="s">
        <v>861</v>
      </c>
      <c r="N1619" s="425">
        <v>187</v>
      </c>
      <c r="O1619" s="296" t="s">
        <v>686</v>
      </c>
      <c r="P1619" s="297"/>
      <c r="Q1619" s="293"/>
      <c r="R1619" s="293"/>
      <c r="S1619" s="293"/>
    </row>
    <row r="1620" spans="2:19" ht="15.6" customHeight="1">
      <c r="B1620" s="247">
        <v>5216</v>
      </c>
      <c r="C1620" s="293" t="s">
        <v>427</v>
      </c>
      <c r="D1620" s="294" t="s">
        <v>422</v>
      </c>
      <c r="E1620" s="267">
        <v>2180</v>
      </c>
      <c r="F1620" s="293" t="s">
        <v>163</v>
      </c>
      <c r="G1620" s="293" t="s">
        <v>7</v>
      </c>
      <c r="H1620" s="544">
        <v>44715</v>
      </c>
      <c r="I1620" s="293" t="s">
        <v>164</v>
      </c>
      <c r="J1620" s="268" t="s">
        <v>3061</v>
      </c>
      <c r="K1620" s="293" t="s">
        <v>1751</v>
      </c>
      <c r="L1620" s="251" t="s">
        <v>3062</v>
      </c>
      <c r="M1620" s="298" t="s">
        <v>825</v>
      </c>
      <c r="N1620" s="251">
        <v>220</v>
      </c>
      <c r="O1620" s="296" t="s">
        <v>686</v>
      </c>
      <c r="P1620" s="297"/>
      <c r="Q1620" s="293"/>
      <c r="R1620" s="293"/>
      <c r="S1620" s="293"/>
    </row>
    <row r="1621" spans="2:19" ht="15">
      <c r="B1621" s="247">
        <v>5217</v>
      </c>
      <c r="C1621" s="293" t="s">
        <v>427</v>
      </c>
      <c r="D1621" s="294" t="s">
        <v>2694</v>
      </c>
      <c r="E1621" s="267">
        <v>2180</v>
      </c>
      <c r="F1621" s="293" t="s">
        <v>166</v>
      </c>
      <c r="G1621" s="293" t="s">
        <v>7</v>
      </c>
      <c r="H1621" s="548">
        <v>44715</v>
      </c>
      <c r="I1621" s="293" t="s">
        <v>164</v>
      </c>
      <c r="J1621" s="268" t="s">
        <v>4579</v>
      </c>
      <c r="K1621" s="293" t="s">
        <v>903</v>
      </c>
      <c r="L1621" s="251" t="s">
        <v>3063</v>
      </c>
      <c r="M1621" s="298" t="s">
        <v>2693</v>
      </c>
      <c r="N1621" s="251">
        <v>382</v>
      </c>
      <c r="O1621" s="296" t="s">
        <v>686</v>
      </c>
      <c r="P1621" s="297"/>
      <c r="Q1621" s="293"/>
      <c r="R1621" s="293"/>
      <c r="S1621" s="293"/>
    </row>
    <row r="1622" spans="2:19" ht="15.6" customHeight="1">
      <c r="B1622" s="247">
        <f>B1621+1</f>
        <v>5218</v>
      </c>
      <c r="C1622" s="293" t="s">
        <v>427</v>
      </c>
      <c r="D1622" s="294" t="s">
        <v>2694</v>
      </c>
      <c r="E1622" s="267">
        <v>2180</v>
      </c>
      <c r="F1622" s="293" t="s">
        <v>166</v>
      </c>
      <c r="G1622" s="293" t="s">
        <v>2440</v>
      </c>
      <c r="H1622" s="555">
        <v>44746</v>
      </c>
      <c r="I1622" s="293" t="s">
        <v>164</v>
      </c>
      <c r="J1622" s="270">
        <v>10</v>
      </c>
      <c r="K1622" s="293" t="s">
        <v>903</v>
      </c>
      <c r="L1622" s="251" t="s">
        <v>2697</v>
      </c>
      <c r="M1622" s="298" t="s">
        <v>2693</v>
      </c>
      <c r="N1622" s="251">
        <v>382</v>
      </c>
      <c r="O1622" s="296"/>
      <c r="P1622" s="297"/>
      <c r="Q1622" s="293"/>
      <c r="R1622" s="293"/>
      <c r="S1622" s="293"/>
    </row>
    <row r="1623" spans="2:19" ht="15.6" customHeight="1">
      <c r="B1623" s="247">
        <v>5218</v>
      </c>
      <c r="C1623" s="293" t="s">
        <v>427</v>
      </c>
      <c r="D1623" s="294" t="s">
        <v>767</v>
      </c>
      <c r="E1623" s="267">
        <v>1800</v>
      </c>
      <c r="F1623" s="293" t="s">
        <v>163</v>
      </c>
      <c r="G1623" s="293" t="s">
        <v>7</v>
      </c>
      <c r="H1623" s="544">
        <v>44715</v>
      </c>
      <c r="I1623" s="293" t="s">
        <v>164</v>
      </c>
      <c r="J1623" s="268" t="s">
        <v>599</v>
      </c>
      <c r="K1623" s="293" t="s">
        <v>1751</v>
      </c>
      <c r="L1623" s="251" t="s">
        <v>3065</v>
      </c>
      <c r="M1623" s="298" t="s">
        <v>852</v>
      </c>
      <c r="N1623" s="251">
        <v>311</v>
      </c>
      <c r="O1623" s="296" t="s">
        <v>686</v>
      </c>
      <c r="P1623" s="297"/>
      <c r="Q1623" s="293"/>
      <c r="R1623" s="293"/>
      <c r="S1623" s="293"/>
    </row>
    <row r="1624" spans="2:19" ht="15.6" customHeight="1">
      <c r="B1624" s="247">
        <v>5219</v>
      </c>
      <c r="C1624" s="293" t="s">
        <v>427</v>
      </c>
      <c r="D1624" s="294" t="s">
        <v>310</v>
      </c>
      <c r="E1624" s="267">
        <v>9700</v>
      </c>
      <c r="F1624" s="293" t="s">
        <v>198</v>
      </c>
      <c r="G1624" s="293" t="s">
        <v>7</v>
      </c>
      <c r="H1624" s="544">
        <v>44718</v>
      </c>
      <c r="I1624" s="293" t="s">
        <v>224</v>
      </c>
      <c r="J1624" s="268" t="s">
        <v>2403</v>
      </c>
      <c r="K1624" s="293" t="s">
        <v>1749</v>
      </c>
      <c r="L1624" s="251" t="s">
        <v>3066</v>
      </c>
      <c r="M1624" s="298" t="s">
        <v>1324</v>
      </c>
      <c r="N1624" s="251">
        <v>179</v>
      </c>
      <c r="O1624" s="296" t="s">
        <v>686</v>
      </c>
      <c r="P1624" s="297"/>
      <c r="Q1624" s="293"/>
      <c r="R1624" s="293"/>
      <c r="S1624" s="293"/>
    </row>
    <row r="1625" spans="2:19" ht="15">
      <c r="B1625" s="247">
        <v>5220</v>
      </c>
      <c r="C1625" s="293" t="s">
        <v>427</v>
      </c>
      <c r="D1625" s="294" t="s">
        <v>2444</v>
      </c>
      <c r="E1625" s="267">
        <v>3497</v>
      </c>
      <c r="F1625" s="293" t="s">
        <v>255</v>
      </c>
      <c r="G1625" s="293" t="s">
        <v>7</v>
      </c>
      <c r="H1625" s="544">
        <v>44718</v>
      </c>
      <c r="I1625" s="293" t="s">
        <v>164</v>
      </c>
      <c r="J1625" s="268" t="s">
        <v>2327</v>
      </c>
      <c r="K1625" s="293" t="s">
        <v>1774</v>
      </c>
      <c r="L1625" s="251" t="s">
        <v>3067</v>
      </c>
      <c r="M1625" s="298" t="s">
        <v>2443</v>
      </c>
      <c r="N1625" s="251">
        <v>373</v>
      </c>
      <c r="O1625" s="296" t="s">
        <v>686</v>
      </c>
      <c r="P1625" s="297"/>
      <c r="Q1625" s="293"/>
      <c r="R1625" s="293"/>
      <c r="S1625" s="293"/>
    </row>
    <row r="1626" spans="2:19" ht="15">
      <c r="B1626" s="247">
        <v>5221</v>
      </c>
      <c r="C1626" s="293" t="s">
        <v>427</v>
      </c>
      <c r="D1626" s="294" t="s">
        <v>90</v>
      </c>
      <c r="E1626" s="267">
        <v>1600</v>
      </c>
      <c r="F1626" s="293" t="s">
        <v>166</v>
      </c>
      <c r="G1626" s="293" t="s">
        <v>7</v>
      </c>
      <c r="H1626" s="544">
        <v>44718</v>
      </c>
      <c r="I1626" s="293" t="s">
        <v>164</v>
      </c>
      <c r="J1626" s="268" t="s">
        <v>1526</v>
      </c>
      <c r="K1626" s="293" t="s">
        <v>903</v>
      </c>
      <c r="L1626" s="251" t="s">
        <v>3068</v>
      </c>
      <c r="M1626" s="298" t="s">
        <v>91</v>
      </c>
      <c r="N1626" s="251">
        <v>218</v>
      </c>
      <c r="O1626" s="296" t="s">
        <v>686</v>
      </c>
      <c r="P1626" s="297"/>
      <c r="Q1626" s="293"/>
      <c r="R1626" s="293"/>
      <c r="S1626" s="293"/>
    </row>
    <row r="1627" spans="2:19" ht="15">
      <c r="B1627" s="247">
        <v>5222</v>
      </c>
      <c r="C1627" s="293" t="s">
        <v>427</v>
      </c>
      <c r="D1627" s="294" t="s">
        <v>2119</v>
      </c>
      <c r="E1627" s="267">
        <v>2180</v>
      </c>
      <c r="F1627" s="293" t="s">
        <v>2051</v>
      </c>
      <c r="G1627" s="293" t="s">
        <v>7</v>
      </c>
      <c r="H1627" s="544">
        <v>44718</v>
      </c>
      <c r="I1627" s="293" t="s">
        <v>164</v>
      </c>
      <c r="J1627" s="268" t="s">
        <v>3069</v>
      </c>
      <c r="K1627" s="293" t="s">
        <v>1773</v>
      </c>
      <c r="L1627" s="251" t="s">
        <v>3070</v>
      </c>
      <c r="M1627" s="298" t="s">
        <v>2117</v>
      </c>
      <c r="N1627" s="251">
        <v>362</v>
      </c>
      <c r="O1627" s="296" t="s">
        <v>686</v>
      </c>
      <c r="P1627" s="297"/>
      <c r="Q1627" s="293"/>
      <c r="R1627" s="293"/>
      <c r="S1627" s="293"/>
    </row>
    <row r="1628" spans="2:19" ht="15.6" customHeight="1">
      <c r="B1628" s="247">
        <v>5223</v>
      </c>
      <c r="C1628" s="294" t="s">
        <v>427</v>
      </c>
      <c r="D1628" s="294" t="s">
        <v>467</v>
      </c>
      <c r="E1628" s="267">
        <v>13050</v>
      </c>
      <c r="F1628" s="293" t="s">
        <v>295</v>
      </c>
      <c r="G1628" s="293" t="s">
        <v>1875</v>
      </c>
      <c r="H1628" s="544">
        <v>44781</v>
      </c>
      <c r="I1628" s="293" t="s">
        <v>224</v>
      </c>
      <c r="J1628" s="268" t="s">
        <v>331</v>
      </c>
      <c r="K1628" s="293" t="s">
        <v>2629</v>
      </c>
      <c r="L1628" s="251"/>
      <c r="M1628" s="298" t="s">
        <v>835</v>
      </c>
      <c r="N1628" s="353">
        <v>377</v>
      </c>
      <c r="O1628" s="296" t="s">
        <v>686</v>
      </c>
      <c r="P1628" s="297" t="s">
        <v>2979</v>
      </c>
      <c r="Q1628" s="293"/>
      <c r="R1628" s="293"/>
      <c r="S1628" s="293"/>
    </row>
    <row r="1629" spans="2:19" ht="14.4" customHeight="1">
      <c r="B1629" s="247">
        <v>5224</v>
      </c>
      <c r="C1629" s="293" t="s">
        <v>427</v>
      </c>
      <c r="D1629" s="294" t="s">
        <v>820</v>
      </c>
      <c r="E1629" s="267">
        <v>1800</v>
      </c>
      <c r="F1629" s="293" t="s">
        <v>163</v>
      </c>
      <c r="G1629" s="293" t="s">
        <v>7</v>
      </c>
      <c r="H1629" s="544">
        <v>44718</v>
      </c>
      <c r="I1629" s="293" t="s">
        <v>164</v>
      </c>
      <c r="J1629" s="268" t="s">
        <v>3071</v>
      </c>
      <c r="K1629" s="293" t="s">
        <v>1751</v>
      </c>
      <c r="L1629" s="251" t="s">
        <v>3072</v>
      </c>
      <c r="M1629" s="298" t="s">
        <v>862</v>
      </c>
      <c r="N1629" s="251">
        <v>321</v>
      </c>
      <c r="O1629" s="296" t="s">
        <v>686</v>
      </c>
      <c r="P1629" s="297"/>
      <c r="Q1629" s="293"/>
      <c r="R1629" s="293"/>
      <c r="S1629" s="293"/>
    </row>
    <row r="1630" spans="2:19" ht="15">
      <c r="B1630" s="247">
        <v>5225</v>
      </c>
      <c r="C1630" s="293" t="s">
        <v>427</v>
      </c>
      <c r="D1630" s="294" t="s">
        <v>2123</v>
      </c>
      <c r="E1630" s="267">
        <v>3350</v>
      </c>
      <c r="F1630" s="293" t="s">
        <v>255</v>
      </c>
      <c r="G1630" s="293" t="s">
        <v>7</v>
      </c>
      <c r="H1630" s="544">
        <v>44718</v>
      </c>
      <c r="I1630" s="293" t="s">
        <v>164</v>
      </c>
      <c r="J1630" s="268" t="s">
        <v>3073</v>
      </c>
      <c r="K1630" s="293" t="s">
        <v>1774</v>
      </c>
      <c r="L1630" s="251" t="s">
        <v>3074</v>
      </c>
      <c r="M1630" s="298" t="s">
        <v>2122</v>
      </c>
      <c r="N1630" s="251">
        <v>363</v>
      </c>
      <c r="O1630" s="296" t="s">
        <v>686</v>
      </c>
      <c r="P1630" s="297"/>
      <c r="Q1630" s="293"/>
      <c r="R1630" s="293"/>
      <c r="S1630" s="293"/>
    </row>
    <row r="1631" spans="2:19" ht="14.4" customHeight="1">
      <c r="B1631" s="247">
        <v>5226</v>
      </c>
      <c r="C1631" s="293" t="s">
        <v>427</v>
      </c>
      <c r="D1631" s="294" t="s">
        <v>2210</v>
      </c>
      <c r="E1631" s="267">
        <v>2180</v>
      </c>
      <c r="F1631" s="293" t="s">
        <v>163</v>
      </c>
      <c r="G1631" s="293" t="s">
        <v>1875</v>
      </c>
      <c r="H1631" s="544">
        <v>44718</v>
      </c>
      <c r="I1631" s="293" t="s">
        <v>164</v>
      </c>
      <c r="J1631" s="268" t="s">
        <v>352</v>
      </c>
      <c r="K1631" s="293" t="s">
        <v>1751</v>
      </c>
      <c r="L1631" s="251" t="s">
        <v>3075</v>
      </c>
      <c r="M1631" s="298" t="s">
        <v>2269</v>
      </c>
      <c r="N1631" s="251">
        <v>366</v>
      </c>
      <c r="O1631" s="296" t="s">
        <v>686</v>
      </c>
      <c r="P1631" s="297"/>
      <c r="Q1631" s="293"/>
      <c r="R1631" s="293"/>
      <c r="S1631" s="293"/>
    </row>
    <row r="1632" spans="2:19" ht="15">
      <c r="B1632" s="247">
        <v>5227</v>
      </c>
      <c r="C1632" s="293" t="s">
        <v>427</v>
      </c>
      <c r="D1632" s="294" t="s">
        <v>551</v>
      </c>
      <c r="E1632" s="267">
        <v>2180</v>
      </c>
      <c r="F1632" s="293" t="s">
        <v>303</v>
      </c>
      <c r="G1632" s="293" t="s">
        <v>1875</v>
      </c>
      <c r="H1632" s="544">
        <v>44718</v>
      </c>
      <c r="I1632" s="293" t="s">
        <v>164</v>
      </c>
      <c r="J1632" s="268" t="s">
        <v>590</v>
      </c>
      <c r="K1632" s="293" t="s">
        <v>1775</v>
      </c>
      <c r="L1632" s="251" t="s">
        <v>3076</v>
      </c>
      <c r="M1632" s="298" t="s">
        <v>840</v>
      </c>
      <c r="N1632" s="251">
        <v>296</v>
      </c>
      <c r="O1632" s="296" t="s">
        <v>686</v>
      </c>
      <c r="P1632" s="297"/>
      <c r="Q1632" s="293"/>
      <c r="R1632" s="293"/>
      <c r="S1632" s="293"/>
    </row>
    <row r="1633" spans="2:19" ht="15">
      <c r="B1633" s="247">
        <v>5228</v>
      </c>
      <c r="C1633" s="293" t="s">
        <v>446</v>
      </c>
      <c r="D1633" s="294" t="s">
        <v>270</v>
      </c>
      <c r="E1633" s="267">
        <v>2500</v>
      </c>
      <c r="F1633" s="293" t="s">
        <v>163</v>
      </c>
      <c r="G1633" s="293" t="s">
        <v>7</v>
      </c>
      <c r="H1633" s="544">
        <v>44718</v>
      </c>
      <c r="I1633" s="293" t="s">
        <v>224</v>
      </c>
      <c r="J1633" s="268" t="s">
        <v>694</v>
      </c>
      <c r="K1633" s="293" t="s">
        <v>1751</v>
      </c>
      <c r="L1633" s="251" t="s">
        <v>3077</v>
      </c>
      <c r="M1633" s="298" t="s">
        <v>1096</v>
      </c>
      <c r="N1633" s="251">
        <v>70</v>
      </c>
      <c r="O1633" s="296" t="s">
        <v>686</v>
      </c>
      <c r="P1633" s="297"/>
      <c r="Q1633" s="293"/>
      <c r="R1633" s="293"/>
      <c r="S1633" s="293"/>
    </row>
    <row r="1634" spans="2:19" ht="15">
      <c r="B1634" s="247">
        <v>5229</v>
      </c>
      <c r="C1634" s="293" t="s">
        <v>427</v>
      </c>
      <c r="D1634" s="294" t="s">
        <v>2743</v>
      </c>
      <c r="E1634" s="267">
        <v>1350</v>
      </c>
      <c r="F1634" s="293" t="s">
        <v>166</v>
      </c>
      <c r="G1634" s="293" t="s">
        <v>7</v>
      </c>
      <c r="H1634" s="544">
        <v>44718</v>
      </c>
      <c r="I1634" s="293" t="s">
        <v>164</v>
      </c>
      <c r="J1634" s="268" t="s">
        <v>3071</v>
      </c>
      <c r="K1634" s="293" t="s">
        <v>903</v>
      </c>
      <c r="L1634" s="251" t="s">
        <v>3078</v>
      </c>
      <c r="M1634" s="298" t="s">
        <v>859</v>
      </c>
      <c r="N1634" s="251">
        <v>318</v>
      </c>
      <c r="O1634" s="296" t="s">
        <v>686</v>
      </c>
      <c r="P1634" s="297"/>
      <c r="Q1634" s="293"/>
      <c r="R1634" s="293"/>
      <c r="S1634" s="293"/>
    </row>
    <row r="1635" spans="2:19" ht="15.6" customHeight="1">
      <c r="B1635" s="247">
        <v>5230</v>
      </c>
      <c r="C1635" s="293" t="s">
        <v>427</v>
      </c>
      <c r="D1635" s="294" t="s">
        <v>412</v>
      </c>
      <c r="E1635" s="267">
        <v>2800</v>
      </c>
      <c r="F1635" s="293" t="s">
        <v>865</v>
      </c>
      <c r="G1635" s="293" t="s">
        <v>7</v>
      </c>
      <c r="H1635" s="544">
        <v>44718</v>
      </c>
      <c r="I1635" s="293" t="s">
        <v>164</v>
      </c>
      <c r="J1635" s="268" t="s">
        <v>3079</v>
      </c>
      <c r="K1635" s="293" t="s">
        <v>1770</v>
      </c>
      <c r="L1635" s="251" t="s">
        <v>3080</v>
      </c>
      <c r="M1635" s="298" t="s">
        <v>822</v>
      </c>
      <c r="N1635" s="251">
        <v>374</v>
      </c>
      <c r="O1635" s="296" t="s">
        <v>686</v>
      </c>
      <c r="P1635" s="297" t="s">
        <v>3081</v>
      </c>
      <c r="Q1635" s="293"/>
      <c r="R1635" s="293"/>
      <c r="S1635" s="293"/>
    </row>
    <row r="1636" spans="2:19" ht="15.6" customHeight="1">
      <c r="B1636" s="247">
        <v>5231</v>
      </c>
      <c r="C1636" s="293" t="s">
        <v>427</v>
      </c>
      <c r="D1636" s="294" t="s">
        <v>32</v>
      </c>
      <c r="E1636" s="267">
        <v>3350</v>
      </c>
      <c r="F1636" s="293" t="s">
        <v>198</v>
      </c>
      <c r="G1636" s="293" t="s">
        <v>1875</v>
      </c>
      <c r="H1636" s="544">
        <v>44718</v>
      </c>
      <c r="I1636" s="293" t="s">
        <v>164</v>
      </c>
      <c r="J1636" s="268" t="s">
        <v>738</v>
      </c>
      <c r="K1636" s="293" t="s">
        <v>1749</v>
      </c>
      <c r="L1636" s="251" t="s">
        <v>3082</v>
      </c>
      <c r="M1636" s="298" t="s">
        <v>1354</v>
      </c>
      <c r="N1636" s="251">
        <v>193</v>
      </c>
      <c r="O1636" s="296" t="s">
        <v>686</v>
      </c>
      <c r="P1636" s="297"/>
      <c r="Q1636" s="293"/>
      <c r="R1636" s="293"/>
      <c r="S1636" s="293"/>
    </row>
    <row r="1637" spans="2:19" ht="15.6" customHeight="1">
      <c r="B1637" s="247">
        <v>5232</v>
      </c>
      <c r="C1637" s="293" t="s">
        <v>427</v>
      </c>
      <c r="D1637" s="294" t="s">
        <v>249</v>
      </c>
      <c r="E1637" s="267">
        <v>2800</v>
      </c>
      <c r="F1637" s="293" t="s">
        <v>198</v>
      </c>
      <c r="G1637" s="293" t="s">
        <v>7</v>
      </c>
      <c r="H1637" s="544">
        <v>44718</v>
      </c>
      <c r="I1637" s="293" t="s">
        <v>164</v>
      </c>
      <c r="J1637" s="268" t="s">
        <v>2557</v>
      </c>
      <c r="K1637" s="293" t="s">
        <v>1749</v>
      </c>
      <c r="L1637" s="251" t="s">
        <v>3083</v>
      </c>
      <c r="M1637" s="298" t="s">
        <v>57</v>
      </c>
      <c r="N1637" s="251">
        <v>95</v>
      </c>
      <c r="O1637" s="296" t="s">
        <v>686</v>
      </c>
      <c r="P1637" s="297"/>
      <c r="Q1637" s="293"/>
      <c r="R1637" s="293"/>
      <c r="S1637" s="293"/>
    </row>
    <row r="1638" spans="2:19" ht="15">
      <c r="B1638" s="247">
        <v>5233</v>
      </c>
      <c r="C1638" s="293" t="s">
        <v>427</v>
      </c>
      <c r="D1638" s="294" t="s">
        <v>756</v>
      </c>
      <c r="E1638" s="267">
        <v>2180</v>
      </c>
      <c r="F1638" s="293" t="s">
        <v>518</v>
      </c>
      <c r="G1638" s="293" t="s">
        <v>7</v>
      </c>
      <c r="H1638" s="544">
        <v>44718</v>
      </c>
      <c r="I1638" s="293" t="s">
        <v>164</v>
      </c>
      <c r="J1638" s="268" t="s">
        <v>3059</v>
      </c>
      <c r="K1638" s="293" t="s">
        <v>1771</v>
      </c>
      <c r="L1638" s="251" t="s">
        <v>3084</v>
      </c>
      <c r="M1638" s="298" t="s">
        <v>856</v>
      </c>
      <c r="N1638" s="251">
        <v>315</v>
      </c>
      <c r="O1638" s="296" t="s">
        <v>686</v>
      </c>
      <c r="P1638" s="297"/>
      <c r="Q1638" s="293"/>
      <c r="R1638" s="293"/>
      <c r="S1638" s="293"/>
    </row>
    <row r="1639" spans="2:19" ht="15.6" customHeight="1">
      <c r="B1639" s="247">
        <v>5234</v>
      </c>
      <c r="C1639" s="293" t="s">
        <v>427</v>
      </c>
      <c r="D1639" s="294" t="s">
        <v>41</v>
      </c>
      <c r="E1639" s="267">
        <v>2800</v>
      </c>
      <c r="F1639" s="293" t="s">
        <v>198</v>
      </c>
      <c r="G1639" s="293" t="s">
        <v>7</v>
      </c>
      <c r="H1639" s="544">
        <v>44718</v>
      </c>
      <c r="I1639" s="293" t="s">
        <v>164</v>
      </c>
      <c r="J1639" s="268" t="s">
        <v>1611</v>
      </c>
      <c r="K1639" s="293" t="s">
        <v>1749</v>
      </c>
      <c r="L1639" s="251" t="s">
        <v>3085</v>
      </c>
      <c r="M1639" s="298" t="s">
        <v>42</v>
      </c>
      <c r="N1639" s="251">
        <v>195</v>
      </c>
      <c r="O1639" s="296" t="s">
        <v>686</v>
      </c>
      <c r="P1639" s="297"/>
      <c r="Q1639" s="293"/>
      <c r="R1639" s="293"/>
      <c r="S1639" s="293"/>
    </row>
    <row r="1640" spans="2:19" ht="28.35" customHeight="1">
      <c r="B1640" s="247">
        <v>5235</v>
      </c>
      <c r="C1640" s="293" t="s">
        <v>427</v>
      </c>
      <c r="D1640" s="294" t="s">
        <v>714</v>
      </c>
      <c r="E1640" s="267">
        <v>3350</v>
      </c>
      <c r="F1640" s="293" t="s">
        <v>198</v>
      </c>
      <c r="G1640" s="293" t="s">
        <v>7</v>
      </c>
      <c r="H1640" s="544">
        <v>44718</v>
      </c>
      <c r="I1640" s="293" t="s">
        <v>164</v>
      </c>
      <c r="J1640" s="268" t="s">
        <v>590</v>
      </c>
      <c r="K1640" s="293" t="s">
        <v>1749</v>
      </c>
      <c r="L1640" s="251" t="s">
        <v>3086</v>
      </c>
      <c r="M1640" s="298" t="s">
        <v>849</v>
      </c>
      <c r="N1640" s="251">
        <v>308</v>
      </c>
      <c r="O1640" s="296" t="s">
        <v>686</v>
      </c>
      <c r="P1640" s="297"/>
      <c r="Q1640" s="293"/>
      <c r="R1640" s="293"/>
      <c r="S1640" s="293"/>
    </row>
    <row r="1641" spans="2:19" ht="15.6" customHeight="1">
      <c r="B1641" s="247">
        <v>5236</v>
      </c>
      <c r="C1641" s="293" t="s">
        <v>294</v>
      </c>
      <c r="D1641" s="294" t="s">
        <v>1649</v>
      </c>
      <c r="E1641" s="267">
        <v>3350</v>
      </c>
      <c r="F1641" s="293" t="s">
        <v>255</v>
      </c>
      <c r="G1641" s="293" t="s">
        <v>1875</v>
      </c>
      <c r="H1641" s="544">
        <v>44719</v>
      </c>
      <c r="I1641" s="293" t="s">
        <v>164</v>
      </c>
      <c r="J1641" s="268" t="s">
        <v>3087</v>
      </c>
      <c r="K1641" s="293" t="s">
        <v>1774</v>
      </c>
      <c r="L1641" s="251" t="s">
        <v>3088</v>
      </c>
      <c r="M1641" s="298" t="s">
        <v>1728</v>
      </c>
      <c r="N1641" s="251">
        <v>335</v>
      </c>
      <c r="O1641" s="296" t="s">
        <v>686</v>
      </c>
      <c r="P1641" s="297"/>
      <c r="Q1641" s="293"/>
      <c r="R1641" s="293"/>
      <c r="S1641" s="293"/>
    </row>
    <row r="1642" spans="2:19" ht="15.6" customHeight="1">
      <c r="B1642" s="247">
        <v>5237</v>
      </c>
      <c r="C1642" s="293" t="s">
        <v>294</v>
      </c>
      <c r="D1642" s="294" t="s">
        <v>1648</v>
      </c>
      <c r="E1642" s="267">
        <v>3350</v>
      </c>
      <c r="F1642" s="293" t="s">
        <v>255</v>
      </c>
      <c r="G1642" s="293" t="s">
        <v>7</v>
      </c>
      <c r="H1642" s="544">
        <v>44719</v>
      </c>
      <c r="I1642" s="293" t="s">
        <v>164</v>
      </c>
      <c r="J1642" s="268" t="s">
        <v>3073</v>
      </c>
      <c r="K1642" s="293" t="s">
        <v>1774</v>
      </c>
      <c r="L1642" s="251" t="s">
        <v>3089</v>
      </c>
      <c r="M1642" s="298" t="s">
        <v>1727</v>
      </c>
      <c r="N1642" s="251">
        <v>336</v>
      </c>
      <c r="O1642" s="296" t="s">
        <v>686</v>
      </c>
      <c r="P1642" s="297"/>
      <c r="Q1642" s="293"/>
      <c r="R1642" s="293"/>
      <c r="S1642" s="293"/>
    </row>
    <row r="1643" spans="2:19" ht="15">
      <c r="B1643" s="247">
        <v>5238</v>
      </c>
      <c r="C1643" s="293" t="s">
        <v>427</v>
      </c>
      <c r="D1643" s="294" t="s">
        <v>240</v>
      </c>
      <c r="E1643" s="267">
        <v>2180</v>
      </c>
      <c r="F1643" s="293" t="s">
        <v>163</v>
      </c>
      <c r="G1643" s="293" t="s">
        <v>7</v>
      </c>
      <c r="H1643" s="544">
        <v>44719</v>
      </c>
      <c r="I1643" s="293" t="s">
        <v>164</v>
      </c>
      <c r="J1643" s="268" t="s">
        <v>3090</v>
      </c>
      <c r="K1643" s="293" t="s">
        <v>1751</v>
      </c>
      <c r="L1643" s="251" t="s">
        <v>3091</v>
      </c>
      <c r="M1643" s="298" t="s">
        <v>1066</v>
      </c>
      <c r="N1643" s="251">
        <v>230</v>
      </c>
      <c r="O1643" s="296" t="s">
        <v>686</v>
      </c>
      <c r="P1643" s="297"/>
      <c r="Q1643" s="293"/>
      <c r="R1643" s="293"/>
      <c r="S1643" s="293"/>
    </row>
    <row r="1644" spans="2:19" ht="15">
      <c r="B1644" s="247">
        <v>5239</v>
      </c>
      <c r="C1644" s="293" t="s">
        <v>427</v>
      </c>
      <c r="D1644" s="294" t="s">
        <v>778</v>
      </c>
      <c r="E1644" s="267">
        <v>2800</v>
      </c>
      <c r="F1644" s="293" t="s">
        <v>198</v>
      </c>
      <c r="G1644" s="293" t="s">
        <v>7</v>
      </c>
      <c r="H1644" s="544">
        <v>44719</v>
      </c>
      <c r="I1644" s="293" t="s">
        <v>164</v>
      </c>
      <c r="J1644" s="268" t="s">
        <v>3092</v>
      </c>
      <c r="K1644" s="293" t="s">
        <v>1749</v>
      </c>
      <c r="L1644" s="251" t="s">
        <v>3093</v>
      </c>
      <c r="M1644" s="298" t="s">
        <v>858</v>
      </c>
      <c r="N1644" s="251">
        <v>317</v>
      </c>
      <c r="O1644" s="296" t="s">
        <v>686</v>
      </c>
      <c r="P1644" s="297"/>
      <c r="Q1644" s="293"/>
      <c r="R1644" s="293"/>
      <c r="S1644" s="293"/>
    </row>
    <row r="1645" spans="2:19" ht="15.6" thickBot="1">
      <c r="B1645" s="247">
        <v>5240</v>
      </c>
      <c r="C1645" s="293" t="s">
        <v>427</v>
      </c>
      <c r="D1645" s="294" t="s">
        <v>78</v>
      </c>
      <c r="E1645" s="267">
        <v>1600</v>
      </c>
      <c r="F1645" s="293" t="s">
        <v>166</v>
      </c>
      <c r="G1645" s="293" t="s">
        <v>7</v>
      </c>
      <c r="H1645" s="544">
        <v>44718</v>
      </c>
      <c r="I1645" s="293" t="s">
        <v>164</v>
      </c>
      <c r="J1645" s="268" t="s">
        <v>181</v>
      </c>
      <c r="K1645" s="293" t="s">
        <v>903</v>
      </c>
      <c r="L1645" s="251" t="s">
        <v>3094</v>
      </c>
      <c r="M1645" s="298" t="s">
        <v>79</v>
      </c>
      <c r="N1645" s="251">
        <v>213</v>
      </c>
      <c r="O1645" s="296" t="s">
        <v>686</v>
      </c>
      <c r="P1645" s="297"/>
      <c r="Q1645" s="293"/>
      <c r="R1645" s="293"/>
      <c r="S1645" s="293"/>
    </row>
    <row r="1646" spans="2:19" ht="15.6" customHeight="1" thickBot="1">
      <c r="B1646" s="247">
        <v>5241</v>
      </c>
      <c r="C1646" s="293" t="s">
        <v>427</v>
      </c>
      <c r="D1646" s="294" t="s">
        <v>106</v>
      </c>
      <c r="E1646" s="267">
        <v>2180</v>
      </c>
      <c r="F1646" s="293" t="s">
        <v>163</v>
      </c>
      <c r="G1646" s="293" t="s">
        <v>38</v>
      </c>
      <c r="H1646" s="544">
        <v>44718</v>
      </c>
      <c r="I1646" s="293" t="s">
        <v>164</v>
      </c>
      <c r="J1646" s="276" t="s">
        <v>2606</v>
      </c>
      <c r="K1646" s="293" t="s">
        <v>1751</v>
      </c>
      <c r="L1646" s="251">
        <v>864157</v>
      </c>
      <c r="M1646" s="298" t="s">
        <v>107</v>
      </c>
      <c r="N1646" s="251">
        <v>242</v>
      </c>
      <c r="O1646" s="296" t="s">
        <v>686</v>
      </c>
      <c r="P1646" s="297"/>
      <c r="Q1646" s="293"/>
      <c r="R1646" s="293"/>
      <c r="S1646" s="293"/>
    </row>
    <row r="1647" spans="2:19" ht="14.4" customHeight="1" thickBot="1">
      <c r="B1647" s="247">
        <v>5242</v>
      </c>
      <c r="C1647" s="293" t="s">
        <v>429</v>
      </c>
      <c r="D1647" s="294" t="s">
        <v>395</v>
      </c>
      <c r="E1647" s="267">
        <v>3350</v>
      </c>
      <c r="F1647" s="293" t="s">
        <v>198</v>
      </c>
      <c r="G1647" s="293" t="s">
        <v>2440</v>
      </c>
      <c r="H1647" s="544">
        <v>44718</v>
      </c>
      <c r="I1647" s="293" t="s">
        <v>164</v>
      </c>
      <c r="J1647" s="277" t="s">
        <v>2632</v>
      </c>
      <c r="K1647" s="293" t="s">
        <v>1749</v>
      </c>
      <c r="L1647" s="251" t="s">
        <v>3095</v>
      </c>
      <c r="M1647" s="298" t="s">
        <v>1445</v>
      </c>
      <c r="N1647" s="251">
        <v>264</v>
      </c>
      <c r="O1647" s="296" t="s">
        <v>686</v>
      </c>
      <c r="P1647" s="297"/>
      <c r="Q1647" s="293"/>
      <c r="R1647" s="293"/>
      <c r="S1647" s="293"/>
    </row>
    <row r="1648" spans="2:19" ht="15.6" customHeight="1" thickBot="1">
      <c r="B1648" s="247">
        <v>5243</v>
      </c>
      <c r="C1648" s="293" t="s">
        <v>427</v>
      </c>
      <c r="D1648" s="294" t="s">
        <v>1581</v>
      </c>
      <c r="E1648" s="267">
        <v>2180</v>
      </c>
      <c r="F1648" s="293" t="s">
        <v>163</v>
      </c>
      <c r="G1648" s="293" t="s">
        <v>7</v>
      </c>
      <c r="H1648" s="544">
        <v>44718</v>
      </c>
      <c r="I1648" s="293" t="s">
        <v>164</v>
      </c>
      <c r="J1648" s="278" t="s">
        <v>3096</v>
      </c>
      <c r="K1648" s="293" t="s">
        <v>1751</v>
      </c>
      <c r="L1648" s="251" t="s">
        <v>3097</v>
      </c>
      <c r="M1648" s="298" t="s">
        <v>1585</v>
      </c>
      <c r="N1648" s="251">
        <v>324</v>
      </c>
      <c r="O1648" s="296" t="s">
        <v>686</v>
      </c>
      <c r="P1648" s="297"/>
      <c r="Q1648" s="293"/>
      <c r="R1648" s="293"/>
      <c r="S1648" s="293"/>
    </row>
    <row r="1649" spans="2:19" ht="15.6" customHeight="1">
      <c r="B1649" s="247">
        <v>5244</v>
      </c>
      <c r="C1649" s="293" t="s">
        <v>427</v>
      </c>
      <c r="D1649" s="294" t="s">
        <v>1584</v>
      </c>
      <c r="E1649" s="267">
        <v>8000</v>
      </c>
      <c r="F1649" s="293" t="s">
        <v>255</v>
      </c>
      <c r="G1649" s="293" t="s">
        <v>1875</v>
      </c>
      <c r="H1649" s="544">
        <v>44719</v>
      </c>
      <c r="I1649" s="293" t="s">
        <v>1766</v>
      </c>
      <c r="J1649" s="268" t="s">
        <v>3098</v>
      </c>
      <c r="K1649" s="293" t="s">
        <v>1774</v>
      </c>
      <c r="L1649" s="251" t="s">
        <v>3099</v>
      </c>
      <c r="M1649" s="298" t="s">
        <v>1589</v>
      </c>
      <c r="N1649" s="251">
        <v>248</v>
      </c>
      <c r="O1649" s="296" t="s">
        <v>686</v>
      </c>
      <c r="P1649" s="297"/>
      <c r="Q1649" s="293"/>
      <c r="R1649" s="293"/>
      <c r="S1649" s="293"/>
    </row>
    <row r="1650" spans="2:19" ht="15.6" customHeight="1">
      <c r="B1650" s="247">
        <v>5245</v>
      </c>
      <c r="C1650" s="293" t="s">
        <v>1884</v>
      </c>
      <c r="D1650" s="294" t="s">
        <v>226</v>
      </c>
      <c r="E1650" s="267">
        <v>1350</v>
      </c>
      <c r="F1650" s="293" t="s">
        <v>166</v>
      </c>
      <c r="G1650" s="293" t="s">
        <v>7</v>
      </c>
      <c r="H1650" s="544">
        <v>44719</v>
      </c>
      <c r="I1650" s="293" t="s">
        <v>164</v>
      </c>
      <c r="J1650" s="268" t="s">
        <v>593</v>
      </c>
      <c r="K1650" s="293" t="s">
        <v>903</v>
      </c>
      <c r="L1650" s="251" t="s">
        <v>3100</v>
      </c>
      <c r="M1650" s="298" t="s">
        <v>952</v>
      </c>
      <c r="N1650" s="251">
        <v>16</v>
      </c>
      <c r="O1650" s="296" t="s">
        <v>686</v>
      </c>
      <c r="P1650" s="297"/>
      <c r="Q1650" s="293"/>
      <c r="R1650" s="293"/>
      <c r="S1650" s="293"/>
    </row>
    <row r="1651" spans="2:19" ht="15.6" customHeight="1">
      <c r="B1651" s="247">
        <v>5246</v>
      </c>
      <c r="C1651" s="293" t="s">
        <v>427</v>
      </c>
      <c r="D1651" s="294" t="s">
        <v>517</v>
      </c>
      <c r="E1651" s="267">
        <v>2180</v>
      </c>
      <c r="F1651" s="293" t="s">
        <v>518</v>
      </c>
      <c r="G1651" s="293" t="s">
        <v>1875</v>
      </c>
      <c r="H1651" s="544">
        <v>44720</v>
      </c>
      <c r="I1651" s="293" t="s">
        <v>164</v>
      </c>
      <c r="J1651" s="268" t="s">
        <v>3101</v>
      </c>
      <c r="K1651" s="293" t="s">
        <v>1771</v>
      </c>
      <c r="L1651" s="251" t="s">
        <v>3102</v>
      </c>
      <c r="M1651" s="298" t="s">
        <v>841</v>
      </c>
      <c r="N1651" s="251">
        <v>298</v>
      </c>
      <c r="O1651" s="296" t="s">
        <v>686</v>
      </c>
      <c r="P1651" s="297"/>
      <c r="Q1651" s="293"/>
      <c r="R1651" s="293"/>
      <c r="S1651" s="293"/>
    </row>
    <row r="1652" spans="2:19" ht="15.6" customHeight="1">
      <c r="B1652" s="247">
        <v>5247</v>
      </c>
      <c r="C1652" s="293" t="s">
        <v>427</v>
      </c>
      <c r="D1652" s="294" t="s">
        <v>84</v>
      </c>
      <c r="E1652" s="267">
        <v>1600</v>
      </c>
      <c r="F1652" s="293" t="s">
        <v>166</v>
      </c>
      <c r="G1652" s="293" t="s">
        <v>7</v>
      </c>
      <c r="H1652" s="544">
        <v>44720</v>
      </c>
      <c r="I1652" s="293" t="s">
        <v>164</v>
      </c>
      <c r="J1652" s="268" t="s">
        <v>2632</v>
      </c>
      <c r="K1652" s="293" t="s">
        <v>903</v>
      </c>
      <c r="L1652" s="251" t="s">
        <v>3103</v>
      </c>
      <c r="M1652" s="298" t="s">
        <v>85</v>
      </c>
      <c r="N1652" s="251">
        <v>216</v>
      </c>
      <c r="O1652" s="296" t="s">
        <v>686</v>
      </c>
      <c r="P1652" s="297"/>
      <c r="Q1652" s="293"/>
      <c r="R1652" s="293"/>
      <c r="S1652" s="293"/>
    </row>
    <row r="1653" spans="2:19" ht="15.6" customHeight="1">
      <c r="B1653" s="247">
        <v>5248</v>
      </c>
      <c r="C1653" s="293" t="s">
        <v>427</v>
      </c>
      <c r="D1653" s="294" t="s">
        <v>726</v>
      </c>
      <c r="E1653" s="267">
        <v>2180</v>
      </c>
      <c r="F1653" s="293" t="s">
        <v>163</v>
      </c>
      <c r="G1653" s="293" t="s">
        <v>7</v>
      </c>
      <c r="H1653" s="544">
        <v>44720</v>
      </c>
      <c r="I1653" s="293" t="s">
        <v>164</v>
      </c>
      <c r="J1653" s="268" t="s">
        <v>3104</v>
      </c>
      <c r="K1653" s="293" t="s">
        <v>1751</v>
      </c>
      <c r="L1653" s="251" t="s">
        <v>3105</v>
      </c>
      <c r="M1653" s="298" t="s">
        <v>11</v>
      </c>
      <c r="N1653" s="251">
        <v>201</v>
      </c>
      <c r="O1653" s="296" t="s">
        <v>686</v>
      </c>
      <c r="P1653" s="297" t="s">
        <v>3044</v>
      </c>
      <c r="Q1653" s="293"/>
      <c r="R1653" s="293"/>
      <c r="S1653" s="293"/>
    </row>
    <row r="1654" spans="2:19" ht="14.4" customHeight="1">
      <c r="B1654" s="247">
        <v>5249</v>
      </c>
      <c r="C1654" s="293" t="s">
        <v>427</v>
      </c>
      <c r="D1654" s="294" t="s">
        <v>778</v>
      </c>
      <c r="E1654" s="267">
        <v>3000</v>
      </c>
      <c r="F1654" s="293" t="s">
        <v>198</v>
      </c>
      <c r="G1654" s="293" t="s">
        <v>2440</v>
      </c>
      <c r="H1654" s="544">
        <v>44720</v>
      </c>
      <c r="I1654" s="293" t="s">
        <v>164</v>
      </c>
      <c r="J1654" s="268" t="s">
        <v>3538</v>
      </c>
      <c r="K1654" s="293" t="s">
        <v>1749</v>
      </c>
      <c r="L1654" s="251" t="s">
        <v>3106</v>
      </c>
      <c r="M1654" s="298" t="s">
        <v>858</v>
      </c>
      <c r="N1654" s="251">
        <v>317</v>
      </c>
      <c r="O1654" s="296" t="s">
        <v>686</v>
      </c>
      <c r="P1654" s="297"/>
      <c r="Q1654" s="293"/>
      <c r="R1654" s="293"/>
      <c r="S1654" s="293"/>
    </row>
    <row r="1655" spans="2:19" ht="28.35" customHeight="1">
      <c r="B1655" s="247">
        <v>5250</v>
      </c>
      <c r="C1655" s="293" t="s">
        <v>427</v>
      </c>
      <c r="D1655" s="294" t="s">
        <v>2412</v>
      </c>
      <c r="E1655" s="267">
        <v>3350</v>
      </c>
      <c r="F1655" s="293" t="s">
        <v>198</v>
      </c>
      <c r="G1655" s="293" t="s">
        <v>7</v>
      </c>
      <c r="H1655" s="544">
        <v>44720</v>
      </c>
      <c r="I1655" s="293" t="s">
        <v>164</v>
      </c>
      <c r="J1655" s="268" t="s">
        <v>2562</v>
      </c>
      <c r="K1655" s="293" t="s">
        <v>1749</v>
      </c>
      <c r="L1655" s="251" t="s">
        <v>3107</v>
      </c>
      <c r="M1655" s="298" t="s">
        <v>1590</v>
      </c>
      <c r="N1655" s="251">
        <v>331</v>
      </c>
      <c r="O1655" s="296" t="s">
        <v>686</v>
      </c>
      <c r="P1655" s="297"/>
      <c r="Q1655" s="293"/>
      <c r="R1655" s="293"/>
      <c r="S1655" s="293"/>
    </row>
    <row r="1656" spans="2:19" ht="14.4" customHeight="1">
      <c r="B1656" s="247">
        <v>5251</v>
      </c>
      <c r="C1656" s="293" t="s">
        <v>427</v>
      </c>
      <c r="D1656" s="294" t="s">
        <v>1554</v>
      </c>
      <c r="E1656" s="267">
        <v>2180</v>
      </c>
      <c r="F1656" s="293" t="s">
        <v>163</v>
      </c>
      <c r="G1656" s="293" t="s">
        <v>7</v>
      </c>
      <c r="H1656" s="544">
        <v>44719</v>
      </c>
      <c r="I1656" s="293" t="s">
        <v>164</v>
      </c>
      <c r="J1656" s="268" t="s">
        <v>2562</v>
      </c>
      <c r="K1656" s="293" t="s">
        <v>1751</v>
      </c>
      <c r="L1656" s="251" t="s">
        <v>3108</v>
      </c>
      <c r="M1656" s="298" t="s">
        <v>1586</v>
      </c>
      <c r="N1656" s="251">
        <v>325</v>
      </c>
      <c r="O1656" s="296" t="s">
        <v>686</v>
      </c>
      <c r="P1656" s="297"/>
      <c r="Q1656" s="293"/>
      <c r="R1656" s="293"/>
      <c r="S1656" s="293"/>
    </row>
    <row r="1657" spans="2:19" ht="14.4" customHeight="1">
      <c r="B1657" s="247">
        <v>5252</v>
      </c>
      <c r="C1657" s="293" t="s">
        <v>427</v>
      </c>
      <c r="D1657" s="294" t="s">
        <v>778</v>
      </c>
      <c r="E1657" s="267">
        <v>2800</v>
      </c>
      <c r="F1657" s="293" t="s">
        <v>198</v>
      </c>
      <c r="G1657" s="293" t="s">
        <v>1875</v>
      </c>
      <c r="H1657" s="544">
        <v>44719</v>
      </c>
      <c r="I1657" s="293" t="s">
        <v>164</v>
      </c>
      <c r="J1657" s="268" t="s">
        <v>3109</v>
      </c>
      <c r="K1657" s="293" t="s">
        <v>1749</v>
      </c>
      <c r="L1657" s="251" t="s">
        <v>3110</v>
      </c>
      <c r="M1657" s="298" t="s">
        <v>858</v>
      </c>
      <c r="N1657" s="251">
        <v>317</v>
      </c>
      <c r="O1657" s="296" t="s">
        <v>686</v>
      </c>
      <c r="P1657" s="469" t="s">
        <v>3109</v>
      </c>
      <c r="Q1657" s="440"/>
      <c r="R1657" s="293"/>
      <c r="S1657" s="293"/>
    </row>
    <row r="1658" spans="2:19" ht="15.6" customHeight="1">
      <c r="B1658" s="247">
        <v>5253</v>
      </c>
      <c r="C1658" s="293" t="s">
        <v>440</v>
      </c>
      <c r="D1658" s="294" t="s">
        <v>2614</v>
      </c>
      <c r="E1658" s="267">
        <v>2180</v>
      </c>
      <c r="F1658" s="293" t="s">
        <v>295</v>
      </c>
      <c r="G1658" s="293" t="s">
        <v>7</v>
      </c>
      <c r="H1658" s="544">
        <v>44719</v>
      </c>
      <c r="I1658" s="293" t="s">
        <v>164</v>
      </c>
      <c r="J1658" s="268" t="s">
        <v>3111</v>
      </c>
      <c r="K1658" s="293" t="s">
        <v>1769</v>
      </c>
      <c r="L1658" s="533">
        <v>98376</v>
      </c>
      <c r="M1658" s="298" t="s">
        <v>2613</v>
      </c>
      <c r="N1658" s="251">
        <v>379</v>
      </c>
      <c r="O1658" s="296" t="s">
        <v>686</v>
      </c>
      <c r="P1658" s="297"/>
      <c r="Q1658" s="293" t="s">
        <v>3112</v>
      </c>
      <c r="R1658" s="293"/>
      <c r="S1658" s="293"/>
    </row>
    <row r="1659" spans="2:19" ht="15.6" customHeight="1">
      <c r="B1659" s="247">
        <v>5254</v>
      </c>
      <c r="C1659" s="293" t="s">
        <v>427</v>
      </c>
      <c r="D1659" s="294" t="s">
        <v>710</v>
      </c>
      <c r="E1659" s="267">
        <v>2180</v>
      </c>
      <c r="F1659" s="293" t="s">
        <v>303</v>
      </c>
      <c r="G1659" s="293" t="s">
        <v>7</v>
      </c>
      <c r="H1659" s="544">
        <v>44719</v>
      </c>
      <c r="I1659" s="293" t="s">
        <v>164</v>
      </c>
      <c r="J1659" s="268" t="s">
        <v>3113</v>
      </c>
      <c r="K1659" s="293" t="s">
        <v>1775</v>
      </c>
      <c r="L1659" s="251" t="s">
        <v>3114</v>
      </c>
      <c r="M1659" s="298" t="s">
        <v>844</v>
      </c>
      <c r="N1659" s="251">
        <v>302</v>
      </c>
      <c r="O1659" s="296" t="s">
        <v>686</v>
      </c>
      <c r="P1659" s="297"/>
      <c r="Q1659" s="293"/>
      <c r="R1659" s="293"/>
      <c r="S1659" s="293"/>
    </row>
    <row r="1660" spans="2:19" ht="15.6" customHeight="1">
      <c r="B1660" s="247">
        <v>5255</v>
      </c>
      <c r="C1660" s="293" t="s">
        <v>427</v>
      </c>
      <c r="D1660" s="294" t="s">
        <v>2633</v>
      </c>
      <c r="E1660" s="267">
        <v>3350</v>
      </c>
      <c r="F1660" s="293" t="s">
        <v>198</v>
      </c>
      <c r="G1660" s="293" t="s">
        <v>1875</v>
      </c>
      <c r="H1660" s="544">
        <v>44722</v>
      </c>
      <c r="I1660" s="293" t="s">
        <v>164</v>
      </c>
      <c r="J1660" s="268" t="s">
        <v>2557</v>
      </c>
      <c r="K1660" s="293" t="s">
        <v>1749</v>
      </c>
      <c r="L1660" s="251" t="s">
        <v>3115</v>
      </c>
      <c r="M1660" s="298" t="s">
        <v>1363</v>
      </c>
      <c r="N1660" s="251">
        <v>82</v>
      </c>
      <c r="O1660" s="296" t="s">
        <v>686</v>
      </c>
      <c r="P1660" s="297"/>
      <c r="Q1660" s="293"/>
      <c r="R1660" s="293"/>
      <c r="S1660" s="293"/>
    </row>
    <row r="1661" spans="2:19" ht="15.6" customHeight="1">
      <c r="B1661" s="247">
        <v>5256</v>
      </c>
      <c r="C1661" s="293" t="s">
        <v>427</v>
      </c>
      <c r="D1661" s="294" t="s">
        <v>2837</v>
      </c>
      <c r="E1661" s="267">
        <v>2189</v>
      </c>
      <c r="F1661" s="293" t="s">
        <v>303</v>
      </c>
      <c r="G1661" s="293" t="s">
        <v>7</v>
      </c>
      <c r="H1661" s="544">
        <v>44722</v>
      </c>
      <c r="I1661" s="293" t="s">
        <v>164</v>
      </c>
      <c r="J1661" s="268" t="s">
        <v>165</v>
      </c>
      <c r="K1661" s="293" t="s">
        <v>1775</v>
      </c>
      <c r="L1661" s="251" t="s">
        <v>3116</v>
      </c>
      <c r="M1661" s="298" t="s">
        <v>2836</v>
      </c>
      <c r="N1661" s="251">
        <v>412</v>
      </c>
      <c r="O1661" s="296" t="s">
        <v>686</v>
      </c>
      <c r="P1661" s="297"/>
      <c r="Q1661" s="293"/>
      <c r="R1661" s="293"/>
      <c r="S1661" s="293"/>
    </row>
    <row r="1662" spans="2:19" ht="15.6" customHeight="1">
      <c r="B1662" s="247">
        <v>5257</v>
      </c>
      <c r="C1662" s="293" t="s">
        <v>427</v>
      </c>
      <c r="D1662" s="294" t="s">
        <v>725</v>
      </c>
      <c r="E1662" s="267">
        <v>2275</v>
      </c>
      <c r="F1662" s="293" t="s">
        <v>518</v>
      </c>
      <c r="G1662" s="293" t="s">
        <v>2440</v>
      </c>
      <c r="H1662" s="544">
        <v>44722</v>
      </c>
      <c r="I1662" s="293" t="s">
        <v>164</v>
      </c>
      <c r="J1662" s="268" t="s">
        <v>3117</v>
      </c>
      <c r="K1662" s="293" t="s">
        <v>1771</v>
      </c>
      <c r="L1662" s="250" t="s">
        <v>3118</v>
      </c>
      <c r="M1662" s="298" t="s">
        <v>842</v>
      </c>
      <c r="N1662" s="251">
        <v>371</v>
      </c>
      <c r="O1662" s="296" t="s">
        <v>686</v>
      </c>
      <c r="P1662" s="297"/>
      <c r="Q1662" s="293"/>
      <c r="R1662" s="293"/>
      <c r="S1662" s="293"/>
    </row>
    <row r="1663" spans="2:19" ht="15.6" customHeight="1">
      <c r="B1663" s="247">
        <v>5258</v>
      </c>
      <c r="C1663" s="293" t="s">
        <v>294</v>
      </c>
      <c r="D1663" s="294" t="s">
        <v>410</v>
      </c>
      <c r="E1663" s="267">
        <v>2180</v>
      </c>
      <c r="F1663" s="293" t="s">
        <v>163</v>
      </c>
      <c r="G1663" s="293" t="s">
        <v>7</v>
      </c>
      <c r="H1663" s="544">
        <v>44722</v>
      </c>
      <c r="I1663" s="293" t="s">
        <v>164</v>
      </c>
      <c r="J1663" s="268" t="s">
        <v>730</v>
      </c>
      <c r="K1663" s="293" t="s">
        <v>1751</v>
      </c>
      <c r="L1663" s="251" t="s">
        <v>3119</v>
      </c>
      <c r="M1663" s="298" t="s">
        <v>98</v>
      </c>
      <c r="N1663" s="265">
        <v>301</v>
      </c>
      <c r="O1663" s="296" t="s">
        <v>686</v>
      </c>
      <c r="P1663" s="297"/>
      <c r="Q1663" s="293"/>
      <c r="R1663" s="293"/>
      <c r="S1663" s="293"/>
    </row>
    <row r="1664" spans="2:19" ht="15.6" customHeight="1">
      <c r="B1664" s="247">
        <v>5259</v>
      </c>
      <c r="C1664" s="293" t="s">
        <v>294</v>
      </c>
      <c r="D1664" s="294" t="s">
        <v>410</v>
      </c>
      <c r="E1664" s="267">
        <v>2000</v>
      </c>
      <c r="F1664" s="293" t="s">
        <v>163</v>
      </c>
      <c r="G1664" s="293" t="s">
        <v>7</v>
      </c>
      <c r="H1664" s="544">
        <v>44722</v>
      </c>
      <c r="I1664" s="293" t="s">
        <v>164</v>
      </c>
      <c r="J1664" s="268" t="s">
        <v>332</v>
      </c>
      <c r="K1664" s="293" t="s">
        <v>1751</v>
      </c>
      <c r="L1664" s="251" t="s">
        <v>3120</v>
      </c>
      <c r="M1664" s="298" t="s">
        <v>98</v>
      </c>
      <c r="N1664" s="265">
        <v>301</v>
      </c>
      <c r="O1664" s="296" t="s">
        <v>686</v>
      </c>
      <c r="P1664" s="297"/>
      <c r="Q1664" s="293"/>
      <c r="R1664" s="293"/>
      <c r="S1664" s="293"/>
    </row>
    <row r="1665" spans="2:19" ht="15.6" customHeight="1">
      <c r="B1665" s="247">
        <v>5260</v>
      </c>
      <c r="C1665" s="293" t="s">
        <v>294</v>
      </c>
      <c r="D1665" s="294" t="s">
        <v>410</v>
      </c>
      <c r="E1665" s="267">
        <v>2180</v>
      </c>
      <c r="F1665" s="293" t="s">
        <v>163</v>
      </c>
      <c r="G1665" s="293" t="s">
        <v>7</v>
      </c>
      <c r="H1665" s="544">
        <v>44722</v>
      </c>
      <c r="I1665" s="293" t="s">
        <v>164</v>
      </c>
      <c r="J1665" s="268" t="s">
        <v>597</v>
      </c>
      <c r="K1665" s="293" t="s">
        <v>1751</v>
      </c>
      <c r="L1665" s="251" t="s">
        <v>3121</v>
      </c>
      <c r="M1665" s="298" t="s">
        <v>98</v>
      </c>
      <c r="N1665" s="265">
        <v>301</v>
      </c>
      <c r="O1665" s="296" t="s">
        <v>686</v>
      </c>
      <c r="P1665" s="297"/>
      <c r="Q1665" s="293"/>
      <c r="R1665" s="293"/>
      <c r="S1665" s="293"/>
    </row>
    <row r="1666" spans="2:19" ht="14.4" customHeight="1">
      <c r="B1666" s="247">
        <v>5261</v>
      </c>
      <c r="C1666" s="293" t="s">
        <v>294</v>
      </c>
      <c r="D1666" s="294" t="s">
        <v>410</v>
      </c>
      <c r="E1666" s="267">
        <v>2180</v>
      </c>
      <c r="F1666" s="293" t="s">
        <v>163</v>
      </c>
      <c r="G1666" s="293" t="s">
        <v>1875</v>
      </c>
      <c r="H1666" s="544">
        <v>44722</v>
      </c>
      <c r="I1666" s="293" t="s">
        <v>164</v>
      </c>
      <c r="J1666" s="268" t="s">
        <v>674</v>
      </c>
      <c r="K1666" s="293" t="s">
        <v>1751</v>
      </c>
      <c r="L1666" s="251" t="s">
        <v>3122</v>
      </c>
      <c r="M1666" s="298" t="s">
        <v>98</v>
      </c>
      <c r="N1666" s="265">
        <v>301</v>
      </c>
      <c r="O1666" s="296" t="s">
        <v>686</v>
      </c>
      <c r="P1666" s="297"/>
      <c r="Q1666" s="293"/>
      <c r="R1666" s="293"/>
      <c r="S1666" s="293"/>
    </row>
    <row r="1667" spans="2:19" ht="15.6" customHeight="1">
      <c r="B1667" s="247">
        <v>5262</v>
      </c>
      <c r="C1667" s="293" t="s">
        <v>294</v>
      </c>
      <c r="D1667" s="294" t="s">
        <v>410</v>
      </c>
      <c r="E1667" s="267">
        <v>2180</v>
      </c>
      <c r="F1667" s="293" t="s">
        <v>163</v>
      </c>
      <c r="G1667" s="293" t="s">
        <v>7</v>
      </c>
      <c r="H1667" s="544">
        <v>44722</v>
      </c>
      <c r="I1667" s="293" t="s">
        <v>164</v>
      </c>
      <c r="J1667" s="268" t="s">
        <v>731</v>
      </c>
      <c r="K1667" s="293" t="s">
        <v>1751</v>
      </c>
      <c r="L1667" s="251" t="s">
        <v>3123</v>
      </c>
      <c r="M1667" s="298" t="s">
        <v>98</v>
      </c>
      <c r="N1667" s="265">
        <v>301</v>
      </c>
      <c r="O1667" s="296" t="s">
        <v>686</v>
      </c>
      <c r="P1667" s="297"/>
      <c r="Q1667" s="293"/>
      <c r="R1667" s="293"/>
      <c r="S1667" s="293"/>
    </row>
    <row r="1668" spans="2:19" ht="14.4" customHeight="1">
      <c r="B1668" s="247">
        <v>5263</v>
      </c>
      <c r="C1668" s="293" t="s">
        <v>294</v>
      </c>
      <c r="D1668" s="294" t="s">
        <v>410</v>
      </c>
      <c r="E1668" s="267">
        <v>2180</v>
      </c>
      <c r="F1668" s="293" t="s">
        <v>163</v>
      </c>
      <c r="G1668" s="293" t="s">
        <v>7</v>
      </c>
      <c r="H1668" s="544">
        <v>44722</v>
      </c>
      <c r="I1668" s="293" t="s">
        <v>164</v>
      </c>
      <c r="J1668" s="268" t="s">
        <v>689</v>
      </c>
      <c r="K1668" s="293" t="s">
        <v>1751</v>
      </c>
      <c r="L1668" s="533">
        <v>307137</v>
      </c>
      <c r="M1668" s="298" t="s">
        <v>98</v>
      </c>
      <c r="N1668" s="265">
        <v>301</v>
      </c>
      <c r="O1668" s="296" t="s">
        <v>686</v>
      </c>
      <c r="P1668" s="297"/>
      <c r="Q1668" s="293"/>
      <c r="R1668" s="293"/>
      <c r="S1668" s="293"/>
    </row>
    <row r="1669" spans="2:19" ht="15.6" customHeight="1">
      <c r="B1669" s="247">
        <v>5264</v>
      </c>
      <c r="C1669" s="293" t="s">
        <v>3124</v>
      </c>
      <c r="D1669" s="294" t="s">
        <v>3125</v>
      </c>
      <c r="E1669" s="267">
        <v>794681.28</v>
      </c>
      <c r="F1669" s="293" t="s">
        <v>163</v>
      </c>
      <c r="G1669" s="293" t="s">
        <v>7</v>
      </c>
      <c r="H1669" s="544">
        <v>44721</v>
      </c>
      <c r="I1669" s="293" t="s">
        <v>164</v>
      </c>
      <c r="J1669" s="268" t="s">
        <v>3126</v>
      </c>
      <c r="K1669" s="293" t="s">
        <v>1751</v>
      </c>
      <c r="L1669" s="251" t="s">
        <v>3127</v>
      </c>
      <c r="M1669" s="298" t="s">
        <v>2834</v>
      </c>
      <c r="N1669" s="251"/>
      <c r="O1669" s="296" t="s">
        <v>686</v>
      </c>
      <c r="P1669" s="297" t="s">
        <v>372</v>
      </c>
      <c r="Q1669" s="293"/>
      <c r="R1669" s="293"/>
      <c r="S1669" s="293"/>
    </row>
    <row r="1670" spans="2:19" ht="15.6" customHeight="1">
      <c r="B1670" s="247">
        <v>5265</v>
      </c>
      <c r="C1670" s="293" t="s">
        <v>294</v>
      </c>
      <c r="D1670" s="300" t="str">
        <f>IFERROR(VLOOKUP(Dat_Pagos[[#This Row],[CURP]],BASE_A[[CURP]:[NOMBRE]],3,FALSE),"Por Identificar")</f>
        <v>POR IDENTIFICAR</v>
      </c>
      <c r="E1670" s="267">
        <v>2275</v>
      </c>
      <c r="F1670" s="293" t="s">
        <v>198</v>
      </c>
      <c r="G1670" s="293" t="s">
        <v>1594</v>
      </c>
      <c r="H1670" s="544">
        <v>44721</v>
      </c>
      <c r="I1670" s="293"/>
      <c r="J1670" s="268"/>
      <c r="K1670" s="293"/>
      <c r="L1670" s="251">
        <v>910181</v>
      </c>
      <c r="M1670" s="298" t="s">
        <v>2834</v>
      </c>
      <c r="N1670" s="251"/>
      <c r="O1670" s="296" t="s">
        <v>686</v>
      </c>
      <c r="P1670" s="297"/>
      <c r="Q1670" s="293"/>
      <c r="R1670" s="293"/>
      <c r="S1670" s="293"/>
    </row>
    <row r="1671" spans="2:19" ht="15">
      <c r="B1671" s="247">
        <v>5266</v>
      </c>
      <c r="C1671" s="293" t="s">
        <v>446</v>
      </c>
      <c r="D1671" s="294" t="s">
        <v>244</v>
      </c>
      <c r="E1671" s="267">
        <v>5000</v>
      </c>
      <c r="F1671" s="293" t="s">
        <v>163</v>
      </c>
      <c r="G1671" s="293" t="s">
        <v>7</v>
      </c>
      <c r="H1671" s="544">
        <v>44721</v>
      </c>
      <c r="I1671" s="293" t="s">
        <v>224</v>
      </c>
      <c r="J1671" s="268" t="s">
        <v>2060</v>
      </c>
      <c r="K1671" s="293" t="s">
        <v>1751</v>
      </c>
      <c r="L1671" s="251" t="s">
        <v>3128</v>
      </c>
      <c r="M1671" s="298" t="s">
        <v>1098</v>
      </c>
      <c r="N1671" s="251">
        <v>71</v>
      </c>
      <c r="O1671" s="296" t="s">
        <v>686</v>
      </c>
      <c r="P1671" s="297"/>
      <c r="Q1671" s="293"/>
      <c r="R1671" s="293"/>
      <c r="S1671" s="293"/>
    </row>
    <row r="1672" spans="2:19" ht="15.6" customHeight="1">
      <c r="B1672" s="247">
        <v>5267</v>
      </c>
      <c r="C1672" s="293" t="s">
        <v>294</v>
      </c>
      <c r="D1672" s="294" t="s">
        <v>28</v>
      </c>
      <c r="E1672" s="267">
        <v>3350</v>
      </c>
      <c r="F1672" s="293" t="s">
        <v>198</v>
      </c>
      <c r="G1672" s="293" t="s">
        <v>7</v>
      </c>
      <c r="H1672" s="544">
        <v>44721</v>
      </c>
      <c r="I1672" s="293" t="s">
        <v>164</v>
      </c>
      <c r="J1672" s="268" t="s">
        <v>2632</v>
      </c>
      <c r="K1672" s="293" t="s">
        <v>1749</v>
      </c>
      <c r="L1672" s="251" t="s">
        <v>3129</v>
      </c>
      <c r="M1672" s="298" t="s">
        <v>2213</v>
      </c>
      <c r="N1672" s="251">
        <v>303</v>
      </c>
      <c r="O1672" s="296" t="s">
        <v>686</v>
      </c>
      <c r="P1672" s="297" t="s">
        <v>3081</v>
      </c>
      <c r="Q1672" s="293"/>
      <c r="R1672" s="293"/>
      <c r="S1672" s="293"/>
    </row>
    <row r="1673" spans="2:19" ht="15">
      <c r="B1673" s="247">
        <v>5268</v>
      </c>
      <c r="C1673" s="293" t="s">
        <v>427</v>
      </c>
      <c r="D1673" s="294" t="s">
        <v>467</v>
      </c>
      <c r="E1673" s="267">
        <v>4350</v>
      </c>
      <c r="F1673" s="293" t="s">
        <v>295</v>
      </c>
      <c r="G1673" s="293" t="s">
        <v>7</v>
      </c>
      <c r="H1673" s="544">
        <v>44721</v>
      </c>
      <c r="I1673" s="293" t="s">
        <v>224</v>
      </c>
      <c r="J1673" s="268" t="s">
        <v>2403</v>
      </c>
      <c r="K1673" s="293" t="s">
        <v>1769</v>
      </c>
      <c r="L1673" s="251" t="s">
        <v>3130</v>
      </c>
      <c r="M1673" s="298" t="s">
        <v>835</v>
      </c>
      <c r="N1673" s="251">
        <v>377</v>
      </c>
      <c r="O1673" s="296" t="s">
        <v>686</v>
      </c>
      <c r="P1673" s="297" t="s">
        <v>3131</v>
      </c>
      <c r="Q1673" s="293"/>
      <c r="R1673" s="293"/>
      <c r="S1673" s="293"/>
    </row>
    <row r="1674" spans="2:19" ht="15.6" customHeight="1">
      <c r="B1674" s="247">
        <v>5269</v>
      </c>
      <c r="C1674" s="293" t="s">
        <v>1884</v>
      </c>
      <c r="D1674" s="294" t="s">
        <v>261</v>
      </c>
      <c r="E1674" s="267">
        <v>1350</v>
      </c>
      <c r="F1674" s="293" t="s">
        <v>166</v>
      </c>
      <c r="G1674" s="293" t="s">
        <v>7</v>
      </c>
      <c r="H1674" s="544">
        <v>44721</v>
      </c>
      <c r="I1674" s="293" t="s">
        <v>164</v>
      </c>
      <c r="J1674" s="268" t="s">
        <v>593</v>
      </c>
      <c r="K1674" s="293" t="s">
        <v>903</v>
      </c>
      <c r="L1674" s="251" t="s">
        <v>3132</v>
      </c>
      <c r="M1674" s="298" t="s">
        <v>946</v>
      </c>
      <c r="N1674" s="251">
        <v>14</v>
      </c>
      <c r="O1674" s="296" t="s">
        <v>686</v>
      </c>
      <c r="P1674" s="297"/>
      <c r="Q1674" s="293"/>
      <c r="R1674" s="293"/>
      <c r="S1674" s="293"/>
    </row>
    <row r="1675" spans="2:19" ht="15">
      <c r="B1675" s="247">
        <v>5270</v>
      </c>
      <c r="C1675" s="293" t="s">
        <v>427</v>
      </c>
      <c r="D1675" s="294" t="s">
        <v>1582</v>
      </c>
      <c r="E1675" s="267">
        <v>1350</v>
      </c>
      <c r="F1675" s="293" t="s">
        <v>166</v>
      </c>
      <c r="G1675" s="293" t="s">
        <v>7</v>
      </c>
      <c r="H1675" s="544">
        <v>44722</v>
      </c>
      <c r="I1675" s="293" t="s">
        <v>164</v>
      </c>
      <c r="J1675" s="268" t="s">
        <v>390</v>
      </c>
      <c r="K1675" s="293" t="s">
        <v>903</v>
      </c>
      <c r="L1675" s="251" t="s">
        <v>3133</v>
      </c>
      <c r="M1675" s="298" t="s">
        <v>1587</v>
      </c>
      <c r="N1675" s="251">
        <v>326</v>
      </c>
      <c r="O1675" s="296" t="s">
        <v>686</v>
      </c>
      <c r="P1675" s="470" t="s">
        <v>3134</v>
      </c>
      <c r="Q1675" s="293"/>
      <c r="R1675" s="293"/>
      <c r="S1675" s="293"/>
    </row>
    <row r="1676" spans="2:19" ht="15">
      <c r="B1676" s="247">
        <v>5271</v>
      </c>
      <c r="C1676" s="293" t="s">
        <v>294</v>
      </c>
      <c r="D1676" s="294" t="s">
        <v>30</v>
      </c>
      <c r="E1676" s="267">
        <v>3350</v>
      </c>
      <c r="F1676" s="293" t="s">
        <v>198</v>
      </c>
      <c r="G1676" s="293" t="s">
        <v>7</v>
      </c>
      <c r="H1676" s="544">
        <v>44722</v>
      </c>
      <c r="I1676" s="293" t="s">
        <v>164</v>
      </c>
      <c r="J1676" s="268" t="s">
        <v>3135</v>
      </c>
      <c r="K1676" s="293" t="s">
        <v>1749</v>
      </c>
      <c r="L1676" s="251" t="s">
        <v>3136</v>
      </c>
      <c r="M1676" s="298" t="s">
        <v>33</v>
      </c>
      <c r="N1676" s="251">
        <v>281</v>
      </c>
      <c r="O1676" s="296" t="s">
        <v>686</v>
      </c>
      <c r="P1676" s="297" t="s">
        <v>3081</v>
      </c>
      <c r="Q1676" s="293"/>
      <c r="R1676" s="293"/>
      <c r="S1676" s="293"/>
    </row>
    <row r="1677" spans="2:19" ht="14.1" customHeight="1">
      <c r="B1677" s="247">
        <v>5272</v>
      </c>
      <c r="C1677" s="293" t="s">
        <v>429</v>
      </c>
      <c r="D1677" s="294" t="s">
        <v>1580</v>
      </c>
      <c r="E1677" s="267">
        <v>1600</v>
      </c>
      <c r="F1677" s="293" t="s">
        <v>166</v>
      </c>
      <c r="G1677" s="293" t="s">
        <v>7</v>
      </c>
      <c r="H1677" s="544">
        <v>44725</v>
      </c>
      <c r="I1677" s="293" t="s">
        <v>164</v>
      </c>
      <c r="J1677" s="268" t="s">
        <v>2960</v>
      </c>
      <c r="K1677" s="293" t="s">
        <v>903</v>
      </c>
      <c r="L1677" s="251" t="s">
        <v>3137</v>
      </c>
      <c r="M1677" s="298" t="s">
        <v>1576</v>
      </c>
      <c r="N1677" s="251">
        <v>332</v>
      </c>
      <c r="O1677" s="296" t="s">
        <v>686</v>
      </c>
      <c r="P1677" s="297"/>
      <c r="Q1677" s="293"/>
      <c r="R1677" s="293"/>
      <c r="S1677" s="293"/>
    </row>
    <row r="1678" spans="2:19" ht="14.1" customHeight="1">
      <c r="B1678" s="247">
        <v>5273</v>
      </c>
      <c r="C1678" s="471" t="s">
        <v>2714</v>
      </c>
      <c r="D1678" s="294" t="s">
        <v>288</v>
      </c>
      <c r="E1678" s="267">
        <v>2700</v>
      </c>
      <c r="F1678" s="293" t="s">
        <v>166</v>
      </c>
      <c r="G1678" s="293" t="s">
        <v>7</v>
      </c>
      <c r="H1678" s="544">
        <v>44726</v>
      </c>
      <c r="I1678" s="293" t="s">
        <v>164</v>
      </c>
      <c r="J1678" s="268" t="s">
        <v>3138</v>
      </c>
      <c r="K1678" s="293" t="s">
        <v>903</v>
      </c>
      <c r="L1678" s="251" t="s">
        <v>3139</v>
      </c>
      <c r="M1678" s="298" t="s">
        <v>970</v>
      </c>
      <c r="N1678" s="251">
        <v>62</v>
      </c>
      <c r="O1678" s="296" t="s">
        <v>686</v>
      </c>
      <c r="P1678" s="297"/>
      <c r="Q1678" s="293"/>
      <c r="R1678" s="293"/>
      <c r="S1678" s="293"/>
    </row>
    <row r="1679" spans="2:19" ht="15">
      <c r="B1679" s="247">
        <v>5274</v>
      </c>
      <c r="C1679" s="293" t="s">
        <v>429</v>
      </c>
      <c r="D1679" s="294" t="s">
        <v>1869</v>
      </c>
      <c r="E1679" s="267">
        <v>1100</v>
      </c>
      <c r="F1679" s="293" t="s">
        <v>166</v>
      </c>
      <c r="G1679" s="293" t="s">
        <v>7</v>
      </c>
      <c r="H1679" s="544">
        <v>44726</v>
      </c>
      <c r="I1679" s="293" t="s">
        <v>1766</v>
      </c>
      <c r="J1679" s="268" t="s">
        <v>634</v>
      </c>
      <c r="K1679" s="293" t="s">
        <v>903</v>
      </c>
      <c r="L1679" s="251" t="s">
        <v>3140</v>
      </c>
      <c r="M1679" s="298" t="s">
        <v>1868</v>
      </c>
      <c r="N1679" s="251">
        <v>356</v>
      </c>
      <c r="O1679" s="296" t="s">
        <v>686</v>
      </c>
      <c r="P1679" s="297"/>
      <c r="Q1679" s="293"/>
      <c r="R1679" s="293"/>
      <c r="S1679" s="293"/>
    </row>
    <row r="1680" spans="2:19" ht="15.6" customHeight="1">
      <c r="B1680" s="247">
        <v>5275</v>
      </c>
      <c r="C1680" s="293" t="s">
        <v>429</v>
      </c>
      <c r="D1680" s="294" t="s">
        <v>212</v>
      </c>
      <c r="E1680" s="267">
        <v>8000</v>
      </c>
      <c r="F1680" s="293" t="s">
        <v>303</v>
      </c>
      <c r="G1680" s="293" t="s">
        <v>1594</v>
      </c>
      <c r="H1680" s="544">
        <v>44726</v>
      </c>
      <c r="I1680" s="293" t="s">
        <v>224</v>
      </c>
      <c r="J1680" s="268" t="s">
        <v>2403</v>
      </c>
      <c r="K1680" s="293" t="s">
        <v>1775</v>
      </c>
      <c r="L1680" s="251" t="s">
        <v>3141</v>
      </c>
      <c r="M1680" s="298" t="s">
        <v>1370</v>
      </c>
      <c r="N1680" s="251">
        <v>202</v>
      </c>
      <c r="O1680" s="296" t="s">
        <v>686</v>
      </c>
      <c r="P1680" s="297"/>
      <c r="Q1680" s="293"/>
      <c r="R1680" s="293"/>
      <c r="S1680" s="293"/>
    </row>
    <row r="1681" spans="2:19" ht="15">
      <c r="B1681" s="247">
        <f>B1680+1</f>
        <v>5276</v>
      </c>
      <c r="C1681" s="293" t="s">
        <v>429</v>
      </c>
      <c r="D1681" s="294" t="s">
        <v>1869</v>
      </c>
      <c r="E1681" s="267">
        <v>2000</v>
      </c>
      <c r="F1681" s="293" t="s">
        <v>166</v>
      </c>
      <c r="G1681" s="293" t="s">
        <v>7</v>
      </c>
      <c r="H1681" s="544">
        <v>44813</v>
      </c>
      <c r="I1681" s="293" t="s">
        <v>224</v>
      </c>
      <c r="J1681" s="268" t="s">
        <v>2669</v>
      </c>
      <c r="K1681" s="293" t="s">
        <v>903</v>
      </c>
      <c r="L1681" s="251" t="s">
        <v>3142</v>
      </c>
      <c r="M1681" s="298" t="s">
        <v>1868</v>
      </c>
      <c r="N1681" s="251">
        <v>356</v>
      </c>
      <c r="O1681" s="296" t="s">
        <v>686</v>
      </c>
      <c r="P1681" s="297"/>
      <c r="Q1681" s="293"/>
      <c r="R1681" s="293"/>
      <c r="S1681" s="293"/>
    </row>
    <row r="1682" spans="2:19" ht="15">
      <c r="B1682" s="247">
        <v>5276</v>
      </c>
      <c r="C1682" s="293" t="s">
        <v>429</v>
      </c>
      <c r="D1682" s="294" t="s">
        <v>416</v>
      </c>
      <c r="E1682" s="267">
        <v>1500</v>
      </c>
      <c r="F1682" s="293" t="s">
        <v>255</v>
      </c>
      <c r="G1682" s="293" t="s">
        <v>7</v>
      </c>
      <c r="H1682" s="544">
        <v>44727</v>
      </c>
      <c r="I1682" s="293" t="s">
        <v>224</v>
      </c>
      <c r="J1682" s="268" t="s">
        <v>2060</v>
      </c>
      <c r="K1682" s="293" t="s">
        <v>1774</v>
      </c>
      <c r="L1682" s="251" t="s">
        <v>3144</v>
      </c>
      <c r="M1682" s="298" t="s">
        <v>1456</v>
      </c>
      <c r="N1682" s="251">
        <v>83</v>
      </c>
      <c r="O1682" s="296" t="s">
        <v>686</v>
      </c>
      <c r="P1682" s="297"/>
      <c r="Q1682" s="293"/>
      <c r="R1682" s="293"/>
      <c r="S1682" s="293"/>
    </row>
    <row r="1683" spans="2:19" ht="15">
      <c r="B1683" s="247">
        <f>B1682+1</f>
        <v>5277</v>
      </c>
      <c r="C1683" s="293" t="s">
        <v>429</v>
      </c>
      <c r="D1683" s="294" t="s">
        <v>1869</v>
      </c>
      <c r="E1683" s="267">
        <v>1150</v>
      </c>
      <c r="F1683" s="293" t="s">
        <v>166</v>
      </c>
      <c r="G1683" s="293" t="s">
        <v>7</v>
      </c>
      <c r="H1683" s="544">
        <v>44838</v>
      </c>
      <c r="I1683" s="293" t="s">
        <v>224</v>
      </c>
      <c r="J1683" s="268" t="s">
        <v>2343</v>
      </c>
      <c r="K1683" s="293" t="s">
        <v>903</v>
      </c>
      <c r="L1683" s="251" t="s">
        <v>3143</v>
      </c>
      <c r="M1683" s="298" t="s">
        <v>1868</v>
      </c>
      <c r="N1683" s="251">
        <v>356</v>
      </c>
      <c r="O1683" s="296"/>
      <c r="P1683" s="297"/>
      <c r="Q1683" s="293"/>
      <c r="R1683" s="293"/>
      <c r="S1683" s="293"/>
    </row>
    <row r="1684" spans="2:19" ht="15.6" customHeight="1">
      <c r="B1684" s="247">
        <v>5277</v>
      </c>
      <c r="C1684" s="293" t="s">
        <v>2714</v>
      </c>
      <c r="D1684" s="294" t="s">
        <v>183</v>
      </c>
      <c r="E1684" s="267">
        <v>1350</v>
      </c>
      <c r="F1684" s="293" t="s">
        <v>166</v>
      </c>
      <c r="G1684" s="293" t="s">
        <v>7</v>
      </c>
      <c r="H1684" s="544">
        <v>44727</v>
      </c>
      <c r="I1684" s="293" t="s">
        <v>164</v>
      </c>
      <c r="J1684" s="256" t="s">
        <v>593</v>
      </c>
      <c r="K1684" s="293" t="s">
        <v>903</v>
      </c>
      <c r="L1684" s="251" t="s">
        <v>3146</v>
      </c>
      <c r="M1684" s="298" t="s">
        <v>1003</v>
      </c>
      <c r="N1684" s="303">
        <v>32</v>
      </c>
      <c r="O1684" s="296" t="s">
        <v>686</v>
      </c>
      <c r="P1684" s="297"/>
      <c r="Q1684" s="293"/>
      <c r="R1684" s="293"/>
      <c r="S1684" s="293"/>
    </row>
    <row r="1685" spans="2:19" ht="15">
      <c r="B1685" s="247">
        <v>5278</v>
      </c>
      <c r="C1685" s="293" t="s">
        <v>429</v>
      </c>
      <c r="D1685" s="294" t="s">
        <v>80</v>
      </c>
      <c r="E1685" s="267">
        <v>1500</v>
      </c>
      <c r="F1685" s="293" t="s">
        <v>166</v>
      </c>
      <c r="G1685" s="293" t="s">
        <v>2440</v>
      </c>
      <c r="H1685" s="544">
        <v>44726</v>
      </c>
      <c r="I1685" s="293" t="s">
        <v>164</v>
      </c>
      <c r="J1685" s="268" t="s">
        <v>689</v>
      </c>
      <c r="K1685" s="293" t="s">
        <v>903</v>
      </c>
      <c r="L1685" s="251" t="s">
        <v>3147</v>
      </c>
      <c r="M1685" s="298" t="s">
        <v>81</v>
      </c>
      <c r="N1685" s="251">
        <v>214</v>
      </c>
      <c r="O1685" s="296" t="s">
        <v>686</v>
      </c>
      <c r="P1685" s="297"/>
      <c r="Q1685" s="293"/>
      <c r="R1685" s="293"/>
      <c r="S1685" s="293"/>
    </row>
    <row r="1686" spans="2:19" ht="15">
      <c r="B1686" s="247">
        <v>5279</v>
      </c>
      <c r="C1686" s="293" t="s">
        <v>294</v>
      </c>
      <c r="D1686" s="294" t="s">
        <v>118</v>
      </c>
      <c r="E1686" s="267">
        <v>3000</v>
      </c>
      <c r="F1686" s="293" t="s">
        <v>198</v>
      </c>
      <c r="G1686" s="293" t="s">
        <v>7</v>
      </c>
      <c r="H1686" s="544">
        <v>44726</v>
      </c>
      <c r="I1686" s="293" t="s">
        <v>164</v>
      </c>
      <c r="J1686" s="268" t="s">
        <v>3148</v>
      </c>
      <c r="K1686" s="293" t="s">
        <v>1749</v>
      </c>
      <c r="L1686" s="251" t="s">
        <v>3149</v>
      </c>
      <c r="M1686" s="298" t="s">
        <v>119</v>
      </c>
      <c r="N1686" s="251">
        <v>250</v>
      </c>
      <c r="O1686" s="296" t="s">
        <v>686</v>
      </c>
      <c r="P1686" s="297"/>
      <c r="Q1686" s="293"/>
      <c r="R1686" s="293"/>
      <c r="S1686" s="293"/>
    </row>
    <row r="1687" spans="2:19" ht="18.75" customHeight="1">
      <c r="B1687" s="247">
        <v>5280</v>
      </c>
      <c r="C1687" s="293" t="s">
        <v>294</v>
      </c>
      <c r="D1687" s="294" t="s">
        <v>118</v>
      </c>
      <c r="E1687" s="267">
        <v>3050</v>
      </c>
      <c r="F1687" s="293" t="s">
        <v>198</v>
      </c>
      <c r="G1687" s="293" t="s">
        <v>7</v>
      </c>
      <c r="H1687" s="544">
        <v>44726</v>
      </c>
      <c r="I1687" s="293" t="s">
        <v>164</v>
      </c>
      <c r="J1687" s="268" t="s">
        <v>3150</v>
      </c>
      <c r="K1687" s="293" t="s">
        <v>1749</v>
      </c>
      <c r="L1687" s="251" t="s">
        <v>3151</v>
      </c>
      <c r="M1687" s="298" t="s">
        <v>119</v>
      </c>
      <c r="N1687" s="251">
        <v>250</v>
      </c>
      <c r="O1687" s="296" t="s">
        <v>686</v>
      </c>
      <c r="P1687" s="297"/>
      <c r="Q1687" s="293"/>
      <c r="R1687" s="293"/>
      <c r="S1687" s="293"/>
    </row>
    <row r="1688" spans="2:19" ht="15">
      <c r="B1688" s="247">
        <v>5281</v>
      </c>
      <c r="C1688" s="293" t="s">
        <v>294</v>
      </c>
      <c r="D1688" s="294" t="s">
        <v>118</v>
      </c>
      <c r="E1688" s="267">
        <v>4000</v>
      </c>
      <c r="F1688" s="293" t="s">
        <v>198</v>
      </c>
      <c r="G1688" s="293" t="s">
        <v>7</v>
      </c>
      <c r="H1688" s="544">
        <v>44726</v>
      </c>
      <c r="I1688" s="293" t="s">
        <v>164</v>
      </c>
      <c r="J1688" s="268" t="s">
        <v>3152</v>
      </c>
      <c r="K1688" s="293" t="s">
        <v>1749</v>
      </c>
      <c r="L1688" s="251" t="s">
        <v>3153</v>
      </c>
      <c r="M1688" s="298" t="s">
        <v>119</v>
      </c>
      <c r="N1688" s="251">
        <v>250</v>
      </c>
      <c r="O1688" s="296" t="s">
        <v>686</v>
      </c>
      <c r="P1688" s="297"/>
      <c r="Q1688" s="293"/>
      <c r="R1688" s="293"/>
      <c r="S1688" s="293"/>
    </row>
    <row r="1689" spans="2:19" ht="15">
      <c r="B1689" s="247">
        <v>5282</v>
      </c>
      <c r="C1689" s="293" t="s">
        <v>429</v>
      </c>
      <c r="D1689" s="294" t="s">
        <v>24</v>
      </c>
      <c r="E1689" s="267">
        <v>2350</v>
      </c>
      <c r="F1689" s="293" t="s">
        <v>198</v>
      </c>
      <c r="G1689" s="293" t="s">
        <v>1875</v>
      </c>
      <c r="H1689" s="544">
        <v>44726</v>
      </c>
      <c r="I1689" s="293" t="s">
        <v>164</v>
      </c>
      <c r="J1689" s="268" t="s">
        <v>689</v>
      </c>
      <c r="K1689" s="293" t="s">
        <v>1749</v>
      </c>
      <c r="L1689" s="251" t="s">
        <v>3154</v>
      </c>
      <c r="M1689" s="298" t="s">
        <v>25</v>
      </c>
      <c r="N1689" s="251">
        <v>190</v>
      </c>
      <c r="O1689" s="296" t="s">
        <v>686</v>
      </c>
      <c r="P1689" s="297"/>
      <c r="Q1689" s="293"/>
      <c r="R1689" s="293"/>
      <c r="S1689" s="293"/>
    </row>
    <row r="1690" spans="2:19" ht="15">
      <c r="B1690" s="247">
        <v>5283</v>
      </c>
      <c r="C1690" s="293" t="s">
        <v>429</v>
      </c>
      <c r="D1690" s="294" t="s">
        <v>2444</v>
      </c>
      <c r="E1690" s="267">
        <v>350</v>
      </c>
      <c r="F1690" s="293" t="s">
        <v>255</v>
      </c>
      <c r="G1690" s="293" t="s">
        <v>7</v>
      </c>
      <c r="H1690" s="544">
        <v>44726</v>
      </c>
      <c r="I1690" s="293" t="s">
        <v>402</v>
      </c>
      <c r="J1690" s="268" t="s">
        <v>2199</v>
      </c>
      <c r="K1690" s="293" t="s">
        <v>1774</v>
      </c>
      <c r="L1690" s="251" t="s">
        <v>3155</v>
      </c>
      <c r="M1690" s="298" t="s">
        <v>2443</v>
      </c>
      <c r="N1690" s="251">
        <v>373</v>
      </c>
      <c r="O1690" s="296" t="s">
        <v>686</v>
      </c>
      <c r="P1690" s="297"/>
      <c r="Q1690" s="293"/>
      <c r="R1690" s="293"/>
      <c r="S1690" s="293"/>
    </row>
    <row r="1691" spans="2:19" ht="15.6" thickBot="1">
      <c r="B1691" s="247">
        <v>5284</v>
      </c>
      <c r="C1691" s="293" t="s">
        <v>429</v>
      </c>
      <c r="D1691" s="294" t="s">
        <v>416</v>
      </c>
      <c r="E1691" s="267">
        <v>1500</v>
      </c>
      <c r="F1691" s="440" t="s">
        <v>255</v>
      </c>
      <c r="G1691" s="440" t="s">
        <v>7</v>
      </c>
      <c r="H1691" s="564">
        <v>44727</v>
      </c>
      <c r="I1691" s="293" t="s">
        <v>224</v>
      </c>
      <c r="J1691" s="279" t="s">
        <v>224</v>
      </c>
      <c r="K1691" s="440" t="s">
        <v>1774</v>
      </c>
      <c r="L1691" s="473" t="s">
        <v>3144</v>
      </c>
      <c r="M1691" s="472" t="s">
        <v>1456</v>
      </c>
      <c r="N1691" s="473">
        <v>83</v>
      </c>
      <c r="O1691" s="296" t="s">
        <v>686</v>
      </c>
      <c r="P1691" s="297" t="s">
        <v>3156</v>
      </c>
      <c r="Q1691" s="293"/>
      <c r="R1691" s="293"/>
      <c r="S1691" s="293"/>
    </row>
    <row r="1692" spans="2:19" ht="30.6" thickBot="1">
      <c r="B1692" s="474">
        <v>5285</v>
      </c>
      <c r="C1692" s="274" t="s">
        <v>2714</v>
      </c>
      <c r="D1692" s="475" t="s">
        <v>183</v>
      </c>
      <c r="E1692" s="476">
        <v>1350</v>
      </c>
      <c r="F1692" s="274" t="s">
        <v>166</v>
      </c>
      <c r="G1692" s="274" t="s">
        <v>1875</v>
      </c>
      <c r="H1692" s="565">
        <v>44760</v>
      </c>
      <c r="I1692" s="274" t="s">
        <v>164</v>
      </c>
      <c r="J1692" s="274" t="s">
        <v>702</v>
      </c>
      <c r="K1692" s="274" t="s">
        <v>903</v>
      </c>
      <c r="L1692" s="731" t="s">
        <v>3159</v>
      </c>
      <c r="M1692" s="281" t="s">
        <v>1003</v>
      </c>
      <c r="N1692" s="303">
        <v>32</v>
      </c>
      <c r="O1692" s="467" t="s">
        <v>686</v>
      </c>
      <c r="P1692" s="469"/>
      <c r="Q1692" s="440" t="s">
        <v>3160</v>
      </c>
      <c r="R1692" s="440"/>
      <c r="S1692" s="440"/>
    </row>
    <row r="1693" spans="2:19" ht="15">
      <c r="B1693" s="247">
        <v>5286</v>
      </c>
      <c r="C1693" s="293" t="s">
        <v>429</v>
      </c>
      <c r="D1693" s="294" t="s">
        <v>239</v>
      </c>
      <c r="E1693" s="267">
        <v>5000</v>
      </c>
      <c r="F1693" s="293" t="s">
        <v>303</v>
      </c>
      <c r="G1693" s="293" t="s">
        <v>1875</v>
      </c>
      <c r="H1693" s="544">
        <v>44727</v>
      </c>
      <c r="I1693" s="293" t="s">
        <v>1766</v>
      </c>
      <c r="J1693" s="268" t="s">
        <v>3004</v>
      </c>
      <c r="K1693" s="293" t="s">
        <v>1775</v>
      </c>
      <c r="L1693" s="251" t="s">
        <v>3161</v>
      </c>
      <c r="M1693" s="298" t="s">
        <v>1047</v>
      </c>
      <c r="N1693" s="251">
        <v>48</v>
      </c>
      <c r="O1693" s="296" t="s">
        <v>686</v>
      </c>
      <c r="P1693" s="297"/>
      <c r="Q1693" s="293"/>
      <c r="R1693" s="293"/>
      <c r="S1693" s="293"/>
    </row>
    <row r="1694" spans="2:19" ht="15">
      <c r="B1694" s="247">
        <v>5287</v>
      </c>
      <c r="C1694" s="293" t="s">
        <v>429</v>
      </c>
      <c r="D1694" s="294" t="s">
        <v>239</v>
      </c>
      <c r="E1694" s="267">
        <v>7000</v>
      </c>
      <c r="F1694" s="293" t="s">
        <v>303</v>
      </c>
      <c r="G1694" s="293" t="s">
        <v>1609</v>
      </c>
      <c r="H1694" s="544">
        <v>44727</v>
      </c>
      <c r="I1694" s="293" t="s">
        <v>224</v>
      </c>
      <c r="J1694" s="268" t="s">
        <v>694</v>
      </c>
      <c r="K1694" s="293" t="s">
        <v>1775</v>
      </c>
      <c r="L1694" s="251" t="s">
        <v>3162</v>
      </c>
      <c r="M1694" s="298" t="s">
        <v>1047</v>
      </c>
      <c r="N1694" s="251">
        <v>48</v>
      </c>
      <c r="O1694" s="296" t="s">
        <v>686</v>
      </c>
      <c r="P1694" s="297"/>
      <c r="Q1694" s="293"/>
      <c r="R1694" s="293"/>
      <c r="S1694" s="293"/>
    </row>
    <row r="1695" spans="2:19" ht="15.6" customHeight="1">
      <c r="B1695" s="247">
        <v>5288</v>
      </c>
      <c r="C1695" s="293" t="s">
        <v>429</v>
      </c>
      <c r="D1695" s="294" t="s">
        <v>818</v>
      </c>
      <c r="E1695" s="267">
        <v>3350</v>
      </c>
      <c r="F1695" s="293" t="s">
        <v>865</v>
      </c>
      <c r="G1695" s="293" t="s">
        <v>1638</v>
      </c>
      <c r="H1695" s="544">
        <v>44727</v>
      </c>
      <c r="I1695" s="293" t="s">
        <v>164</v>
      </c>
      <c r="J1695" s="268" t="s">
        <v>3059</v>
      </c>
      <c r="K1695" s="293" t="s">
        <v>1770</v>
      </c>
      <c r="L1695" s="251" t="s">
        <v>3163</v>
      </c>
      <c r="M1695" s="298" t="s">
        <v>860</v>
      </c>
      <c r="N1695" s="251">
        <v>319</v>
      </c>
      <c r="O1695" s="296" t="s">
        <v>686</v>
      </c>
      <c r="P1695" s="297"/>
      <c r="Q1695" s="293"/>
      <c r="R1695" s="293"/>
      <c r="S1695" s="293"/>
    </row>
    <row r="1696" spans="2:19" ht="15.6" customHeight="1">
      <c r="B1696" s="247">
        <v>5289</v>
      </c>
      <c r="C1696" s="293" t="s">
        <v>429</v>
      </c>
      <c r="D1696" s="294" t="s">
        <v>818</v>
      </c>
      <c r="E1696" s="267">
        <v>3350</v>
      </c>
      <c r="F1696" s="293" t="s">
        <v>198</v>
      </c>
      <c r="G1696" s="293" t="s">
        <v>1638</v>
      </c>
      <c r="H1696" s="544">
        <v>44727</v>
      </c>
      <c r="I1696" s="293" t="s">
        <v>164</v>
      </c>
      <c r="J1696" s="268" t="s">
        <v>3164</v>
      </c>
      <c r="K1696" s="293" t="s">
        <v>1749</v>
      </c>
      <c r="L1696" s="251" t="s">
        <v>3165</v>
      </c>
      <c r="M1696" s="298" t="s">
        <v>860</v>
      </c>
      <c r="N1696" s="251">
        <v>330</v>
      </c>
      <c r="O1696" s="296" t="s">
        <v>686</v>
      </c>
      <c r="P1696" s="297"/>
      <c r="Q1696" s="293"/>
      <c r="R1696" s="293"/>
      <c r="S1696" s="293"/>
    </row>
    <row r="1697" spans="2:19" ht="14.4" customHeight="1">
      <c r="B1697" s="247">
        <v>5290</v>
      </c>
      <c r="C1697" s="293" t="s">
        <v>429</v>
      </c>
      <c r="D1697" s="294" t="s">
        <v>22</v>
      </c>
      <c r="E1697" s="267">
        <v>1800</v>
      </c>
      <c r="F1697" s="293" t="s">
        <v>163</v>
      </c>
      <c r="G1697" s="293" t="s">
        <v>7</v>
      </c>
      <c r="H1697" s="544">
        <v>44727</v>
      </c>
      <c r="I1697" s="293" t="s">
        <v>164</v>
      </c>
      <c r="J1697" s="268" t="s">
        <v>3166</v>
      </c>
      <c r="K1697" s="293" t="s">
        <v>1751</v>
      </c>
      <c r="L1697" s="251" t="s">
        <v>3167</v>
      </c>
      <c r="M1697" s="298" t="s">
        <v>23</v>
      </c>
      <c r="N1697" s="251">
        <v>27</v>
      </c>
      <c r="O1697" s="296" t="s">
        <v>686</v>
      </c>
      <c r="P1697" s="297"/>
      <c r="Q1697" s="293"/>
      <c r="R1697" s="293"/>
      <c r="S1697" s="293"/>
    </row>
    <row r="1698" spans="2:19" ht="15.6" customHeight="1">
      <c r="B1698" s="247">
        <v>5291</v>
      </c>
      <c r="C1698" s="293" t="s">
        <v>429</v>
      </c>
      <c r="D1698" s="294" t="s">
        <v>551</v>
      </c>
      <c r="E1698" s="267">
        <v>5000</v>
      </c>
      <c r="F1698" s="293" t="s">
        <v>303</v>
      </c>
      <c r="G1698" s="293" t="s">
        <v>7</v>
      </c>
      <c r="H1698" s="544">
        <v>44727</v>
      </c>
      <c r="I1698" s="293" t="s">
        <v>1766</v>
      </c>
      <c r="J1698" s="268" t="s">
        <v>3004</v>
      </c>
      <c r="K1698" s="293" t="s">
        <v>1775</v>
      </c>
      <c r="L1698" s="251" t="s">
        <v>3168</v>
      </c>
      <c r="M1698" s="298" t="s">
        <v>840</v>
      </c>
      <c r="N1698" s="251">
        <v>296</v>
      </c>
      <c r="O1698" s="296" t="s">
        <v>686</v>
      </c>
      <c r="P1698" s="297"/>
      <c r="Q1698" s="293"/>
      <c r="R1698" s="293"/>
      <c r="S1698" s="293"/>
    </row>
    <row r="1699" spans="2:19" ht="15.6" customHeight="1">
      <c r="B1699" s="247">
        <v>5292</v>
      </c>
      <c r="C1699" s="293" t="s">
        <v>2714</v>
      </c>
      <c r="D1699" s="294" t="s">
        <v>302</v>
      </c>
      <c r="E1699" s="267">
        <v>1350</v>
      </c>
      <c r="F1699" s="293" t="s">
        <v>166</v>
      </c>
      <c r="G1699" s="293" t="s">
        <v>7</v>
      </c>
      <c r="H1699" s="544">
        <v>44727</v>
      </c>
      <c r="I1699" s="293" t="s">
        <v>164</v>
      </c>
      <c r="J1699" s="268" t="s">
        <v>593</v>
      </c>
      <c r="K1699" s="293" t="s">
        <v>903</v>
      </c>
      <c r="L1699" s="251" t="s">
        <v>3169</v>
      </c>
      <c r="M1699" s="298" t="s">
        <v>955</v>
      </c>
      <c r="N1699" s="251">
        <v>17</v>
      </c>
      <c r="O1699" s="296" t="s">
        <v>686</v>
      </c>
      <c r="P1699" s="297"/>
      <c r="Q1699" s="293"/>
      <c r="R1699" s="293"/>
      <c r="S1699" s="293"/>
    </row>
    <row r="1700" spans="2:19" ht="15.6" customHeight="1">
      <c r="B1700" s="247">
        <v>5293</v>
      </c>
      <c r="C1700" s="293" t="s">
        <v>429</v>
      </c>
      <c r="D1700" s="294" t="s">
        <v>547</v>
      </c>
      <c r="E1700" s="267">
        <v>2180</v>
      </c>
      <c r="F1700" s="293" t="s">
        <v>163</v>
      </c>
      <c r="G1700" s="293" t="s">
        <v>7</v>
      </c>
      <c r="H1700" s="544">
        <v>44728</v>
      </c>
      <c r="I1700" s="293" t="s">
        <v>164</v>
      </c>
      <c r="J1700" s="268" t="s">
        <v>3170</v>
      </c>
      <c r="K1700" s="293" t="s">
        <v>1751</v>
      </c>
      <c r="L1700" s="251" t="s">
        <v>3171</v>
      </c>
      <c r="M1700" s="298" t="s">
        <v>836</v>
      </c>
      <c r="N1700" s="251">
        <v>292</v>
      </c>
      <c r="O1700" s="296" t="s">
        <v>686</v>
      </c>
      <c r="P1700" s="297"/>
      <c r="Q1700" s="293"/>
      <c r="R1700" s="293"/>
      <c r="S1700" s="293"/>
    </row>
    <row r="1701" spans="2:19" ht="15.6" customHeight="1">
      <c r="B1701" s="247">
        <v>5294</v>
      </c>
      <c r="C1701" s="293" t="s">
        <v>2714</v>
      </c>
      <c r="D1701" s="294" t="s">
        <v>180</v>
      </c>
      <c r="E1701" s="267">
        <v>1350</v>
      </c>
      <c r="F1701" s="293" t="s">
        <v>166</v>
      </c>
      <c r="G1701" s="293" t="s">
        <v>7</v>
      </c>
      <c r="H1701" s="544">
        <v>44728</v>
      </c>
      <c r="I1701" s="293" t="s">
        <v>164</v>
      </c>
      <c r="J1701" s="268" t="s">
        <v>593</v>
      </c>
      <c r="K1701" s="293" t="s">
        <v>903</v>
      </c>
      <c r="L1701" s="251" t="s">
        <v>3172</v>
      </c>
      <c r="M1701" s="298" t="s">
        <v>961</v>
      </c>
      <c r="N1701" s="251">
        <v>19</v>
      </c>
      <c r="O1701" s="296" t="s">
        <v>686</v>
      </c>
      <c r="P1701" s="297"/>
      <c r="Q1701" s="293"/>
      <c r="R1701" s="293"/>
      <c r="S1701" s="293"/>
    </row>
    <row r="1702" spans="2:19" ht="15">
      <c r="B1702" s="247">
        <v>5295</v>
      </c>
      <c r="C1702" s="293" t="s">
        <v>429</v>
      </c>
      <c r="D1702" s="294" t="s">
        <v>2084</v>
      </c>
      <c r="E1702" s="267">
        <v>6400</v>
      </c>
      <c r="F1702" s="293" t="s">
        <v>166</v>
      </c>
      <c r="G1702" s="293" t="s">
        <v>7</v>
      </c>
      <c r="H1702" s="544">
        <v>44728</v>
      </c>
      <c r="I1702" s="293" t="s">
        <v>164</v>
      </c>
      <c r="J1702" s="268" t="s">
        <v>4944</v>
      </c>
      <c r="K1702" s="293" t="s">
        <v>903</v>
      </c>
      <c r="L1702" s="251" t="s">
        <v>3173</v>
      </c>
      <c r="M1702" s="298" t="s">
        <v>2082</v>
      </c>
      <c r="N1702" s="251">
        <v>358</v>
      </c>
      <c r="O1702" s="296" t="s">
        <v>686</v>
      </c>
      <c r="P1702" s="297"/>
      <c r="Q1702" s="293"/>
      <c r="R1702" s="293"/>
      <c r="S1702" s="293"/>
    </row>
    <row r="1703" spans="2:19" ht="15">
      <c r="B1703" s="247">
        <f>B1702+1</f>
        <v>5296</v>
      </c>
      <c r="C1703" s="293" t="s">
        <v>2714</v>
      </c>
      <c r="D1703" s="294" t="s">
        <v>180</v>
      </c>
      <c r="E1703" s="267">
        <v>1350</v>
      </c>
      <c r="F1703" s="293" t="s">
        <v>166</v>
      </c>
      <c r="G1703" s="293" t="s">
        <v>7</v>
      </c>
      <c r="H1703" s="544">
        <v>44748</v>
      </c>
      <c r="I1703" s="293" t="s">
        <v>164</v>
      </c>
      <c r="J1703" s="268" t="s">
        <v>702</v>
      </c>
      <c r="K1703" s="293" t="s">
        <v>903</v>
      </c>
      <c r="L1703" s="251" t="s">
        <v>3174</v>
      </c>
      <c r="M1703" s="298" t="s">
        <v>961</v>
      </c>
      <c r="N1703" s="251">
        <v>19</v>
      </c>
      <c r="O1703" s="296"/>
      <c r="P1703" s="297"/>
      <c r="Q1703" s="293"/>
      <c r="R1703" s="293"/>
      <c r="S1703" s="293"/>
    </row>
    <row r="1704" spans="2:19" ht="15">
      <c r="B1704" s="247">
        <v>5296</v>
      </c>
      <c r="C1704" s="463" t="s">
        <v>429</v>
      </c>
      <c r="D1704" s="477" t="s">
        <v>2841</v>
      </c>
      <c r="E1704" s="267">
        <v>2180</v>
      </c>
      <c r="F1704" s="293" t="s">
        <v>163</v>
      </c>
      <c r="G1704" s="293" t="s">
        <v>1609</v>
      </c>
      <c r="H1704" s="544">
        <v>44728</v>
      </c>
      <c r="I1704" s="298" t="s">
        <v>164</v>
      </c>
      <c r="J1704" s="268" t="s">
        <v>3175</v>
      </c>
      <c r="K1704" s="293" t="s">
        <v>1751</v>
      </c>
      <c r="L1704" s="251">
        <v>1</v>
      </c>
      <c r="M1704" s="463" t="s">
        <v>2840</v>
      </c>
      <c r="N1704" s="251">
        <v>664</v>
      </c>
      <c r="O1704" s="296" t="s">
        <v>686</v>
      </c>
      <c r="P1704" s="297"/>
      <c r="Q1704" s="293"/>
      <c r="R1704" s="293"/>
      <c r="S1704" s="293"/>
    </row>
    <row r="1705" spans="2:19" ht="15">
      <c r="B1705" s="247">
        <v>5297</v>
      </c>
      <c r="C1705" s="293" t="s">
        <v>429</v>
      </c>
      <c r="D1705" s="294" t="s">
        <v>59</v>
      </c>
      <c r="E1705" s="267">
        <v>650</v>
      </c>
      <c r="F1705" s="293" t="s">
        <v>198</v>
      </c>
      <c r="G1705" s="293" t="s">
        <v>7</v>
      </c>
      <c r="H1705" s="544">
        <v>44729</v>
      </c>
      <c r="I1705" s="293" t="s">
        <v>402</v>
      </c>
      <c r="J1705" s="268" t="s">
        <v>3176</v>
      </c>
      <c r="K1705" s="293" t="s">
        <v>1749</v>
      </c>
      <c r="L1705" s="251" t="s">
        <v>3177</v>
      </c>
      <c r="M1705" s="298"/>
      <c r="N1705" s="353"/>
      <c r="O1705" s="296" t="s">
        <v>686</v>
      </c>
      <c r="P1705" s="297"/>
      <c r="Q1705" s="293"/>
      <c r="R1705" s="293"/>
      <c r="S1705" s="293"/>
    </row>
    <row r="1706" spans="2:19" ht="15">
      <c r="B1706" s="247">
        <v>5298</v>
      </c>
      <c r="C1706" s="293" t="s">
        <v>429</v>
      </c>
      <c r="D1706" s="294" t="s">
        <v>2112</v>
      </c>
      <c r="E1706" s="267">
        <v>8400</v>
      </c>
      <c r="F1706" s="293" t="s">
        <v>163</v>
      </c>
      <c r="G1706" s="293" t="s">
        <v>1609</v>
      </c>
      <c r="H1706" s="544">
        <v>44729</v>
      </c>
      <c r="I1706" s="293" t="s">
        <v>164</v>
      </c>
      <c r="J1706" s="268" t="s">
        <v>3178</v>
      </c>
      <c r="K1706" s="293" t="s">
        <v>1751</v>
      </c>
      <c r="L1706" s="251" t="s">
        <v>3179</v>
      </c>
      <c r="M1706" s="298" t="s">
        <v>2108</v>
      </c>
      <c r="N1706" s="251">
        <v>360</v>
      </c>
      <c r="O1706" s="296" t="s">
        <v>686</v>
      </c>
      <c r="P1706" s="297"/>
      <c r="Q1706" s="293"/>
      <c r="R1706" s="293"/>
      <c r="S1706" s="293"/>
    </row>
    <row r="1707" spans="2:19" ht="30">
      <c r="B1707" s="247">
        <v>5299</v>
      </c>
      <c r="C1707" s="293" t="s">
        <v>429</v>
      </c>
      <c r="D1707" s="300" t="str">
        <f>IFERROR(VLOOKUP(Dat_Pagos[[#This Row],[CURP]],BASE_A[[CURP]:[NOMBRE]],3,FALSE),"Por Identificar")</f>
        <v>Por Identificar</v>
      </c>
      <c r="E1707" s="267">
        <v>2275</v>
      </c>
      <c r="F1707" s="293" t="s">
        <v>303</v>
      </c>
      <c r="G1707" s="293" t="s">
        <v>1875</v>
      </c>
      <c r="H1707" s="544">
        <v>44728</v>
      </c>
      <c r="I1707" s="293" t="s">
        <v>164</v>
      </c>
      <c r="J1707" s="268" t="s">
        <v>164</v>
      </c>
      <c r="K1707" s="293"/>
      <c r="L1707" s="732" t="s">
        <v>3180</v>
      </c>
      <c r="M1707" s="478"/>
      <c r="N1707" s="479"/>
      <c r="O1707" s="480"/>
      <c r="P1707" s="481" t="s">
        <v>3181</v>
      </c>
      <c r="Q1707" s="293"/>
      <c r="R1707" s="293"/>
      <c r="S1707" s="293"/>
    </row>
    <row r="1708" spans="2:19" ht="14.4" customHeight="1">
      <c r="B1708" s="247">
        <v>5300</v>
      </c>
      <c r="C1708" s="293" t="s">
        <v>429</v>
      </c>
      <c r="D1708" s="294" t="s">
        <v>726</v>
      </c>
      <c r="E1708" s="267">
        <v>2000</v>
      </c>
      <c r="F1708" s="293" t="s">
        <v>163</v>
      </c>
      <c r="G1708" s="293" t="s">
        <v>7</v>
      </c>
      <c r="H1708" s="544">
        <v>44728</v>
      </c>
      <c r="I1708" s="293" t="s">
        <v>280</v>
      </c>
      <c r="J1708" s="268" t="s">
        <v>3182</v>
      </c>
      <c r="K1708" s="293" t="s">
        <v>1751</v>
      </c>
      <c r="L1708" s="251" t="s">
        <v>3183</v>
      </c>
      <c r="M1708" s="298" t="s">
        <v>11</v>
      </c>
      <c r="N1708" s="251">
        <v>201</v>
      </c>
      <c r="O1708" s="296" t="s">
        <v>686</v>
      </c>
      <c r="P1708" s="297" t="s">
        <v>3044</v>
      </c>
      <c r="Q1708" s="293"/>
      <c r="R1708" s="293"/>
      <c r="S1708" s="293"/>
    </row>
    <row r="1709" spans="2:19" ht="15">
      <c r="B1709" s="247">
        <v>5301</v>
      </c>
      <c r="C1709" s="293" t="s">
        <v>2714</v>
      </c>
      <c r="D1709" s="294" t="s">
        <v>289</v>
      </c>
      <c r="E1709" s="267">
        <v>675</v>
      </c>
      <c r="F1709" s="293" t="s">
        <v>166</v>
      </c>
      <c r="G1709" s="293" t="s">
        <v>7</v>
      </c>
      <c r="H1709" s="544">
        <v>44728</v>
      </c>
      <c r="I1709" s="293" t="s">
        <v>164</v>
      </c>
      <c r="J1709" s="268" t="s">
        <v>593</v>
      </c>
      <c r="K1709" s="293" t="s">
        <v>903</v>
      </c>
      <c r="L1709" s="251" t="s">
        <v>3184</v>
      </c>
      <c r="M1709" s="298" t="s">
        <v>964</v>
      </c>
      <c r="N1709" s="251">
        <v>20</v>
      </c>
      <c r="O1709" s="296" t="s">
        <v>686</v>
      </c>
      <c r="P1709" s="297"/>
      <c r="Q1709" s="293"/>
      <c r="R1709" s="293"/>
      <c r="S1709" s="293"/>
    </row>
    <row r="1710" spans="2:19" ht="15">
      <c r="B1710" s="247">
        <v>5302</v>
      </c>
      <c r="C1710" s="293" t="s">
        <v>429</v>
      </c>
      <c r="D1710" s="294" t="s">
        <v>2614</v>
      </c>
      <c r="E1710" s="267">
        <v>350</v>
      </c>
      <c r="F1710" s="293" t="s">
        <v>295</v>
      </c>
      <c r="G1710" s="293" t="s">
        <v>1609</v>
      </c>
      <c r="H1710" s="544">
        <v>44728</v>
      </c>
      <c r="I1710" s="293" t="s">
        <v>164</v>
      </c>
      <c r="J1710" s="268" t="s">
        <v>296</v>
      </c>
      <c r="K1710" s="293" t="s">
        <v>1769</v>
      </c>
      <c r="L1710" s="251" t="s">
        <v>3185</v>
      </c>
      <c r="M1710" s="298" t="s">
        <v>2613</v>
      </c>
      <c r="N1710" s="251">
        <v>379</v>
      </c>
      <c r="O1710" s="296" t="s">
        <v>686</v>
      </c>
      <c r="P1710" s="297"/>
      <c r="Q1710" s="293"/>
      <c r="R1710" s="293"/>
      <c r="S1710" s="293"/>
    </row>
    <row r="1711" spans="2:19" ht="15">
      <c r="B1711" s="247">
        <v>5303</v>
      </c>
      <c r="C1711" s="293" t="s">
        <v>429</v>
      </c>
      <c r="D1711" s="294" t="s">
        <v>2848</v>
      </c>
      <c r="E1711" s="267">
        <v>2180</v>
      </c>
      <c r="F1711" s="293" t="s">
        <v>303</v>
      </c>
      <c r="G1711" s="293" t="s">
        <v>2440</v>
      </c>
      <c r="H1711" s="544">
        <v>44728</v>
      </c>
      <c r="I1711" s="293" t="s">
        <v>164</v>
      </c>
      <c r="J1711" s="268" t="s">
        <v>3186</v>
      </c>
      <c r="K1711" s="293" t="s">
        <v>1775</v>
      </c>
      <c r="L1711" s="251" t="s">
        <v>3187</v>
      </c>
      <c r="M1711" s="298" t="s">
        <v>2847</v>
      </c>
      <c r="N1711" s="251">
        <v>415</v>
      </c>
      <c r="O1711" s="296" t="s">
        <v>686</v>
      </c>
      <c r="P1711" s="297"/>
      <c r="Q1711" s="293"/>
      <c r="R1711" s="293"/>
      <c r="S1711" s="293"/>
    </row>
    <row r="1712" spans="2:19" ht="15">
      <c r="B1712" s="247">
        <v>5304</v>
      </c>
      <c r="C1712" s="293" t="s">
        <v>429</v>
      </c>
      <c r="D1712" s="294" t="s">
        <v>547</v>
      </c>
      <c r="E1712" s="267">
        <v>2180</v>
      </c>
      <c r="F1712" s="293" t="s">
        <v>163</v>
      </c>
      <c r="G1712" s="293" t="s">
        <v>7</v>
      </c>
      <c r="H1712" s="544">
        <v>44728</v>
      </c>
      <c r="I1712" s="293" t="s">
        <v>164</v>
      </c>
      <c r="J1712" s="268" t="s">
        <v>3188</v>
      </c>
      <c r="K1712" s="293" t="s">
        <v>1751</v>
      </c>
      <c r="L1712" s="251" t="s">
        <v>3171</v>
      </c>
      <c r="M1712" s="298" t="s">
        <v>836</v>
      </c>
      <c r="N1712" s="251">
        <v>292</v>
      </c>
      <c r="O1712" s="296" t="s">
        <v>686</v>
      </c>
      <c r="P1712" s="297"/>
      <c r="Q1712" s="293"/>
      <c r="R1712" s="293"/>
      <c r="S1712" s="293"/>
    </row>
    <row r="1713" spans="2:19" ht="15">
      <c r="B1713" s="247">
        <v>5305</v>
      </c>
      <c r="C1713" s="293" t="s">
        <v>429</v>
      </c>
      <c r="D1713" s="294" t="s">
        <v>2845</v>
      </c>
      <c r="E1713" s="267">
        <v>2275</v>
      </c>
      <c r="F1713" s="293" t="s">
        <v>163</v>
      </c>
      <c r="G1713" s="293" t="s">
        <v>1875</v>
      </c>
      <c r="H1713" s="544">
        <v>44728</v>
      </c>
      <c r="I1713" s="293" t="s">
        <v>164</v>
      </c>
      <c r="J1713" s="268" t="s">
        <v>3189</v>
      </c>
      <c r="K1713" s="293" t="s">
        <v>1751</v>
      </c>
      <c r="L1713" s="319" t="s">
        <v>3180</v>
      </c>
      <c r="M1713" s="298" t="s">
        <v>2843</v>
      </c>
      <c r="N1713" s="251">
        <v>414</v>
      </c>
      <c r="O1713" s="296" t="s">
        <v>686</v>
      </c>
      <c r="P1713" s="297"/>
      <c r="Q1713" s="293"/>
      <c r="R1713" s="293"/>
      <c r="S1713" s="293"/>
    </row>
    <row r="1714" spans="2:19" ht="15">
      <c r="B1714" s="247">
        <f>B1713+1</f>
        <v>5306</v>
      </c>
      <c r="C1714" s="293" t="s">
        <v>450</v>
      </c>
      <c r="D1714" s="294" t="s">
        <v>2875</v>
      </c>
      <c r="E1714" s="267">
        <v>3497</v>
      </c>
      <c r="F1714" s="293" t="s">
        <v>198</v>
      </c>
      <c r="G1714" s="293" t="s">
        <v>7</v>
      </c>
      <c r="H1714" s="544">
        <v>44805</v>
      </c>
      <c r="I1714" s="293" t="s">
        <v>164</v>
      </c>
      <c r="J1714" s="268" t="s">
        <v>2458</v>
      </c>
      <c r="K1714" s="293" t="s">
        <v>1749</v>
      </c>
      <c r="L1714" s="251" t="s">
        <v>3190</v>
      </c>
      <c r="M1714" s="298" t="s">
        <v>2874</v>
      </c>
      <c r="N1714" s="251">
        <v>423</v>
      </c>
      <c r="O1714" s="296"/>
      <c r="P1714" s="297"/>
      <c r="Q1714" s="293"/>
      <c r="R1714" s="293"/>
      <c r="S1714" s="293"/>
    </row>
    <row r="1715" spans="2:19" ht="15.6" customHeight="1">
      <c r="B1715" s="247">
        <v>5306</v>
      </c>
      <c r="C1715" s="293" t="s">
        <v>429</v>
      </c>
      <c r="D1715" s="294" t="s">
        <v>2593</v>
      </c>
      <c r="E1715" s="267">
        <v>3350</v>
      </c>
      <c r="F1715" s="293" t="s">
        <v>865</v>
      </c>
      <c r="G1715" s="293" t="s">
        <v>7</v>
      </c>
      <c r="H1715" s="544">
        <v>44729</v>
      </c>
      <c r="I1715" s="293" t="s">
        <v>164</v>
      </c>
      <c r="J1715" s="268" t="s">
        <v>336</v>
      </c>
      <c r="K1715" s="293" t="s">
        <v>1770</v>
      </c>
      <c r="L1715" s="251" t="s">
        <v>3191</v>
      </c>
      <c r="M1715" s="298" t="s">
        <v>2591</v>
      </c>
      <c r="N1715" s="251">
        <v>378</v>
      </c>
      <c r="O1715" s="296" t="s">
        <v>686</v>
      </c>
      <c r="P1715" s="297"/>
      <c r="Q1715" s="293"/>
      <c r="R1715" s="293"/>
      <c r="S1715" s="293"/>
    </row>
    <row r="1716" spans="2:19" ht="15.6" customHeight="1">
      <c r="B1716" s="247">
        <f>B1715+1</f>
        <v>5307</v>
      </c>
      <c r="C1716" s="293" t="s">
        <v>450</v>
      </c>
      <c r="D1716" s="294" t="s">
        <v>2038</v>
      </c>
      <c r="E1716" s="267">
        <v>2180</v>
      </c>
      <c r="F1716" s="293"/>
      <c r="G1716" s="293" t="s">
        <v>1609</v>
      </c>
      <c r="H1716" s="544">
        <v>44810</v>
      </c>
      <c r="I1716" s="293" t="s">
        <v>164</v>
      </c>
      <c r="J1716" s="268"/>
      <c r="K1716" s="293"/>
      <c r="L1716" s="251" t="s">
        <v>3192</v>
      </c>
      <c r="M1716" s="298"/>
      <c r="N1716" s="251"/>
      <c r="O1716" s="296"/>
      <c r="P1716" s="297"/>
      <c r="Q1716" s="293"/>
      <c r="R1716" s="293"/>
      <c r="S1716" s="293"/>
    </row>
    <row r="1717" spans="2:19" ht="15.6" customHeight="1">
      <c r="B1717" s="247">
        <v>5307</v>
      </c>
      <c r="C1717" s="293" t="s">
        <v>429</v>
      </c>
      <c r="D1717" s="294" t="s">
        <v>2853</v>
      </c>
      <c r="E1717" s="267">
        <v>2275</v>
      </c>
      <c r="F1717" s="293" t="s">
        <v>163</v>
      </c>
      <c r="G1717" s="293" t="s">
        <v>7</v>
      </c>
      <c r="H1717" s="544">
        <v>44729</v>
      </c>
      <c r="I1717" s="293" t="s">
        <v>164</v>
      </c>
      <c r="J1717" s="268" t="s">
        <v>2458</v>
      </c>
      <c r="K1717" s="293" t="s">
        <v>1751</v>
      </c>
      <c r="L1717" s="251" t="s">
        <v>3193</v>
      </c>
      <c r="M1717" s="298" t="s">
        <v>2851</v>
      </c>
      <c r="N1717" s="251">
        <v>416</v>
      </c>
      <c r="O1717" s="296" t="s">
        <v>686</v>
      </c>
      <c r="P1717" s="297"/>
      <c r="Q1717" s="293"/>
      <c r="R1717" s="293"/>
      <c r="S1717" s="293"/>
    </row>
    <row r="1718" spans="2:19" ht="15">
      <c r="B1718" s="247">
        <v>5308</v>
      </c>
      <c r="C1718" s="293" t="s">
        <v>429</v>
      </c>
      <c r="D1718" s="294" t="s">
        <v>726</v>
      </c>
      <c r="E1718" s="267">
        <v>3497</v>
      </c>
      <c r="F1718" s="293" t="s">
        <v>163</v>
      </c>
      <c r="G1718" s="293" t="s">
        <v>7</v>
      </c>
      <c r="H1718" s="544">
        <v>44729</v>
      </c>
      <c r="I1718" s="293" t="s">
        <v>164</v>
      </c>
      <c r="J1718" s="268" t="s">
        <v>3194</v>
      </c>
      <c r="K1718" s="293" t="s">
        <v>1751</v>
      </c>
      <c r="L1718" s="473" t="s">
        <v>3195</v>
      </c>
      <c r="M1718" s="298" t="s">
        <v>11</v>
      </c>
      <c r="N1718" s="251">
        <v>201</v>
      </c>
      <c r="O1718" s="296" t="s">
        <v>686</v>
      </c>
      <c r="P1718" s="297" t="s">
        <v>3044</v>
      </c>
      <c r="Q1718" s="293" t="s">
        <v>3196</v>
      </c>
      <c r="R1718" s="293"/>
      <c r="S1718" s="293"/>
    </row>
    <row r="1719" spans="2:19" ht="15.6" customHeight="1">
      <c r="B1719" s="247">
        <v>5309</v>
      </c>
      <c r="C1719" s="293" t="s">
        <v>429</v>
      </c>
      <c r="D1719" s="294" t="s">
        <v>2281</v>
      </c>
      <c r="E1719" s="267">
        <v>3350</v>
      </c>
      <c r="F1719" s="293" t="s">
        <v>198</v>
      </c>
      <c r="G1719" s="293" t="s">
        <v>7</v>
      </c>
      <c r="H1719" s="544">
        <v>44718</v>
      </c>
      <c r="I1719" s="293" t="s">
        <v>164</v>
      </c>
      <c r="J1719" s="268" t="s">
        <v>597</v>
      </c>
      <c r="K1719" s="293" t="s">
        <v>1749</v>
      </c>
      <c r="L1719" s="251" t="s">
        <v>3197</v>
      </c>
      <c r="M1719" s="298" t="s">
        <v>62</v>
      </c>
      <c r="N1719" s="251">
        <v>211</v>
      </c>
      <c r="O1719" s="296" t="s">
        <v>686</v>
      </c>
      <c r="P1719" s="297" t="s">
        <v>3044</v>
      </c>
      <c r="Q1719" s="293"/>
      <c r="R1719" s="293"/>
      <c r="S1719" s="293"/>
    </row>
    <row r="1720" spans="2:19" ht="15.6" customHeight="1">
      <c r="B1720" s="247">
        <v>5310</v>
      </c>
      <c r="C1720" s="293" t="s">
        <v>427</v>
      </c>
      <c r="D1720" s="294" t="s">
        <v>420</v>
      </c>
      <c r="E1720" s="267">
        <v>3000</v>
      </c>
      <c r="F1720" s="293" t="s">
        <v>295</v>
      </c>
      <c r="G1720" s="293" t="s">
        <v>2440</v>
      </c>
      <c r="H1720" s="544">
        <v>44720</v>
      </c>
      <c r="I1720" s="293" t="s">
        <v>224</v>
      </c>
      <c r="J1720" s="268" t="s">
        <v>3006</v>
      </c>
      <c r="K1720" s="293" t="s">
        <v>1769</v>
      </c>
      <c r="L1720" s="251">
        <v>2518</v>
      </c>
      <c r="M1720" s="298" t="s">
        <v>1457</v>
      </c>
      <c r="N1720" s="249">
        <v>269</v>
      </c>
      <c r="O1720" s="296" t="s">
        <v>686</v>
      </c>
      <c r="P1720" s="297"/>
      <c r="Q1720" s="293"/>
      <c r="R1720" s="293"/>
      <c r="S1720" s="293"/>
    </row>
    <row r="1721" spans="2:19" ht="15.6" customHeight="1">
      <c r="B1721" s="247">
        <v>5311</v>
      </c>
      <c r="C1721" s="293" t="s">
        <v>429</v>
      </c>
      <c r="D1721" s="294" t="s">
        <v>2285</v>
      </c>
      <c r="E1721" s="267">
        <v>3200</v>
      </c>
      <c r="F1721" s="293" t="s">
        <v>166</v>
      </c>
      <c r="G1721" s="293" t="s">
        <v>7</v>
      </c>
      <c r="H1721" s="544">
        <v>44732</v>
      </c>
      <c r="I1721" s="293" t="s">
        <v>164</v>
      </c>
      <c r="J1721" s="268" t="s">
        <v>3198</v>
      </c>
      <c r="K1721" s="293" t="s">
        <v>903</v>
      </c>
      <c r="L1721" s="251" t="s">
        <v>3199</v>
      </c>
      <c r="M1721" s="298" t="s">
        <v>2284</v>
      </c>
      <c r="N1721" s="251">
        <v>369</v>
      </c>
      <c r="O1721" s="296" t="s">
        <v>686</v>
      </c>
      <c r="P1721" s="297"/>
      <c r="Q1721" s="293"/>
      <c r="R1721" s="293"/>
      <c r="S1721" s="293"/>
    </row>
    <row r="1722" spans="2:19" ht="15.6" customHeight="1">
      <c r="B1722" s="247">
        <f>B1721+1</f>
        <v>5312</v>
      </c>
      <c r="C1722" s="293" t="s">
        <v>429</v>
      </c>
      <c r="D1722" s="294" t="s">
        <v>420</v>
      </c>
      <c r="E1722" s="267">
        <v>4000</v>
      </c>
      <c r="F1722" s="293" t="s">
        <v>295</v>
      </c>
      <c r="G1722" s="293" t="s">
        <v>1609</v>
      </c>
      <c r="H1722" s="544">
        <v>44778</v>
      </c>
      <c r="I1722" s="293" t="s">
        <v>224</v>
      </c>
      <c r="J1722" s="268" t="s">
        <v>285</v>
      </c>
      <c r="K1722" s="293" t="s">
        <v>1769</v>
      </c>
      <c r="L1722" s="251" t="s">
        <v>3200</v>
      </c>
      <c r="M1722" s="298" t="s">
        <v>1457</v>
      </c>
      <c r="N1722" s="249">
        <v>269</v>
      </c>
      <c r="O1722" s="296"/>
      <c r="P1722" s="297"/>
      <c r="Q1722" s="293"/>
      <c r="R1722" s="293"/>
      <c r="S1722" s="293"/>
    </row>
    <row r="1723" spans="2:19" ht="14.4" customHeight="1">
      <c r="B1723" s="247">
        <v>5312</v>
      </c>
      <c r="C1723" s="293" t="s">
        <v>433</v>
      </c>
      <c r="D1723" s="294" t="s">
        <v>752</v>
      </c>
      <c r="E1723" s="267">
        <v>7250</v>
      </c>
      <c r="F1723" s="293" t="s">
        <v>166</v>
      </c>
      <c r="G1723" s="293" t="s">
        <v>7</v>
      </c>
      <c r="H1723" s="544">
        <v>44732</v>
      </c>
      <c r="I1723" s="293" t="s">
        <v>164</v>
      </c>
      <c r="J1723" s="268" t="s">
        <v>3201</v>
      </c>
      <c r="K1723" s="293" t="s">
        <v>903</v>
      </c>
      <c r="L1723" s="251" t="s">
        <v>3202</v>
      </c>
      <c r="M1723" s="298" t="s">
        <v>925</v>
      </c>
      <c r="N1723" s="251">
        <v>6</v>
      </c>
      <c r="O1723" s="296" t="s">
        <v>686</v>
      </c>
      <c r="P1723" s="297"/>
      <c r="Q1723" s="293"/>
      <c r="R1723" s="293"/>
      <c r="S1723" s="293"/>
    </row>
    <row r="1724" spans="2:19" ht="15.6" customHeight="1">
      <c r="B1724" s="247">
        <f>B1723+1</f>
        <v>5313</v>
      </c>
      <c r="C1724" s="293" t="s">
        <v>429</v>
      </c>
      <c r="D1724" s="294"/>
      <c r="E1724" s="267"/>
      <c r="F1724" s="293"/>
      <c r="G1724" s="293"/>
      <c r="H1724" s="544"/>
      <c r="I1724" s="293"/>
      <c r="J1724" s="268"/>
      <c r="K1724" s="293"/>
      <c r="L1724" s="251"/>
      <c r="M1724" s="298"/>
      <c r="N1724" s="353"/>
      <c r="O1724" s="296"/>
      <c r="P1724" s="297"/>
      <c r="Q1724" s="293"/>
      <c r="R1724" s="293"/>
      <c r="S1724" s="293"/>
    </row>
    <row r="1725" spans="2:19" ht="15.6" customHeight="1">
      <c r="B1725" s="247">
        <v>5313</v>
      </c>
      <c r="C1725" s="293" t="s">
        <v>429</v>
      </c>
      <c r="D1725" s="294" t="s">
        <v>2265</v>
      </c>
      <c r="E1725" s="267">
        <v>1000</v>
      </c>
      <c r="F1725" s="293" t="s">
        <v>163</v>
      </c>
      <c r="G1725" s="293" t="s">
        <v>1875</v>
      </c>
      <c r="H1725" s="544">
        <v>44733</v>
      </c>
      <c r="I1725" s="293" t="s">
        <v>224</v>
      </c>
      <c r="J1725" s="268" t="s">
        <v>694</v>
      </c>
      <c r="K1725" s="293" t="s">
        <v>1751</v>
      </c>
      <c r="L1725" s="251" t="s">
        <v>3203</v>
      </c>
      <c r="M1725" s="298" t="s">
        <v>2006</v>
      </c>
      <c r="N1725" s="251">
        <v>343</v>
      </c>
      <c r="O1725" s="296" t="s">
        <v>686</v>
      </c>
      <c r="P1725" s="297"/>
      <c r="Q1725" s="293"/>
      <c r="R1725" s="293"/>
      <c r="S1725" s="293"/>
    </row>
    <row r="1726" spans="2:19" ht="15.6" customHeight="1">
      <c r="B1726" s="247">
        <v>5314</v>
      </c>
      <c r="C1726" s="293" t="s">
        <v>429</v>
      </c>
      <c r="D1726" s="294" t="s">
        <v>557</v>
      </c>
      <c r="E1726" s="267">
        <v>2180</v>
      </c>
      <c r="F1726" s="293" t="s">
        <v>518</v>
      </c>
      <c r="G1726" s="293" t="s">
        <v>7</v>
      </c>
      <c r="H1726" s="544">
        <v>44732</v>
      </c>
      <c r="I1726" s="293" t="s">
        <v>164</v>
      </c>
      <c r="J1726" s="268" t="s">
        <v>2993</v>
      </c>
      <c r="K1726" s="293" t="s">
        <v>1771</v>
      </c>
      <c r="L1726" s="251" t="s">
        <v>3204</v>
      </c>
      <c r="M1726" s="298" t="s">
        <v>127</v>
      </c>
      <c r="N1726" s="251">
        <v>87</v>
      </c>
      <c r="O1726" s="296" t="s">
        <v>686</v>
      </c>
      <c r="P1726" s="297"/>
      <c r="Q1726" s="293"/>
      <c r="R1726" s="293"/>
      <c r="S1726" s="293"/>
    </row>
    <row r="1727" spans="2:19" ht="28.35" customHeight="1">
      <c r="B1727" s="247">
        <v>5315</v>
      </c>
      <c r="C1727" s="293" t="s">
        <v>2714</v>
      </c>
      <c r="D1727" s="294" t="s">
        <v>309</v>
      </c>
      <c r="E1727" s="267">
        <v>1350</v>
      </c>
      <c r="F1727" s="293" t="s">
        <v>166</v>
      </c>
      <c r="G1727" s="293" t="s">
        <v>7</v>
      </c>
      <c r="H1727" s="544">
        <v>44733</v>
      </c>
      <c r="I1727" s="293" t="s">
        <v>164</v>
      </c>
      <c r="J1727" s="268" t="s">
        <v>3205</v>
      </c>
      <c r="K1727" s="293" t="s">
        <v>903</v>
      </c>
      <c r="L1727" s="251" t="s">
        <v>3206</v>
      </c>
      <c r="M1727" s="298" t="s">
        <v>967</v>
      </c>
      <c r="N1727" s="251">
        <v>21</v>
      </c>
      <c r="O1727" s="296" t="s">
        <v>686</v>
      </c>
      <c r="P1727" s="297"/>
      <c r="Q1727" s="293"/>
      <c r="R1727" s="293"/>
      <c r="S1727" s="293"/>
    </row>
    <row r="1728" spans="2:19" ht="15.6" customHeight="1">
      <c r="B1728" s="247">
        <v>5316</v>
      </c>
      <c r="C1728" s="211" t="s">
        <v>294</v>
      </c>
      <c r="D1728" s="294" t="s">
        <v>2201</v>
      </c>
      <c r="E1728" s="267">
        <v>1600</v>
      </c>
      <c r="F1728" s="293" t="s">
        <v>166</v>
      </c>
      <c r="G1728" s="293" t="s">
        <v>7</v>
      </c>
      <c r="H1728" s="544">
        <v>44734</v>
      </c>
      <c r="I1728" s="293" t="s">
        <v>164</v>
      </c>
      <c r="J1728" s="268" t="s">
        <v>3029</v>
      </c>
      <c r="K1728" s="293" t="s">
        <v>903</v>
      </c>
      <c r="L1728" s="251" t="s">
        <v>3207</v>
      </c>
      <c r="M1728" s="298" t="s">
        <v>2200</v>
      </c>
      <c r="N1728" s="251">
        <v>365</v>
      </c>
      <c r="O1728" s="296" t="s">
        <v>686</v>
      </c>
      <c r="P1728" s="297"/>
      <c r="Q1728" s="293"/>
      <c r="R1728" s="293"/>
      <c r="S1728" s="293"/>
    </row>
    <row r="1729" spans="2:19" ht="15">
      <c r="B1729" s="247">
        <v>5317</v>
      </c>
      <c r="C1729" s="293" t="s">
        <v>429</v>
      </c>
      <c r="D1729" s="294" t="s">
        <v>87</v>
      </c>
      <c r="E1729" s="267">
        <v>1600</v>
      </c>
      <c r="F1729" s="293" t="s">
        <v>166</v>
      </c>
      <c r="G1729" s="293" t="s">
        <v>1609</v>
      </c>
      <c r="H1729" s="544">
        <v>44733</v>
      </c>
      <c r="I1729" s="293" t="s">
        <v>164</v>
      </c>
      <c r="J1729" s="268" t="s">
        <v>3208</v>
      </c>
      <c r="K1729" s="293" t="s">
        <v>903</v>
      </c>
      <c r="L1729" s="251" t="s">
        <v>3209</v>
      </c>
      <c r="M1729" s="298" t="s">
        <v>88</v>
      </c>
      <c r="N1729" s="251">
        <v>217</v>
      </c>
      <c r="O1729" s="296" t="s">
        <v>686</v>
      </c>
      <c r="P1729" s="297"/>
      <c r="Q1729" s="293"/>
      <c r="R1729" s="293"/>
      <c r="S1729" s="293"/>
    </row>
    <row r="1730" spans="2:19" ht="15.6" customHeight="1">
      <c r="B1730" s="247">
        <v>5318</v>
      </c>
      <c r="C1730" s="293" t="s">
        <v>294</v>
      </c>
      <c r="D1730" s="294" t="s">
        <v>478</v>
      </c>
      <c r="E1730" s="267">
        <v>5000</v>
      </c>
      <c r="F1730" s="293" t="s">
        <v>303</v>
      </c>
      <c r="G1730" s="293" t="s">
        <v>7</v>
      </c>
      <c r="H1730" s="544">
        <v>44734</v>
      </c>
      <c r="I1730" s="293" t="s">
        <v>1766</v>
      </c>
      <c r="J1730" s="268" t="s">
        <v>3210</v>
      </c>
      <c r="K1730" s="293" t="s">
        <v>1775</v>
      </c>
      <c r="L1730" s="251" t="s">
        <v>3211</v>
      </c>
      <c r="M1730" s="298" t="s">
        <v>837</v>
      </c>
      <c r="N1730" s="251">
        <v>293</v>
      </c>
      <c r="O1730" s="296" t="s">
        <v>686</v>
      </c>
      <c r="P1730" s="297"/>
      <c r="Q1730" s="293"/>
      <c r="R1730" s="293"/>
      <c r="S1730" s="293"/>
    </row>
    <row r="1731" spans="2:19" ht="15.6" customHeight="1">
      <c r="B1731" s="247">
        <v>5319</v>
      </c>
      <c r="C1731" s="293" t="s">
        <v>429</v>
      </c>
      <c r="D1731" s="294" t="s">
        <v>2433</v>
      </c>
      <c r="E1731" s="267">
        <v>3349</v>
      </c>
      <c r="F1731" s="293" t="s">
        <v>865</v>
      </c>
      <c r="G1731" s="293" t="s">
        <v>7</v>
      </c>
      <c r="H1731" s="544">
        <v>44734</v>
      </c>
      <c r="I1731" s="293" t="s">
        <v>164</v>
      </c>
      <c r="J1731" s="268" t="s">
        <v>2488</v>
      </c>
      <c r="K1731" s="293" t="s">
        <v>1770</v>
      </c>
      <c r="L1731" s="251" t="s">
        <v>3212</v>
      </c>
      <c r="M1731" s="298" t="s">
        <v>2432</v>
      </c>
      <c r="N1731" s="251">
        <v>372</v>
      </c>
      <c r="O1731" s="296" t="s">
        <v>686</v>
      </c>
      <c r="P1731" s="297"/>
      <c r="Q1731" s="293"/>
      <c r="R1731" s="293"/>
      <c r="S1731" s="293"/>
    </row>
    <row r="1732" spans="2:19" ht="15.6" customHeight="1">
      <c r="B1732" s="247">
        <v>5320</v>
      </c>
      <c r="C1732" s="293" t="s">
        <v>429</v>
      </c>
      <c r="D1732" s="294" t="s">
        <v>2827</v>
      </c>
      <c r="E1732" s="267">
        <v>1600</v>
      </c>
      <c r="F1732" s="293" t="s">
        <v>166</v>
      </c>
      <c r="G1732" s="293" t="s">
        <v>2440</v>
      </c>
      <c r="H1732" s="544">
        <v>44740</v>
      </c>
      <c r="I1732" s="293" t="s">
        <v>164</v>
      </c>
      <c r="J1732" s="268" t="s">
        <v>2668</v>
      </c>
      <c r="K1732" s="293" t="s">
        <v>903</v>
      </c>
      <c r="L1732" s="251" t="s">
        <v>3213</v>
      </c>
      <c r="M1732" s="298" t="s">
        <v>2826</v>
      </c>
      <c r="N1732" s="251">
        <v>409</v>
      </c>
      <c r="O1732" s="296" t="s">
        <v>686</v>
      </c>
      <c r="P1732" s="297"/>
      <c r="Q1732" s="293"/>
      <c r="R1732" s="293"/>
      <c r="S1732" s="293"/>
    </row>
    <row r="1733" spans="2:19" ht="15.6" customHeight="1">
      <c r="B1733" s="247">
        <v>5321</v>
      </c>
      <c r="C1733" s="293" t="s">
        <v>429</v>
      </c>
      <c r="D1733" s="294" t="s">
        <v>52</v>
      </c>
      <c r="E1733" s="267">
        <v>3350</v>
      </c>
      <c r="F1733" s="293" t="s">
        <v>198</v>
      </c>
      <c r="G1733" s="293" t="s">
        <v>1609</v>
      </c>
      <c r="H1733" s="544">
        <v>44740</v>
      </c>
      <c r="I1733" s="293" t="s">
        <v>164</v>
      </c>
      <c r="J1733" s="293" t="s">
        <v>2632</v>
      </c>
      <c r="K1733" s="293" t="s">
        <v>1749</v>
      </c>
      <c r="L1733" s="251" t="s">
        <v>3214</v>
      </c>
      <c r="M1733" s="298" t="s">
        <v>53</v>
      </c>
      <c r="N1733" s="251">
        <v>96</v>
      </c>
      <c r="O1733" s="296"/>
      <c r="P1733" s="297" t="s">
        <v>372</v>
      </c>
      <c r="Q1733" s="293"/>
      <c r="R1733" s="293"/>
      <c r="S1733" s="293"/>
    </row>
    <row r="1734" spans="2:19" ht="23.25" customHeight="1">
      <c r="B1734" s="247">
        <v>5322</v>
      </c>
      <c r="C1734" s="293" t="s">
        <v>429</v>
      </c>
      <c r="D1734" s="294" t="s">
        <v>46</v>
      </c>
      <c r="E1734" s="267">
        <v>3350</v>
      </c>
      <c r="F1734" s="293" t="s">
        <v>198</v>
      </c>
      <c r="G1734" s="293" t="s">
        <v>7</v>
      </c>
      <c r="H1734" s="544">
        <v>44740</v>
      </c>
      <c r="I1734" s="293" t="s">
        <v>164</v>
      </c>
      <c r="J1734" s="293" t="s">
        <v>3098</v>
      </c>
      <c r="K1734" s="293" t="s">
        <v>1749</v>
      </c>
      <c r="L1734" s="251" t="s">
        <v>3215</v>
      </c>
      <c r="M1734" s="298" t="s">
        <v>47</v>
      </c>
      <c r="N1734" s="251">
        <v>196</v>
      </c>
      <c r="O1734" s="296" t="s">
        <v>686</v>
      </c>
      <c r="P1734" s="297"/>
      <c r="Q1734" s="293"/>
      <c r="R1734" s="293"/>
      <c r="S1734" s="293"/>
    </row>
    <row r="1735" spans="2:19" ht="15.6" customHeight="1">
      <c r="B1735" s="247">
        <v>5323</v>
      </c>
      <c r="C1735" s="293" t="s">
        <v>429</v>
      </c>
      <c r="D1735" s="294" t="s">
        <v>983</v>
      </c>
      <c r="E1735" s="267">
        <v>12000</v>
      </c>
      <c r="F1735" s="293" t="s">
        <v>303</v>
      </c>
      <c r="G1735" s="293" t="s">
        <v>1875</v>
      </c>
      <c r="H1735" s="544">
        <v>44741</v>
      </c>
      <c r="I1735" s="293" t="s">
        <v>224</v>
      </c>
      <c r="J1735" s="268" t="s">
        <v>694</v>
      </c>
      <c r="K1735" s="293" t="s">
        <v>1775</v>
      </c>
      <c r="L1735" s="251" t="s">
        <v>3216</v>
      </c>
      <c r="M1735" s="298" t="s">
        <v>981</v>
      </c>
      <c r="N1735" s="251">
        <v>25</v>
      </c>
      <c r="O1735" s="296" t="s">
        <v>686</v>
      </c>
      <c r="P1735" s="297"/>
      <c r="Q1735" s="293"/>
      <c r="R1735" s="293"/>
      <c r="S1735" s="293"/>
    </row>
    <row r="1736" spans="2:19" ht="15.6" customHeight="1">
      <c r="B1736" s="247">
        <f>B1735+1</f>
        <v>5324</v>
      </c>
      <c r="C1736" s="293" t="s">
        <v>429</v>
      </c>
      <c r="D1736" s="294" t="s">
        <v>2891</v>
      </c>
      <c r="E1736" s="267">
        <v>1350</v>
      </c>
      <c r="F1736" s="293" t="s">
        <v>166</v>
      </c>
      <c r="G1736" s="293" t="s">
        <v>7</v>
      </c>
      <c r="H1736" s="544">
        <v>44823</v>
      </c>
      <c r="I1736" s="293" t="s">
        <v>164</v>
      </c>
      <c r="J1736" s="268" t="s">
        <v>3217</v>
      </c>
      <c r="K1736" s="293" t="s">
        <v>903</v>
      </c>
      <c r="L1736" s="251" t="s">
        <v>3218</v>
      </c>
      <c r="M1736" s="298" t="s">
        <v>2890</v>
      </c>
      <c r="N1736" s="251">
        <v>428</v>
      </c>
      <c r="O1736" s="296"/>
      <c r="P1736" s="297"/>
      <c r="Q1736" s="293"/>
      <c r="R1736" s="293"/>
      <c r="S1736" s="293"/>
    </row>
    <row r="1737" spans="2:19" ht="15">
      <c r="B1737" s="247">
        <v>5324</v>
      </c>
      <c r="C1737" s="293" t="s">
        <v>429</v>
      </c>
      <c r="D1737" s="294" t="s">
        <v>310</v>
      </c>
      <c r="E1737" s="267">
        <v>8000</v>
      </c>
      <c r="F1737" s="293" t="s">
        <v>198</v>
      </c>
      <c r="G1737" s="293" t="s">
        <v>7</v>
      </c>
      <c r="H1737" s="544">
        <v>44741</v>
      </c>
      <c r="I1737" s="293" t="s">
        <v>224</v>
      </c>
      <c r="J1737" s="268" t="s">
        <v>694</v>
      </c>
      <c r="K1737" s="293" t="s">
        <v>1749</v>
      </c>
      <c r="L1737" s="251" t="s">
        <v>3219</v>
      </c>
      <c r="M1737" s="298" t="s">
        <v>1324</v>
      </c>
      <c r="N1737" s="251">
        <v>179</v>
      </c>
      <c r="O1737" s="296" t="s">
        <v>686</v>
      </c>
      <c r="P1737" s="297"/>
      <c r="Q1737" s="293"/>
      <c r="R1737" s="293"/>
      <c r="S1737" s="293"/>
    </row>
    <row r="1738" spans="2:19" ht="15">
      <c r="B1738" s="247">
        <f>B1737+1</f>
        <v>5325</v>
      </c>
      <c r="C1738" s="293" t="s">
        <v>429</v>
      </c>
      <c r="D1738" s="294" t="s">
        <v>2891</v>
      </c>
      <c r="E1738" s="267">
        <v>1350</v>
      </c>
      <c r="F1738" s="293" t="s">
        <v>166</v>
      </c>
      <c r="G1738" s="293" t="s">
        <v>1875</v>
      </c>
      <c r="H1738" s="544">
        <v>44840</v>
      </c>
      <c r="I1738" s="293" t="s">
        <v>164</v>
      </c>
      <c r="J1738" s="268" t="s">
        <v>1652</v>
      </c>
      <c r="K1738" s="293" t="s">
        <v>903</v>
      </c>
      <c r="L1738" s="251" t="s">
        <v>3220</v>
      </c>
      <c r="M1738" s="298" t="s">
        <v>2890</v>
      </c>
      <c r="N1738" s="251">
        <v>428</v>
      </c>
      <c r="O1738" s="296"/>
      <c r="P1738" s="297"/>
      <c r="Q1738" s="293"/>
      <c r="R1738" s="293"/>
      <c r="S1738" s="293"/>
    </row>
    <row r="1739" spans="2:19" ht="15">
      <c r="B1739" s="247">
        <v>5325</v>
      </c>
      <c r="C1739" s="293" t="s">
        <v>429</v>
      </c>
      <c r="D1739" s="294" t="s">
        <v>2856</v>
      </c>
      <c r="E1739" s="267">
        <v>1500</v>
      </c>
      <c r="F1739" s="293" t="s">
        <v>198</v>
      </c>
      <c r="G1739" s="293" t="s">
        <v>1609</v>
      </c>
      <c r="H1739" s="544">
        <v>44741</v>
      </c>
      <c r="I1739" s="293" t="s">
        <v>4</v>
      </c>
      <c r="J1739" s="268" t="s">
        <v>3221</v>
      </c>
      <c r="K1739" s="293" t="s">
        <v>1749</v>
      </c>
      <c r="L1739" s="251" t="s">
        <v>3213</v>
      </c>
      <c r="M1739" s="298" t="s">
        <v>2855</v>
      </c>
      <c r="N1739" s="251">
        <v>417</v>
      </c>
      <c r="O1739" s="296" t="s">
        <v>686</v>
      </c>
      <c r="P1739" s="297"/>
      <c r="Q1739" s="293"/>
      <c r="R1739" s="293"/>
      <c r="S1739" s="293"/>
    </row>
    <row r="1740" spans="2:19" ht="15">
      <c r="B1740" s="247">
        <v>5326</v>
      </c>
      <c r="C1740" s="293" t="s">
        <v>429</v>
      </c>
      <c r="D1740" s="294" t="s">
        <v>208</v>
      </c>
      <c r="E1740" s="267">
        <v>3000</v>
      </c>
      <c r="F1740" s="293" t="s">
        <v>163</v>
      </c>
      <c r="G1740" s="293" t="s">
        <v>1609</v>
      </c>
      <c r="H1740" s="544">
        <v>44742</v>
      </c>
      <c r="I1740" s="293" t="s">
        <v>164</v>
      </c>
      <c r="J1740" s="268" t="s">
        <v>2060</v>
      </c>
      <c r="K1740" s="293" t="s">
        <v>1751</v>
      </c>
      <c r="L1740" s="251" t="s">
        <v>3222</v>
      </c>
      <c r="M1740" s="298" t="s">
        <v>1086</v>
      </c>
      <c r="N1740" s="251">
        <v>65</v>
      </c>
      <c r="O1740" s="296"/>
      <c r="P1740" s="297"/>
      <c r="Q1740" s="293"/>
      <c r="R1740" s="293"/>
      <c r="S1740" s="293"/>
    </row>
    <row r="1741" spans="2:19" ht="15.6" customHeight="1">
      <c r="B1741" s="247">
        <v>5327</v>
      </c>
      <c r="C1741" s="293" t="s">
        <v>429</v>
      </c>
      <c r="D1741" s="294" t="s">
        <v>1428</v>
      </c>
      <c r="E1741" s="267">
        <v>2800</v>
      </c>
      <c r="F1741" s="293" t="s">
        <v>198</v>
      </c>
      <c r="G1741" s="293" t="s">
        <v>7</v>
      </c>
      <c r="H1741" s="544">
        <v>44742</v>
      </c>
      <c r="I1741" s="293" t="s">
        <v>164</v>
      </c>
      <c r="J1741" s="268" t="s">
        <v>3223</v>
      </c>
      <c r="K1741" s="293" t="s">
        <v>1749</v>
      </c>
      <c r="L1741" s="251" t="s">
        <v>3224</v>
      </c>
      <c r="M1741" s="298" t="s">
        <v>116</v>
      </c>
      <c r="N1741" s="251">
        <v>249</v>
      </c>
      <c r="O1741" s="296"/>
      <c r="P1741" s="297"/>
      <c r="Q1741" s="293"/>
      <c r="R1741" s="293"/>
      <c r="S1741" s="293"/>
    </row>
    <row r="1742" spans="2:19" ht="15">
      <c r="B1742" s="247">
        <f>B1741+1</f>
        <v>5328</v>
      </c>
      <c r="C1742" s="293" t="s">
        <v>429</v>
      </c>
      <c r="D1742" s="294" t="s">
        <v>1428</v>
      </c>
      <c r="E1742" s="267">
        <v>5600</v>
      </c>
      <c r="F1742" s="293" t="s">
        <v>198</v>
      </c>
      <c r="G1742" s="293" t="s">
        <v>1875</v>
      </c>
      <c r="H1742" s="544">
        <v>44834</v>
      </c>
      <c r="I1742" s="293" t="s">
        <v>164</v>
      </c>
      <c r="J1742" s="268" t="s">
        <v>3225</v>
      </c>
      <c r="K1742" s="293" t="s">
        <v>1749</v>
      </c>
      <c r="L1742" s="251" t="s">
        <v>3226</v>
      </c>
      <c r="M1742" s="298" t="s">
        <v>116</v>
      </c>
      <c r="N1742" s="251">
        <v>249</v>
      </c>
      <c r="O1742" s="296"/>
      <c r="P1742" s="297"/>
      <c r="Q1742" s="293"/>
      <c r="R1742" s="293"/>
      <c r="S1742" s="293"/>
    </row>
    <row r="1743" spans="2:19" ht="15">
      <c r="B1743" s="247">
        <v>5328</v>
      </c>
      <c r="C1743" s="293" t="s">
        <v>429</v>
      </c>
      <c r="D1743" s="294" t="s">
        <v>2067</v>
      </c>
      <c r="E1743" s="267">
        <v>3600</v>
      </c>
      <c r="F1743" s="293" t="s">
        <v>163</v>
      </c>
      <c r="G1743" s="293" t="s">
        <v>7</v>
      </c>
      <c r="H1743" s="544">
        <v>44740</v>
      </c>
      <c r="I1743" s="293" t="s">
        <v>164</v>
      </c>
      <c r="J1743" s="268" t="s">
        <v>3227</v>
      </c>
      <c r="K1743" s="293" t="s">
        <v>1751</v>
      </c>
      <c r="L1743" s="251" t="s">
        <v>3228</v>
      </c>
      <c r="M1743" s="298" t="s">
        <v>8</v>
      </c>
      <c r="N1743" s="282">
        <v>289</v>
      </c>
      <c r="O1743" s="296"/>
      <c r="P1743" s="297"/>
      <c r="Q1743" s="293"/>
      <c r="R1743" s="293"/>
      <c r="S1743" s="293"/>
    </row>
    <row r="1744" spans="2:19" ht="15">
      <c r="B1744" s="247">
        <v>5329</v>
      </c>
      <c r="C1744" s="293" t="s">
        <v>429</v>
      </c>
      <c r="D1744" s="294" t="s">
        <v>2860</v>
      </c>
      <c r="E1744" s="267">
        <v>3497</v>
      </c>
      <c r="F1744" s="293" t="s">
        <v>198</v>
      </c>
      <c r="G1744" s="293" t="s">
        <v>7</v>
      </c>
      <c r="H1744" s="544">
        <v>44742</v>
      </c>
      <c r="I1744" s="293" t="s">
        <v>164</v>
      </c>
      <c r="J1744" s="268" t="s">
        <v>3229</v>
      </c>
      <c r="K1744" s="293" t="s">
        <v>1749</v>
      </c>
      <c r="L1744" s="251" t="s">
        <v>3230</v>
      </c>
      <c r="M1744" s="298" t="s">
        <v>830</v>
      </c>
      <c r="N1744" s="251">
        <v>418</v>
      </c>
      <c r="O1744" s="296"/>
      <c r="P1744" s="297"/>
      <c r="Q1744" s="293"/>
      <c r="R1744" s="293"/>
      <c r="S1744" s="293"/>
    </row>
    <row r="1745" spans="2:19" ht="15.6" customHeight="1">
      <c r="B1745" s="247">
        <v>5330</v>
      </c>
      <c r="C1745" s="315" t="s">
        <v>429</v>
      </c>
      <c r="D1745" s="294" t="s">
        <v>148</v>
      </c>
      <c r="E1745" s="267">
        <v>2180</v>
      </c>
      <c r="F1745" s="293" t="s">
        <v>303</v>
      </c>
      <c r="G1745" s="293" t="s">
        <v>1609</v>
      </c>
      <c r="H1745" s="544">
        <v>44743</v>
      </c>
      <c r="I1745" s="293" t="s">
        <v>164</v>
      </c>
      <c r="J1745" s="268" t="s">
        <v>3231</v>
      </c>
      <c r="K1745" s="293" t="s">
        <v>1775</v>
      </c>
      <c r="L1745" s="251" t="s">
        <v>3232</v>
      </c>
      <c r="M1745" s="298" t="s">
        <v>149</v>
      </c>
      <c r="N1745" s="251">
        <v>261</v>
      </c>
      <c r="O1745" s="296"/>
      <c r="P1745" s="297"/>
      <c r="Q1745" s="293"/>
      <c r="R1745" s="293"/>
      <c r="S1745" s="293"/>
    </row>
    <row r="1746" spans="2:19" ht="15.6" customHeight="1">
      <c r="B1746" s="247">
        <f>B1745+1</f>
        <v>5331</v>
      </c>
      <c r="C1746" s="293" t="s">
        <v>429</v>
      </c>
      <c r="D1746" s="294" t="s">
        <v>148</v>
      </c>
      <c r="E1746" s="267">
        <v>5000</v>
      </c>
      <c r="F1746" s="293" t="s">
        <v>303</v>
      </c>
      <c r="G1746" s="293" t="s">
        <v>1638</v>
      </c>
      <c r="H1746" s="544">
        <v>44830</v>
      </c>
      <c r="I1746" s="293" t="s">
        <v>1766</v>
      </c>
      <c r="J1746" s="268" t="s">
        <v>1766</v>
      </c>
      <c r="K1746" s="293" t="s">
        <v>1775</v>
      </c>
      <c r="L1746" s="251" t="s">
        <v>3233</v>
      </c>
      <c r="M1746" s="298" t="s">
        <v>149</v>
      </c>
      <c r="N1746" s="251">
        <v>261</v>
      </c>
      <c r="O1746" s="296"/>
      <c r="P1746" s="297"/>
      <c r="Q1746" s="293"/>
      <c r="R1746" s="293"/>
      <c r="S1746" s="293"/>
    </row>
    <row r="1747" spans="2:19" ht="15">
      <c r="B1747" s="247">
        <v>5331</v>
      </c>
      <c r="C1747" s="293" t="s">
        <v>429</v>
      </c>
      <c r="D1747" s="294" t="s">
        <v>2614</v>
      </c>
      <c r="E1747" s="267">
        <v>2180</v>
      </c>
      <c r="F1747" s="293" t="s">
        <v>295</v>
      </c>
      <c r="G1747" s="293" t="s">
        <v>1609</v>
      </c>
      <c r="H1747" s="544">
        <v>44743</v>
      </c>
      <c r="I1747" s="293" t="s">
        <v>164</v>
      </c>
      <c r="J1747" s="268" t="s">
        <v>3234</v>
      </c>
      <c r="K1747" s="293" t="s">
        <v>1769</v>
      </c>
      <c r="L1747" s="251" t="s">
        <v>3235</v>
      </c>
      <c r="M1747" s="298" t="s">
        <v>2613</v>
      </c>
      <c r="N1747" s="251">
        <v>379</v>
      </c>
      <c r="O1747" s="296"/>
      <c r="P1747" s="297"/>
      <c r="Q1747" s="293"/>
      <c r="R1747" s="293"/>
      <c r="S1747" s="293"/>
    </row>
    <row r="1748" spans="2:19" ht="15.6" customHeight="1">
      <c r="B1748" s="247">
        <v>5332</v>
      </c>
      <c r="C1748" s="293" t="s">
        <v>429</v>
      </c>
      <c r="D1748" s="294" t="s">
        <v>2772</v>
      </c>
      <c r="E1748" s="267">
        <v>3350</v>
      </c>
      <c r="F1748" s="293" t="s">
        <v>865</v>
      </c>
      <c r="G1748" s="293" t="s">
        <v>1875</v>
      </c>
      <c r="H1748" s="544">
        <v>44743</v>
      </c>
      <c r="I1748" s="293" t="s">
        <v>164</v>
      </c>
      <c r="J1748" s="268" t="s">
        <v>1652</v>
      </c>
      <c r="K1748" s="293" t="s">
        <v>1770</v>
      </c>
      <c r="L1748" s="251" t="s">
        <v>3236</v>
      </c>
      <c r="M1748" s="298" t="s">
        <v>2771</v>
      </c>
      <c r="N1748" s="251">
        <v>383</v>
      </c>
      <c r="O1748" s="296"/>
      <c r="P1748" s="297"/>
      <c r="Q1748" s="293"/>
      <c r="R1748" s="293"/>
      <c r="S1748" s="293"/>
    </row>
    <row r="1749" spans="2:19" ht="15">
      <c r="B1749" s="247">
        <f>B1748+1</f>
        <v>5333</v>
      </c>
      <c r="C1749" s="293" t="s">
        <v>429</v>
      </c>
      <c r="D1749" s="294" t="s">
        <v>3237</v>
      </c>
      <c r="E1749" s="267"/>
      <c r="F1749" s="293"/>
      <c r="G1749" s="293"/>
      <c r="H1749" s="544"/>
      <c r="I1749" s="293"/>
      <c r="J1749" s="268"/>
      <c r="K1749" s="293"/>
      <c r="L1749" s="251"/>
      <c r="M1749" s="298"/>
      <c r="N1749" s="353"/>
      <c r="O1749" s="296"/>
      <c r="P1749" s="297"/>
      <c r="Q1749" s="293"/>
      <c r="R1749" s="293"/>
      <c r="S1749" s="293"/>
    </row>
    <row r="1750" spans="2:19" ht="15">
      <c r="B1750" s="247">
        <v>5333</v>
      </c>
      <c r="C1750" s="293" t="s">
        <v>429</v>
      </c>
      <c r="D1750" s="294" t="s">
        <v>56</v>
      </c>
      <c r="E1750" s="267">
        <v>2800</v>
      </c>
      <c r="F1750" s="293" t="s">
        <v>198</v>
      </c>
      <c r="G1750" s="293" t="s">
        <v>7</v>
      </c>
      <c r="H1750" s="544">
        <v>44743</v>
      </c>
      <c r="I1750" s="293" t="s">
        <v>164</v>
      </c>
      <c r="J1750" s="268" t="s">
        <v>3238</v>
      </c>
      <c r="K1750" s="293" t="s">
        <v>1749</v>
      </c>
      <c r="L1750" s="251" t="s">
        <v>3239</v>
      </c>
      <c r="M1750" s="298" t="s">
        <v>57</v>
      </c>
      <c r="N1750" s="251">
        <v>95</v>
      </c>
      <c r="O1750" s="296"/>
      <c r="P1750" s="297"/>
      <c r="Q1750" s="293"/>
      <c r="R1750" s="293"/>
      <c r="S1750" s="293"/>
    </row>
    <row r="1751" spans="2:19" ht="15">
      <c r="B1751" s="247">
        <v>5334</v>
      </c>
      <c r="C1751" s="293" t="s">
        <v>429</v>
      </c>
      <c r="D1751" s="294" t="s">
        <v>1637</v>
      </c>
      <c r="E1751" s="267">
        <v>3350</v>
      </c>
      <c r="F1751" s="293" t="s">
        <v>198</v>
      </c>
      <c r="G1751" s="293" t="s">
        <v>7</v>
      </c>
      <c r="H1751" s="544">
        <v>44743</v>
      </c>
      <c r="I1751" s="293" t="s">
        <v>164</v>
      </c>
      <c r="J1751" s="268" t="s">
        <v>2562</v>
      </c>
      <c r="K1751" s="293" t="s">
        <v>1749</v>
      </c>
      <c r="L1751" s="251" t="s">
        <v>3240</v>
      </c>
      <c r="M1751" s="298" t="s">
        <v>1640</v>
      </c>
      <c r="N1751" s="251">
        <v>334</v>
      </c>
      <c r="O1751" s="296"/>
      <c r="P1751" s="297"/>
      <c r="Q1751" s="293"/>
      <c r="R1751" s="293"/>
      <c r="S1751" s="293"/>
    </row>
    <row r="1752" spans="2:19" ht="15.6" customHeight="1">
      <c r="B1752" s="247">
        <v>5335</v>
      </c>
      <c r="C1752" s="293" t="s">
        <v>429</v>
      </c>
      <c r="D1752" s="294" t="s">
        <v>230</v>
      </c>
      <c r="E1752" s="267">
        <v>16500</v>
      </c>
      <c r="F1752" s="293" t="s">
        <v>163</v>
      </c>
      <c r="G1752" s="293" t="s">
        <v>7</v>
      </c>
      <c r="H1752" s="544">
        <v>44743</v>
      </c>
      <c r="I1752" s="293" t="s">
        <v>224</v>
      </c>
      <c r="J1752" s="268" t="s">
        <v>2049</v>
      </c>
      <c r="K1752" s="293" t="s">
        <v>1751</v>
      </c>
      <c r="L1752" s="251" t="s">
        <v>3241</v>
      </c>
      <c r="M1752" s="298" t="s">
        <v>1142</v>
      </c>
      <c r="N1752" s="251">
        <v>93</v>
      </c>
      <c r="O1752" s="296"/>
      <c r="P1752" s="297"/>
      <c r="Q1752" s="293"/>
      <c r="R1752" s="293"/>
      <c r="S1752" s="293"/>
    </row>
    <row r="1753" spans="2:19" ht="15.6" customHeight="1">
      <c r="B1753" s="247">
        <f>B1752+1</f>
        <v>5336</v>
      </c>
      <c r="C1753" s="293" t="s">
        <v>427</v>
      </c>
      <c r="D1753" s="294" t="s">
        <v>1637</v>
      </c>
      <c r="E1753" s="267">
        <v>3350</v>
      </c>
      <c r="F1753" s="293" t="s">
        <v>198</v>
      </c>
      <c r="G1753" s="293" t="s">
        <v>7</v>
      </c>
      <c r="H1753" s="544">
        <v>44800</v>
      </c>
      <c r="I1753" s="293" t="s">
        <v>164</v>
      </c>
      <c r="J1753" s="268" t="s">
        <v>3242</v>
      </c>
      <c r="K1753" s="293" t="s">
        <v>1770</v>
      </c>
      <c r="L1753" s="251">
        <v>222</v>
      </c>
      <c r="M1753" s="298" t="s">
        <v>1640</v>
      </c>
      <c r="N1753" s="251">
        <v>334</v>
      </c>
      <c r="O1753" s="296"/>
      <c r="P1753" s="297"/>
      <c r="Q1753" s="293"/>
      <c r="R1753" s="293"/>
      <c r="S1753" s="293"/>
    </row>
    <row r="1754" spans="2:19" ht="15">
      <c r="B1754" s="247">
        <v>5336</v>
      </c>
      <c r="C1754" s="293" t="s">
        <v>429</v>
      </c>
      <c r="D1754" s="294" t="s">
        <v>2743</v>
      </c>
      <c r="E1754" s="267">
        <v>1350</v>
      </c>
      <c r="F1754" s="293" t="s">
        <v>166</v>
      </c>
      <c r="G1754" s="293" t="s">
        <v>7</v>
      </c>
      <c r="H1754" s="544">
        <v>44743</v>
      </c>
      <c r="I1754" s="293" t="s">
        <v>164</v>
      </c>
      <c r="J1754" s="268" t="s">
        <v>3245</v>
      </c>
      <c r="K1754" s="293" t="s">
        <v>903</v>
      </c>
      <c r="L1754" s="251" t="s">
        <v>3246</v>
      </c>
      <c r="M1754" s="298" t="s">
        <v>859</v>
      </c>
      <c r="N1754" s="251">
        <v>318</v>
      </c>
      <c r="O1754" s="296"/>
      <c r="P1754" s="297"/>
      <c r="Q1754" s="293"/>
      <c r="R1754" s="293"/>
      <c r="S1754" s="293"/>
    </row>
    <row r="1755" spans="2:19" ht="15">
      <c r="B1755" s="247">
        <f>B1754+1</f>
        <v>5337</v>
      </c>
      <c r="C1755" s="293" t="s">
        <v>429</v>
      </c>
      <c r="D1755" s="294" t="s">
        <v>1637</v>
      </c>
      <c r="E1755" s="267">
        <v>3350</v>
      </c>
      <c r="F1755" s="293" t="s">
        <v>198</v>
      </c>
      <c r="G1755" s="293" t="s">
        <v>7</v>
      </c>
      <c r="H1755" s="544">
        <v>44805</v>
      </c>
      <c r="I1755" s="293" t="s">
        <v>164</v>
      </c>
      <c r="J1755" s="268" t="s">
        <v>3243</v>
      </c>
      <c r="K1755" s="293" t="s">
        <v>1749</v>
      </c>
      <c r="L1755" s="251" t="s">
        <v>3244</v>
      </c>
      <c r="M1755" s="298" t="s">
        <v>1640</v>
      </c>
      <c r="N1755" s="251">
        <v>334</v>
      </c>
      <c r="O1755" s="296"/>
      <c r="P1755" s="297"/>
      <c r="Q1755" s="293"/>
      <c r="R1755" s="293"/>
      <c r="S1755" s="293"/>
    </row>
    <row r="1756" spans="2:19" ht="15">
      <c r="B1756" s="247">
        <v>5337</v>
      </c>
      <c r="C1756" s="293" t="s">
        <v>446</v>
      </c>
      <c r="D1756" s="294" t="s">
        <v>270</v>
      </c>
      <c r="E1756" s="267">
        <v>2500</v>
      </c>
      <c r="F1756" s="293" t="s">
        <v>163</v>
      </c>
      <c r="G1756" s="293" t="s">
        <v>7</v>
      </c>
      <c r="H1756" s="544">
        <v>44746</v>
      </c>
      <c r="I1756" s="293" t="s">
        <v>224</v>
      </c>
      <c r="J1756" s="268" t="s">
        <v>3247</v>
      </c>
      <c r="K1756" s="293" t="s">
        <v>1751</v>
      </c>
      <c r="L1756" s="251" t="s">
        <v>3248</v>
      </c>
      <c r="M1756" s="298" t="s">
        <v>1096</v>
      </c>
      <c r="N1756" s="251">
        <v>70</v>
      </c>
      <c r="O1756" s="296"/>
      <c r="P1756" s="297"/>
      <c r="Q1756" s="293"/>
      <c r="R1756" s="293"/>
      <c r="S1756" s="293"/>
    </row>
    <row r="1757" spans="2:19" ht="15">
      <c r="B1757" s="247">
        <f>B1756+1</f>
        <v>5338</v>
      </c>
      <c r="C1757" s="293" t="s">
        <v>429</v>
      </c>
      <c r="D1757" s="294" t="s">
        <v>1637</v>
      </c>
      <c r="E1757" s="267">
        <v>3350</v>
      </c>
      <c r="F1757" s="293" t="s">
        <v>198</v>
      </c>
      <c r="G1757" s="293" t="s">
        <v>1875</v>
      </c>
      <c r="H1757" s="544">
        <v>44837</v>
      </c>
      <c r="I1757" s="293" t="s">
        <v>164</v>
      </c>
      <c r="J1757" s="268" t="s">
        <v>3170</v>
      </c>
      <c r="K1757" s="293" t="s">
        <v>1749</v>
      </c>
      <c r="L1757" s="251" t="s">
        <v>3249</v>
      </c>
      <c r="M1757" s="298" t="s">
        <v>1640</v>
      </c>
      <c r="N1757" s="251">
        <v>334</v>
      </c>
      <c r="O1757" s="296"/>
      <c r="P1757" s="297"/>
      <c r="Q1757" s="293"/>
      <c r="R1757" s="293"/>
      <c r="S1757" s="293"/>
    </row>
    <row r="1758" spans="2:19" ht="15.6" customHeight="1">
      <c r="B1758" s="247">
        <v>5338</v>
      </c>
      <c r="C1758" s="293" t="s">
        <v>429</v>
      </c>
      <c r="D1758" s="294" t="s">
        <v>1582</v>
      </c>
      <c r="E1758" s="267">
        <v>1350</v>
      </c>
      <c r="F1758" s="293" t="s">
        <v>166</v>
      </c>
      <c r="G1758" s="293" t="s">
        <v>7</v>
      </c>
      <c r="H1758" s="544">
        <v>44746</v>
      </c>
      <c r="I1758" s="293" t="s">
        <v>164</v>
      </c>
      <c r="J1758" s="268" t="s">
        <v>3250</v>
      </c>
      <c r="K1758" s="293" t="s">
        <v>903</v>
      </c>
      <c r="L1758" s="251" t="s">
        <v>3251</v>
      </c>
      <c r="M1758" s="298" t="s">
        <v>1587</v>
      </c>
      <c r="N1758" s="251">
        <v>326</v>
      </c>
      <c r="O1758" s="296"/>
      <c r="P1758" s="297"/>
      <c r="Q1758" s="293"/>
      <c r="R1758" s="293"/>
      <c r="S1758" s="293"/>
    </row>
    <row r="1759" spans="2:19" ht="15.6" customHeight="1">
      <c r="B1759" s="247">
        <v>5339</v>
      </c>
      <c r="C1759" s="293" t="s">
        <v>429</v>
      </c>
      <c r="D1759" s="294" t="s">
        <v>2837</v>
      </c>
      <c r="E1759" s="267">
        <v>2189</v>
      </c>
      <c r="F1759" s="293" t="s">
        <v>303</v>
      </c>
      <c r="G1759" s="293" t="s">
        <v>1875</v>
      </c>
      <c r="H1759" s="544">
        <v>44746</v>
      </c>
      <c r="I1759" s="293" t="s">
        <v>164</v>
      </c>
      <c r="J1759" s="268" t="s">
        <v>3252</v>
      </c>
      <c r="K1759" s="293" t="s">
        <v>1775</v>
      </c>
      <c r="L1759" s="251" t="s">
        <v>3253</v>
      </c>
      <c r="M1759" s="298" t="s">
        <v>2836</v>
      </c>
      <c r="N1759" s="251">
        <v>412</v>
      </c>
      <c r="O1759" s="296"/>
      <c r="P1759" s="297"/>
      <c r="Q1759" s="293"/>
      <c r="R1759" s="293"/>
      <c r="S1759" s="293"/>
    </row>
    <row r="1760" spans="2:19" ht="15.6" customHeight="1">
      <c r="B1760" s="247">
        <v>5340</v>
      </c>
      <c r="C1760" s="293" t="s">
        <v>429</v>
      </c>
      <c r="D1760" s="294" t="s">
        <v>212</v>
      </c>
      <c r="E1760" s="267">
        <v>4650</v>
      </c>
      <c r="F1760" s="293" t="s">
        <v>303</v>
      </c>
      <c r="G1760" s="293" t="s">
        <v>1609</v>
      </c>
      <c r="H1760" s="544">
        <v>44746</v>
      </c>
      <c r="I1760" s="293" t="s">
        <v>224</v>
      </c>
      <c r="J1760" s="268" t="s">
        <v>2060</v>
      </c>
      <c r="K1760" s="293" t="s">
        <v>1770</v>
      </c>
      <c r="L1760" s="251" t="s">
        <v>3254</v>
      </c>
      <c r="M1760" s="298" t="s">
        <v>1370</v>
      </c>
      <c r="N1760" s="251">
        <v>202</v>
      </c>
      <c r="O1760" s="296"/>
      <c r="P1760" s="297"/>
      <c r="Q1760" s="293"/>
      <c r="R1760" s="293"/>
      <c r="S1760" s="293"/>
    </row>
    <row r="1761" spans="2:19" ht="15">
      <c r="B1761" s="247">
        <v>5341</v>
      </c>
      <c r="C1761" s="293" t="s">
        <v>429</v>
      </c>
      <c r="D1761" s="294" t="s">
        <v>32</v>
      </c>
      <c r="E1761" s="267">
        <v>3350</v>
      </c>
      <c r="F1761" s="293" t="s">
        <v>198</v>
      </c>
      <c r="G1761" s="293" t="s">
        <v>7</v>
      </c>
      <c r="H1761" s="544">
        <v>44746</v>
      </c>
      <c r="I1761" s="293" t="s">
        <v>164</v>
      </c>
      <c r="J1761" s="268" t="s">
        <v>3020</v>
      </c>
      <c r="K1761" s="293" t="s">
        <v>1749</v>
      </c>
      <c r="L1761" s="251" t="s">
        <v>3255</v>
      </c>
      <c r="M1761" s="298" t="s">
        <v>1354</v>
      </c>
      <c r="N1761" s="251">
        <v>193</v>
      </c>
      <c r="O1761" s="296"/>
      <c r="P1761" s="297"/>
      <c r="Q1761" s="293"/>
      <c r="R1761" s="293"/>
      <c r="S1761" s="293"/>
    </row>
    <row r="1762" spans="2:19" ht="15.6" customHeight="1">
      <c r="B1762" s="247">
        <v>5342</v>
      </c>
      <c r="C1762" s="293" t="s">
        <v>429</v>
      </c>
      <c r="D1762" s="294" t="s">
        <v>2473</v>
      </c>
      <c r="E1762" s="267">
        <v>1600</v>
      </c>
      <c r="F1762" s="293" t="s">
        <v>166</v>
      </c>
      <c r="G1762" s="293" t="s">
        <v>7</v>
      </c>
      <c r="H1762" s="544">
        <v>44746</v>
      </c>
      <c r="I1762" s="293" t="s">
        <v>164</v>
      </c>
      <c r="J1762" s="268" t="s">
        <v>3256</v>
      </c>
      <c r="K1762" s="293" t="s">
        <v>903</v>
      </c>
      <c r="L1762" s="251" t="s">
        <v>3257</v>
      </c>
      <c r="M1762" s="298" t="s">
        <v>2469</v>
      </c>
      <c r="N1762" s="251">
        <v>376</v>
      </c>
      <c r="O1762" s="296"/>
      <c r="P1762" s="297"/>
      <c r="Q1762" s="293"/>
      <c r="R1762" s="293"/>
      <c r="S1762" s="293"/>
    </row>
    <row r="1763" spans="2:19" ht="15.6" customHeight="1">
      <c r="B1763" s="247">
        <v>5343</v>
      </c>
      <c r="C1763" s="293" t="s">
        <v>2714</v>
      </c>
      <c r="D1763" s="294" t="s">
        <v>302</v>
      </c>
      <c r="E1763" s="267">
        <v>1350</v>
      </c>
      <c r="F1763" s="293" t="s">
        <v>166</v>
      </c>
      <c r="G1763" s="293" t="s">
        <v>7</v>
      </c>
      <c r="H1763" s="544">
        <v>44746</v>
      </c>
      <c r="I1763" s="293" t="s">
        <v>164</v>
      </c>
      <c r="J1763" s="268" t="s">
        <v>702</v>
      </c>
      <c r="K1763" s="293" t="s">
        <v>903</v>
      </c>
      <c r="L1763" s="251" t="s">
        <v>3258</v>
      </c>
      <c r="M1763" s="298" t="s">
        <v>955</v>
      </c>
      <c r="N1763" s="251">
        <v>17</v>
      </c>
      <c r="O1763" s="296"/>
      <c r="P1763" s="297"/>
      <c r="Q1763" s="293"/>
      <c r="R1763" s="293"/>
      <c r="S1763" s="293"/>
    </row>
    <row r="1764" spans="2:19" ht="15.6" customHeight="1">
      <c r="B1764" s="247">
        <v>5344</v>
      </c>
      <c r="C1764" s="293" t="s">
        <v>429</v>
      </c>
      <c r="D1764" s="294" t="s">
        <v>87</v>
      </c>
      <c r="E1764" s="267">
        <v>1600</v>
      </c>
      <c r="F1764" s="293" t="s">
        <v>166</v>
      </c>
      <c r="G1764" s="293" t="s">
        <v>7</v>
      </c>
      <c r="H1764" s="544">
        <v>44746</v>
      </c>
      <c r="I1764" s="293" t="s">
        <v>164</v>
      </c>
      <c r="J1764" s="268" t="s">
        <v>3259</v>
      </c>
      <c r="K1764" s="293" t="s">
        <v>903</v>
      </c>
      <c r="L1764" s="251" t="s">
        <v>3260</v>
      </c>
      <c r="M1764" s="298" t="s">
        <v>88</v>
      </c>
      <c r="N1764" s="251">
        <v>217</v>
      </c>
      <c r="O1764" s="296"/>
      <c r="P1764" s="297"/>
      <c r="Q1764" s="293"/>
      <c r="R1764" s="293"/>
      <c r="S1764" s="293"/>
    </row>
    <row r="1765" spans="2:19" ht="15.6" customHeight="1">
      <c r="B1765" s="247">
        <v>5345</v>
      </c>
      <c r="C1765" s="293" t="s">
        <v>3124</v>
      </c>
      <c r="D1765" s="376" t="s">
        <v>3261</v>
      </c>
      <c r="E1765" s="267">
        <v>66223.44</v>
      </c>
      <c r="F1765" s="293" t="s">
        <v>163</v>
      </c>
      <c r="G1765" s="293" t="s">
        <v>7</v>
      </c>
      <c r="H1765" s="544">
        <v>44746</v>
      </c>
      <c r="I1765" s="293" t="s">
        <v>164</v>
      </c>
      <c r="J1765" s="268" t="s">
        <v>3262</v>
      </c>
      <c r="K1765" s="293" t="s">
        <v>1751</v>
      </c>
      <c r="L1765" s="251" t="s">
        <v>3263</v>
      </c>
      <c r="M1765" s="298" t="s">
        <v>2834</v>
      </c>
      <c r="N1765" s="251"/>
      <c r="O1765" s="296" t="s">
        <v>3264</v>
      </c>
      <c r="P1765" s="297"/>
      <c r="Q1765" s="293"/>
      <c r="R1765" s="293"/>
      <c r="S1765" s="293"/>
    </row>
    <row r="1766" spans="2:19" ht="15.6" customHeight="1">
      <c r="B1766" s="247">
        <v>5346</v>
      </c>
      <c r="C1766" s="293" t="s">
        <v>429</v>
      </c>
      <c r="D1766" s="294" t="s">
        <v>2444</v>
      </c>
      <c r="E1766" s="267">
        <v>3350</v>
      </c>
      <c r="F1766" s="293" t="s">
        <v>255</v>
      </c>
      <c r="G1766" s="293" t="s">
        <v>7</v>
      </c>
      <c r="H1766" s="544">
        <v>44746</v>
      </c>
      <c r="I1766" s="293" t="s">
        <v>164</v>
      </c>
      <c r="J1766" s="268" t="s">
        <v>2994</v>
      </c>
      <c r="K1766" s="293" t="s">
        <v>1774</v>
      </c>
      <c r="L1766" s="251" t="s">
        <v>3265</v>
      </c>
      <c r="M1766" s="298" t="s">
        <v>2443</v>
      </c>
      <c r="N1766" s="251">
        <v>373</v>
      </c>
      <c r="O1766" s="296"/>
      <c r="P1766" s="297"/>
      <c r="Q1766" s="293"/>
      <c r="R1766" s="293"/>
      <c r="S1766" s="293"/>
    </row>
    <row r="1767" spans="2:19" ht="15.6" customHeight="1">
      <c r="B1767" s="247">
        <v>5347</v>
      </c>
      <c r="C1767" s="293" t="s">
        <v>429</v>
      </c>
      <c r="D1767" s="294" t="s">
        <v>592</v>
      </c>
      <c r="E1767" s="267">
        <v>3350</v>
      </c>
      <c r="F1767" s="293" t="s">
        <v>865</v>
      </c>
      <c r="G1767" s="293" t="s">
        <v>7</v>
      </c>
      <c r="H1767" s="544">
        <v>44746</v>
      </c>
      <c r="I1767" s="293" t="s">
        <v>164</v>
      </c>
      <c r="J1767" s="268" t="s">
        <v>3188</v>
      </c>
      <c r="K1767" s="293" t="s">
        <v>1770</v>
      </c>
      <c r="L1767" s="251" t="s">
        <v>3266</v>
      </c>
      <c r="M1767" s="298" t="s">
        <v>838</v>
      </c>
      <c r="N1767" s="251">
        <v>283</v>
      </c>
      <c r="O1767" s="296"/>
      <c r="P1767" s="297" t="s">
        <v>3267</v>
      </c>
      <c r="Q1767" s="293"/>
      <c r="R1767" s="293"/>
      <c r="S1767" s="293"/>
    </row>
    <row r="1768" spans="2:19" ht="15">
      <c r="B1768" s="247">
        <v>5348</v>
      </c>
      <c r="C1768" s="293" t="s">
        <v>429</v>
      </c>
      <c r="D1768" s="294" t="s">
        <v>2444</v>
      </c>
      <c r="E1768" s="267">
        <v>4000</v>
      </c>
      <c r="F1768" s="293" t="s">
        <v>255</v>
      </c>
      <c r="G1768" s="293" t="s">
        <v>7</v>
      </c>
      <c r="H1768" s="544">
        <v>44746</v>
      </c>
      <c r="I1768" s="293" t="s">
        <v>1766</v>
      </c>
      <c r="J1768" s="268" t="s">
        <v>2423</v>
      </c>
      <c r="K1768" s="293" t="s">
        <v>1774</v>
      </c>
      <c r="L1768" s="251" t="s">
        <v>3268</v>
      </c>
      <c r="M1768" s="298" t="s">
        <v>2443</v>
      </c>
      <c r="N1768" s="251">
        <v>373</v>
      </c>
      <c r="O1768" s="296"/>
      <c r="P1768" s="297"/>
      <c r="Q1768" s="293"/>
      <c r="R1768" s="293"/>
      <c r="S1768" s="293"/>
    </row>
    <row r="1769" spans="2:19" ht="15">
      <c r="B1769" s="247">
        <v>5349</v>
      </c>
      <c r="C1769" s="293" t="s">
        <v>429</v>
      </c>
      <c r="D1769" s="294" t="s">
        <v>443</v>
      </c>
      <c r="E1769" s="267">
        <v>2800</v>
      </c>
      <c r="F1769" s="293" t="s">
        <v>198</v>
      </c>
      <c r="G1769" s="293" t="s">
        <v>7</v>
      </c>
      <c r="H1769" s="544">
        <v>44746</v>
      </c>
      <c r="I1769" s="293" t="s">
        <v>164</v>
      </c>
      <c r="J1769" s="268" t="s">
        <v>3269</v>
      </c>
      <c r="K1769" s="293" t="s">
        <v>1749</v>
      </c>
      <c r="L1769" s="251" t="s">
        <v>3270</v>
      </c>
      <c r="M1769" s="298" t="s">
        <v>1320</v>
      </c>
      <c r="N1769" s="251">
        <v>178</v>
      </c>
      <c r="O1769" s="296"/>
      <c r="P1769" s="297"/>
      <c r="Q1769" s="293"/>
      <c r="R1769" s="293"/>
      <c r="S1769" s="293"/>
    </row>
    <row r="1770" spans="2:19" ht="15">
      <c r="B1770" s="247">
        <v>5350</v>
      </c>
      <c r="C1770" s="293" t="s">
        <v>433</v>
      </c>
      <c r="D1770" s="294" t="s">
        <v>439</v>
      </c>
      <c r="E1770" s="267">
        <v>3001.21</v>
      </c>
      <c r="F1770" s="293" t="s">
        <v>166</v>
      </c>
      <c r="G1770" s="293" t="s">
        <v>7</v>
      </c>
      <c r="H1770" s="544">
        <v>44746</v>
      </c>
      <c r="I1770" s="293" t="s">
        <v>224</v>
      </c>
      <c r="J1770" s="268" t="s">
        <v>2049</v>
      </c>
      <c r="K1770" s="293" t="s">
        <v>903</v>
      </c>
      <c r="L1770" s="251" t="s">
        <v>3271</v>
      </c>
      <c r="M1770" s="298" t="s">
        <v>931</v>
      </c>
      <c r="N1770" s="251">
        <v>9</v>
      </c>
      <c r="O1770" s="296"/>
      <c r="P1770" s="297"/>
      <c r="Q1770" s="293"/>
      <c r="R1770" s="293"/>
      <c r="S1770" s="293"/>
    </row>
    <row r="1771" spans="2:19" ht="15.6" customHeight="1">
      <c r="B1771" s="247">
        <v>5351</v>
      </c>
      <c r="C1771" s="293" t="s">
        <v>2714</v>
      </c>
      <c r="D1771" s="294" t="s">
        <v>177</v>
      </c>
      <c r="E1771" s="267">
        <v>1350</v>
      </c>
      <c r="F1771" s="293" t="s">
        <v>166</v>
      </c>
      <c r="G1771" s="293" t="s">
        <v>7</v>
      </c>
      <c r="H1771" s="544">
        <v>44746</v>
      </c>
      <c r="I1771" s="293" t="s">
        <v>164</v>
      </c>
      <c r="J1771" s="268" t="s">
        <v>702</v>
      </c>
      <c r="K1771" s="293" t="s">
        <v>903</v>
      </c>
      <c r="L1771" s="251" t="s">
        <v>3272</v>
      </c>
      <c r="M1771" s="298" t="s">
        <v>949</v>
      </c>
      <c r="N1771" s="323">
        <v>15</v>
      </c>
      <c r="O1771" s="296"/>
      <c r="P1771" s="297"/>
      <c r="Q1771" s="293"/>
      <c r="R1771" s="293"/>
      <c r="S1771" s="293"/>
    </row>
    <row r="1772" spans="2:19" ht="15.6" customHeight="1">
      <c r="B1772" s="247">
        <v>5352</v>
      </c>
      <c r="C1772" s="293" t="s">
        <v>429</v>
      </c>
      <c r="D1772" s="255" t="s">
        <v>5019</v>
      </c>
      <c r="E1772" s="267">
        <v>3350</v>
      </c>
      <c r="F1772" s="293" t="s">
        <v>865</v>
      </c>
      <c r="G1772" s="293" t="s">
        <v>1609</v>
      </c>
      <c r="H1772" s="544">
        <v>44746</v>
      </c>
      <c r="I1772" s="293" t="s">
        <v>164</v>
      </c>
      <c r="J1772" s="268" t="s">
        <v>3273</v>
      </c>
      <c r="K1772" s="293" t="s">
        <v>1770</v>
      </c>
      <c r="L1772" s="251" t="s">
        <v>3274</v>
      </c>
      <c r="M1772" s="298" t="s">
        <v>2682</v>
      </c>
      <c r="N1772" s="251">
        <v>381</v>
      </c>
      <c r="O1772" s="296"/>
      <c r="P1772" s="297"/>
      <c r="Q1772" s="293"/>
      <c r="R1772" s="293"/>
      <c r="S1772" s="293"/>
    </row>
    <row r="1773" spans="2:19" ht="15.6" customHeight="1">
      <c r="B1773" s="247">
        <v>5353</v>
      </c>
      <c r="C1773" s="293" t="s">
        <v>427</v>
      </c>
      <c r="D1773" s="294" t="s">
        <v>725</v>
      </c>
      <c r="E1773" s="267">
        <v>3350</v>
      </c>
      <c r="F1773" s="293" t="s">
        <v>865</v>
      </c>
      <c r="G1773" s="293" t="s">
        <v>7</v>
      </c>
      <c r="H1773" s="544">
        <v>44746</v>
      </c>
      <c r="I1773" s="293" t="s">
        <v>164</v>
      </c>
      <c r="J1773" s="268" t="s">
        <v>3223</v>
      </c>
      <c r="K1773" s="293" t="s">
        <v>1770</v>
      </c>
      <c r="L1773" s="250" t="s">
        <v>3275</v>
      </c>
      <c r="M1773" s="298" t="s">
        <v>842</v>
      </c>
      <c r="N1773" s="249">
        <v>299</v>
      </c>
      <c r="O1773" s="296"/>
      <c r="P1773" s="297"/>
      <c r="Q1773" s="293"/>
      <c r="R1773" s="293"/>
      <c r="S1773" s="293"/>
    </row>
    <row r="1774" spans="2:19" ht="15.6" customHeight="1">
      <c r="B1774" s="247">
        <v>5354</v>
      </c>
      <c r="C1774" s="293" t="s">
        <v>429</v>
      </c>
      <c r="D1774" s="294" t="s">
        <v>78</v>
      </c>
      <c r="E1774" s="267">
        <v>1600</v>
      </c>
      <c r="F1774" s="293" t="s">
        <v>166</v>
      </c>
      <c r="G1774" s="293" t="s">
        <v>7</v>
      </c>
      <c r="H1774" s="544">
        <v>44746</v>
      </c>
      <c r="I1774" s="293" t="s">
        <v>164</v>
      </c>
      <c r="J1774" s="268" t="s">
        <v>3276</v>
      </c>
      <c r="K1774" s="293" t="s">
        <v>694</v>
      </c>
      <c r="L1774" s="251" t="s">
        <v>3277</v>
      </c>
      <c r="M1774" s="298" t="s">
        <v>79</v>
      </c>
      <c r="N1774" s="251">
        <v>213</v>
      </c>
      <c r="O1774" s="296"/>
      <c r="P1774" s="297"/>
      <c r="Q1774" s="293"/>
      <c r="R1774" s="293"/>
      <c r="S1774" s="293"/>
    </row>
    <row r="1775" spans="2:19" ht="15.6" customHeight="1">
      <c r="B1775" s="247">
        <v>5355</v>
      </c>
      <c r="C1775" s="293" t="s">
        <v>429</v>
      </c>
      <c r="D1775" s="294" t="s">
        <v>767</v>
      </c>
      <c r="E1775" s="267">
        <v>1800</v>
      </c>
      <c r="F1775" s="293" t="s">
        <v>163</v>
      </c>
      <c r="G1775" s="293" t="s">
        <v>7</v>
      </c>
      <c r="H1775" s="544">
        <v>44746</v>
      </c>
      <c r="I1775" s="293" t="s">
        <v>164</v>
      </c>
      <c r="J1775" s="268" t="s">
        <v>3243</v>
      </c>
      <c r="K1775" s="293" t="s">
        <v>1751</v>
      </c>
      <c r="L1775" s="251" t="s">
        <v>3278</v>
      </c>
      <c r="M1775" s="298" t="s">
        <v>852</v>
      </c>
      <c r="N1775" s="251">
        <v>311</v>
      </c>
      <c r="O1775" s="296"/>
      <c r="P1775" s="297"/>
      <c r="Q1775" s="293"/>
      <c r="R1775" s="293"/>
      <c r="S1775" s="293"/>
    </row>
    <row r="1776" spans="2:19" ht="15.6" customHeight="1">
      <c r="B1776" s="247">
        <v>5356</v>
      </c>
      <c r="C1776" s="293" t="s">
        <v>429</v>
      </c>
      <c r="D1776" s="294" t="s">
        <v>819</v>
      </c>
      <c r="E1776" s="267">
        <v>2180</v>
      </c>
      <c r="F1776" s="293" t="s">
        <v>163</v>
      </c>
      <c r="G1776" s="293" t="s">
        <v>1875</v>
      </c>
      <c r="H1776" s="544">
        <v>44746</v>
      </c>
      <c r="I1776" s="293" t="s">
        <v>164</v>
      </c>
      <c r="J1776" s="268" t="s">
        <v>3279</v>
      </c>
      <c r="K1776" s="293" t="s">
        <v>1751</v>
      </c>
      <c r="L1776" s="251" t="s">
        <v>3280</v>
      </c>
      <c r="M1776" s="298" t="s">
        <v>861</v>
      </c>
      <c r="N1776" s="425">
        <v>187</v>
      </c>
      <c r="O1776" s="296"/>
      <c r="P1776" s="297"/>
      <c r="Q1776" s="293"/>
      <c r="R1776" s="293"/>
      <c r="S1776" s="293"/>
    </row>
    <row r="1777" spans="2:19" ht="15.6" customHeight="1">
      <c r="B1777" s="247">
        <v>5357</v>
      </c>
      <c r="C1777" s="293" t="s">
        <v>429</v>
      </c>
      <c r="D1777" s="294" t="s">
        <v>422</v>
      </c>
      <c r="E1777" s="267">
        <v>2180</v>
      </c>
      <c r="F1777" s="293" t="s">
        <v>163</v>
      </c>
      <c r="G1777" s="293" t="s">
        <v>7</v>
      </c>
      <c r="H1777" s="544">
        <v>44746</v>
      </c>
      <c r="I1777" s="293" t="s">
        <v>164</v>
      </c>
      <c r="J1777" s="268" t="s">
        <v>3243</v>
      </c>
      <c r="K1777" s="293" t="s">
        <v>1751</v>
      </c>
      <c r="L1777" s="251" t="s">
        <v>3281</v>
      </c>
      <c r="M1777" s="298" t="s">
        <v>825</v>
      </c>
      <c r="N1777" s="251">
        <v>220</v>
      </c>
      <c r="O1777" s="296"/>
      <c r="P1777" s="297"/>
      <c r="Q1777" s="293"/>
      <c r="R1777" s="293"/>
      <c r="S1777" s="293"/>
    </row>
    <row r="1778" spans="2:19" ht="28.35" customHeight="1">
      <c r="B1778" s="247">
        <v>5358</v>
      </c>
      <c r="C1778" s="293" t="s">
        <v>429</v>
      </c>
      <c r="D1778" s="294" t="s">
        <v>2473</v>
      </c>
      <c r="E1778" s="267">
        <v>150</v>
      </c>
      <c r="F1778" s="293" t="s">
        <v>166</v>
      </c>
      <c r="G1778" s="293" t="s">
        <v>7</v>
      </c>
      <c r="H1778" s="544">
        <v>44746</v>
      </c>
      <c r="I1778" s="293" t="s">
        <v>284</v>
      </c>
      <c r="J1778" s="268" t="s">
        <v>2638</v>
      </c>
      <c r="K1778" s="293" t="s">
        <v>903</v>
      </c>
      <c r="L1778" s="251" t="s">
        <v>3282</v>
      </c>
      <c r="M1778" s="298" t="s">
        <v>2469</v>
      </c>
      <c r="N1778" s="251">
        <v>376</v>
      </c>
      <c r="O1778" s="296"/>
      <c r="P1778" s="297"/>
      <c r="Q1778" s="293"/>
      <c r="R1778" s="293"/>
      <c r="S1778" s="293"/>
    </row>
    <row r="1779" spans="2:19" ht="28.35" customHeight="1">
      <c r="B1779" s="247">
        <v>5359</v>
      </c>
      <c r="C1779" s="293" t="s">
        <v>429</v>
      </c>
      <c r="D1779" s="294" t="s">
        <v>41</v>
      </c>
      <c r="E1779" s="267">
        <v>2800</v>
      </c>
      <c r="F1779" s="293" t="s">
        <v>198</v>
      </c>
      <c r="G1779" s="293" t="s">
        <v>7</v>
      </c>
      <c r="H1779" s="544">
        <v>44746</v>
      </c>
      <c r="I1779" s="293" t="s">
        <v>164</v>
      </c>
      <c r="J1779" s="268" t="s">
        <v>182</v>
      </c>
      <c r="K1779" s="293" t="s">
        <v>1749</v>
      </c>
      <c r="L1779" s="251" t="s">
        <v>3283</v>
      </c>
      <c r="M1779" s="298" t="s">
        <v>42</v>
      </c>
      <c r="N1779" s="251">
        <v>195</v>
      </c>
      <c r="O1779" s="296"/>
      <c r="P1779" s="297"/>
      <c r="Q1779" s="293"/>
      <c r="R1779" s="293"/>
      <c r="S1779" s="293"/>
    </row>
    <row r="1780" spans="2:19" ht="15">
      <c r="B1780" s="247">
        <v>5360</v>
      </c>
      <c r="C1780" s="293" t="s">
        <v>3284</v>
      </c>
      <c r="D1780" s="294" t="s">
        <v>395</v>
      </c>
      <c r="E1780" s="267">
        <v>3350</v>
      </c>
      <c r="F1780" s="293" t="s">
        <v>198</v>
      </c>
      <c r="G1780" s="293" t="s">
        <v>1609</v>
      </c>
      <c r="H1780" s="544">
        <v>44746</v>
      </c>
      <c r="I1780" s="293" t="s">
        <v>164</v>
      </c>
      <c r="J1780" s="268" t="s">
        <v>3285</v>
      </c>
      <c r="K1780" s="293" t="s">
        <v>1749</v>
      </c>
      <c r="L1780" s="251" t="s">
        <v>3286</v>
      </c>
      <c r="M1780" s="298" t="s">
        <v>1445</v>
      </c>
      <c r="N1780" s="251">
        <v>264</v>
      </c>
      <c r="O1780" s="296"/>
      <c r="P1780" s="297"/>
      <c r="Q1780" s="293"/>
      <c r="R1780" s="293"/>
      <c r="S1780" s="293"/>
    </row>
    <row r="1781" spans="2:19" ht="15">
      <c r="B1781" s="247">
        <v>5361</v>
      </c>
      <c r="C1781" s="293"/>
      <c r="D1781" s="294" t="s">
        <v>3237</v>
      </c>
      <c r="E1781" s="267"/>
      <c r="F1781" s="293"/>
      <c r="G1781" s="293"/>
      <c r="H1781" s="544"/>
      <c r="I1781" s="293"/>
      <c r="J1781" s="268"/>
      <c r="K1781" s="293"/>
      <c r="L1781" s="251"/>
      <c r="M1781" s="298"/>
      <c r="N1781" s="251"/>
      <c r="O1781" s="296"/>
      <c r="P1781" s="297"/>
      <c r="Q1781" s="293"/>
      <c r="R1781" s="293"/>
      <c r="S1781" s="293"/>
    </row>
    <row r="1782" spans="2:19" ht="15">
      <c r="B1782" s="247">
        <v>5362</v>
      </c>
      <c r="C1782" s="293" t="s">
        <v>429</v>
      </c>
      <c r="D1782" s="294" t="s">
        <v>215</v>
      </c>
      <c r="E1782" s="267">
        <v>1400</v>
      </c>
      <c r="F1782" s="293" t="s">
        <v>166</v>
      </c>
      <c r="G1782" s="293" t="s">
        <v>7</v>
      </c>
      <c r="H1782" s="544">
        <v>44746</v>
      </c>
      <c r="I1782" s="293" t="s">
        <v>164</v>
      </c>
      <c r="J1782" s="268" t="s">
        <v>3276</v>
      </c>
      <c r="K1782" s="293" t="s">
        <v>903</v>
      </c>
      <c r="L1782" s="251" t="s">
        <v>3287</v>
      </c>
      <c r="M1782" s="298" t="s">
        <v>92</v>
      </c>
      <c r="N1782" s="251">
        <v>200</v>
      </c>
      <c r="O1782" s="296"/>
      <c r="P1782" s="297"/>
      <c r="Q1782" s="293"/>
      <c r="R1782" s="293"/>
      <c r="S1782" s="293"/>
    </row>
    <row r="1783" spans="2:19" ht="15">
      <c r="B1783" s="247">
        <f>B1782+1</f>
        <v>5363</v>
      </c>
      <c r="C1783" s="293" t="s">
        <v>429</v>
      </c>
      <c r="D1783" s="294" t="s">
        <v>87</v>
      </c>
      <c r="E1783" s="267">
        <v>200</v>
      </c>
      <c r="F1783" s="293" t="s">
        <v>166</v>
      </c>
      <c r="G1783" s="293" t="s">
        <v>7</v>
      </c>
      <c r="H1783" s="544">
        <v>44817</v>
      </c>
      <c r="I1783" s="293" t="s">
        <v>402</v>
      </c>
      <c r="J1783" s="268" t="s">
        <v>2677</v>
      </c>
      <c r="K1783" s="293" t="s">
        <v>903</v>
      </c>
      <c r="L1783" s="251" t="s">
        <v>3288</v>
      </c>
      <c r="M1783" s="298" t="s">
        <v>88</v>
      </c>
      <c r="N1783" s="251">
        <v>217</v>
      </c>
      <c r="O1783" s="296"/>
      <c r="P1783" s="297"/>
      <c r="Q1783" s="293"/>
      <c r="R1783" s="293"/>
      <c r="S1783" s="293"/>
    </row>
    <row r="1784" spans="2:19" ht="15.6" customHeight="1">
      <c r="B1784" s="247">
        <v>5363</v>
      </c>
      <c r="C1784" s="293" t="s">
        <v>429</v>
      </c>
      <c r="D1784" s="294" t="s">
        <v>72</v>
      </c>
      <c r="E1784" s="267">
        <v>1400</v>
      </c>
      <c r="F1784" s="293" t="s">
        <v>166</v>
      </c>
      <c r="G1784" s="293" t="s">
        <v>7</v>
      </c>
      <c r="H1784" s="544">
        <v>44746</v>
      </c>
      <c r="I1784" s="293" t="s">
        <v>164</v>
      </c>
      <c r="J1784" s="268" t="s">
        <v>3276</v>
      </c>
      <c r="K1784" s="293" t="s">
        <v>903</v>
      </c>
      <c r="L1784" s="251" t="s">
        <v>3289</v>
      </c>
      <c r="M1784" s="298" t="s">
        <v>73</v>
      </c>
      <c r="N1784" s="251">
        <v>268</v>
      </c>
      <c r="O1784" s="296"/>
      <c r="P1784" s="297"/>
      <c r="Q1784" s="293"/>
      <c r="R1784" s="293"/>
      <c r="S1784" s="293"/>
    </row>
    <row r="1785" spans="2:19" ht="15.6" customHeight="1">
      <c r="B1785" s="247">
        <f>B1784+1</f>
        <v>5364</v>
      </c>
      <c r="C1785" s="293" t="s">
        <v>429</v>
      </c>
      <c r="D1785" s="294" t="s">
        <v>87</v>
      </c>
      <c r="E1785" s="267">
        <v>1600</v>
      </c>
      <c r="F1785" s="293" t="s">
        <v>166</v>
      </c>
      <c r="G1785" s="293" t="s">
        <v>7</v>
      </c>
      <c r="H1785" s="544">
        <v>44817</v>
      </c>
      <c r="I1785" s="293" t="s">
        <v>164</v>
      </c>
      <c r="J1785" s="268" t="s">
        <v>3290</v>
      </c>
      <c r="K1785" s="293" t="s">
        <v>903</v>
      </c>
      <c r="L1785" s="251" t="s">
        <v>3291</v>
      </c>
      <c r="M1785" s="298" t="s">
        <v>88</v>
      </c>
      <c r="N1785" s="251">
        <v>217</v>
      </c>
      <c r="O1785" s="296" t="s">
        <v>3292</v>
      </c>
      <c r="P1785" s="297"/>
      <c r="Q1785" s="293"/>
      <c r="R1785" s="293"/>
      <c r="S1785" s="293"/>
    </row>
    <row r="1786" spans="2:19" ht="15.6" customHeight="1">
      <c r="B1786" s="247">
        <v>5364</v>
      </c>
      <c r="C1786" s="293" t="s">
        <v>429</v>
      </c>
      <c r="D1786" s="294" t="s">
        <v>35</v>
      </c>
      <c r="E1786" s="267">
        <v>2800</v>
      </c>
      <c r="F1786" s="293" t="s">
        <v>198</v>
      </c>
      <c r="G1786" s="293" t="s">
        <v>1609</v>
      </c>
      <c r="H1786" s="544">
        <v>44746</v>
      </c>
      <c r="I1786" s="293" t="s">
        <v>164</v>
      </c>
      <c r="J1786" s="268" t="s">
        <v>3020</v>
      </c>
      <c r="K1786" s="293" t="s">
        <v>1749</v>
      </c>
      <c r="L1786" s="251" t="s">
        <v>3293</v>
      </c>
      <c r="M1786" s="298" t="s">
        <v>36</v>
      </c>
      <c r="N1786" s="251">
        <v>194</v>
      </c>
      <c r="O1786" s="296"/>
      <c r="P1786" s="297"/>
      <c r="Q1786" s="293"/>
      <c r="R1786" s="293"/>
      <c r="S1786" s="293"/>
    </row>
    <row r="1787" spans="2:19" ht="15.6" customHeight="1">
      <c r="B1787" s="247">
        <v>5365</v>
      </c>
      <c r="C1787" s="211" t="s">
        <v>294</v>
      </c>
      <c r="D1787" s="294" t="s">
        <v>2201</v>
      </c>
      <c r="E1787" s="267">
        <v>2600</v>
      </c>
      <c r="F1787" s="293" t="s">
        <v>166</v>
      </c>
      <c r="G1787" s="293" t="s">
        <v>7</v>
      </c>
      <c r="H1787" s="544">
        <v>44747</v>
      </c>
      <c r="I1787" s="293" t="s">
        <v>164</v>
      </c>
      <c r="J1787" s="268" t="s">
        <v>3294</v>
      </c>
      <c r="K1787" s="293" t="s">
        <v>903</v>
      </c>
      <c r="L1787" s="251" t="s">
        <v>3295</v>
      </c>
      <c r="M1787" s="298" t="s">
        <v>2200</v>
      </c>
      <c r="N1787" s="251">
        <v>365</v>
      </c>
      <c r="O1787" s="296" t="s">
        <v>686</v>
      </c>
      <c r="P1787" s="297"/>
      <c r="Q1787" s="293"/>
      <c r="R1787" s="293"/>
      <c r="S1787" s="293"/>
    </row>
    <row r="1788" spans="2:19" ht="15.6" customHeight="1">
      <c r="B1788" s="247">
        <v>5366</v>
      </c>
      <c r="C1788" s="293" t="s">
        <v>429</v>
      </c>
      <c r="D1788" s="294" t="s">
        <v>2119</v>
      </c>
      <c r="E1788" s="267">
        <v>2180</v>
      </c>
      <c r="F1788" s="293" t="s">
        <v>2051</v>
      </c>
      <c r="G1788" s="293" t="s">
        <v>7</v>
      </c>
      <c r="H1788" s="544">
        <v>44747</v>
      </c>
      <c r="I1788" s="293" t="s">
        <v>164</v>
      </c>
      <c r="J1788" s="268" t="s">
        <v>3296</v>
      </c>
      <c r="K1788" s="293" t="s">
        <v>1773</v>
      </c>
      <c r="L1788" s="251" t="s">
        <v>3297</v>
      </c>
      <c r="M1788" s="298" t="s">
        <v>2117</v>
      </c>
      <c r="N1788" s="251">
        <v>362</v>
      </c>
      <c r="O1788" s="296"/>
      <c r="P1788" s="297"/>
      <c r="Q1788" s="293"/>
      <c r="R1788" s="293"/>
      <c r="S1788" s="293"/>
    </row>
    <row r="1789" spans="2:19" ht="15">
      <c r="B1789" s="247">
        <v>5367</v>
      </c>
      <c r="C1789" s="293" t="s">
        <v>429</v>
      </c>
      <c r="D1789" s="294" t="s">
        <v>2119</v>
      </c>
      <c r="E1789" s="267">
        <v>6000</v>
      </c>
      <c r="F1789" s="293" t="s">
        <v>2051</v>
      </c>
      <c r="G1789" s="293" t="s">
        <v>7</v>
      </c>
      <c r="H1789" s="544">
        <v>44747</v>
      </c>
      <c r="I1789" s="293" t="s">
        <v>1766</v>
      </c>
      <c r="J1789" s="268" t="s">
        <v>3298</v>
      </c>
      <c r="K1789" s="293" t="s">
        <v>1773</v>
      </c>
      <c r="L1789" s="251" t="s">
        <v>3299</v>
      </c>
      <c r="M1789" s="298" t="s">
        <v>2117</v>
      </c>
      <c r="N1789" s="251">
        <v>362</v>
      </c>
      <c r="O1789" s="296"/>
      <c r="P1789" s="297"/>
      <c r="Q1789" s="293"/>
      <c r="R1789" s="293"/>
      <c r="S1789" s="293"/>
    </row>
    <row r="1790" spans="2:19" ht="15">
      <c r="B1790" s="247">
        <v>5368</v>
      </c>
      <c r="C1790" s="293" t="s">
        <v>429</v>
      </c>
      <c r="D1790" s="294" t="s">
        <v>580</v>
      </c>
      <c r="E1790" s="267">
        <v>3350</v>
      </c>
      <c r="F1790" s="293" t="s">
        <v>865</v>
      </c>
      <c r="G1790" s="293" t="s">
        <v>1638</v>
      </c>
      <c r="H1790" s="544">
        <v>44747</v>
      </c>
      <c r="I1790" s="293" t="s">
        <v>164</v>
      </c>
      <c r="J1790" s="268" t="s">
        <v>3300</v>
      </c>
      <c r="K1790" s="293" t="s">
        <v>1770</v>
      </c>
      <c r="L1790" s="251" t="s">
        <v>3301</v>
      </c>
      <c r="M1790" s="298" t="s">
        <v>848</v>
      </c>
      <c r="N1790" s="251">
        <v>306</v>
      </c>
      <c r="O1790" s="296"/>
      <c r="P1790" s="297"/>
      <c r="Q1790" s="293"/>
      <c r="R1790" s="293"/>
      <c r="S1790" s="293"/>
    </row>
    <row r="1791" spans="2:19" ht="15">
      <c r="B1791" s="247">
        <v>5369</v>
      </c>
      <c r="C1791" s="293" t="s">
        <v>429</v>
      </c>
      <c r="D1791" s="294" t="s">
        <v>12</v>
      </c>
      <c r="E1791" s="267">
        <v>2180</v>
      </c>
      <c r="F1791" s="293" t="s">
        <v>163</v>
      </c>
      <c r="G1791" s="293" t="s">
        <v>7</v>
      </c>
      <c r="H1791" s="544">
        <v>44747</v>
      </c>
      <c r="I1791" s="293" t="s">
        <v>164</v>
      </c>
      <c r="J1791" s="268" t="s">
        <v>2632</v>
      </c>
      <c r="K1791" s="293" t="s">
        <v>1751</v>
      </c>
      <c r="L1791" s="251" t="s">
        <v>3302</v>
      </c>
      <c r="M1791" s="298" t="s">
        <v>13</v>
      </c>
      <c r="N1791" s="251">
        <v>177</v>
      </c>
      <c r="O1791" s="296"/>
      <c r="P1791" s="297" t="s">
        <v>372</v>
      </c>
      <c r="Q1791" s="293"/>
      <c r="R1791" s="293"/>
      <c r="S1791" s="293"/>
    </row>
    <row r="1792" spans="2:19" ht="15.6" thickBot="1">
      <c r="B1792" s="247">
        <v>5370</v>
      </c>
      <c r="C1792" s="293" t="s">
        <v>427</v>
      </c>
      <c r="D1792" s="294" t="s">
        <v>2633</v>
      </c>
      <c r="E1792" s="267">
        <v>3350</v>
      </c>
      <c r="F1792" s="293" t="s">
        <v>198</v>
      </c>
      <c r="G1792" s="293" t="s">
        <v>1609</v>
      </c>
      <c r="H1792" s="544">
        <v>44747</v>
      </c>
      <c r="I1792" s="293" t="s">
        <v>164</v>
      </c>
      <c r="J1792" s="268" t="s">
        <v>3020</v>
      </c>
      <c r="K1792" s="293" t="s">
        <v>1749</v>
      </c>
      <c r="L1792" s="251" t="s">
        <v>3303</v>
      </c>
      <c r="M1792" s="298" t="s">
        <v>1363</v>
      </c>
      <c r="N1792" s="251">
        <v>82</v>
      </c>
      <c r="O1792" s="296"/>
      <c r="P1792" s="297"/>
      <c r="Q1792" s="293"/>
      <c r="R1792" s="293"/>
      <c r="S1792" s="293"/>
    </row>
    <row r="1793" spans="1:19" ht="15.6" customHeight="1" thickBot="1">
      <c r="B1793" s="247">
        <v>5371</v>
      </c>
      <c r="C1793" s="482"/>
      <c r="D1793" s="483" t="s">
        <v>3237</v>
      </c>
      <c r="E1793" s="484"/>
      <c r="F1793" s="280"/>
      <c r="G1793" s="280"/>
      <c r="H1793" s="566"/>
      <c r="I1793" s="280"/>
      <c r="J1793" s="280"/>
      <c r="K1793" s="280"/>
      <c r="L1793" s="733"/>
      <c r="M1793" s="485"/>
      <c r="N1793" s="251"/>
      <c r="O1793" s="296"/>
      <c r="P1793" s="297"/>
      <c r="Q1793" s="293"/>
      <c r="R1793" s="293"/>
      <c r="S1793" s="293"/>
    </row>
    <row r="1794" spans="1:19" ht="30.6" thickBot="1">
      <c r="B1794" s="247">
        <v>5372</v>
      </c>
      <c r="C1794" s="486" t="s">
        <v>429</v>
      </c>
      <c r="D1794" s="475" t="s">
        <v>1562</v>
      </c>
      <c r="E1794" s="476">
        <v>3350</v>
      </c>
      <c r="F1794" s="274" t="s">
        <v>198</v>
      </c>
      <c r="G1794" s="274" t="s">
        <v>7</v>
      </c>
      <c r="H1794" s="565">
        <v>44747</v>
      </c>
      <c r="I1794" s="274" t="s">
        <v>164</v>
      </c>
      <c r="J1794" s="274" t="s">
        <v>3059</v>
      </c>
      <c r="K1794" s="274" t="s">
        <v>1749</v>
      </c>
      <c r="L1794" s="731" t="s">
        <v>3304</v>
      </c>
      <c r="M1794" s="281" t="s">
        <v>1590</v>
      </c>
      <c r="N1794" s="282">
        <v>331</v>
      </c>
      <c r="O1794" s="296"/>
      <c r="P1794" s="297"/>
      <c r="Q1794" s="293"/>
      <c r="R1794" s="293"/>
      <c r="S1794" s="293"/>
    </row>
    <row r="1795" spans="1:19" ht="15.6" customHeight="1" thickBot="1">
      <c r="B1795" s="247">
        <v>5373</v>
      </c>
      <c r="C1795" s="274" t="s">
        <v>429</v>
      </c>
      <c r="D1795" s="475" t="s">
        <v>2831</v>
      </c>
      <c r="E1795" s="476">
        <v>2180</v>
      </c>
      <c r="F1795" s="274" t="s">
        <v>303</v>
      </c>
      <c r="G1795" s="274" t="s">
        <v>1609</v>
      </c>
      <c r="H1795" s="565">
        <v>44747</v>
      </c>
      <c r="I1795" s="274" t="s">
        <v>164</v>
      </c>
      <c r="J1795" s="274" t="s">
        <v>3252</v>
      </c>
      <c r="K1795" s="274" t="s">
        <v>1775</v>
      </c>
      <c r="L1795" s="731" t="s">
        <v>3305</v>
      </c>
      <c r="M1795" s="281" t="s">
        <v>2830</v>
      </c>
      <c r="N1795" s="282">
        <v>410</v>
      </c>
      <c r="O1795" s="296"/>
      <c r="P1795" s="297"/>
      <c r="Q1795" s="293"/>
      <c r="R1795" s="293"/>
      <c r="S1795" s="293"/>
    </row>
    <row r="1796" spans="1:19" ht="15.6" customHeight="1" thickBot="1">
      <c r="B1796" s="247">
        <v>5374</v>
      </c>
      <c r="C1796" s="486" t="s">
        <v>429</v>
      </c>
      <c r="D1796" s="487" t="s">
        <v>1554</v>
      </c>
      <c r="E1796" s="488">
        <v>2180</v>
      </c>
      <c r="F1796" s="276" t="s">
        <v>163</v>
      </c>
      <c r="G1796" s="276" t="s">
        <v>1875</v>
      </c>
      <c r="H1796" s="567">
        <v>44688</v>
      </c>
      <c r="I1796" s="276" t="s">
        <v>164</v>
      </c>
      <c r="J1796" s="276" t="s">
        <v>3059</v>
      </c>
      <c r="K1796" s="276" t="s">
        <v>1751</v>
      </c>
      <c r="L1796" s="734" t="s">
        <v>3306</v>
      </c>
      <c r="M1796" s="489" t="s">
        <v>1586</v>
      </c>
      <c r="N1796" s="251">
        <v>325</v>
      </c>
      <c r="O1796" s="296"/>
      <c r="P1796" s="297"/>
      <c r="Q1796" s="293"/>
      <c r="R1796" s="293"/>
      <c r="S1796" s="293"/>
    </row>
    <row r="1797" spans="1:19" ht="15.6" customHeight="1" thickBot="1">
      <c r="B1797" s="247">
        <f>B1796+1</f>
        <v>5375</v>
      </c>
      <c r="C1797" s="486" t="s">
        <v>429</v>
      </c>
      <c r="D1797" s="475" t="s">
        <v>551</v>
      </c>
      <c r="E1797" s="476">
        <v>2180</v>
      </c>
      <c r="F1797" s="274" t="s">
        <v>303</v>
      </c>
      <c r="G1797" s="274" t="s">
        <v>7</v>
      </c>
      <c r="H1797" s="565">
        <v>44688</v>
      </c>
      <c r="I1797" s="274" t="s">
        <v>164</v>
      </c>
      <c r="J1797" s="274" t="s">
        <v>3307</v>
      </c>
      <c r="K1797" s="274" t="s">
        <v>1775</v>
      </c>
      <c r="L1797" s="731" t="s">
        <v>3308</v>
      </c>
      <c r="M1797" s="281" t="s">
        <v>840</v>
      </c>
      <c r="N1797" s="282">
        <v>296</v>
      </c>
      <c r="O1797" s="296"/>
      <c r="P1797" s="297"/>
      <c r="Q1797" s="293"/>
      <c r="R1797" s="293"/>
      <c r="S1797" s="293"/>
    </row>
    <row r="1798" spans="1:19" ht="30.6" thickBot="1">
      <c r="B1798" s="247">
        <v>5375</v>
      </c>
      <c r="C1798" s="276" t="s">
        <v>429</v>
      </c>
      <c r="D1798" s="487" t="s">
        <v>90</v>
      </c>
      <c r="E1798" s="488">
        <v>1600</v>
      </c>
      <c r="F1798" s="276" t="s">
        <v>166</v>
      </c>
      <c r="G1798" s="276" t="s">
        <v>38</v>
      </c>
      <c r="H1798" s="567">
        <v>44688</v>
      </c>
      <c r="I1798" s="276" t="s">
        <v>164</v>
      </c>
      <c r="J1798" s="276" t="s">
        <v>4937</v>
      </c>
      <c r="K1798" s="293" t="s">
        <v>903</v>
      </c>
      <c r="L1798" s="734" t="s">
        <v>3309</v>
      </c>
      <c r="M1798" s="489" t="s">
        <v>91</v>
      </c>
      <c r="N1798" s="490">
        <v>218</v>
      </c>
      <c r="O1798" s="296"/>
      <c r="P1798" s="297"/>
      <c r="Q1798" s="293"/>
      <c r="R1798" s="293"/>
      <c r="S1798" s="293"/>
    </row>
    <row r="1799" spans="1:19" ht="30.6" thickBot="1">
      <c r="B1799" s="247">
        <v>5376</v>
      </c>
      <c r="C1799" s="486" t="s">
        <v>429</v>
      </c>
      <c r="D1799" s="475" t="s">
        <v>517</v>
      </c>
      <c r="E1799" s="476">
        <v>2180</v>
      </c>
      <c r="F1799" s="274" t="s">
        <v>518</v>
      </c>
      <c r="G1799" s="274" t="s">
        <v>7</v>
      </c>
      <c r="H1799" s="565">
        <v>44688</v>
      </c>
      <c r="I1799" s="274" t="s">
        <v>164</v>
      </c>
      <c r="J1799" s="274" t="s">
        <v>3310</v>
      </c>
      <c r="K1799" s="491" t="s">
        <v>1771</v>
      </c>
      <c r="L1799" s="731" t="s">
        <v>3311</v>
      </c>
      <c r="M1799" s="281" t="s">
        <v>841</v>
      </c>
      <c r="N1799" s="282">
        <v>298</v>
      </c>
      <c r="O1799" s="296"/>
      <c r="P1799" s="297"/>
      <c r="Q1799" s="293"/>
      <c r="R1799" s="293"/>
      <c r="S1799" s="293"/>
    </row>
    <row r="1800" spans="1:19" ht="30.6" thickBot="1">
      <c r="B1800" s="247">
        <f>B1799+1</f>
        <v>5377</v>
      </c>
      <c r="C1800" s="486" t="s">
        <v>429</v>
      </c>
      <c r="D1800" s="487" t="s">
        <v>814</v>
      </c>
      <c r="E1800" s="488">
        <v>2180</v>
      </c>
      <c r="F1800" s="276" t="s">
        <v>518</v>
      </c>
      <c r="G1800" s="276" t="s">
        <v>7</v>
      </c>
      <c r="H1800" s="567">
        <v>44688</v>
      </c>
      <c r="I1800" s="276" t="s">
        <v>164</v>
      </c>
      <c r="J1800" s="276" t="s">
        <v>3312</v>
      </c>
      <c r="K1800" s="492" t="s">
        <v>1771</v>
      </c>
      <c r="L1800" s="734" t="s">
        <v>3313</v>
      </c>
      <c r="M1800" s="489" t="s">
        <v>863</v>
      </c>
      <c r="N1800" s="490">
        <v>322</v>
      </c>
      <c r="O1800" s="296"/>
      <c r="P1800" s="297"/>
      <c r="Q1800" s="293"/>
      <c r="R1800" s="293"/>
      <c r="S1800" s="293"/>
    </row>
    <row r="1801" spans="1:19" ht="30.6" thickBot="1">
      <c r="B1801" s="247">
        <v>5377</v>
      </c>
      <c r="C1801" s="486" t="s">
        <v>429</v>
      </c>
      <c r="D1801" s="487" t="s">
        <v>104</v>
      </c>
      <c r="E1801" s="488">
        <v>2180</v>
      </c>
      <c r="F1801" s="276" t="s">
        <v>163</v>
      </c>
      <c r="G1801" s="276" t="s">
        <v>7</v>
      </c>
      <c r="H1801" s="567">
        <v>44688</v>
      </c>
      <c r="I1801" s="276" t="s">
        <v>164</v>
      </c>
      <c r="J1801" s="276" t="s">
        <v>2606</v>
      </c>
      <c r="K1801" s="276" t="s">
        <v>1751</v>
      </c>
      <c r="L1801" s="734" t="s">
        <v>3314</v>
      </c>
      <c r="M1801" s="489" t="s">
        <v>105</v>
      </c>
      <c r="N1801" s="249">
        <v>241</v>
      </c>
      <c r="O1801" s="296"/>
      <c r="P1801" s="297"/>
      <c r="Q1801" s="293"/>
      <c r="R1801" s="293"/>
      <c r="S1801" s="293"/>
    </row>
    <row r="1802" spans="1:19" ht="15.6" customHeight="1" thickBot="1">
      <c r="B1802" s="247">
        <v>5378</v>
      </c>
      <c r="C1802" s="486" t="s">
        <v>429</v>
      </c>
      <c r="D1802" s="475" t="s">
        <v>2210</v>
      </c>
      <c r="E1802" s="476">
        <v>2180</v>
      </c>
      <c r="F1802" s="274" t="s">
        <v>163</v>
      </c>
      <c r="G1802" s="274" t="s">
        <v>7</v>
      </c>
      <c r="H1802" s="565">
        <v>44719</v>
      </c>
      <c r="I1802" s="274" t="s">
        <v>164</v>
      </c>
      <c r="J1802" s="274" t="s">
        <v>2402</v>
      </c>
      <c r="K1802" s="274" t="s">
        <v>694</v>
      </c>
      <c r="L1802" s="731" t="s">
        <v>3315</v>
      </c>
      <c r="M1802" s="281" t="s">
        <v>2269</v>
      </c>
      <c r="N1802" s="251">
        <v>366</v>
      </c>
      <c r="O1802" s="296" t="s">
        <v>686</v>
      </c>
      <c r="P1802" s="297"/>
      <c r="Q1802" s="293"/>
      <c r="R1802" s="293"/>
      <c r="S1802" s="293"/>
    </row>
    <row r="1803" spans="1:19" ht="15.6" customHeight="1" thickBot="1">
      <c r="B1803" s="247">
        <v>5379</v>
      </c>
      <c r="C1803" s="274" t="s">
        <v>429</v>
      </c>
      <c r="D1803" s="294" t="s">
        <v>412</v>
      </c>
      <c r="E1803" s="476">
        <v>2800</v>
      </c>
      <c r="F1803" s="274" t="s">
        <v>865</v>
      </c>
      <c r="G1803" s="274" t="s">
        <v>7</v>
      </c>
      <c r="H1803" s="565">
        <v>44748</v>
      </c>
      <c r="I1803" s="274" t="s">
        <v>164</v>
      </c>
      <c r="J1803" s="274" t="s">
        <v>2326</v>
      </c>
      <c r="K1803" s="293" t="s">
        <v>1770</v>
      </c>
      <c r="L1803" s="731">
        <v>1</v>
      </c>
      <c r="M1803" s="298" t="s">
        <v>822</v>
      </c>
      <c r="N1803" s="493">
        <v>374</v>
      </c>
      <c r="O1803" s="296"/>
      <c r="P1803" s="297"/>
      <c r="Q1803" s="293"/>
      <c r="R1803" s="293"/>
      <c r="S1803" s="293"/>
    </row>
    <row r="1804" spans="1:19" ht="15.6" customHeight="1" thickBot="1">
      <c r="B1804" s="247">
        <v>5380</v>
      </c>
      <c r="C1804" s="486" t="s">
        <v>429</v>
      </c>
      <c r="D1804" s="487" t="s">
        <v>106</v>
      </c>
      <c r="E1804" s="488">
        <v>2180</v>
      </c>
      <c r="F1804" s="276" t="s">
        <v>163</v>
      </c>
      <c r="G1804" s="276" t="s">
        <v>1609</v>
      </c>
      <c r="H1804" s="567">
        <v>44719</v>
      </c>
      <c r="I1804" s="276" t="s">
        <v>164</v>
      </c>
      <c r="J1804" s="277" t="s">
        <v>2632</v>
      </c>
      <c r="K1804" s="276" t="s">
        <v>1751</v>
      </c>
      <c r="L1804" s="734" t="s">
        <v>3316</v>
      </c>
      <c r="M1804" s="489" t="s">
        <v>107</v>
      </c>
      <c r="N1804" s="490">
        <v>242</v>
      </c>
      <c r="O1804" s="296"/>
      <c r="P1804" s="297"/>
      <c r="Q1804" s="293"/>
      <c r="R1804" s="293"/>
      <c r="S1804" s="293"/>
    </row>
    <row r="1805" spans="1:19" ht="15.6" customHeight="1" thickBot="1">
      <c r="A1805" s="29"/>
      <c r="B1805" s="247">
        <v>5381</v>
      </c>
      <c r="C1805" s="276" t="s">
        <v>429</v>
      </c>
      <c r="D1805" s="487" t="s">
        <v>725</v>
      </c>
      <c r="E1805" s="488">
        <v>2275</v>
      </c>
      <c r="F1805" s="276" t="s">
        <v>518</v>
      </c>
      <c r="G1805" s="276" t="s">
        <v>1609</v>
      </c>
      <c r="H1805" s="567">
        <v>44749</v>
      </c>
      <c r="I1805" s="276" t="s">
        <v>164</v>
      </c>
      <c r="J1805" s="276" t="s">
        <v>2993</v>
      </c>
      <c r="K1805" s="276" t="s">
        <v>1771</v>
      </c>
      <c r="L1805" s="735" t="s">
        <v>3317</v>
      </c>
      <c r="M1805" s="489" t="s">
        <v>842</v>
      </c>
      <c r="N1805" s="251">
        <v>371</v>
      </c>
      <c r="O1805" s="296"/>
      <c r="P1805" s="297"/>
      <c r="Q1805" s="293"/>
      <c r="R1805" s="293"/>
      <c r="S1805" s="293"/>
    </row>
    <row r="1806" spans="1:19" ht="15.6" customHeight="1" thickBot="1">
      <c r="A1806" s="29"/>
      <c r="B1806" s="247">
        <v>5382</v>
      </c>
      <c r="C1806" s="486" t="s">
        <v>429</v>
      </c>
      <c r="D1806" s="475" t="s">
        <v>16</v>
      </c>
      <c r="E1806" s="476">
        <v>2180</v>
      </c>
      <c r="F1806" s="274" t="s">
        <v>163</v>
      </c>
      <c r="G1806" s="274" t="s">
        <v>7</v>
      </c>
      <c r="H1806" s="565">
        <v>44749</v>
      </c>
      <c r="I1806" s="274" t="s">
        <v>164</v>
      </c>
      <c r="J1806" s="274" t="s">
        <v>3098</v>
      </c>
      <c r="K1806" s="274" t="s">
        <v>1751</v>
      </c>
      <c r="L1806" s="731" t="s">
        <v>3318</v>
      </c>
      <c r="M1806" s="281" t="s">
        <v>17</v>
      </c>
      <c r="N1806" s="282">
        <v>116</v>
      </c>
      <c r="O1806" s="296"/>
      <c r="P1806" s="297" t="s">
        <v>3267</v>
      </c>
      <c r="Q1806" s="293"/>
      <c r="R1806" s="293"/>
      <c r="S1806" s="293"/>
    </row>
    <row r="1807" spans="1:19" ht="15.6" customHeight="1" thickBot="1">
      <c r="A1807" s="29"/>
      <c r="B1807" s="247">
        <v>5383</v>
      </c>
      <c r="C1807" s="276" t="s">
        <v>429</v>
      </c>
      <c r="D1807" s="487" t="s">
        <v>558</v>
      </c>
      <c r="E1807" s="488">
        <v>6300</v>
      </c>
      <c r="F1807" s="276" t="s">
        <v>303</v>
      </c>
      <c r="G1807" s="276" t="s">
        <v>1609</v>
      </c>
      <c r="H1807" s="567">
        <v>44749</v>
      </c>
      <c r="I1807" s="276" t="s">
        <v>224</v>
      </c>
      <c r="J1807" s="276" t="s">
        <v>3006</v>
      </c>
      <c r="K1807" s="276" t="s">
        <v>1775</v>
      </c>
      <c r="L1807" s="734" t="s">
        <v>3319</v>
      </c>
      <c r="M1807" s="489" t="s">
        <v>994</v>
      </c>
      <c r="N1807" s="490">
        <v>254</v>
      </c>
      <c r="O1807" s="296"/>
      <c r="P1807" s="297"/>
      <c r="Q1807" s="293"/>
      <c r="R1807" s="293"/>
      <c r="S1807" s="293"/>
    </row>
    <row r="1808" spans="1:19" ht="30.6" thickBot="1">
      <c r="A1808" s="29"/>
      <c r="B1808" s="247">
        <v>5384</v>
      </c>
      <c r="C1808" s="486" t="s">
        <v>429</v>
      </c>
      <c r="D1808" s="475" t="s">
        <v>1581</v>
      </c>
      <c r="E1808" s="476">
        <v>2180</v>
      </c>
      <c r="F1808" s="274" t="s">
        <v>163</v>
      </c>
      <c r="G1808" s="274" t="s">
        <v>7</v>
      </c>
      <c r="H1808" s="565">
        <v>44749</v>
      </c>
      <c r="I1808" s="274" t="s">
        <v>164</v>
      </c>
      <c r="J1808" s="274" t="s">
        <v>3059</v>
      </c>
      <c r="K1808" s="274" t="s">
        <v>1751</v>
      </c>
      <c r="L1808" s="731" t="s">
        <v>3320</v>
      </c>
      <c r="M1808" s="281" t="s">
        <v>1585</v>
      </c>
      <c r="N1808" s="282">
        <v>324</v>
      </c>
      <c r="O1808" s="296"/>
      <c r="P1808" s="297"/>
      <c r="Q1808" s="293"/>
      <c r="R1808" s="293"/>
      <c r="S1808" s="293"/>
    </row>
    <row r="1809" spans="1:19" ht="15.6" customHeight="1" thickBot="1">
      <c r="A1809" s="29"/>
      <c r="B1809" s="247">
        <v>5385</v>
      </c>
      <c r="C1809" s="486" t="s">
        <v>2714</v>
      </c>
      <c r="D1809" s="487" t="s">
        <v>180</v>
      </c>
      <c r="E1809" s="488">
        <v>1350</v>
      </c>
      <c r="F1809" s="276" t="s">
        <v>166</v>
      </c>
      <c r="G1809" s="276" t="s">
        <v>7</v>
      </c>
      <c r="H1809" s="567">
        <v>44719</v>
      </c>
      <c r="I1809" s="276" t="s">
        <v>164</v>
      </c>
      <c r="J1809" s="276" t="s">
        <v>702</v>
      </c>
      <c r="K1809" s="276" t="s">
        <v>903</v>
      </c>
      <c r="L1809" s="734" t="s">
        <v>3321</v>
      </c>
      <c r="M1809" s="489" t="s">
        <v>961</v>
      </c>
      <c r="N1809" s="490">
        <v>19</v>
      </c>
      <c r="O1809" s="296"/>
      <c r="P1809" s="297"/>
      <c r="Q1809" s="293"/>
      <c r="R1809" s="293"/>
      <c r="S1809" s="293"/>
    </row>
    <row r="1810" spans="1:19" ht="30.6" thickBot="1">
      <c r="A1810" s="29"/>
      <c r="B1810" s="247">
        <v>5386</v>
      </c>
      <c r="C1810" s="486" t="s">
        <v>2714</v>
      </c>
      <c r="D1810" s="475" t="s">
        <v>261</v>
      </c>
      <c r="E1810" s="476">
        <v>1350</v>
      </c>
      <c r="F1810" s="274" t="s">
        <v>166</v>
      </c>
      <c r="G1810" s="274" t="s">
        <v>7</v>
      </c>
      <c r="H1810" s="565">
        <v>44719</v>
      </c>
      <c r="I1810" s="274" t="s">
        <v>164</v>
      </c>
      <c r="J1810" s="274" t="s">
        <v>702</v>
      </c>
      <c r="K1810" s="274" t="s">
        <v>903</v>
      </c>
      <c r="L1810" s="731" t="s">
        <v>3322</v>
      </c>
      <c r="M1810" s="281" t="s">
        <v>946</v>
      </c>
      <c r="N1810" s="282">
        <v>14</v>
      </c>
      <c r="O1810" s="296"/>
      <c r="P1810" s="297"/>
      <c r="Q1810" s="293"/>
      <c r="R1810" s="293"/>
      <c r="S1810" s="293"/>
    </row>
    <row r="1811" spans="1:19" ht="30.6" thickBot="1">
      <c r="A1811" s="29"/>
      <c r="B1811" s="247">
        <v>5387</v>
      </c>
      <c r="C1811" s="486" t="s">
        <v>429</v>
      </c>
      <c r="D1811" s="475" t="s">
        <v>2123</v>
      </c>
      <c r="E1811" s="476">
        <v>25000</v>
      </c>
      <c r="F1811" s="274" t="s">
        <v>255</v>
      </c>
      <c r="G1811" s="274" t="s">
        <v>7</v>
      </c>
      <c r="H1811" s="565">
        <v>44780</v>
      </c>
      <c r="I1811" s="276" t="s">
        <v>224</v>
      </c>
      <c r="J1811" s="274" t="s">
        <v>164</v>
      </c>
      <c r="K1811" s="274" t="s">
        <v>1774</v>
      </c>
      <c r="L1811" s="731" t="s">
        <v>3323</v>
      </c>
      <c r="M1811" s="281" t="s">
        <v>2122</v>
      </c>
      <c r="N1811" s="282">
        <v>363</v>
      </c>
      <c r="O1811" s="296"/>
      <c r="P1811" s="297"/>
      <c r="Q1811" s="293"/>
      <c r="R1811" s="293"/>
      <c r="S1811" s="293"/>
    </row>
    <row r="1812" spans="1:19" ht="30.6" thickBot="1">
      <c r="A1812" s="29"/>
      <c r="B1812" s="247">
        <v>5388</v>
      </c>
      <c r="C1812" s="486" t="s">
        <v>294</v>
      </c>
      <c r="D1812" s="487" t="s">
        <v>1649</v>
      </c>
      <c r="E1812" s="488">
        <v>8000</v>
      </c>
      <c r="F1812" s="276" t="s">
        <v>255</v>
      </c>
      <c r="G1812" s="276" t="s">
        <v>1875</v>
      </c>
      <c r="H1812" s="567">
        <v>44780</v>
      </c>
      <c r="I1812" s="276" t="s">
        <v>1766</v>
      </c>
      <c r="J1812" s="276" t="s">
        <v>3324</v>
      </c>
      <c r="K1812" s="276" t="s">
        <v>1774</v>
      </c>
      <c r="L1812" s="734" t="s">
        <v>3325</v>
      </c>
      <c r="M1812" s="489" t="s">
        <v>1728</v>
      </c>
      <c r="N1812" s="490">
        <v>335</v>
      </c>
      <c r="O1812" s="296"/>
      <c r="P1812" s="297"/>
      <c r="Q1812" s="293"/>
      <c r="R1812" s="293"/>
      <c r="S1812" s="293"/>
    </row>
    <row r="1813" spans="1:19" ht="30.6" thickBot="1">
      <c r="B1813" s="247">
        <v>5389</v>
      </c>
      <c r="C1813" s="486" t="s">
        <v>2714</v>
      </c>
      <c r="D1813" s="487" t="s">
        <v>267</v>
      </c>
      <c r="E1813" s="488">
        <v>1700</v>
      </c>
      <c r="F1813" s="276" t="s">
        <v>166</v>
      </c>
      <c r="G1813" s="276" t="s">
        <v>7</v>
      </c>
      <c r="H1813" s="567">
        <v>44780</v>
      </c>
      <c r="I1813" s="276" t="s">
        <v>164</v>
      </c>
      <c r="J1813" s="276" t="s">
        <v>3326</v>
      </c>
      <c r="K1813" s="276" t="s">
        <v>903</v>
      </c>
      <c r="L1813" s="734" t="s">
        <v>3327</v>
      </c>
      <c r="M1813" s="489" t="s">
        <v>958</v>
      </c>
      <c r="N1813" s="249">
        <v>18</v>
      </c>
      <c r="O1813" s="296"/>
      <c r="P1813" s="297"/>
      <c r="Q1813" s="293"/>
      <c r="R1813" s="293"/>
      <c r="S1813" s="293"/>
    </row>
    <row r="1814" spans="1:19" ht="45.6" thickBot="1">
      <c r="B1814" s="247">
        <v>5390</v>
      </c>
      <c r="C1814" s="276" t="s">
        <v>429</v>
      </c>
      <c r="D1814" s="300" t="str">
        <f>IFERROR(VLOOKUP(Dat_Pagos[[#This Row],[CURP]],BASE_A[[CURP]:[NOMBRE]],3,FALSE),"Por Identificar")</f>
        <v>POR IDENTIFICAR</v>
      </c>
      <c r="E1814" s="488">
        <v>200</v>
      </c>
      <c r="F1814" s="276" t="s">
        <v>2038</v>
      </c>
      <c r="G1814" s="276" t="s">
        <v>38</v>
      </c>
      <c r="H1814" s="567">
        <v>44872</v>
      </c>
      <c r="I1814" s="276"/>
      <c r="J1814" s="276"/>
      <c r="K1814" s="276" t="s">
        <v>2038</v>
      </c>
      <c r="L1814" s="734" t="s">
        <v>3328</v>
      </c>
      <c r="M1814" s="489" t="s">
        <v>2834</v>
      </c>
      <c r="N1814" s="490">
        <v>411</v>
      </c>
      <c r="O1814" s="296"/>
      <c r="P1814" s="297"/>
      <c r="Q1814" s="293"/>
      <c r="R1814" s="293"/>
      <c r="S1814" s="293"/>
    </row>
    <row r="1815" spans="1:19" ht="30.6" thickBot="1">
      <c r="B1815" s="247">
        <v>5391</v>
      </c>
      <c r="C1815" s="274" t="s">
        <v>433</v>
      </c>
      <c r="D1815" s="475" t="s">
        <v>435</v>
      </c>
      <c r="E1815" s="476">
        <v>16000</v>
      </c>
      <c r="F1815" s="274" t="s">
        <v>166</v>
      </c>
      <c r="G1815" s="274" t="s">
        <v>1875</v>
      </c>
      <c r="H1815" s="565">
        <v>44872</v>
      </c>
      <c r="I1815" s="274" t="s">
        <v>224</v>
      </c>
      <c r="J1815" s="274" t="s">
        <v>3006</v>
      </c>
      <c r="K1815" s="274" t="s">
        <v>903</v>
      </c>
      <c r="L1815" s="731" t="s">
        <v>3329</v>
      </c>
      <c r="M1815" s="281" t="s">
        <v>900</v>
      </c>
      <c r="N1815" s="282">
        <v>1</v>
      </c>
      <c r="O1815" s="296"/>
      <c r="P1815" s="297"/>
      <c r="Q1815" s="293"/>
      <c r="R1815" s="293"/>
      <c r="S1815" s="293"/>
    </row>
    <row r="1816" spans="1:19" ht="30.6" thickBot="1">
      <c r="B1816" s="247">
        <v>5392</v>
      </c>
      <c r="C1816" s="276" t="s">
        <v>429</v>
      </c>
      <c r="D1816" s="487" t="s">
        <v>78</v>
      </c>
      <c r="E1816" s="488">
        <v>400</v>
      </c>
      <c r="F1816" s="276" t="s">
        <v>166</v>
      </c>
      <c r="G1816" s="276" t="s">
        <v>7</v>
      </c>
      <c r="H1816" s="567">
        <v>44753</v>
      </c>
      <c r="I1816" s="276" t="s">
        <v>399</v>
      </c>
      <c r="J1816" s="276" t="s">
        <v>3330</v>
      </c>
      <c r="K1816" s="276" t="s">
        <v>903</v>
      </c>
      <c r="L1816" s="734" t="s">
        <v>3331</v>
      </c>
      <c r="M1816" s="489" t="s">
        <v>79</v>
      </c>
      <c r="N1816" s="490">
        <v>213</v>
      </c>
      <c r="O1816" s="296"/>
      <c r="P1816" s="297"/>
      <c r="Q1816" s="293"/>
      <c r="R1816" s="293"/>
      <c r="S1816" s="293"/>
    </row>
    <row r="1817" spans="1:19" ht="15.6" thickBot="1">
      <c r="B1817" s="247">
        <v>5394</v>
      </c>
      <c r="C1817" s="486" t="s">
        <v>429</v>
      </c>
      <c r="D1817" s="475" t="s">
        <v>84</v>
      </c>
      <c r="E1817" s="476">
        <v>1600</v>
      </c>
      <c r="F1817" s="274" t="s">
        <v>166</v>
      </c>
      <c r="G1817" s="274" t="s">
        <v>7</v>
      </c>
      <c r="H1817" s="565">
        <v>44753</v>
      </c>
      <c r="I1817" s="274" t="s">
        <v>164</v>
      </c>
      <c r="J1817" s="274" t="s">
        <v>3020</v>
      </c>
      <c r="K1817" s="491" t="s">
        <v>903</v>
      </c>
      <c r="L1817" s="731">
        <v>64953</v>
      </c>
      <c r="M1817" s="281" t="s">
        <v>85</v>
      </c>
      <c r="N1817" s="282">
        <v>216</v>
      </c>
      <c r="O1817" s="296"/>
      <c r="P1817" s="297"/>
      <c r="Q1817" s="293"/>
      <c r="R1817" s="293"/>
      <c r="S1817" s="293"/>
    </row>
    <row r="1818" spans="1:19" ht="15.6" thickBot="1">
      <c r="B1818" s="247">
        <v>5395</v>
      </c>
      <c r="C1818" s="486" t="s">
        <v>429</v>
      </c>
      <c r="D1818" s="487" t="s">
        <v>2772</v>
      </c>
      <c r="E1818" s="488">
        <v>3350</v>
      </c>
      <c r="F1818" s="276" t="s">
        <v>865</v>
      </c>
      <c r="G1818" s="492" t="s">
        <v>1609</v>
      </c>
      <c r="H1818" s="567">
        <v>44872</v>
      </c>
      <c r="I1818" s="276" t="s">
        <v>164</v>
      </c>
      <c r="J1818" s="276" t="s">
        <v>2488</v>
      </c>
      <c r="K1818" s="492" t="s">
        <v>1770</v>
      </c>
      <c r="L1818" s="736" t="s">
        <v>3332</v>
      </c>
      <c r="M1818" s="489" t="s">
        <v>2771</v>
      </c>
      <c r="N1818" s="490">
        <v>383</v>
      </c>
      <c r="O1818" s="296"/>
      <c r="P1818" s="297"/>
      <c r="Q1818" s="293"/>
      <c r="R1818" s="293"/>
      <c r="S1818" s="293"/>
    </row>
    <row r="1819" spans="1:19" ht="54.6" customHeight="1" thickBot="1">
      <c r="B1819" s="247">
        <v>5396</v>
      </c>
      <c r="C1819" s="486" t="s">
        <v>2714</v>
      </c>
      <c r="D1819" s="475" t="s">
        <v>288</v>
      </c>
      <c r="E1819" s="476">
        <v>1350</v>
      </c>
      <c r="F1819" s="274" t="s">
        <v>166</v>
      </c>
      <c r="G1819" s="274" t="s">
        <v>7</v>
      </c>
      <c r="H1819" s="565">
        <v>44754</v>
      </c>
      <c r="I1819" s="274" t="s">
        <v>164</v>
      </c>
      <c r="J1819" s="274" t="s">
        <v>593</v>
      </c>
      <c r="K1819" s="274" t="s">
        <v>903</v>
      </c>
      <c r="L1819" s="731" t="s">
        <v>3333</v>
      </c>
      <c r="M1819" s="281" t="s">
        <v>970</v>
      </c>
      <c r="N1819" s="282">
        <v>62</v>
      </c>
      <c r="O1819" s="296"/>
      <c r="P1819" s="297"/>
      <c r="Q1819" s="293"/>
      <c r="R1819" s="293"/>
      <c r="S1819" s="293"/>
    </row>
    <row r="1820" spans="1:19" ht="15.6" customHeight="1" thickBot="1">
      <c r="B1820" s="247">
        <v>5397</v>
      </c>
      <c r="C1820" s="486" t="s">
        <v>735</v>
      </c>
      <c r="D1820" s="487" t="s">
        <v>3334</v>
      </c>
      <c r="E1820" s="488">
        <v>25403.200000000001</v>
      </c>
      <c r="F1820" s="276" t="s">
        <v>2038</v>
      </c>
      <c r="G1820" s="276" t="s">
        <v>1875</v>
      </c>
      <c r="H1820" s="567">
        <v>44599</v>
      </c>
      <c r="I1820" s="276" t="s">
        <v>164</v>
      </c>
      <c r="J1820" s="276" t="s">
        <v>3335</v>
      </c>
      <c r="K1820" s="276" t="s">
        <v>1771</v>
      </c>
      <c r="L1820" s="734" t="s">
        <v>3336</v>
      </c>
      <c r="M1820" s="489" t="s">
        <v>2834</v>
      </c>
      <c r="N1820" s="490">
        <v>411</v>
      </c>
      <c r="O1820" s="296"/>
      <c r="P1820" s="297"/>
      <c r="Q1820" s="293"/>
      <c r="R1820" s="293"/>
      <c r="S1820" s="293"/>
    </row>
    <row r="1821" spans="1:19" ht="15.6" customHeight="1" thickBot="1">
      <c r="B1821" s="247">
        <v>5398</v>
      </c>
      <c r="C1821" s="486" t="s">
        <v>294</v>
      </c>
      <c r="D1821" s="475" t="s">
        <v>1648</v>
      </c>
      <c r="E1821" s="476">
        <v>25000</v>
      </c>
      <c r="F1821" s="274" t="s">
        <v>255</v>
      </c>
      <c r="G1821" s="274" t="s">
        <v>7</v>
      </c>
      <c r="H1821" s="565">
        <v>44754</v>
      </c>
      <c r="I1821" s="276" t="s">
        <v>224</v>
      </c>
      <c r="J1821" s="274" t="s">
        <v>3337</v>
      </c>
      <c r="K1821" s="274" t="s">
        <v>1774</v>
      </c>
      <c r="L1821" s="731" t="s">
        <v>3338</v>
      </c>
      <c r="M1821" s="281" t="s">
        <v>1727</v>
      </c>
      <c r="N1821" s="282">
        <v>336</v>
      </c>
      <c r="O1821" s="296"/>
      <c r="P1821" s="297"/>
      <c r="Q1821" s="293"/>
      <c r="R1821" s="293"/>
      <c r="S1821" s="293"/>
    </row>
    <row r="1822" spans="1:19" ht="15.6" customHeight="1" thickBot="1">
      <c r="B1822" s="247">
        <v>5399</v>
      </c>
      <c r="C1822" s="276" t="s">
        <v>429</v>
      </c>
      <c r="D1822" s="487" t="s">
        <v>1007</v>
      </c>
      <c r="E1822" s="488">
        <v>350</v>
      </c>
      <c r="F1822" s="276" t="s">
        <v>303</v>
      </c>
      <c r="G1822" s="276" t="s">
        <v>7</v>
      </c>
      <c r="H1822" s="565">
        <v>44754</v>
      </c>
      <c r="I1822" s="276" t="s">
        <v>402</v>
      </c>
      <c r="J1822" s="276"/>
      <c r="K1822" s="276" t="s">
        <v>1775</v>
      </c>
      <c r="L1822" s="734" t="s">
        <v>3339</v>
      </c>
      <c r="M1822" s="489" t="s">
        <v>1005</v>
      </c>
      <c r="N1822" s="490">
        <v>33</v>
      </c>
      <c r="O1822" s="296"/>
      <c r="P1822" s="297"/>
      <c r="Q1822" s="293"/>
      <c r="R1822" s="293"/>
      <c r="S1822" s="293"/>
    </row>
    <row r="1823" spans="1:19" ht="45.6" thickBot="1">
      <c r="B1823" s="247">
        <v>5400</v>
      </c>
      <c r="C1823" s="274" t="s">
        <v>429</v>
      </c>
      <c r="D1823" s="475" t="s">
        <v>551</v>
      </c>
      <c r="E1823" s="476">
        <v>17000</v>
      </c>
      <c r="F1823" s="274" t="s">
        <v>303</v>
      </c>
      <c r="G1823" s="274" t="s">
        <v>1875</v>
      </c>
      <c r="H1823" s="565">
        <v>44754</v>
      </c>
      <c r="I1823" s="274" t="s">
        <v>224</v>
      </c>
      <c r="J1823" s="274" t="s">
        <v>3006</v>
      </c>
      <c r="K1823" s="274" t="s">
        <v>1775</v>
      </c>
      <c r="L1823" s="731" t="s">
        <v>3340</v>
      </c>
      <c r="M1823" s="281" t="s">
        <v>840</v>
      </c>
      <c r="N1823" s="282">
        <v>296</v>
      </c>
      <c r="O1823" s="296"/>
      <c r="P1823" s="297"/>
      <c r="Q1823" s="293"/>
      <c r="R1823" s="293"/>
      <c r="S1823" s="293"/>
    </row>
    <row r="1824" spans="1:19" ht="15.6" customHeight="1" thickBot="1">
      <c r="B1824" s="247">
        <v>5401</v>
      </c>
      <c r="C1824" s="486" t="s">
        <v>294</v>
      </c>
      <c r="D1824" s="487" t="s">
        <v>1649</v>
      </c>
      <c r="E1824" s="488">
        <v>25000</v>
      </c>
      <c r="F1824" s="276" t="s">
        <v>255</v>
      </c>
      <c r="G1824" s="276" t="s">
        <v>7</v>
      </c>
      <c r="H1824" s="565">
        <v>44754</v>
      </c>
      <c r="I1824" s="276" t="s">
        <v>224</v>
      </c>
      <c r="J1824" s="276" t="s">
        <v>694</v>
      </c>
      <c r="K1824" s="276" t="s">
        <v>1774</v>
      </c>
      <c r="L1824" s="734" t="s">
        <v>3341</v>
      </c>
      <c r="M1824" s="489" t="s">
        <v>1728</v>
      </c>
      <c r="N1824" s="490">
        <v>335</v>
      </c>
      <c r="O1824" s="296"/>
      <c r="P1824" s="297"/>
      <c r="Q1824" s="293"/>
      <c r="R1824" s="293"/>
      <c r="S1824" s="293"/>
    </row>
    <row r="1825" spans="2:19" ht="14.4" customHeight="1" thickBot="1">
      <c r="B1825" s="247">
        <v>5402</v>
      </c>
      <c r="C1825" s="274" t="s">
        <v>429</v>
      </c>
      <c r="D1825" s="475" t="s">
        <v>551</v>
      </c>
      <c r="E1825" s="476">
        <v>700</v>
      </c>
      <c r="F1825" s="274" t="s">
        <v>303</v>
      </c>
      <c r="G1825" s="274" t="s">
        <v>7</v>
      </c>
      <c r="H1825" s="565">
        <v>44755</v>
      </c>
      <c r="I1825" s="274" t="s">
        <v>3342</v>
      </c>
      <c r="J1825" s="274" t="s">
        <v>3343</v>
      </c>
      <c r="K1825" s="274" t="s">
        <v>1775</v>
      </c>
      <c r="L1825" s="731" t="s">
        <v>3344</v>
      </c>
      <c r="M1825" s="281" t="s">
        <v>840</v>
      </c>
      <c r="N1825" s="282">
        <v>296</v>
      </c>
      <c r="O1825" s="296"/>
      <c r="P1825" s="297"/>
      <c r="Q1825" s="293"/>
      <c r="R1825" s="293"/>
      <c r="S1825" s="293"/>
    </row>
    <row r="1826" spans="2:19" ht="15.6" customHeight="1" thickBot="1">
      <c r="B1826" s="247">
        <v>5403</v>
      </c>
      <c r="C1826" s="276" t="s">
        <v>429</v>
      </c>
      <c r="D1826" s="487" t="s">
        <v>551</v>
      </c>
      <c r="E1826" s="488">
        <v>1000</v>
      </c>
      <c r="F1826" s="276" t="s">
        <v>303</v>
      </c>
      <c r="G1826" s="276" t="s">
        <v>7</v>
      </c>
      <c r="H1826" s="565">
        <v>44755</v>
      </c>
      <c r="I1826" s="276" t="s">
        <v>3342</v>
      </c>
      <c r="J1826" s="276" t="s">
        <v>3337</v>
      </c>
      <c r="K1826" s="276" t="s">
        <v>1775</v>
      </c>
      <c r="L1826" s="734" t="s">
        <v>3345</v>
      </c>
      <c r="M1826" s="489" t="s">
        <v>840</v>
      </c>
      <c r="N1826" s="490">
        <v>296</v>
      </c>
      <c r="O1826" s="296"/>
      <c r="P1826" s="297"/>
      <c r="Q1826" s="293"/>
      <c r="R1826" s="293"/>
      <c r="S1826" s="293"/>
    </row>
    <row r="1827" spans="2:19" ht="30.6" thickBot="1">
      <c r="B1827" s="247">
        <v>5404</v>
      </c>
      <c r="C1827" s="274" t="s">
        <v>294</v>
      </c>
      <c r="D1827" s="475" t="s">
        <v>3346</v>
      </c>
      <c r="E1827" s="476">
        <v>3350</v>
      </c>
      <c r="F1827" s="274" t="s">
        <v>198</v>
      </c>
      <c r="G1827" s="274" t="s">
        <v>1875</v>
      </c>
      <c r="H1827" s="565">
        <v>44755</v>
      </c>
      <c r="I1827" s="274" t="s">
        <v>164</v>
      </c>
      <c r="J1827" s="274" t="s">
        <v>3020</v>
      </c>
      <c r="K1827" s="274" t="s">
        <v>1749</v>
      </c>
      <c r="L1827" s="731" t="s">
        <v>3347</v>
      </c>
      <c r="M1827" s="281" t="s">
        <v>1393</v>
      </c>
      <c r="N1827" s="282">
        <v>165</v>
      </c>
      <c r="O1827" s="296"/>
      <c r="P1827" s="297"/>
      <c r="Q1827" s="293"/>
      <c r="R1827" s="293"/>
      <c r="S1827" s="293"/>
    </row>
    <row r="1828" spans="2:19" ht="45.6" thickBot="1">
      <c r="B1828" s="247">
        <v>5405</v>
      </c>
      <c r="C1828" s="486" t="s">
        <v>429</v>
      </c>
      <c r="D1828" s="487" t="s">
        <v>710</v>
      </c>
      <c r="E1828" s="488">
        <v>20000</v>
      </c>
      <c r="F1828" s="276" t="s">
        <v>303</v>
      </c>
      <c r="G1828" s="276" t="s">
        <v>7</v>
      </c>
      <c r="H1828" s="565">
        <v>44755</v>
      </c>
      <c r="I1828" s="276" t="s">
        <v>164</v>
      </c>
      <c r="J1828" s="276" t="s">
        <v>3348</v>
      </c>
      <c r="K1828" s="276" t="s">
        <v>1775</v>
      </c>
      <c r="L1828" s="734" t="s">
        <v>3349</v>
      </c>
      <c r="M1828" s="489" t="s">
        <v>844</v>
      </c>
      <c r="N1828" s="490">
        <v>302</v>
      </c>
      <c r="O1828" s="296"/>
      <c r="P1828" s="297"/>
      <c r="Q1828" s="293"/>
      <c r="R1828" s="293"/>
      <c r="S1828" s="293"/>
    </row>
    <row r="1829" spans="2:19" ht="14.4" customHeight="1" thickBot="1">
      <c r="B1829" s="247">
        <f>B1828+1</f>
        <v>5406</v>
      </c>
      <c r="C1829" s="276" t="s">
        <v>429</v>
      </c>
      <c r="D1829" s="487" t="s">
        <v>52</v>
      </c>
      <c r="E1829" s="488">
        <v>3350</v>
      </c>
      <c r="F1829" s="276" t="s">
        <v>198</v>
      </c>
      <c r="G1829" s="276" t="s">
        <v>1875</v>
      </c>
      <c r="H1829" s="565">
        <v>44755</v>
      </c>
      <c r="I1829" s="276" t="s">
        <v>164</v>
      </c>
      <c r="J1829" s="276" t="s">
        <v>1611</v>
      </c>
      <c r="K1829" s="276" t="s">
        <v>1749</v>
      </c>
      <c r="L1829" s="734" t="s">
        <v>3350</v>
      </c>
      <c r="M1829" s="489" t="s">
        <v>53</v>
      </c>
      <c r="N1829" s="490">
        <v>96</v>
      </c>
      <c r="O1829" s="296"/>
      <c r="P1829" s="297" t="s">
        <v>372</v>
      </c>
      <c r="Q1829" s="293"/>
      <c r="R1829" s="293"/>
      <c r="S1829" s="293"/>
    </row>
    <row r="1830" spans="2:19" ht="15.6" customHeight="1" thickBot="1">
      <c r="B1830" s="247">
        <v>5406</v>
      </c>
      <c r="C1830" s="486" t="s">
        <v>433</v>
      </c>
      <c r="D1830" s="475" t="s">
        <v>406</v>
      </c>
      <c r="E1830" s="476">
        <v>3000</v>
      </c>
      <c r="F1830" s="274" t="s">
        <v>166</v>
      </c>
      <c r="G1830" s="274" t="s">
        <v>7</v>
      </c>
      <c r="H1830" s="565" t="s">
        <v>3351</v>
      </c>
      <c r="I1830" s="274" t="s">
        <v>164</v>
      </c>
      <c r="J1830" s="274" t="s">
        <v>3354</v>
      </c>
      <c r="K1830" s="274" t="s">
        <v>903</v>
      </c>
      <c r="L1830" s="731" t="s">
        <v>3355</v>
      </c>
      <c r="M1830" s="281" t="s">
        <v>921</v>
      </c>
      <c r="N1830" s="282">
        <v>4</v>
      </c>
      <c r="O1830" s="296"/>
      <c r="P1830" s="297"/>
      <c r="Q1830" s="293"/>
      <c r="R1830" s="293"/>
      <c r="S1830" s="293"/>
    </row>
    <row r="1831" spans="2:19" ht="15.6" customHeight="1" thickBot="1">
      <c r="B1831" s="247">
        <f>B1830+1</f>
        <v>5407</v>
      </c>
      <c r="C1831" s="486" t="s">
        <v>429</v>
      </c>
      <c r="D1831" s="487" t="s">
        <v>2112</v>
      </c>
      <c r="E1831" s="488">
        <v>4400</v>
      </c>
      <c r="F1831" s="276" t="s">
        <v>163</v>
      </c>
      <c r="G1831" s="276" t="s">
        <v>1609</v>
      </c>
      <c r="H1831" s="567" t="s">
        <v>3351</v>
      </c>
      <c r="I1831" s="276" t="s">
        <v>164</v>
      </c>
      <c r="J1831" s="276" t="s">
        <v>3352</v>
      </c>
      <c r="K1831" s="276" t="s">
        <v>1751</v>
      </c>
      <c r="L1831" s="734" t="s">
        <v>3353</v>
      </c>
      <c r="M1831" s="489" t="s">
        <v>2108</v>
      </c>
      <c r="N1831" s="251">
        <v>360</v>
      </c>
      <c r="O1831" s="296"/>
      <c r="P1831" s="297"/>
      <c r="Q1831" s="293"/>
      <c r="R1831" s="293"/>
      <c r="S1831" s="293"/>
    </row>
    <row r="1832" spans="2:19" ht="15.6" customHeight="1" thickBot="1">
      <c r="B1832" s="247">
        <v>5407</v>
      </c>
      <c r="C1832" s="276" t="s">
        <v>429</v>
      </c>
      <c r="D1832" s="487" t="s">
        <v>22</v>
      </c>
      <c r="E1832" s="488">
        <v>1800</v>
      </c>
      <c r="F1832" s="276" t="s">
        <v>163</v>
      </c>
      <c r="G1832" s="276" t="s">
        <v>1875</v>
      </c>
      <c r="H1832" s="567">
        <v>44756</v>
      </c>
      <c r="I1832" s="276" t="s">
        <v>164</v>
      </c>
      <c r="J1832" s="276" t="s">
        <v>3055</v>
      </c>
      <c r="K1832" s="293" t="s">
        <v>1751</v>
      </c>
      <c r="L1832" s="734" t="s">
        <v>3356</v>
      </c>
      <c r="M1832" s="489" t="s">
        <v>23</v>
      </c>
      <c r="N1832" s="251">
        <v>27</v>
      </c>
      <c r="O1832" s="296"/>
      <c r="P1832" s="297"/>
      <c r="Q1832" s="293"/>
      <c r="R1832" s="293"/>
      <c r="S1832" s="293"/>
    </row>
    <row r="1833" spans="2:19" ht="15.6" customHeight="1" thickBot="1">
      <c r="B1833" s="247">
        <v>5408</v>
      </c>
      <c r="C1833" s="494" t="s">
        <v>429</v>
      </c>
      <c r="D1833" s="475" t="s">
        <v>310</v>
      </c>
      <c r="E1833" s="476">
        <v>11300</v>
      </c>
      <c r="F1833" s="274" t="s">
        <v>198</v>
      </c>
      <c r="G1833" s="274" t="s">
        <v>7</v>
      </c>
      <c r="H1833" s="565" t="s">
        <v>3357</v>
      </c>
      <c r="I1833" s="276" t="s">
        <v>224</v>
      </c>
      <c r="J1833" s="274" t="s">
        <v>694</v>
      </c>
      <c r="K1833" s="274" t="s">
        <v>1749</v>
      </c>
      <c r="L1833" s="737" t="s">
        <v>3358</v>
      </c>
      <c r="M1833" s="281" t="s">
        <v>1324</v>
      </c>
      <c r="N1833" s="282">
        <v>179</v>
      </c>
      <c r="O1833" s="296"/>
      <c r="P1833" s="297"/>
      <c r="Q1833" s="293"/>
      <c r="R1833" s="293"/>
      <c r="S1833" s="293"/>
    </row>
    <row r="1834" spans="2:19" ht="30.6" thickBot="1">
      <c r="B1834" s="247">
        <v>5409</v>
      </c>
      <c r="C1834" s="486" t="s">
        <v>429</v>
      </c>
      <c r="D1834" s="487" t="s">
        <v>2265</v>
      </c>
      <c r="E1834" s="488">
        <v>1000</v>
      </c>
      <c r="F1834" s="276" t="s">
        <v>163</v>
      </c>
      <c r="G1834" s="276" t="s">
        <v>7</v>
      </c>
      <c r="H1834" s="567" t="s">
        <v>3357</v>
      </c>
      <c r="I1834" s="276" t="s">
        <v>224</v>
      </c>
      <c r="J1834" s="276" t="s">
        <v>694</v>
      </c>
      <c r="K1834" s="276" t="s">
        <v>1751</v>
      </c>
      <c r="L1834" s="734" t="s">
        <v>3359</v>
      </c>
      <c r="M1834" s="276" t="s">
        <v>2006</v>
      </c>
      <c r="N1834" s="495">
        <v>343</v>
      </c>
      <c r="O1834" s="296"/>
      <c r="P1834" s="297"/>
      <c r="Q1834" s="293"/>
      <c r="R1834" s="293"/>
      <c r="S1834" s="293"/>
    </row>
    <row r="1835" spans="2:19" ht="45.6" thickBot="1">
      <c r="B1835" s="247">
        <v>5410</v>
      </c>
      <c r="C1835" s="274" t="s">
        <v>427</v>
      </c>
      <c r="D1835" s="475" t="s">
        <v>104</v>
      </c>
      <c r="E1835" s="476">
        <v>16000</v>
      </c>
      <c r="F1835" s="274" t="s">
        <v>3360</v>
      </c>
      <c r="G1835" s="274" t="s">
        <v>1594</v>
      </c>
      <c r="H1835" s="565" t="s">
        <v>3157</v>
      </c>
      <c r="I1835" s="274" t="s">
        <v>224</v>
      </c>
      <c r="J1835" s="274" t="s">
        <v>3337</v>
      </c>
      <c r="K1835" s="274" t="s">
        <v>1751</v>
      </c>
      <c r="L1835" s="731">
        <v>6518</v>
      </c>
      <c r="M1835" s="281" t="s">
        <v>105</v>
      </c>
      <c r="N1835" s="282">
        <v>203</v>
      </c>
      <c r="O1835" s="296"/>
      <c r="P1835" s="297"/>
      <c r="Q1835" s="293"/>
      <c r="R1835" s="293"/>
      <c r="S1835" s="293"/>
    </row>
    <row r="1836" spans="2:19" ht="30.6" thickBot="1">
      <c r="B1836" s="247">
        <v>5411</v>
      </c>
      <c r="C1836" s="486" t="s">
        <v>429</v>
      </c>
      <c r="D1836" s="487" t="s">
        <v>2837</v>
      </c>
      <c r="E1836" s="488">
        <v>5000</v>
      </c>
      <c r="F1836" s="276" t="s">
        <v>303</v>
      </c>
      <c r="G1836" s="276" t="s">
        <v>7</v>
      </c>
      <c r="H1836" s="567" t="s">
        <v>3157</v>
      </c>
      <c r="I1836" s="276" t="s">
        <v>1766</v>
      </c>
      <c r="J1836" s="276" t="s">
        <v>1766</v>
      </c>
      <c r="K1836" s="293" t="s">
        <v>1775</v>
      </c>
      <c r="L1836" s="734" t="s">
        <v>3361</v>
      </c>
      <c r="M1836" s="489" t="s">
        <v>2836</v>
      </c>
      <c r="N1836" s="490">
        <v>412</v>
      </c>
      <c r="O1836" s="296"/>
      <c r="P1836" s="297"/>
      <c r="Q1836" s="293"/>
      <c r="R1836" s="293"/>
      <c r="S1836" s="293"/>
    </row>
    <row r="1837" spans="2:19" ht="15.6" thickBot="1">
      <c r="B1837" s="247">
        <v>5412</v>
      </c>
      <c r="C1837" s="293" t="s">
        <v>2714</v>
      </c>
      <c r="D1837" s="294" t="s">
        <v>183</v>
      </c>
      <c r="E1837" s="496">
        <v>1350</v>
      </c>
      <c r="F1837" s="293" t="s">
        <v>166</v>
      </c>
      <c r="G1837" s="293" t="s">
        <v>7</v>
      </c>
      <c r="H1837" s="544">
        <v>44834</v>
      </c>
      <c r="I1837" s="293" t="s">
        <v>164</v>
      </c>
      <c r="J1837" s="268" t="s">
        <v>718</v>
      </c>
      <c r="K1837" s="293" t="s">
        <v>903</v>
      </c>
      <c r="L1837" s="731">
        <v>88311</v>
      </c>
      <c r="M1837" s="281" t="s">
        <v>1003</v>
      </c>
      <c r="N1837" s="303">
        <v>32</v>
      </c>
      <c r="O1837" s="296"/>
      <c r="P1837" s="297"/>
      <c r="Q1837" s="293"/>
      <c r="R1837" s="293"/>
      <c r="S1837" s="293"/>
    </row>
    <row r="1838" spans="2:19" ht="30.6" thickBot="1">
      <c r="B1838" s="247">
        <v>5413</v>
      </c>
      <c r="C1838" s="486" t="s">
        <v>2714</v>
      </c>
      <c r="D1838" s="487" t="s">
        <v>289</v>
      </c>
      <c r="E1838" s="488">
        <v>675</v>
      </c>
      <c r="F1838" s="276" t="s">
        <v>166</v>
      </c>
      <c r="G1838" s="276" t="s">
        <v>7</v>
      </c>
      <c r="H1838" s="567" t="s">
        <v>3157</v>
      </c>
      <c r="I1838" s="276" t="s">
        <v>164</v>
      </c>
      <c r="J1838" s="276" t="s">
        <v>702</v>
      </c>
      <c r="K1838" s="276" t="s">
        <v>903</v>
      </c>
      <c r="L1838" s="734" t="s">
        <v>3362</v>
      </c>
      <c r="M1838" s="489" t="s">
        <v>964</v>
      </c>
      <c r="N1838" s="490">
        <v>20</v>
      </c>
      <c r="O1838" s="296"/>
      <c r="P1838" s="297"/>
      <c r="Q1838" s="293"/>
      <c r="R1838" s="293"/>
      <c r="S1838" s="293"/>
    </row>
    <row r="1839" spans="2:19" ht="45.6" thickBot="1">
      <c r="B1839" s="247">
        <v>5414</v>
      </c>
      <c r="C1839" s="486" t="s">
        <v>429</v>
      </c>
      <c r="D1839" s="475" t="s">
        <v>1054</v>
      </c>
      <c r="E1839" s="476">
        <v>18000</v>
      </c>
      <c r="F1839" s="274" t="s">
        <v>303</v>
      </c>
      <c r="G1839" s="274" t="s">
        <v>7</v>
      </c>
      <c r="H1839" s="565" t="s">
        <v>3357</v>
      </c>
      <c r="I1839" s="276" t="s">
        <v>224</v>
      </c>
      <c r="J1839" s="274" t="s">
        <v>224</v>
      </c>
      <c r="K1839" s="274" t="s">
        <v>1775</v>
      </c>
      <c r="L1839" s="731" t="s">
        <v>3363</v>
      </c>
      <c r="M1839" s="281" t="s">
        <v>1052</v>
      </c>
      <c r="N1839" s="282">
        <v>50</v>
      </c>
      <c r="O1839" s="296"/>
      <c r="P1839" s="297"/>
      <c r="Q1839" s="293"/>
      <c r="R1839" s="293"/>
      <c r="S1839" s="293"/>
    </row>
    <row r="1840" spans="2:19" ht="15.6" thickBot="1">
      <c r="B1840" s="247">
        <v>5415</v>
      </c>
      <c r="C1840" s="276" t="s">
        <v>427</v>
      </c>
      <c r="D1840" s="487" t="s">
        <v>1584</v>
      </c>
      <c r="E1840" s="488">
        <v>15000</v>
      </c>
      <c r="F1840" s="276" t="s">
        <v>255</v>
      </c>
      <c r="G1840" s="276" t="s">
        <v>38</v>
      </c>
      <c r="H1840" s="567" t="s">
        <v>3364</v>
      </c>
      <c r="I1840" s="276" t="s">
        <v>224</v>
      </c>
      <c r="J1840" s="276" t="s">
        <v>3337</v>
      </c>
      <c r="K1840" s="489" t="s">
        <v>1774</v>
      </c>
      <c r="L1840" s="734"/>
      <c r="M1840" s="489" t="s">
        <v>1589</v>
      </c>
      <c r="N1840" s="490">
        <v>248</v>
      </c>
      <c r="O1840" s="296"/>
      <c r="P1840" s="297"/>
      <c r="Q1840" s="293"/>
      <c r="R1840" s="293"/>
      <c r="S1840" s="293"/>
    </row>
    <row r="1841" spans="2:19" ht="15.6" thickBot="1">
      <c r="B1841" s="247">
        <v>5416</v>
      </c>
      <c r="C1841" s="274" t="s">
        <v>294</v>
      </c>
      <c r="D1841" s="475" t="s">
        <v>3365</v>
      </c>
      <c r="E1841" s="476">
        <v>3350</v>
      </c>
      <c r="F1841" s="274" t="s">
        <v>198</v>
      </c>
      <c r="G1841" s="491" t="s">
        <v>1875</v>
      </c>
      <c r="H1841" s="565">
        <v>44761</v>
      </c>
      <c r="I1841" s="274" t="s">
        <v>164</v>
      </c>
      <c r="J1841" s="274" t="s">
        <v>674</v>
      </c>
      <c r="K1841" s="491" t="s">
        <v>1749</v>
      </c>
      <c r="L1841" s="738" t="s">
        <v>3366</v>
      </c>
      <c r="M1841" s="281" t="s">
        <v>119</v>
      </c>
      <c r="N1841" s="282">
        <v>250</v>
      </c>
      <c r="O1841" s="296"/>
      <c r="P1841" s="297"/>
      <c r="Q1841" s="293"/>
      <c r="R1841" s="293"/>
      <c r="S1841" s="293"/>
    </row>
    <row r="1842" spans="2:19" ht="21" customHeight="1" thickBot="1">
      <c r="B1842" s="247">
        <v>5417</v>
      </c>
      <c r="C1842" s="497" t="s">
        <v>429</v>
      </c>
      <c r="D1842" s="487" t="s">
        <v>551</v>
      </c>
      <c r="E1842" s="498">
        <v>700</v>
      </c>
      <c r="F1842" s="283" t="s">
        <v>303</v>
      </c>
      <c r="G1842" s="283" t="s">
        <v>7</v>
      </c>
      <c r="H1842" s="568" t="s">
        <v>3364</v>
      </c>
      <c r="I1842" s="283" t="s">
        <v>402</v>
      </c>
      <c r="J1842" s="283" t="s">
        <v>3343</v>
      </c>
      <c r="K1842" s="283" t="s">
        <v>1775</v>
      </c>
      <c r="L1842" s="739" t="s">
        <v>3367</v>
      </c>
      <c r="M1842" s="283" t="s">
        <v>840</v>
      </c>
      <c r="N1842" s="499">
        <v>296</v>
      </c>
      <c r="O1842" s="296"/>
      <c r="P1842" s="297"/>
      <c r="Q1842" s="293"/>
      <c r="R1842" s="293"/>
      <c r="S1842" s="293"/>
    </row>
    <row r="1843" spans="2:19" ht="19.5" customHeight="1" thickBot="1">
      <c r="B1843" s="247">
        <v>5418</v>
      </c>
      <c r="C1843" s="274" t="s">
        <v>429</v>
      </c>
      <c r="D1843" s="475" t="s">
        <v>2864</v>
      </c>
      <c r="E1843" s="476">
        <v>25000</v>
      </c>
      <c r="F1843" s="274" t="s">
        <v>303</v>
      </c>
      <c r="G1843" s="274" t="s">
        <v>1609</v>
      </c>
      <c r="H1843" s="565" t="s">
        <v>3368</v>
      </c>
      <c r="I1843" s="274" t="s">
        <v>164</v>
      </c>
      <c r="J1843" s="274" t="s">
        <v>164</v>
      </c>
      <c r="K1843" s="274" t="s">
        <v>1775</v>
      </c>
      <c r="L1843" s="731" t="s">
        <v>3369</v>
      </c>
      <c r="M1843" s="281" t="s">
        <v>2862</v>
      </c>
      <c r="N1843" s="282">
        <v>419</v>
      </c>
      <c r="O1843" s="296"/>
      <c r="P1843" s="297"/>
      <c r="Q1843" s="293"/>
      <c r="R1843" s="293"/>
      <c r="S1843" s="293"/>
    </row>
    <row r="1844" spans="2:19" ht="21.75" customHeight="1" thickBot="1">
      <c r="B1844" s="247">
        <v>5419</v>
      </c>
      <c r="C1844" s="276" t="s">
        <v>429</v>
      </c>
      <c r="D1844" s="487" t="s">
        <v>1046</v>
      </c>
      <c r="E1844" s="488">
        <v>1500</v>
      </c>
      <c r="F1844" s="276" t="s">
        <v>303</v>
      </c>
      <c r="G1844" s="276" t="s">
        <v>1638</v>
      </c>
      <c r="H1844" s="567" t="s">
        <v>3368</v>
      </c>
      <c r="I1844" s="276" t="s">
        <v>1766</v>
      </c>
      <c r="J1844" s="276" t="s">
        <v>3370</v>
      </c>
      <c r="K1844" s="276" t="s">
        <v>1775</v>
      </c>
      <c r="L1844" s="734">
        <v>497030</v>
      </c>
      <c r="M1844" s="489" t="s">
        <v>1044</v>
      </c>
      <c r="N1844" s="490">
        <v>47</v>
      </c>
      <c r="O1844" s="296"/>
      <c r="P1844" s="297"/>
      <c r="Q1844" s="293"/>
      <c r="R1844" s="293"/>
      <c r="S1844" s="293"/>
    </row>
    <row r="1845" spans="2:19" ht="29.4" customHeight="1" thickBot="1">
      <c r="B1845" s="247">
        <v>5420</v>
      </c>
      <c r="C1845" s="486" t="s">
        <v>429</v>
      </c>
      <c r="D1845" s="475" t="s">
        <v>818</v>
      </c>
      <c r="E1845" s="476">
        <v>3350</v>
      </c>
      <c r="F1845" s="274" t="s">
        <v>865</v>
      </c>
      <c r="G1845" s="274" t="s">
        <v>1875</v>
      </c>
      <c r="H1845" s="565" t="s">
        <v>3371</v>
      </c>
      <c r="I1845" s="274" t="s">
        <v>164</v>
      </c>
      <c r="J1845" s="274" t="s">
        <v>3243</v>
      </c>
      <c r="K1845" s="274" t="s">
        <v>1770</v>
      </c>
      <c r="L1845" s="731" t="s">
        <v>3372</v>
      </c>
      <c r="M1845" s="281" t="s">
        <v>860</v>
      </c>
      <c r="N1845" s="282">
        <v>319</v>
      </c>
      <c r="O1845" s="296"/>
      <c r="P1845" s="297"/>
      <c r="Q1845" s="293"/>
      <c r="R1845" s="293"/>
      <c r="S1845" s="293"/>
    </row>
    <row r="1846" spans="2:19" ht="33.75" customHeight="1" thickBot="1">
      <c r="B1846" s="247">
        <v>5421</v>
      </c>
      <c r="C1846" s="276" t="s">
        <v>429</v>
      </c>
      <c r="D1846" s="487" t="s">
        <v>818</v>
      </c>
      <c r="E1846" s="488">
        <v>3350</v>
      </c>
      <c r="F1846" s="276" t="s">
        <v>198</v>
      </c>
      <c r="G1846" s="276" t="s">
        <v>1609</v>
      </c>
      <c r="H1846" s="567" t="s">
        <v>3371</v>
      </c>
      <c r="I1846" s="276" t="s">
        <v>164</v>
      </c>
      <c r="J1846" s="276" t="s">
        <v>2551</v>
      </c>
      <c r="K1846" s="276" t="s">
        <v>1749</v>
      </c>
      <c r="L1846" s="734" t="s">
        <v>3373</v>
      </c>
      <c r="M1846" s="489" t="s">
        <v>860</v>
      </c>
      <c r="N1846" s="490">
        <v>330</v>
      </c>
      <c r="O1846" s="296"/>
      <c r="P1846" s="297"/>
      <c r="Q1846" s="293"/>
      <c r="R1846" s="293"/>
      <c r="S1846" s="293"/>
    </row>
    <row r="1847" spans="2:19" ht="17.25" customHeight="1" thickBot="1">
      <c r="B1847" s="247">
        <v>5422</v>
      </c>
      <c r="C1847" s="486" t="s">
        <v>429</v>
      </c>
      <c r="D1847" s="475" t="s">
        <v>135</v>
      </c>
      <c r="E1847" s="476">
        <v>4000</v>
      </c>
      <c r="F1847" s="274" t="s">
        <v>303</v>
      </c>
      <c r="G1847" s="274" t="s">
        <v>7</v>
      </c>
      <c r="H1847" s="565" t="s">
        <v>3374</v>
      </c>
      <c r="I1847" s="276" t="s">
        <v>224</v>
      </c>
      <c r="J1847" s="274" t="s">
        <v>3006</v>
      </c>
      <c r="K1847" s="274" t="s">
        <v>1775</v>
      </c>
      <c r="L1847" s="731" t="s">
        <v>3375</v>
      </c>
      <c r="M1847" s="281" t="s">
        <v>136</v>
      </c>
      <c r="N1847" s="282">
        <v>172</v>
      </c>
      <c r="O1847" s="296"/>
      <c r="P1847" s="297"/>
      <c r="Q1847" s="293"/>
      <c r="R1847" s="293"/>
      <c r="S1847" s="293"/>
    </row>
    <row r="1848" spans="2:19" ht="15.6" customHeight="1" thickBot="1">
      <c r="B1848" s="247">
        <v>5423</v>
      </c>
      <c r="C1848" s="274" t="s">
        <v>433</v>
      </c>
      <c r="D1848" s="475" t="s">
        <v>406</v>
      </c>
      <c r="E1848" s="476">
        <v>1250</v>
      </c>
      <c r="F1848" s="274" t="s">
        <v>166</v>
      </c>
      <c r="G1848" s="274" t="s">
        <v>3376</v>
      </c>
      <c r="H1848" s="565" t="s">
        <v>3377</v>
      </c>
      <c r="I1848" s="274" t="s">
        <v>224</v>
      </c>
      <c r="J1848" s="274" t="s">
        <v>285</v>
      </c>
      <c r="K1848" s="281" t="s">
        <v>903</v>
      </c>
      <c r="L1848" s="731"/>
      <c r="M1848" s="281" t="s">
        <v>921</v>
      </c>
      <c r="N1848" s="282">
        <v>4</v>
      </c>
      <c r="O1848" s="467" t="s">
        <v>3378</v>
      </c>
      <c r="P1848" s="297" t="s">
        <v>3379</v>
      </c>
      <c r="Q1848" s="293"/>
      <c r="R1848" s="293"/>
      <c r="S1848" s="293"/>
    </row>
    <row r="1849" spans="2:19" ht="33" customHeight="1" thickBot="1">
      <c r="B1849" s="247">
        <v>5424</v>
      </c>
      <c r="C1849" s="276" t="s">
        <v>429</v>
      </c>
      <c r="D1849" s="487" t="s">
        <v>2841</v>
      </c>
      <c r="E1849" s="488">
        <v>2180</v>
      </c>
      <c r="F1849" s="276" t="s">
        <v>166</v>
      </c>
      <c r="G1849" s="276" t="s">
        <v>1638</v>
      </c>
      <c r="H1849" s="567">
        <v>44764</v>
      </c>
      <c r="I1849" s="276" t="s">
        <v>1765</v>
      </c>
      <c r="J1849" s="276" t="s">
        <v>3380</v>
      </c>
      <c r="K1849" s="463" t="s">
        <v>1775</v>
      </c>
      <c r="L1849" s="734">
        <v>517070</v>
      </c>
      <c r="M1849" s="276" t="s">
        <v>2840</v>
      </c>
      <c r="N1849" s="495">
        <v>413</v>
      </c>
      <c r="O1849" s="296"/>
      <c r="P1849" s="297"/>
      <c r="Q1849" s="293"/>
      <c r="R1849" s="293"/>
      <c r="S1849" s="293"/>
    </row>
    <row r="1850" spans="2:19" ht="36" customHeight="1" thickBot="1">
      <c r="B1850" s="247">
        <v>5425</v>
      </c>
      <c r="C1850" s="274" t="s">
        <v>2714</v>
      </c>
      <c r="D1850" s="475" t="s">
        <v>226</v>
      </c>
      <c r="E1850" s="476">
        <v>1350</v>
      </c>
      <c r="F1850" s="274" t="s">
        <v>166</v>
      </c>
      <c r="G1850" s="274" t="s">
        <v>1566</v>
      </c>
      <c r="H1850" s="565">
        <v>44764</v>
      </c>
      <c r="I1850" s="274" t="s">
        <v>3381</v>
      </c>
      <c r="J1850" s="268" t="s">
        <v>405</v>
      </c>
      <c r="K1850" s="274" t="s">
        <v>1775</v>
      </c>
      <c r="L1850" s="731">
        <v>76988</v>
      </c>
      <c r="M1850" s="281" t="s">
        <v>952</v>
      </c>
      <c r="N1850" s="251">
        <v>16</v>
      </c>
      <c r="O1850" s="296"/>
      <c r="P1850" s="297"/>
      <c r="Q1850" s="293"/>
      <c r="R1850" s="293"/>
      <c r="S1850" s="293"/>
    </row>
    <row r="1851" spans="2:19" ht="15.6" thickBot="1">
      <c r="B1851" s="247">
        <v>5426</v>
      </c>
      <c r="C1851" s="486" t="s">
        <v>429</v>
      </c>
      <c r="D1851" s="487" t="s">
        <v>2433</v>
      </c>
      <c r="E1851" s="488">
        <v>3349</v>
      </c>
      <c r="F1851" s="276" t="s">
        <v>865</v>
      </c>
      <c r="G1851" s="492" t="s">
        <v>1875</v>
      </c>
      <c r="H1851" s="567">
        <v>44764</v>
      </c>
      <c r="I1851" s="276" t="s">
        <v>164</v>
      </c>
      <c r="J1851" s="276" t="s">
        <v>2402</v>
      </c>
      <c r="K1851" s="492" t="s">
        <v>1770</v>
      </c>
      <c r="L1851" s="734">
        <v>859062</v>
      </c>
      <c r="M1851" s="489" t="s">
        <v>2432</v>
      </c>
      <c r="N1851" s="251">
        <v>372</v>
      </c>
      <c r="O1851" s="296"/>
      <c r="P1851" s="297"/>
      <c r="Q1851" s="293"/>
      <c r="R1851" s="293"/>
      <c r="S1851" s="293"/>
    </row>
    <row r="1852" spans="2:19" ht="30.6" thickBot="1">
      <c r="B1852" s="247">
        <v>5427</v>
      </c>
      <c r="C1852" s="486" t="s">
        <v>429</v>
      </c>
      <c r="D1852" s="487" t="s">
        <v>16</v>
      </c>
      <c r="E1852" s="488">
        <v>4000</v>
      </c>
      <c r="F1852" s="276" t="s">
        <v>163</v>
      </c>
      <c r="G1852" s="276" t="s">
        <v>7</v>
      </c>
      <c r="H1852" s="567" t="s">
        <v>3382</v>
      </c>
      <c r="I1852" s="276" t="s">
        <v>280</v>
      </c>
      <c r="J1852" s="276" t="s">
        <v>3383</v>
      </c>
      <c r="K1852" s="276" t="s">
        <v>1751</v>
      </c>
      <c r="L1852" s="734" t="s">
        <v>3384</v>
      </c>
      <c r="M1852" s="489" t="s">
        <v>17</v>
      </c>
      <c r="N1852" s="490">
        <v>116</v>
      </c>
      <c r="O1852" s="296"/>
      <c r="P1852" s="297"/>
      <c r="Q1852" s="293"/>
      <c r="R1852" s="293"/>
      <c r="S1852" s="293"/>
    </row>
    <row r="1853" spans="2:19" ht="30.6" thickBot="1">
      <c r="B1853" s="247">
        <v>5428</v>
      </c>
      <c r="C1853" s="486" t="s">
        <v>429</v>
      </c>
      <c r="D1853" s="475" t="s">
        <v>46</v>
      </c>
      <c r="E1853" s="476">
        <v>3350</v>
      </c>
      <c r="F1853" s="274" t="s">
        <v>198</v>
      </c>
      <c r="G1853" s="274" t="s">
        <v>7</v>
      </c>
      <c r="H1853" s="565" t="s">
        <v>3385</v>
      </c>
      <c r="I1853" s="274" t="s">
        <v>164</v>
      </c>
      <c r="J1853" s="274" t="s">
        <v>3386</v>
      </c>
      <c r="K1853" s="274" t="s">
        <v>1749</v>
      </c>
      <c r="L1853" s="731" t="s">
        <v>3387</v>
      </c>
      <c r="M1853" s="281" t="s">
        <v>47</v>
      </c>
      <c r="N1853" s="282">
        <v>196</v>
      </c>
      <c r="O1853" s="296"/>
      <c r="P1853" s="297"/>
      <c r="Q1853" s="293"/>
      <c r="R1853" s="293"/>
      <c r="S1853" s="293"/>
    </row>
    <row r="1854" spans="2:19" ht="45.6" thickBot="1">
      <c r="B1854" s="247">
        <v>5429</v>
      </c>
      <c r="C1854" s="276" t="s">
        <v>429</v>
      </c>
      <c r="D1854" s="487" t="s">
        <v>751</v>
      </c>
      <c r="E1854" s="488">
        <v>8000</v>
      </c>
      <c r="F1854" s="276" t="s">
        <v>166</v>
      </c>
      <c r="G1854" s="276" t="s">
        <v>1609</v>
      </c>
      <c r="H1854" s="567" t="s">
        <v>3385</v>
      </c>
      <c r="I1854" s="276" t="s">
        <v>164</v>
      </c>
      <c r="J1854" s="276" t="s">
        <v>3337</v>
      </c>
      <c r="K1854" s="276" t="s">
        <v>903</v>
      </c>
      <c r="L1854" s="734" t="s">
        <v>3388</v>
      </c>
      <c r="M1854" s="489" t="s">
        <v>943</v>
      </c>
      <c r="N1854" s="490">
        <v>13</v>
      </c>
      <c r="O1854" s="296"/>
      <c r="P1854" s="297"/>
      <c r="Q1854" s="293"/>
      <c r="R1854" s="293"/>
      <c r="S1854" s="293"/>
    </row>
    <row r="1855" spans="2:19" ht="30.6" thickBot="1">
      <c r="B1855" s="247">
        <v>5430</v>
      </c>
      <c r="C1855" s="274" t="s">
        <v>2714</v>
      </c>
      <c r="D1855" s="475" t="s">
        <v>309</v>
      </c>
      <c r="E1855" s="476">
        <v>1350</v>
      </c>
      <c r="F1855" s="274" t="s">
        <v>166</v>
      </c>
      <c r="G1855" s="274" t="s">
        <v>1875</v>
      </c>
      <c r="H1855" s="565">
        <v>44767</v>
      </c>
      <c r="I1855" s="274" t="s">
        <v>164</v>
      </c>
      <c r="J1855" s="274" t="s">
        <v>3389</v>
      </c>
      <c r="K1855" s="274" t="s">
        <v>903</v>
      </c>
      <c r="L1855" s="731" t="s">
        <v>3390</v>
      </c>
      <c r="M1855" s="298" t="s">
        <v>967</v>
      </c>
      <c r="N1855" s="251">
        <v>21</v>
      </c>
      <c r="O1855" s="296"/>
      <c r="P1855" s="297"/>
      <c r="Q1855" s="293"/>
      <c r="R1855" s="293"/>
      <c r="S1855" s="293"/>
    </row>
    <row r="1856" spans="2:19" ht="36.6" customHeight="1" thickBot="1">
      <c r="B1856" s="247">
        <v>5431</v>
      </c>
      <c r="C1856" s="276" t="s">
        <v>429</v>
      </c>
      <c r="D1856" s="487" t="s">
        <v>3391</v>
      </c>
      <c r="E1856" s="488">
        <v>400</v>
      </c>
      <c r="F1856" s="276" t="s">
        <v>166</v>
      </c>
      <c r="G1856" s="276" t="s">
        <v>7</v>
      </c>
      <c r="H1856" s="567" t="s">
        <v>3382</v>
      </c>
      <c r="I1856" s="276" t="s">
        <v>399</v>
      </c>
      <c r="J1856" s="276"/>
      <c r="K1856" s="276" t="s">
        <v>903</v>
      </c>
      <c r="L1856" s="734" t="s">
        <v>3392</v>
      </c>
      <c r="M1856" s="489" t="s">
        <v>1031</v>
      </c>
      <c r="N1856" s="490">
        <v>41</v>
      </c>
      <c r="O1856" s="296"/>
      <c r="P1856" s="297"/>
      <c r="Q1856" s="293"/>
      <c r="R1856" s="293"/>
      <c r="S1856" s="293"/>
    </row>
    <row r="1857" spans="2:19" ht="15.6" customHeight="1" thickBot="1">
      <c r="B1857" s="247">
        <v>5432</v>
      </c>
      <c r="C1857" s="486" t="s">
        <v>429</v>
      </c>
      <c r="D1857" s="475" t="s">
        <v>557</v>
      </c>
      <c r="E1857" s="476">
        <v>2180</v>
      </c>
      <c r="F1857" s="274" t="s">
        <v>518</v>
      </c>
      <c r="G1857" s="274" t="s">
        <v>7</v>
      </c>
      <c r="H1857" s="565" t="s">
        <v>3382</v>
      </c>
      <c r="I1857" s="274" t="s">
        <v>164</v>
      </c>
      <c r="J1857" s="274" t="s">
        <v>3312</v>
      </c>
      <c r="K1857" s="274" t="s">
        <v>1771</v>
      </c>
      <c r="L1857" s="731" t="s">
        <v>3393</v>
      </c>
      <c r="M1857" s="281" t="s">
        <v>127</v>
      </c>
      <c r="N1857" s="251">
        <v>87</v>
      </c>
      <c r="O1857" s="296"/>
      <c r="P1857" s="297"/>
      <c r="Q1857" s="293"/>
      <c r="R1857" s="293"/>
      <c r="S1857" s="293"/>
    </row>
    <row r="1858" spans="2:19" ht="15.6" customHeight="1" thickBot="1">
      <c r="B1858" s="247">
        <v>5433</v>
      </c>
      <c r="C1858" s="486" t="s">
        <v>429</v>
      </c>
      <c r="D1858" s="487" t="s">
        <v>2827</v>
      </c>
      <c r="E1858" s="488">
        <v>1600</v>
      </c>
      <c r="F1858" s="276" t="s">
        <v>166</v>
      </c>
      <c r="G1858" s="276" t="s">
        <v>7</v>
      </c>
      <c r="H1858" s="567" t="s">
        <v>3394</v>
      </c>
      <c r="I1858" s="276" t="s">
        <v>164</v>
      </c>
      <c r="J1858" s="276" t="s">
        <v>3029</v>
      </c>
      <c r="K1858" s="276" t="s">
        <v>903</v>
      </c>
      <c r="L1858" s="734" t="s">
        <v>3395</v>
      </c>
      <c r="M1858" s="489" t="s">
        <v>2826</v>
      </c>
      <c r="N1858" s="490">
        <v>409</v>
      </c>
      <c r="O1858" s="296"/>
      <c r="P1858" s="297"/>
      <c r="Q1858" s="293"/>
      <c r="R1858" s="293"/>
      <c r="S1858" s="293"/>
    </row>
    <row r="1859" spans="2:19" ht="33" customHeight="1" thickBot="1">
      <c r="B1859" s="247">
        <f>B1858+1</f>
        <v>5434</v>
      </c>
      <c r="C1859" s="486" t="s">
        <v>446</v>
      </c>
      <c r="D1859" s="475" t="s">
        <v>270</v>
      </c>
      <c r="E1859" s="476">
        <v>2500</v>
      </c>
      <c r="F1859" s="274" t="s">
        <v>163</v>
      </c>
      <c r="G1859" s="274" t="s">
        <v>7</v>
      </c>
      <c r="H1859" s="565" t="s">
        <v>3394</v>
      </c>
      <c r="I1859" s="276" t="s">
        <v>224</v>
      </c>
      <c r="J1859" s="274" t="s">
        <v>694</v>
      </c>
      <c r="K1859" s="274" t="s">
        <v>1751</v>
      </c>
      <c r="L1859" s="731" t="s">
        <v>3396</v>
      </c>
      <c r="M1859" s="281" t="s">
        <v>1096</v>
      </c>
      <c r="N1859" s="282">
        <v>70</v>
      </c>
      <c r="O1859" s="296"/>
      <c r="P1859" s="297"/>
      <c r="Q1859" s="293"/>
      <c r="R1859" s="293"/>
      <c r="S1859" s="293"/>
    </row>
    <row r="1860" spans="2:19" ht="15.6" thickBot="1">
      <c r="B1860" s="247">
        <v>5434</v>
      </c>
      <c r="C1860" s="486" t="s">
        <v>429</v>
      </c>
      <c r="D1860" s="487" t="s">
        <v>725</v>
      </c>
      <c r="E1860" s="488">
        <v>300</v>
      </c>
      <c r="F1860" s="276" t="s">
        <v>865</v>
      </c>
      <c r="G1860" s="492" t="s">
        <v>1609</v>
      </c>
      <c r="H1860" s="567" t="s">
        <v>3394</v>
      </c>
      <c r="I1860" s="276" t="s">
        <v>284</v>
      </c>
      <c r="J1860" s="276"/>
      <c r="K1860" s="492" t="s">
        <v>1770</v>
      </c>
      <c r="L1860" s="734">
        <v>586626</v>
      </c>
      <c r="M1860" s="489" t="s">
        <v>842</v>
      </c>
      <c r="N1860" s="249">
        <v>299</v>
      </c>
      <c r="O1860" s="296"/>
      <c r="P1860" s="297"/>
      <c r="Q1860" s="293"/>
      <c r="R1860" s="293"/>
      <c r="S1860" s="293"/>
    </row>
    <row r="1861" spans="2:19" ht="45.6" thickBot="1">
      <c r="B1861" s="247">
        <v>5435</v>
      </c>
      <c r="C1861" s="486" t="s">
        <v>429</v>
      </c>
      <c r="D1861" s="475" t="s">
        <v>3397</v>
      </c>
      <c r="E1861" s="476">
        <v>5000</v>
      </c>
      <c r="F1861" s="274" t="s">
        <v>303</v>
      </c>
      <c r="G1861" s="274" t="s">
        <v>7</v>
      </c>
      <c r="H1861" s="565" t="s">
        <v>3398</v>
      </c>
      <c r="I1861" s="274" t="s">
        <v>1766</v>
      </c>
      <c r="J1861" s="274" t="s">
        <v>1766</v>
      </c>
      <c r="K1861" s="274" t="s">
        <v>1775</v>
      </c>
      <c r="L1861" s="731" t="s">
        <v>3399</v>
      </c>
      <c r="M1861" s="281" t="s">
        <v>123</v>
      </c>
      <c r="N1861" s="282">
        <v>29</v>
      </c>
      <c r="O1861" s="296"/>
      <c r="P1861" s="297"/>
      <c r="Q1861" s="293"/>
      <c r="R1861" s="293"/>
      <c r="S1861" s="293"/>
    </row>
    <row r="1862" spans="2:19" ht="30.6" thickBot="1">
      <c r="B1862" s="247">
        <f>B1861+1</f>
        <v>5436</v>
      </c>
      <c r="C1862" s="486" t="s">
        <v>2714</v>
      </c>
      <c r="D1862" s="487" t="s">
        <v>261</v>
      </c>
      <c r="E1862" s="488">
        <v>1000</v>
      </c>
      <c r="F1862" s="276" t="s">
        <v>166</v>
      </c>
      <c r="G1862" s="276" t="s">
        <v>7</v>
      </c>
      <c r="H1862" s="567" t="s">
        <v>3400</v>
      </c>
      <c r="I1862" s="276" t="s">
        <v>280</v>
      </c>
      <c r="J1862" s="276" t="s">
        <v>3401</v>
      </c>
      <c r="K1862" s="276" t="s">
        <v>903</v>
      </c>
      <c r="L1862" s="734" t="s">
        <v>3402</v>
      </c>
      <c r="M1862" s="489" t="s">
        <v>946</v>
      </c>
      <c r="N1862" s="490">
        <v>14</v>
      </c>
      <c r="O1862" s="296"/>
      <c r="P1862" s="297"/>
      <c r="Q1862" s="293"/>
      <c r="R1862" s="293"/>
      <c r="S1862" s="293"/>
    </row>
    <row r="1863" spans="2:19" ht="15.6" customHeight="1" thickBot="1">
      <c r="B1863" s="247">
        <v>5436</v>
      </c>
      <c r="C1863" s="274" t="s">
        <v>433</v>
      </c>
      <c r="D1863" s="475" t="s">
        <v>170</v>
      </c>
      <c r="E1863" s="476">
        <v>16000</v>
      </c>
      <c r="F1863" s="274" t="s">
        <v>166</v>
      </c>
      <c r="G1863" s="274" t="s">
        <v>7</v>
      </c>
      <c r="H1863" s="565" t="s">
        <v>3400</v>
      </c>
      <c r="I1863" s="276" t="s">
        <v>224</v>
      </c>
      <c r="J1863" s="274" t="s">
        <v>224</v>
      </c>
      <c r="K1863" s="274" t="s">
        <v>903</v>
      </c>
      <c r="L1863" s="731" t="s">
        <v>3403</v>
      </c>
      <c r="M1863" s="281" t="s">
        <v>923</v>
      </c>
      <c r="N1863" s="282">
        <v>5</v>
      </c>
      <c r="O1863" s="296"/>
      <c r="P1863" s="297"/>
      <c r="Q1863" s="293"/>
      <c r="R1863" s="293"/>
      <c r="S1863" s="293"/>
    </row>
    <row r="1864" spans="2:19" ht="30.6" thickBot="1">
      <c r="B1864" s="247">
        <f>B1863+1</f>
        <v>5437</v>
      </c>
      <c r="C1864" s="278" t="s">
        <v>2714</v>
      </c>
      <c r="D1864" s="288" t="s">
        <v>288</v>
      </c>
      <c r="E1864" s="500">
        <v>2350</v>
      </c>
      <c r="F1864" s="278" t="s">
        <v>166</v>
      </c>
      <c r="G1864" s="278" t="s">
        <v>7</v>
      </c>
      <c r="H1864" s="569">
        <v>44569</v>
      </c>
      <c r="I1864" s="278" t="s">
        <v>164</v>
      </c>
      <c r="J1864" s="278" t="s">
        <v>3404</v>
      </c>
      <c r="K1864" s="278" t="s">
        <v>903</v>
      </c>
      <c r="L1864" s="519">
        <v>1799880</v>
      </c>
      <c r="M1864" s="289" t="s">
        <v>970</v>
      </c>
      <c r="N1864" s="290">
        <v>62</v>
      </c>
      <c r="O1864" s="296"/>
      <c r="P1864" s="297"/>
      <c r="Q1864" s="293"/>
      <c r="R1864" s="293"/>
      <c r="S1864" s="293"/>
    </row>
    <row r="1865" spans="2:19" ht="60.6" thickBot="1">
      <c r="B1865" s="247">
        <v>5437</v>
      </c>
      <c r="C1865" s="277" t="s">
        <v>429</v>
      </c>
      <c r="D1865" s="284" t="s">
        <v>41</v>
      </c>
      <c r="E1865" s="501">
        <v>2800</v>
      </c>
      <c r="F1865" s="277" t="s">
        <v>198</v>
      </c>
      <c r="G1865" s="277" t="s">
        <v>7</v>
      </c>
      <c r="H1865" s="570">
        <v>44774</v>
      </c>
      <c r="I1865" s="277" t="s">
        <v>2387</v>
      </c>
      <c r="J1865" s="277" t="s">
        <v>178</v>
      </c>
      <c r="K1865" s="277" t="s">
        <v>1749</v>
      </c>
      <c r="L1865" s="740">
        <v>1765466</v>
      </c>
      <c r="M1865" s="277" t="s">
        <v>42</v>
      </c>
      <c r="N1865" s="309">
        <v>195</v>
      </c>
      <c r="O1865" s="296"/>
      <c r="P1865" s="297"/>
      <c r="Q1865" s="293"/>
      <c r="R1865" s="293"/>
      <c r="S1865" s="293"/>
    </row>
    <row r="1866" spans="2:19" ht="30.6" thickBot="1">
      <c r="B1866" s="247">
        <v>5438</v>
      </c>
      <c r="C1866" s="278" t="s">
        <v>429</v>
      </c>
      <c r="D1866" s="288" t="s">
        <v>3405</v>
      </c>
      <c r="E1866" s="500">
        <v>3000</v>
      </c>
      <c r="F1866" s="278" t="s">
        <v>198</v>
      </c>
      <c r="G1866" s="278" t="s">
        <v>1875</v>
      </c>
      <c r="H1866" s="569">
        <v>44774</v>
      </c>
      <c r="I1866" s="278" t="s">
        <v>164</v>
      </c>
      <c r="J1866" s="278" t="s">
        <v>3406</v>
      </c>
      <c r="K1866" s="278" t="s">
        <v>1749</v>
      </c>
      <c r="L1866" s="519">
        <v>1669111</v>
      </c>
      <c r="M1866" s="289" t="s">
        <v>1385</v>
      </c>
      <c r="N1866" s="290">
        <v>270</v>
      </c>
      <c r="O1866" s="296"/>
      <c r="P1866" s="297"/>
      <c r="Q1866" s="293"/>
      <c r="R1866" s="293"/>
      <c r="S1866" s="293"/>
    </row>
    <row r="1867" spans="2:19" ht="15.6" thickBot="1">
      <c r="B1867" s="247">
        <v>5439</v>
      </c>
      <c r="C1867" s="277" t="s">
        <v>429</v>
      </c>
      <c r="D1867" s="284" t="s">
        <v>2837</v>
      </c>
      <c r="E1867" s="501">
        <v>2189</v>
      </c>
      <c r="F1867" s="277" t="s">
        <v>303</v>
      </c>
      <c r="G1867" s="277" t="s">
        <v>7</v>
      </c>
      <c r="H1867" s="570">
        <v>44774</v>
      </c>
      <c r="I1867" s="277" t="s">
        <v>164</v>
      </c>
      <c r="J1867" s="277" t="s">
        <v>3407</v>
      </c>
      <c r="K1867" s="293" t="s">
        <v>1775</v>
      </c>
      <c r="L1867" s="740">
        <v>1653126</v>
      </c>
      <c r="M1867" s="287" t="s">
        <v>2836</v>
      </c>
      <c r="N1867" s="282">
        <v>412</v>
      </c>
      <c r="O1867" s="296"/>
      <c r="P1867" s="297"/>
      <c r="Q1867" s="293"/>
      <c r="R1867" s="293"/>
      <c r="S1867" s="293"/>
    </row>
    <row r="1868" spans="2:19" ht="40.35" customHeight="1" thickBot="1">
      <c r="B1868" s="247">
        <v>5440</v>
      </c>
      <c r="C1868" s="278" t="s">
        <v>2714</v>
      </c>
      <c r="D1868" s="288" t="s">
        <v>261</v>
      </c>
      <c r="E1868" s="500">
        <v>1350</v>
      </c>
      <c r="F1868" s="278" t="s">
        <v>166</v>
      </c>
      <c r="G1868" s="278" t="s">
        <v>7</v>
      </c>
      <c r="H1868" s="569">
        <v>44774</v>
      </c>
      <c r="I1868" s="278" t="s">
        <v>164</v>
      </c>
      <c r="J1868" s="278" t="s">
        <v>718</v>
      </c>
      <c r="K1868" s="278" t="s">
        <v>903</v>
      </c>
      <c r="L1868" s="519">
        <v>1506590</v>
      </c>
      <c r="M1868" s="289" t="s">
        <v>946</v>
      </c>
      <c r="N1868" s="290">
        <v>14</v>
      </c>
      <c r="O1868" s="296"/>
      <c r="P1868" s="297"/>
      <c r="Q1868" s="293" t="s">
        <v>3408</v>
      </c>
      <c r="R1868" s="293"/>
      <c r="S1868" s="293"/>
    </row>
    <row r="1869" spans="2:19" ht="28.35" customHeight="1" thickBot="1">
      <c r="B1869" s="247">
        <f>B1868+1</f>
        <v>5441</v>
      </c>
      <c r="C1869" s="277" t="s">
        <v>2714</v>
      </c>
      <c r="D1869" s="284" t="s">
        <v>267</v>
      </c>
      <c r="E1869" s="501">
        <v>2350</v>
      </c>
      <c r="F1869" s="277" t="s">
        <v>166</v>
      </c>
      <c r="G1869" s="277" t="s">
        <v>7</v>
      </c>
      <c r="H1869" s="570">
        <v>44775</v>
      </c>
      <c r="I1869" s="277" t="s">
        <v>164</v>
      </c>
      <c r="J1869" s="277" t="s">
        <v>3409</v>
      </c>
      <c r="K1869" s="277" t="s">
        <v>903</v>
      </c>
      <c r="L1869" s="740">
        <v>198998</v>
      </c>
      <c r="M1869" s="287" t="s">
        <v>958</v>
      </c>
      <c r="N1869" s="249">
        <v>18</v>
      </c>
      <c r="O1869" s="296"/>
      <c r="P1869" s="297"/>
      <c r="Q1869" s="293"/>
      <c r="R1869" s="293"/>
      <c r="S1869" s="293"/>
    </row>
    <row r="1870" spans="2:19" ht="15.6" customHeight="1" thickBot="1">
      <c r="B1870" s="247">
        <v>5441</v>
      </c>
      <c r="C1870" s="276" t="s">
        <v>429</v>
      </c>
      <c r="D1870" s="362" t="s">
        <v>2694</v>
      </c>
      <c r="E1870" s="500">
        <v>2180</v>
      </c>
      <c r="F1870" s="293" t="s">
        <v>166</v>
      </c>
      <c r="G1870" s="293" t="s">
        <v>432</v>
      </c>
      <c r="H1870" s="571">
        <v>44775</v>
      </c>
      <c r="I1870" s="278" t="s">
        <v>164</v>
      </c>
      <c r="J1870" s="278">
        <v>11</v>
      </c>
      <c r="K1870" s="293" t="s">
        <v>903</v>
      </c>
      <c r="L1870" s="519">
        <v>657668</v>
      </c>
      <c r="M1870" s="289" t="s">
        <v>2693</v>
      </c>
      <c r="N1870" s="290">
        <v>382</v>
      </c>
      <c r="O1870" s="296" t="s">
        <v>3410</v>
      </c>
      <c r="P1870" s="297"/>
      <c r="Q1870" s="293"/>
      <c r="R1870" s="293"/>
      <c r="S1870" s="293"/>
    </row>
    <row r="1871" spans="2:19" ht="30.6" thickBot="1">
      <c r="B1871" s="247">
        <f>B1870+1</f>
        <v>5442</v>
      </c>
      <c r="C1871" s="277" t="s">
        <v>429</v>
      </c>
      <c r="D1871" s="284" t="s">
        <v>56</v>
      </c>
      <c r="E1871" s="501">
        <v>2800</v>
      </c>
      <c r="F1871" s="277" t="s">
        <v>198</v>
      </c>
      <c r="G1871" s="277" t="s">
        <v>1875</v>
      </c>
      <c r="H1871" s="570">
        <v>44775</v>
      </c>
      <c r="I1871" s="277" t="s">
        <v>164</v>
      </c>
      <c r="J1871" s="277" t="s">
        <v>3098</v>
      </c>
      <c r="K1871" s="277" t="s">
        <v>1749</v>
      </c>
      <c r="L1871" s="740">
        <v>121820</v>
      </c>
      <c r="M1871" s="287" t="s">
        <v>57</v>
      </c>
      <c r="N1871" s="282">
        <v>95</v>
      </c>
      <c r="O1871" s="296"/>
      <c r="P1871" s="297"/>
      <c r="Q1871" s="293"/>
      <c r="R1871" s="293"/>
      <c r="S1871" s="293"/>
    </row>
    <row r="1872" spans="2:19" ht="28.35" customHeight="1" thickBot="1">
      <c r="B1872" s="247">
        <v>5442</v>
      </c>
      <c r="C1872" s="278" t="s">
        <v>2714</v>
      </c>
      <c r="D1872" s="288" t="s">
        <v>180</v>
      </c>
      <c r="E1872" s="500">
        <v>1000</v>
      </c>
      <c r="F1872" s="278" t="s">
        <v>166</v>
      </c>
      <c r="G1872" s="278" t="s">
        <v>7</v>
      </c>
      <c r="H1872" s="569">
        <v>44775</v>
      </c>
      <c r="I1872" s="278" t="s">
        <v>164</v>
      </c>
      <c r="J1872" s="278" t="s">
        <v>3411</v>
      </c>
      <c r="K1872" s="278" t="s">
        <v>903</v>
      </c>
      <c r="L1872" s="519">
        <v>105127</v>
      </c>
      <c r="M1872" s="289" t="s">
        <v>961</v>
      </c>
      <c r="N1872" s="290">
        <v>19</v>
      </c>
      <c r="O1872" s="467"/>
      <c r="P1872" s="297"/>
      <c r="Q1872" s="293"/>
      <c r="R1872" s="293"/>
      <c r="S1872" s="293"/>
    </row>
    <row r="1873" spans="2:19" ht="30.6" thickBot="1">
      <c r="B1873" s="247">
        <v>5443</v>
      </c>
      <c r="C1873" s="284" t="s">
        <v>2714</v>
      </c>
      <c r="D1873" s="284" t="s">
        <v>177</v>
      </c>
      <c r="E1873" s="502">
        <v>2350</v>
      </c>
      <c r="F1873" s="284" t="s">
        <v>166</v>
      </c>
      <c r="G1873" s="284" t="s">
        <v>7</v>
      </c>
      <c r="H1873" s="572">
        <v>44774</v>
      </c>
      <c r="I1873" s="284" t="s">
        <v>164</v>
      </c>
      <c r="J1873" s="284" t="s">
        <v>3412</v>
      </c>
      <c r="K1873" s="277" t="s">
        <v>903</v>
      </c>
      <c r="L1873" s="740">
        <v>1961817</v>
      </c>
      <c r="M1873" s="287" t="s">
        <v>949</v>
      </c>
      <c r="N1873" s="323">
        <v>15</v>
      </c>
      <c r="O1873" s="296"/>
      <c r="P1873" s="297"/>
      <c r="Q1873" s="293"/>
      <c r="R1873" s="293"/>
      <c r="S1873" s="293"/>
    </row>
    <row r="1874" spans="2:19" ht="15.6" customHeight="1" thickBot="1">
      <c r="B1874" s="247">
        <f>B1873+1</f>
        <v>5444</v>
      </c>
      <c r="C1874" s="278" t="s">
        <v>429</v>
      </c>
      <c r="D1874" s="288" t="s">
        <v>2265</v>
      </c>
      <c r="E1874" s="500">
        <v>1000</v>
      </c>
      <c r="F1874" s="278" t="s">
        <v>163</v>
      </c>
      <c r="G1874" s="278" t="s">
        <v>7</v>
      </c>
      <c r="H1874" s="569">
        <v>44774</v>
      </c>
      <c r="I1874" s="278" t="s">
        <v>224</v>
      </c>
      <c r="J1874" s="278" t="s">
        <v>694</v>
      </c>
      <c r="K1874" s="278" t="s">
        <v>1751</v>
      </c>
      <c r="L1874" s="519">
        <v>2097579</v>
      </c>
      <c r="M1874" s="289" t="s">
        <v>2006</v>
      </c>
      <c r="N1874" s="290">
        <v>343</v>
      </c>
      <c r="O1874" s="296"/>
      <c r="P1874" s="297"/>
      <c r="Q1874" s="293"/>
      <c r="R1874" s="293"/>
      <c r="S1874" s="293"/>
    </row>
    <row r="1875" spans="2:19" ht="15.6" thickBot="1">
      <c r="B1875" s="247">
        <v>5444</v>
      </c>
      <c r="C1875" s="278"/>
      <c r="D1875" s="288" t="s">
        <v>3237</v>
      </c>
      <c r="E1875" s="500"/>
      <c r="F1875" s="278"/>
      <c r="G1875" s="278"/>
      <c r="H1875" s="569"/>
      <c r="I1875" s="278"/>
      <c r="J1875" s="278"/>
      <c r="K1875" s="278"/>
      <c r="L1875" s="519"/>
      <c r="M1875" s="289"/>
      <c r="N1875" s="290"/>
      <c r="O1875" s="296"/>
      <c r="P1875" s="297"/>
      <c r="Q1875" s="293"/>
      <c r="R1875" s="293"/>
      <c r="S1875" s="293"/>
    </row>
    <row r="1876" spans="2:19" ht="17.399999999999999" customHeight="1" thickBot="1">
      <c r="B1876" s="247">
        <f>B1875+1</f>
        <v>5445</v>
      </c>
      <c r="C1876" s="277" t="s">
        <v>429</v>
      </c>
      <c r="D1876" s="284" t="s">
        <v>580</v>
      </c>
      <c r="E1876" s="501">
        <v>3350</v>
      </c>
      <c r="F1876" s="277" t="s">
        <v>865</v>
      </c>
      <c r="G1876" s="412" t="s">
        <v>1875</v>
      </c>
      <c r="H1876" s="570">
        <v>44774</v>
      </c>
      <c r="I1876" s="277" t="s">
        <v>164</v>
      </c>
      <c r="J1876" s="277" t="s">
        <v>3413</v>
      </c>
      <c r="K1876" s="412" t="s">
        <v>1770</v>
      </c>
      <c r="L1876" s="740">
        <v>18032</v>
      </c>
      <c r="M1876" s="287" t="s">
        <v>848</v>
      </c>
      <c r="N1876" s="282">
        <v>306</v>
      </c>
      <c r="O1876" s="296"/>
      <c r="P1876" s="297"/>
      <c r="Q1876" s="293"/>
      <c r="R1876" s="293"/>
      <c r="S1876" s="293"/>
    </row>
    <row r="1877" spans="2:19" ht="30.6" thickBot="1">
      <c r="B1877" s="247">
        <v>5445</v>
      </c>
      <c r="C1877" s="278" t="s">
        <v>429</v>
      </c>
      <c r="D1877" s="503" t="s">
        <v>2473</v>
      </c>
      <c r="E1877" s="500">
        <v>1600</v>
      </c>
      <c r="F1877" s="278" t="s">
        <v>166</v>
      </c>
      <c r="G1877" s="278" t="s">
        <v>1875</v>
      </c>
      <c r="H1877" s="569">
        <v>44775</v>
      </c>
      <c r="I1877" s="278" t="s">
        <v>164</v>
      </c>
      <c r="J1877" s="278" t="s">
        <v>3414</v>
      </c>
      <c r="K1877" s="278" t="s">
        <v>903</v>
      </c>
      <c r="L1877" s="519">
        <v>859424</v>
      </c>
      <c r="M1877" s="289" t="s">
        <v>2469</v>
      </c>
      <c r="N1877" s="290">
        <v>376</v>
      </c>
      <c r="O1877" s="296"/>
      <c r="P1877" s="297"/>
      <c r="Q1877" s="293"/>
      <c r="R1877" s="293"/>
      <c r="S1877" s="293"/>
    </row>
    <row r="1878" spans="2:19" ht="15.6" customHeight="1" thickBot="1">
      <c r="B1878" s="247">
        <f>B1877+1</f>
        <v>5446</v>
      </c>
      <c r="C1878" s="277"/>
      <c r="D1878" s="504" t="s">
        <v>3237</v>
      </c>
      <c r="E1878" s="501"/>
      <c r="F1878" s="277"/>
      <c r="G1878" s="277"/>
      <c r="H1878" s="570"/>
      <c r="I1878" s="277"/>
      <c r="J1878" s="277"/>
      <c r="K1878" s="277"/>
      <c r="L1878" s="740"/>
      <c r="M1878" s="287"/>
      <c r="N1878" s="505"/>
      <c r="O1878" s="296"/>
      <c r="P1878" s="297"/>
      <c r="Q1878" s="293"/>
      <c r="R1878" s="293"/>
      <c r="S1878" s="293"/>
    </row>
    <row r="1879" spans="2:19" ht="15.6" customHeight="1" thickBot="1">
      <c r="B1879" s="247">
        <v>5446</v>
      </c>
      <c r="C1879" s="277" t="s">
        <v>429</v>
      </c>
      <c r="D1879" s="284" t="s">
        <v>2067</v>
      </c>
      <c r="E1879" s="501">
        <v>5400</v>
      </c>
      <c r="F1879" s="277" t="s">
        <v>163</v>
      </c>
      <c r="G1879" s="277" t="s">
        <v>7</v>
      </c>
      <c r="H1879" s="570">
        <v>44775</v>
      </c>
      <c r="I1879" s="277" t="s">
        <v>164</v>
      </c>
      <c r="J1879" s="277" t="s">
        <v>3415</v>
      </c>
      <c r="K1879" s="277" t="s">
        <v>1751</v>
      </c>
      <c r="L1879" s="740">
        <v>329607</v>
      </c>
      <c r="M1879" s="287" t="s">
        <v>8</v>
      </c>
      <c r="N1879" s="282">
        <v>289</v>
      </c>
      <c r="O1879" s="296"/>
      <c r="P1879" s="297"/>
      <c r="Q1879" s="293"/>
      <c r="R1879" s="293"/>
      <c r="S1879" s="293"/>
    </row>
    <row r="1880" spans="2:19" ht="36" customHeight="1" thickBot="1">
      <c r="B1880" s="247">
        <f>B1879+1</f>
        <v>5447</v>
      </c>
      <c r="C1880" s="278" t="s">
        <v>429</v>
      </c>
      <c r="D1880" s="288" t="s">
        <v>205</v>
      </c>
      <c r="E1880" s="500">
        <v>29000</v>
      </c>
      <c r="F1880" s="278" t="s">
        <v>198</v>
      </c>
      <c r="G1880" s="278" t="s">
        <v>7</v>
      </c>
      <c r="H1880" s="569">
        <v>44775</v>
      </c>
      <c r="I1880" s="278" t="s">
        <v>224</v>
      </c>
      <c r="J1880" s="278" t="s">
        <v>224</v>
      </c>
      <c r="K1880" s="278" t="s">
        <v>1749</v>
      </c>
      <c r="L1880" s="519">
        <v>331203</v>
      </c>
      <c r="M1880" s="289" t="s">
        <v>1307</v>
      </c>
      <c r="N1880" s="290">
        <v>173</v>
      </c>
      <c r="O1880" s="296"/>
      <c r="P1880" s="297"/>
      <c r="Q1880" s="293"/>
      <c r="R1880" s="293"/>
      <c r="S1880" s="293"/>
    </row>
    <row r="1881" spans="2:19" ht="15.6" customHeight="1" thickBot="1">
      <c r="B1881" s="247">
        <v>5447</v>
      </c>
      <c r="C1881" s="277" t="s">
        <v>429</v>
      </c>
      <c r="D1881" s="284" t="s">
        <v>2593</v>
      </c>
      <c r="E1881" s="506">
        <v>3350</v>
      </c>
      <c r="F1881" s="277" t="s">
        <v>865</v>
      </c>
      <c r="G1881" s="277" t="s">
        <v>7</v>
      </c>
      <c r="H1881" s="570">
        <v>44775</v>
      </c>
      <c r="I1881" s="277" t="s">
        <v>164</v>
      </c>
      <c r="J1881" s="277" t="s">
        <v>2488</v>
      </c>
      <c r="K1881" s="277" t="s">
        <v>1770</v>
      </c>
      <c r="L1881" s="740">
        <v>325937</v>
      </c>
      <c r="M1881" s="287" t="s">
        <v>2591</v>
      </c>
      <c r="N1881" s="282">
        <v>378</v>
      </c>
      <c r="O1881" s="296"/>
      <c r="P1881" s="297"/>
      <c r="Q1881" s="293"/>
      <c r="R1881" s="293"/>
      <c r="S1881" s="293"/>
    </row>
    <row r="1882" spans="2:19" ht="15.6" customHeight="1" thickBot="1">
      <c r="B1882" s="247">
        <v>5448</v>
      </c>
      <c r="C1882" s="278" t="s">
        <v>429</v>
      </c>
      <c r="D1882" s="288" t="s">
        <v>2593</v>
      </c>
      <c r="E1882" s="507">
        <v>3350</v>
      </c>
      <c r="F1882" s="278" t="s">
        <v>865</v>
      </c>
      <c r="G1882" s="278" t="s">
        <v>7</v>
      </c>
      <c r="H1882" s="569">
        <v>44775</v>
      </c>
      <c r="I1882" s="278" t="s">
        <v>164</v>
      </c>
      <c r="J1882" s="278" t="s">
        <v>2402</v>
      </c>
      <c r="K1882" s="277" t="s">
        <v>1770</v>
      </c>
      <c r="L1882" s="519">
        <v>327254</v>
      </c>
      <c r="M1882" s="289" t="s">
        <v>2591</v>
      </c>
      <c r="N1882" s="290">
        <v>378</v>
      </c>
      <c r="O1882" s="296"/>
      <c r="P1882" s="297"/>
      <c r="Q1882" s="293"/>
      <c r="R1882" s="293"/>
      <c r="S1882" s="293"/>
    </row>
    <row r="1883" spans="2:19" ht="15.6" customHeight="1" thickBot="1">
      <c r="B1883" s="247">
        <v>5449</v>
      </c>
      <c r="C1883" s="277" t="s">
        <v>433</v>
      </c>
      <c r="D1883" s="284" t="s">
        <v>439</v>
      </c>
      <c r="E1883" s="501">
        <v>2000</v>
      </c>
      <c r="F1883" s="277" t="s">
        <v>163</v>
      </c>
      <c r="G1883" s="277" t="s">
        <v>1875</v>
      </c>
      <c r="H1883" s="570">
        <v>44776</v>
      </c>
      <c r="I1883" s="277" t="s">
        <v>402</v>
      </c>
      <c r="J1883" s="277" t="s">
        <v>383</v>
      </c>
      <c r="K1883" s="277" t="s">
        <v>1751</v>
      </c>
      <c r="L1883" s="740">
        <v>684479</v>
      </c>
      <c r="M1883" s="287" t="s">
        <v>931</v>
      </c>
      <c r="N1883" s="282">
        <v>9</v>
      </c>
      <c r="O1883" s="296"/>
      <c r="P1883" s="297"/>
      <c r="Q1883" s="293"/>
      <c r="R1883" s="293"/>
      <c r="S1883" s="293"/>
    </row>
    <row r="1884" spans="2:19" ht="15.6" customHeight="1" thickBot="1">
      <c r="B1884" s="247">
        <v>5450</v>
      </c>
      <c r="C1884" s="278" t="s">
        <v>429</v>
      </c>
      <c r="D1884" s="288" t="s">
        <v>777</v>
      </c>
      <c r="E1884" s="500">
        <v>1350</v>
      </c>
      <c r="F1884" s="278" t="s">
        <v>166</v>
      </c>
      <c r="G1884" s="278" t="s">
        <v>7</v>
      </c>
      <c r="H1884" s="569">
        <v>44776</v>
      </c>
      <c r="I1884" s="278" t="s">
        <v>164</v>
      </c>
      <c r="J1884" s="278" t="s">
        <v>3416</v>
      </c>
      <c r="K1884" s="278" t="s">
        <v>903</v>
      </c>
      <c r="L1884" s="519">
        <v>506839</v>
      </c>
      <c r="M1884" s="289" t="s">
        <v>859</v>
      </c>
      <c r="N1884" s="290">
        <v>318</v>
      </c>
      <c r="O1884" s="296"/>
      <c r="P1884" s="297"/>
      <c r="Q1884" s="293"/>
      <c r="R1884" s="293"/>
      <c r="S1884" s="293"/>
    </row>
    <row r="1885" spans="2:19" ht="15.6" customHeight="1" thickBot="1">
      <c r="B1885" s="247">
        <v>5451</v>
      </c>
      <c r="C1885" s="277" t="s">
        <v>429</v>
      </c>
      <c r="D1885" s="284" t="s">
        <v>426</v>
      </c>
      <c r="E1885" s="501">
        <v>400</v>
      </c>
      <c r="F1885" s="277" t="s">
        <v>303</v>
      </c>
      <c r="G1885" s="277" t="s">
        <v>7</v>
      </c>
      <c r="H1885" s="570">
        <v>44776</v>
      </c>
      <c r="I1885" s="277" t="s">
        <v>399</v>
      </c>
      <c r="J1885" s="277" t="s">
        <v>399</v>
      </c>
      <c r="K1885" s="277" t="s">
        <v>1775</v>
      </c>
      <c r="L1885" s="740">
        <v>496532</v>
      </c>
      <c r="M1885" s="287" t="s">
        <v>150</v>
      </c>
      <c r="N1885" s="282">
        <v>262</v>
      </c>
      <c r="O1885" s="296"/>
      <c r="P1885" s="297"/>
      <c r="Q1885" s="293"/>
      <c r="R1885" s="293"/>
      <c r="S1885" s="293"/>
    </row>
    <row r="1886" spans="2:19" ht="15.6" customHeight="1" thickBot="1">
      <c r="B1886" s="247">
        <v>5452</v>
      </c>
      <c r="C1886" s="278" t="s">
        <v>429</v>
      </c>
      <c r="D1886" s="288" t="s">
        <v>557</v>
      </c>
      <c r="E1886" s="500">
        <v>1050</v>
      </c>
      <c r="F1886" s="278" t="s">
        <v>303</v>
      </c>
      <c r="G1886" s="278" t="s">
        <v>7</v>
      </c>
      <c r="H1886" s="569">
        <v>44776</v>
      </c>
      <c r="I1886" s="278" t="s">
        <v>402</v>
      </c>
      <c r="J1886" s="278" t="s">
        <v>383</v>
      </c>
      <c r="K1886" s="278" t="s">
        <v>1775</v>
      </c>
      <c r="L1886" s="519">
        <v>694915</v>
      </c>
      <c r="M1886" s="289" t="s">
        <v>127</v>
      </c>
      <c r="N1886" s="290">
        <v>80</v>
      </c>
      <c r="O1886" s="296"/>
      <c r="P1886" s="297"/>
      <c r="Q1886" s="293"/>
      <c r="R1886" s="293"/>
      <c r="S1886" s="293"/>
    </row>
    <row r="1887" spans="2:19" ht="15.6" customHeight="1" thickBot="1">
      <c r="B1887" s="247">
        <f>B1886+1</f>
        <v>5453</v>
      </c>
      <c r="C1887" s="277" t="s">
        <v>429</v>
      </c>
      <c r="D1887" s="284" t="s">
        <v>395</v>
      </c>
      <c r="E1887" s="501">
        <v>3350</v>
      </c>
      <c r="F1887" s="277" t="s">
        <v>198</v>
      </c>
      <c r="G1887" s="277" t="s">
        <v>1875</v>
      </c>
      <c r="H1887" s="570">
        <v>44776</v>
      </c>
      <c r="I1887" s="277" t="s">
        <v>164</v>
      </c>
      <c r="J1887" s="277" t="s">
        <v>3055</v>
      </c>
      <c r="K1887" s="277" t="s">
        <v>1749</v>
      </c>
      <c r="L1887" s="740">
        <v>691352</v>
      </c>
      <c r="M1887" s="287" t="s">
        <v>1445</v>
      </c>
      <c r="N1887" s="282">
        <v>264</v>
      </c>
      <c r="O1887" s="296"/>
      <c r="P1887" s="297"/>
      <c r="Q1887" s="293"/>
      <c r="R1887" s="293"/>
      <c r="S1887" s="293"/>
    </row>
    <row r="1888" spans="2:19" ht="14.4" customHeight="1" thickBot="1">
      <c r="B1888" s="247">
        <v>5453</v>
      </c>
      <c r="C1888" s="278"/>
      <c r="D1888" s="508" t="s">
        <v>3237</v>
      </c>
      <c r="E1888" s="500"/>
      <c r="F1888" s="278"/>
      <c r="G1888" s="278"/>
      <c r="H1888" s="569"/>
      <c r="I1888" s="278"/>
      <c r="J1888" s="278"/>
      <c r="K1888" s="278"/>
      <c r="L1888" s="519"/>
      <c r="M1888" s="289"/>
      <c r="N1888" s="290"/>
      <c r="O1888" s="296"/>
      <c r="P1888" s="297"/>
      <c r="Q1888" s="293"/>
      <c r="R1888" s="293"/>
      <c r="S1888" s="293"/>
    </row>
    <row r="1889" spans="2:19" ht="15.6" customHeight="1" thickBot="1">
      <c r="B1889" s="247">
        <v>5454</v>
      </c>
      <c r="C1889" s="277"/>
      <c r="D1889" s="284" t="s">
        <v>3237</v>
      </c>
      <c r="E1889" s="501"/>
      <c r="F1889" s="277"/>
      <c r="G1889" s="277"/>
      <c r="H1889" s="570"/>
      <c r="I1889" s="277"/>
      <c r="J1889" s="277"/>
      <c r="K1889" s="277"/>
      <c r="L1889" s="740"/>
      <c r="M1889" s="287"/>
      <c r="N1889" s="505"/>
      <c r="O1889" s="296"/>
      <c r="P1889" s="297"/>
      <c r="Q1889" s="293"/>
      <c r="R1889" s="293"/>
      <c r="S1889" s="293"/>
    </row>
    <row r="1890" spans="2:19" ht="15.6" customHeight="1" thickBot="1">
      <c r="B1890" s="247">
        <v>5455</v>
      </c>
      <c r="C1890" s="278"/>
      <c r="D1890" s="508" t="s">
        <v>3237</v>
      </c>
      <c r="E1890" s="500"/>
      <c r="F1890" s="278"/>
      <c r="G1890" s="278"/>
      <c r="H1890" s="569"/>
      <c r="I1890" s="278"/>
      <c r="J1890" s="278"/>
      <c r="K1890" s="278"/>
      <c r="L1890" s="519"/>
      <c r="M1890" s="289"/>
      <c r="N1890" s="290"/>
      <c r="O1890" s="296"/>
      <c r="P1890" s="297"/>
      <c r="Q1890" s="293"/>
      <c r="R1890" s="293"/>
      <c r="S1890" s="293"/>
    </row>
    <row r="1891" spans="2:19" ht="15.6" customHeight="1" thickBot="1">
      <c r="B1891" s="247">
        <f>B1890+1</f>
        <v>5456</v>
      </c>
      <c r="C1891" s="277" t="s">
        <v>429</v>
      </c>
      <c r="D1891" s="284" t="s">
        <v>517</v>
      </c>
      <c r="E1891" s="501">
        <v>2180</v>
      </c>
      <c r="F1891" s="277" t="s">
        <v>518</v>
      </c>
      <c r="G1891" s="277" t="s">
        <v>7</v>
      </c>
      <c r="H1891" s="570">
        <v>44777</v>
      </c>
      <c r="I1891" s="277" t="s">
        <v>164</v>
      </c>
      <c r="J1891" s="277" t="s">
        <v>3417</v>
      </c>
      <c r="K1891" s="277" t="s">
        <v>1771</v>
      </c>
      <c r="L1891" s="740">
        <v>432162</v>
      </c>
      <c r="M1891" s="287" t="s">
        <v>841</v>
      </c>
      <c r="N1891" s="282">
        <v>298</v>
      </c>
      <c r="O1891" s="296"/>
      <c r="P1891" s="297"/>
      <c r="Q1891" s="293"/>
      <c r="R1891" s="293"/>
      <c r="S1891" s="293"/>
    </row>
    <row r="1892" spans="2:19" ht="15.6" thickBot="1">
      <c r="B1892" s="247">
        <v>5456</v>
      </c>
      <c r="C1892" s="278" t="s">
        <v>429</v>
      </c>
      <c r="D1892" s="288" t="s">
        <v>725</v>
      </c>
      <c r="E1892" s="500">
        <v>3350</v>
      </c>
      <c r="F1892" s="278" t="s">
        <v>865</v>
      </c>
      <c r="G1892" s="278" t="s">
        <v>7</v>
      </c>
      <c r="H1892" s="569">
        <v>44777</v>
      </c>
      <c r="I1892" s="278" t="s">
        <v>164</v>
      </c>
      <c r="J1892" s="278" t="s">
        <v>3000</v>
      </c>
      <c r="K1892" s="509" t="s">
        <v>1770</v>
      </c>
      <c r="L1892" s="519">
        <v>466205</v>
      </c>
      <c r="M1892" s="289" t="s">
        <v>842</v>
      </c>
      <c r="N1892" s="249">
        <v>299</v>
      </c>
      <c r="O1892" s="296"/>
      <c r="P1892" s="297"/>
      <c r="Q1892" s="293"/>
      <c r="R1892" s="293"/>
      <c r="S1892" s="293"/>
    </row>
    <row r="1893" spans="2:19" ht="30.6" thickBot="1">
      <c r="B1893" s="247">
        <v>5457</v>
      </c>
      <c r="C1893" s="277" t="s">
        <v>433</v>
      </c>
      <c r="D1893" s="284" t="s">
        <v>752</v>
      </c>
      <c r="E1893" s="501">
        <v>3500</v>
      </c>
      <c r="F1893" s="277" t="s">
        <v>166</v>
      </c>
      <c r="G1893" s="277" t="s">
        <v>7</v>
      </c>
      <c r="H1893" s="570">
        <v>44777</v>
      </c>
      <c r="I1893" s="277" t="s">
        <v>402</v>
      </c>
      <c r="J1893" s="277" t="s">
        <v>383</v>
      </c>
      <c r="K1893" s="277" t="s">
        <v>903</v>
      </c>
      <c r="L1893" s="740">
        <v>564058</v>
      </c>
      <c r="M1893" s="287" t="s">
        <v>925</v>
      </c>
      <c r="N1893" s="282">
        <v>6</v>
      </c>
      <c r="O1893" s="296"/>
      <c r="P1893" s="297"/>
      <c r="Q1893" s="293"/>
      <c r="R1893" s="293"/>
      <c r="S1893" s="293"/>
    </row>
    <row r="1894" spans="2:19" ht="30.6" thickBot="1">
      <c r="B1894" s="247">
        <v>5458</v>
      </c>
      <c r="C1894" s="278" t="s">
        <v>433</v>
      </c>
      <c r="D1894" s="288" t="s">
        <v>170</v>
      </c>
      <c r="E1894" s="500">
        <v>2300</v>
      </c>
      <c r="F1894" s="278" t="s">
        <v>166</v>
      </c>
      <c r="G1894" s="278" t="s">
        <v>7</v>
      </c>
      <c r="H1894" s="569">
        <v>44777</v>
      </c>
      <c r="I1894" s="278" t="s">
        <v>402</v>
      </c>
      <c r="J1894" s="278" t="s">
        <v>383</v>
      </c>
      <c r="K1894" s="278" t="s">
        <v>903</v>
      </c>
      <c r="L1894" s="519">
        <v>584407</v>
      </c>
      <c r="M1894" s="289" t="s">
        <v>923</v>
      </c>
      <c r="N1894" s="290">
        <v>5</v>
      </c>
      <c r="O1894" s="296"/>
      <c r="P1894" s="297"/>
      <c r="Q1894" s="293"/>
      <c r="R1894" s="293"/>
      <c r="S1894" s="293"/>
    </row>
    <row r="1895" spans="2:19" ht="15.6" customHeight="1" thickBot="1">
      <c r="B1895" s="247">
        <f>B1894+1</f>
        <v>5459</v>
      </c>
      <c r="C1895" s="277" t="s">
        <v>429</v>
      </c>
      <c r="D1895" s="284" t="s">
        <v>2444</v>
      </c>
      <c r="E1895" s="501">
        <v>3350</v>
      </c>
      <c r="F1895" s="277" t="s">
        <v>255</v>
      </c>
      <c r="G1895" s="277" t="s">
        <v>7</v>
      </c>
      <c r="H1895" s="570">
        <v>44777</v>
      </c>
      <c r="I1895" s="277" t="s">
        <v>164</v>
      </c>
      <c r="J1895" s="277" t="s">
        <v>3073</v>
      </c>
      <c r="K1895" s="277" t="s">
        <v>1774</v>
      </c>
      <c r="L1895" s="740">
        <v>677112</v>
      </c>
      <c r="M1895" s="287" t="s">
        <v>2443</v>
      </c>
      <c r="N1895" s="282">
        <v>373</v>
      </c>
      <c r="O1895" s="296"/>
      <c r="P1895" s="297"/>
      <c r="Q1895" s="293"/>
      <c r="R1895" s="293"/>
      <c r="S1895" s="293"/>
    </row>
    <row r="1896" spans="2:19" ht="14.4" customHeight="1" thickBot="1">
      <c r="B1896" s="247">
        <v>5459</v>
      </c>
      <c r="C1896" s="278" t="s">
        <v>429</v>
      </c>
      <c r="D1896" s="288" t="s">
        <v>2614</v>
      </c>
      <c r="E1896" s="500">
        <v>2180</v>
      </c>
      <c r="F1896" s="278" t="s">
        <v>295</v>
      </c>
      <c r="G1896" s="278" t="s">
        <v>1875</v>
      </c>
      <c r="H1896" s="569">
        <v>44777</v>
      </c>
      <c r="I1896" s="278" t="s">
        <v>164</v>
      </c>
      <c r="J1896" s="278" t="s">
        <v>3069</v>
      </c>
      <c r="K1896" s="278" t="s">
        <v>1769</v>
      </c>
      <c r="L1896" s="519">
        <v>680578</v>
      </c>
      <c r="M1896" s="289" t="s">
        <v>2613</v>
      </c>
      <c r="N1896" s="290">
        <v>379</v>
      </c>
      <c r="O1896" s="296"/>
      <c r="P1896" s="297" t="s">
        <v>3267</v>
      </c>
      <c r="Q1896" s="293"/>
      <c r="R1896" s="293"/>
      <c r="S1896" s="293"/>
    </row>
    <row r="1897" spans="2:19" ht="30.6" thickBot="1">
      <c r="B1897" s="247">
        <f>B1896+1</f>
        <v>5460</v>
      </c>
      <c r="C1897" s="277" t="s">
        <v>429</v>
      </c>
      <c r="D1897" s="284" t="s">
        <v>1582</v>
      </c>
      <c r="E1897" s="501">
        <v>1350</v>
      </c>
      <c r="F1897" s="277" t="s">
        <v>166</v>
      </c>
      <c r="G1897" s="277" t="s">
        <v>7</v>
      </c>
      <c r="H1897" s="570">
        <v>44777</v>
      </c>
      <c r="I1897" s="277" t="s">
        <v>164</v>
      </c>
      <c r="J1897" s="277" t="s">
        <v>3418</v>
      </c>
      <c r="K1897" s="277" t="s">
        <v>903</v>
      </c>
      <c r="L1897" s="740">
        <v>684149</v>
      </c>
      <c r="M1897" s="287" t="s">
        <v>1587</v>
      </c>
      <c r="N1897" s="282">
        <v>326</v>
      </c>
      <c r="O1897" s="296"/>
      <c r="P1897" s="297"/>
      <c r="Q1897" s="293"/>
      <c r="R1897" s="293"/>
      <c r="S1897" s="293"/>
    </row>
    <row r="1898" spans="2:19" ht="30.6" thickBot="1">
      <c r="B1898" s="247">
        <v>5460</v>
      </c>
      <c r="C1898" s="277" t="s">
        <v>429</v>
      </c>
      <c r="D1898" s="284" t="s">
        <v>3420</v>
      </c>
      <c r="E1898" s="501">
        <v>1400</v>
      </c>
      <c r="F1898" s="277" t="s">
        <v>166</v>
      </c>
      <c r="G1898" s="277" t="s">
        <v>7</v>
      </c>
      <c r="H1898" s="570">
        <v>44777</v>
      </c>
      <c r="I1898" s="277" t="s">
        <v>164</v>
      </c>
      <c r="J1898" s="277" t="s">
        <v>3419</v>
      </c>
      <c r="K1898" s="277" t="s">
        <v>903</v>
      </c>
      <c r="L1898" s="740">
        <v>847979</v>
      </c>
      <c r="M1898" s="287" t="s">
        <v>92</v>
      </c>
      <c r="N1898" s="282">
        <v>200</v>
      </c>
      <c r="O1898" s="296"/>
      <c r="P1898" s="297"/>
      <c r="Q1898" s="293"/>
      <c r="R1898" s="293"/>
      <c r="S1898" s="293"/>
    </row>
    <row r="1899" spans="2:19" ht="30.6" thickBot="1">
      <c r="B1899" s="247">
        <f>B1898+1</f>
        <v>5461</v>
      </c>
      <c r="C1899" s="278" t="s">
        <v>433</v>
      </c>
      <c r="D1899" s="288" t="s">
        <v>751</v>
      </c>
      <c r="E1899" s="500">
        <v>2000</v>
      </c>
      <c r="F1899" s="278" t="s">
        <v>166</v>
      </c>
      <c r="G1899" s="278" t="s">
        <v>1875</v>
      </c>
      <c r="H1899" s="569">
        <v>44777</v>
      </c>
      <c r="I1899" s="278" t="s">
        <v>402</v>
      </c>
      <c r="J1899" s="278" t="s">
        <v>383</v>
      </c>
      <c r="K1899" s="278" t="s">
        <v>903</v>
      </c>
      <c r="L1899" s="519">
        <v>707919</v>
      </c>
      <c r="M1899" s="289" t="s">
        <v>943</v>
      </c>
      <c r="N1899" s="290">
        <v>13</v>
      </c>
      <c r="O1899" s="467" t="s">
        <v>3109</v>
      </c>
      <c r="P1899" s="297"/>
      <c r="Q1899" s="293"/>
      <c r="R1899" s="293"/>
      <c r="S1899" s="293"/>
    </row>
    <row r="1900" spans="2:19" ht="15.6" thickBot="1">
      <c r="B1900" s="247">
        <v>5461</v>
      </c>
      <c r="C1900" s="278" t="s">
        <v>427</v>
      </c>
      <c r="D1900" s="288" t="s">
        <v>2772</v>
      </c>
      <c r="E1900" s="500">
        <v>3350</v>
      </c>
      <c r="F1900" s="278" t="s">
        <v>865</v>
      </c>
      <c r="G1900" s="509" t="s">
        <v>1875</v>
      </c>
      <c r="H1900" s="569">
        <v>44777</v>
      </c>
      <c r="I1900" s="278" t="s">
        <v>164</v>
      </c>
      <c r="J1900" s="278" t="s">
        <v>2402</v>
      </c>
      <c r="K1900" s="509" t="s">
        <v>1770</v>
      </c>
      <c r="L1900" s="519">
        <v>6366</v>
      </c>
      <c r="M1900" s="289" t="s">
        <v>2771</v>
      </c>
      <c r="N1900" s="290">
        <v>383</v>
      </c>
      <c r="O1900" s="296"/>
      <c r="P1900" s="297"/>
      <c r="Q1900" s="293"/>
      <c r="R1900" s="293"/>
      <c r="S1900" s="293"/>
    </row>
    <row r="1901" spans="2:19" ht="15.6" customHeight="1" thickBot="1">
      <c r="B1901" s="247">
        <f>B1900+1</f>
        <v>5462</v>
      </c>
      <c r="C1901" s="277" t="s">
        <v>429</v>
      </c>
      <c r="D1901" s="284" t="s">
        <v>2281</v>
      </c>
      <c r="E1901" s="501">
        <v>3350</v>
      </c>
      <c r="F1901" s="277" t="s">
        <v>198</v>
      </c>
      <c r="G1901" s="277" t="s">
        <v>7</v>
      </c>
      <c r="H1901" s="570">
        <v>44777</v>
      </c>
      <c r="I1901" s="277" t="s">
        <v>164</v>
      </c>
      <c r="J1901" s="277" t="s">
        <v>3000</v>
      </c>
      <c r="K1901" s="277" t="s">
        <v>1749</v>
      </c>
      <c r="L1901" s="740">
        <v>715550</v>
      </c>
      <c r="M1901" s="287" t="s">
        <v>62</v>
      </c>
      <c r="N1901" s="282">
        <v>211</v>
      </c>
      <c r="O1901" s="296"/>
      <c r="P1901" s="297" t="s">
        <v>3267</v>
      </c>
      <c r="Q1901" s="293"/>
      <c r="R1901" s="293"/>
      <c r="S1901" s="293"/>
    </row>
    <row r="1902" spans="2:19" ht="15.6" customHeight="1" thickBot="1">
      <c r="B1902" s="247">
        <v>5462</v>
      </c>
      <c r="C1902" s="277" t="s">
        <v>2714</v>
      </c>
      <c r="D1902" s="284" t="s">
        <v>289</v>
      </c>
      <c r="E1902" s="501">
        <v>1000</v>
      </c>
      <c r="F1902" s="277" t="s">
        <v>166</v>
      </c>
      <c r="G1902" s="277" t="s">
        <v>7</v>
      </c>
      <c r="H1902" s="570">
        <v>44778</v>
      </c>
      <c r="I1902" s="277" t="s">
        <v>164</v>
      </c>
      <c r="J1902" s="277" t="s">
        <v>3421</v>
      </c>
      <c r="K1902" s="277" t="s">
        <v>903</v>
      </c>
      <c r="L1902" s="740">
        <v>772030</v>
      </c>
      <c r="M1902" s="287" t="s">
        <v>964</v>
      </c>
      <c r="N1902" s="282">
        <v>20</v>
      </c>
      <c r="O1902" s="296"/>
      <c r="P1902" s="297"/>
      <c r="Q1902" s="293"/>
      <c r="R1902" s="293"/>
      <c r="S1902" s="293"/>
    </row>
    <row r="1903" spans="2:19" ht="18.75" customHeight="1" thickBot="1">
      <c r="B1903" s="247">
        <f>B1902+1</f>
        <v>5463</v>
      </c>
      <c r="C1903" s="277" t="s">
        <v>429</v>
      </c>
      <c r="D1903" s="284" t="s">
        <v>106</v>
      </c>
      <c r="E1903" s="501">
        <v>2180</v>
      </c>
      <c r="F1903" s="277" t="s">
        <v>163</v>
      </c>
      <c r="G1903" s="277" t="s">
        <v>1875</v>
      </c>
      <c r="H1903" s="570">
        <v>44778</v>
      </c>
      <c r="I1903" s="277" t="s">
        <v>164</v>
      </c>
      <c r="J1903" s="278" t="s">
        <v>3096</v>
      </c>
      <c r="K1903" s="277" t="s">
        <v>1751</v>
      </c>
      <c r="L1903" s="740">
        <v>3579</v>
      </c>
      <c r="M1903" s="287" t="s">
        <v>107</v>
      </c>
      <c r="N1903" s="282">
        <v>242</v>
      </c>
      <c r="O1903" s="296"/>
      <c r="P1903" s="297"/>
      <c r="Q1903" s="293"/>
      <c r="R1903" s="293"/>
      <c r="S1903" s="293"/>
    </row>
    <row r="1904" spans="2:19" ht="30.6" thickBot="1">
      <c r="B1904" s="247">
        <f>B1903+1</f>
        <v>5464</v>
      </c>
      <c r="C1904" s="278" t="s">
        <v>429</v>
      </c>
      <c r="D1904" s="288" t="s">
        <v>72</v>
      </c>
      <c r="E1904" s="500">
        <v>1400</v>
      </c>
      <c r="F1904" s="278" t="s">
        <v>166</v>
      </c>
      <c r="G1904" s="278" t="s">
        <v>7</v>
      </c>
      <c r="H1904" s="569">
        <v>44777</v>
      </c>
      <c r="I1904" s="278" t="s">
        <v>164</v>
      </c>
      <c r="J1904" s="278" t="s">
        <v>3419</v>
      </c>
      <c r="K1904" s="278" t="s">
        <v>903</v>
      </c>
      <c r="L1904" s="519">
        <v>842059</v>
      </c>
      <c r="M1904" s="289" t="s">
        <v>73</v>
      </c>
      <c r="N1904" s="290">
        <v>268</v>
      </c>
      <c r="O1904" s="296"/>
      <c r="P1904" s="297"/>
      <c r="Q1904" s="293"/>
      <c r="R1904" s="293"/>
      <c r="S1904" s="293"/>
    </row>
    <row r="1905" spans="2:19" ht="15.6" customHeight="1" thickBot="1">
      <c r="B1905" s="247">
        <v>5463</v>
      </c>
      <c r="C1905" s="277" t="s">
        <v>429</v>
      </c>
      <c r="D1905" s="284" t="s">
        <v>104</v>
      </c>
      <c r="E1905" s="501">
        <v>2180</v>
      </c>
      <c r="F1905" s="277" t="s">
        <v>163</v>
      </c>
      <c r="G1905" s="277" t="s">
        <v>7</v>
      </c>
      <c r="H1905" s="570">
        <v>44778</v>
      </c>
      <c r="I1905" s="277" t="s">
        <v>164</v>
      </c>
      <c r="J1905" s="277" t="s">
        <v>3423</v>
      </c>
      <c r="K1905" s="277" t="s">
        <v>1751</v>
      </c>
      <c r="L1905" s="740">
        <v>895553</v>
      </c>
      <c r="M1905" s="287" t="s">
        <v>105</v>
      </c>
      <c r="N1905" s="249">
        <v>241</v>
      </c>
      <c r="O1905" s="296"/>
      <c r="P1905" s="297"/>
      <c r="Q1905" s="293"/>
      <c r="R1905" s="293"/>
      <c r="S1905" s="293"/>
    </row>
    <row r="1906" spans="2:19" ht="30.6" thickBot="1">
      <c r="B1906" s="247">
        <f>B1905+1</f>
        <v>5464</v>
      </c>
      <c r="C1906" s="278" t="s">
        <v>429</v>
      </c>
      <c r="D1906" s="288" t="s">
        <v>78</v>
      </c>
      <c r="E1906" s="500">
        <v>1600</v>
      </c>
      <c r="F1906" s="278" t="s">
        <v>166</v>
      </c>
      <c r="G1906" s="278" t="s">
        <v>7</v>
      </c>
      <c r="H1906" s="569">
        <v>44778</v>
      </c>
      <c r="I1906" s="278" t="s">
        <v>164</v>
      </c>
      <c r="J1906" s="278" t="s">
        <v>3419</v>
      </c>
      <c r="K1906" s="278" t="s">
        <v>903</v>
      </c>
      <c r="L1906" s="519">
        <v>214493</v>
      </c>
      <c r="M1906" s="289" t="s">
        <v>79</v>
      </c>
      <c r="N1906" s="290">
        <v>213</v>
      </c>
      <c r="O1906" s="296"/>
      <c r="P1906" s="297"/>
      <c r="Q1906" s="293"/>
      <c r="R1906" s="293"/>
      <c r="S1906" s="293"/>
    </row>
    <row r="1907" spans="2:19" ht="15.6" thickBot="1">
      <c r="B1907" s="247">
        <f>B1906+1</f>
        <v>5465</v>
      </c>
      <c r="C1907" s="277"/>
      <c r="D1907" s="284"/>
      <c r="E1907" s="501"/>
      <c r="F1907" s="277"/>
      <c r="G1907" s="277"/>
      <c r="H1907" s="570"/>
      <c r="I1907" s="277"/>
      <c r="J1907" s="277"/>
      <c r="K1907" s="277"/>
      <c r="L1907" s="740"/>
      <c r="M1907" s="287"/>
      <c r="N1907" s="505"/>
      <c r="O1907" s="296"/>
      <c r="P1907" s="297"/>
      <c r="Q1907" s="293"/>
      <c r="R1907" s="293"/>
      <c r="S1907" s="293"/>
    </row>
    <row r="1908" spans="2:19" ht="30.6" thickBot="1">
      <c r="B1908" s="247">
        <v>5464</v>
      </c>
      <c r="C1908" s="278" t="s">
        <v>429</v>
      </c>
      <c r="D1908" s="288" t="s">
        <v>3425</v>
      </c>
      <c r="E1908" s="500">
        <v>3350</v>
      </c>
      <c r="F1908" s="278" t="s">
        <v>198</v>
      </c>
      <c r="G1908" s="278" t="s">
        <v>1875</v>
      </c>
      <c r="H1908" s="569">
        <v>44778</v>
      </c>
      <c r="I1908" s="278" t="s">
        <v>164</v>
      </c>
      <c r="J1908" s="278" t="s">
        <v>3223</v>
      </c>
      <c r="K1908" s="278" t="s">
        <v>1749</v>
      </c>
      <c r="L1908" s="519">
        <v>986371</v>
      </c>
      <c r="M1908" s="289" t="s">
        <v>154</v>
      </c>
      <c r="N1908" s="290">
        <v>92</v>
      </c>
      <c r="O1908" s="296"/>
      <c r="P1908" s="297"/>
      <c r="Q1908" s="293"/>
      <c r="R1908" s="293"/>
      <c r="S1908" s="293"/>
    </row>
    <row r="1909" spans="2:19" ht="30.6" thickBot="1">
      <c r="B1909" s="247">
        <f>B1908+1</f>
        <v>5465</v>
      </c>
      <c r="C1909" s="278" t="s">
        <v>429</v>
      </c>
      <c r="D1909" s="288" t="s">
        <v>32</v>
      </c>
      <c r="E1909" s="500">
        <v>3350</v>
      </c>
      <c r="F1909" s="278" t="s">
        <v>198</v>
      </c>
      <c r="G1909" s="278" t="s">
        <v>7</v>
      </c>
      <c r="H1909" s="569">
        <v>44778</v>
      </c>
      <c r="I1909" s="278" t="s">
        <v>164</v>
      </c>
      <c r="J1909" s="278" t="s">
        <v>3422</v>
      </c>
      <c r="K1909" s="278" t="s">
        <v>1749</v>
      </c>
      <c r="L1909" s="519">
        <v>866881</v>
      </c>
      <c r="M1909" s="289" t="s">
        <v>1354</v>
      </c>
      <c r="N1909" s="290">
        <v>193</v>
      </c>
      <c r="O1909" s="296"/>
      <c r="P1909" s="297"/>
      <c r="Q1909" s="293"/>
      <c r="R1909" s="293"/>
      <c r="S1909" s="293"/>
    </row>
    <row r="1910" spans="2:19" ht="15.6" thickBot="1">
      <c r="B1910" s="247">
        <f>B1909+1</f>
        <v>5466</v>
      </c>
      <c r="C1910" s="278" t="s">
        <v>429</v>
      </c>
      <c r="D1910" s="288" t="s">
        <v>2119</v>
      </c>
      <c r="E1910" s="500">
        <v>2180</v>
      </c>
      <c r="F1910" s="278" t="s">
        <v>2051</v>
      </c>
      <c r="G1910" s="278" t="s">
        <v>7</v>
      </c>
      <c r="H1910" s="569">
        <v>44778</v>
      </c>
      <c r="I1910" s="278" t="s">
        <v>164</v>
      </c>
      <c r="J1910" s="278" t="s">
        <v>3424</v>
      </c>
      <c r="K1910" s="509" t="s">
        <v>1773</v>
      </c>
      <c r="L1910" s="519">
        <v>970371</v>
      </c>
      <c r="M1910" s="289" t="s">
        <v>2117</v>
      </c>
      <c r="N1910" s="290">
        <v>362</v>
      </c>
      <c r="O1910" s="296"/>
      <c r="P1910" s="297"/>
      <c r="Q1910" s="293"/>
      <c r="R1910" s="293"/>
      <c r="S1910" s="293"/>
    </row>
    <row r="1911" spans="2:19" ht="14.4" customHeight="1" thickBot="1">
      <c r="B1911" s="247">
        <f>B1910+1</f>
        <v>5467</v>
      </c>
      <c r="C1911" s="278"/>
      <c r="D1911" s="288" t="s">
        <v>3237</v>
      </c>
      <c r="E1911" s="500"/>
      <c r="F1911" s="278"/>
      <c r="G1911" s="278"/>
      <c r="H1911" s="569"/>
      <c r="I1911" s="278"/>
      <c r="J1911" s="278"/>
      <c r="K1911" s="278"/>
      <c r="L1911" s="519"/>
      <c r="M1911" s="289"/>
      <c r="N1911" s="447">
        <v>187</v>
      </c>
      <c r="O1911" s="296"/>
      <c r="P1911" s="297"/>
      <c r="Q1911" s="293"/>
      <c r="R1911" s="293"/>
      <c r="S1911" s="293"/>
    </row>
    <row r="1912" spans="2:19" ht="15.6" customHeight="1" thickBot="1">
      <c r="B1912" s="247">
        <v>5465</v>
      </c>
      <c r="C1912" s="277" t="s">
        <v>429</v>
      </c>
      <c r="D1912" s="284" t="s">
        <v>35</v>
      </c>
      <c r="E1912" s="501">
        <v>2800</v>
      </c>
      <c r="F1912" s="277" t="s">
        <v>163</v>
      </c>
      <c r="G1912" s="277" t="s">
        <v>1875</v>
      </c>
      <c r="H1912" s="570">
        <v>44778</v>
      </c>
      <c r="I1912" s="277" t="s">
        <v>164</v>
      </c>
      <c r="J1912" s="277" t="s">
        <v>3098</v>
      </c>
      <c r="K1912" s="277" t="s">
        <v>1749</v>
      </c>
      <c r="L1912" s="740">
        <v>8987</v>
      </c>
      <c r="M1912" s="287" t="s">
        <v>36</v>
      </c>
      <c r="N1912" s="282">
        <v>105</v>
      </c>
      <c r="O1912" s="296"/>
      <c r="P1912" s="297"/>
      <c r="Q1912" s="293"/>
      <c r="R1912" s="293"/>
      <c r="S1912" s="293"/>
    </row>
    <row r="1913" spans="2:19" ht="14.4" customHeight="1" thickBot="1">
      <c r="B1913" s="247">
        <f>B1912+1</f>
        <v>5466</v>
      </c>
      <c r="C1913" s="277"/>
      <c r="D1913" s="284" t="s">
        <v>3237</v>
      </c>
      <c r="E1913" s="501"/>
      <c r="F1913" s="277"/>
      <c r="G1913" s="277"/>
      <c r="H1913" s="570"/>
      <c r="I1913" s="277"/>
      <c r="J1913" s="277"/>
      <c r="K1913" s="277"/>
      <c r="L1913" s="740"/>
      <c r="M1913" s="287"/>
      <c r="N1913" s="505"/>
      <c r="O1913" s="296"/>
      <c r="P1913" s="297"/>
      <c r="Q1913" s="293"/>
      <c r="R1913" s="293"/>
      <c r="S1913" s="293"/>
    </row>
    <row r="1914" spans="2:19" ht="15.6" customHeight="1" thickBot="1">
      <c r="B1914" s="247">
        <f>B1913+1</f>
        <v>5467</v>
      </c>
      <c r="C1914" s="278" t="s">
        <v>429</v>
      </c>
      <c r="D1914" s="288" t="s">
        <v>1554</v>
      </c>
      <c r="E1914" s="500">
        <v>2180</v>
      </c>
      <c r="F1914" s="278" t="s">
        <v>163</v>
      </c>
      <c r="G1914" s="278" t="s">
        <v>1875</v>
      </c>
      <c r="H1914" s="569">
        <v>44778</v>
      </c>
      <c r="I1914" s="278" t="s">
        <v>164</v>
      </c>
      <c r="J1914" s="278" t="s">
        <v>3426</v>
      </c>
      <c r="K1914" s="278" t="s">
        <v>1751</v>
      </c>
      <c r="L1914" s="519">
        <v>329624</v>
      </c>
      <c r="M1914" s="289" t="s">
        <v>1586</v>
      </c>
      <c r="N1914" s="251">
        <v>325</v>
      </c>
      <c r="O1914" s="296"/>
      <c r="P1914" s="297"/>
      <c r="Q1914" s="293"/>
      <c r="R1914" s="293"/>
      <c r="S1914" s="293"/>
    </row>
    <row r="1915" spans="2:19" ht="30.6" thickBot="1">
      <c r="B1915" s="247">
        <v>5466</v>
      </c>
      <c r="C1915" s="278" t="s">
        <v>429</v>
      </c>
      <c r="D1915" s="288" t="s">
        <v>2210</v>
      </c>
      <c r="E1915" s="500">
        <v>2180</v>
      </c>
      <c r="F1915" s="278" t="s">
        <v>163</v>
      </c>
      <c r="G1915" s="278" t="s">
        <v>7</v>
      </c>
      <c r="H1915" s="569">
        <v>44779</v>
      </c>
      <c r="I1915" s="278" t="s">
        <v>164</v>
      </c>
      <c r="J1915" s="278" t="s">
        <v>3428</v>
      </c>
      <c r="K1915" s="278" t="s">
        <v>1751</v>
      </c>
      <c r="L1915" s="519">
        <v>221487</v>
      </c>
      <c r="M1915" s="289" t="s">
        <v>2269</v>
      </c>
      <c r="N1915" s="251">
        <v>366</v>
      </c>
      <c r="O1915" s="296" t="s">
        <v>686</v>
      </c>
      <c r="P1915" s="297"/>
      <c r="Q1915" s="293"/>
      <c r="R1915" s="293"/>
      <c r="S1915" s="293"/>
    </row>
    <row r="1916" spans="2:19" ht="15.6" thickBot="1">
      <c r="B1916" s="247">
        <f>B1915+1</f>
        <v>5467</v>
      </c>
      <c r="C1916" s="277" t="s">
        <v>429</v>
      </c>
      <c r="D1916" s="284" t="s">
        <v>592</v>
      </c>
      <c r="E1916" s="501">
        <v>3350</v>
      </c>
      <c r="F1916" s="277" t="s">
        <v>865</v>
      </c>
      <c r="G1916" s="277" t="s">
        <v>7</v>
      </c>
      <c r="H1916" s="570">
        <v>44778</v>
      </c>
      <c r="I1916" s="277" t="s">
        <v>164</v>
      </c>
      <c r="J1916" s="277" t="s">
        <v>3427</v>
      </c>
      <c r="K1916" s="412" t="s">
        <v>1770</v>
      </c>
      <c r="L1916" s="740">
        <v>485043</v>
      </c>
      <c r="M1916" s="287" t="s">
        <v>838</v>
      </c>
      <c r="N1916" s="282">
        <v>283</v>
      </c>
      <c r="O1916" s="296"/>
      <c r="P1916" s="297"/>
      <c r="Q1916" s="293"/>
      <c r="R1916" s="293"/>
      <c r="S1916" s="293"/>
    </row>
    <row r="1917" spans="2:19" ht="15">
      <c r="B1917" s="247">
        <v>5467</v>
      </c>
      <c r="C1917" s="293"/>
      <c r="D1917" s="294" t="s">
        <v>3237</v>
      </c>
      <c r="E1917" s="267"/>
      <c r="F1917" s="293"/>
      <c r="G1917" s="293"/>
      <c r="H1917" s="544"/>
      <c r="I1917" s="293"/>
      <c r="J1917" s="268"/>
      <c r="K1917" s="293"/>
      <c r="L1917" s="251"/>
      <c r="M1917" s="298"/>
      <c r="N1917" s="251"/>
      <c r="O1917" s="296"/>
      <c r="P1917" s="297"/>
      <c r="Q1917" s="293"/>
      <c r="R1917" s="293"/>
      <c r="S1917" s="293"/>
    </row>
    <row r="1918" spans="2:19" ht="15">
      <c r="B1918" s="247">
        <f>B1917+1</f>
        <v>5468</v>
      </c>
      <c r="C1918" s="293" t="s">
        <v>429</v>
      </c>
      <c r="D1918" s="300" t="s">
        <v>2038</v>
      </c>
      <c r="E1918" s="267">
        <v>10000</v>
      </c>
      <c r="F1918" s="293" t="s">
        <v>2038</v>
      </c>
      <c r="G1918" s="293" t="s">
        <v>1875</v>
      </c>
      <c r="H1918" s="544">
        <v>44844</v>
      </c>
      <c r="I1918" s="293" t="s">
        <v>164</v>
      </c>
      <c r="J1918" s="268"/>
      <c r="K1918" s="293" t="s">
        <v>2038</v>
      </c>
      <c r="L1918" s="251" t="s">
        <v>3429</v>
      </c>
      <c r="M1918" s="298" t="s">
        <v>2834</v>
      </c>
      <c r="N1918" s="251">
        <v>411</v>
      </c>
      <c r="O1918" s="296"/>
      <c r="P1918" s="297"/>
      <c r="Q1918" s="293"/>
      <c r="R1918" s="293"/>
      <c r="S1918" s="293"/>
    </row>
    <row r="1919" spans="2:19" ht="15">
      <c r="B1919" s="247">
        <f>B1918+1</f>
        <v>5469</v>
      </c>
      <c r="C1919" s="293" t="s">
        <v>429</v>
      </c>
      <c r="D1919" s="294" t="s">
        <v>56</v>
      </c>
      <c r="E1919" s="267">
        <v>2800</v>
      </c>
      <c r="F1919" s="293" t="s">
        <v>166</v>
      </c>
      <c r="G1919" s="293" t="s">
        <v>7</v>
      </c>
      <c r="H1919" s="544">
        <v>44837</v>
      </c>
      <c r="I1919" s="293" t="s">
        <v>164</v>
      </c>
      <c r="J1919" s="268" t="s">
        <v>3430</v>
      </c>
      <c r="K1919" s="293" t="s">
        <v>1749</v>
      </c>
      <c r="L1919" s="251" t="s">
        <v>3431</v>
      </c>
      <c r="M1919" s="298" t="s">
        <v>57</v>
      </c>
      <c r="N1919" s="251">
        <v>95</v>
      </c>
      <c r="O1919" s="296"/>
      <c r="P1919" s="297"/>
      <c r="Q1919" s="293"/>
      <c r="R1919" s="293"/>
      <c r="S1919" s="293"/>
    </row>
    <row r="1920" spans="2:19" ht="15">
      <c r="B1920" s="406">
        <v>5468</v>
      </c>
      <c r="C1920" s="293" t="s">
        <v>429</v>
      </c>
      <c r="D1920" s="294" t="s">
        <v>580</v>
      </c>
      <c r="E1920" s="267">
        <v>3350</v>
      </c>
      <c r="F1920" s="293" t="s">
        <v>865</v>
      </c>
      <c r="G1920" s="293" t="s">
        <v>1609</v>
      </c>
      <c r="H1920" s="544">
        <v>44774</v>
      </c>
      <c r="I1920" s="293" t="s">
        <v>164</v>
      </c>
      <c r="J1920" s="268" t="s">
        <v>3413</v>
      </c>
      <c r="K1920" s="293" t="s">
        <v>1770</v>
      </c>
      <c r="L1920" s="251" t="s">
        <v>3435</v>
      </c>
      <c r="M1920" s="298" t="s">
        <v>848</v>
      </c>
      <c r="N1920" s="251">
        <v>306</v>
      </c>
      <c r="O1920" s="296"/>
      <c r="P1920" s="297"/>
      <c r="Q1920" s="293"/>
      <c r="R1920" s="293"/>
      <c r="S1920" s="293"/>
    </row>
    <row r="1921" spans="2:19" ht="15">
      <c r="B1921" s="247">
        <f>B1920+1</f>
        <v>5469</v>
      </c>
      <c r="C1921" s="293" t="s">
        <v>2714</v>
      </c>
      <c r="D1921" s="294" t="s">
        <v>177</v>
      </c>
      <c r="E1921" s="267">
        <v>1350</v>
      </c>
      <c r="F1921" s="293" t="s">
        <v>166</v>
      </c>
      <c r="G1921" s="293" t="s">
        <v>7</v>
      </c>
      <c r="H1921" s="544">
        <v>44837</v>
      </c>
      <c r="I1921" s="293" t="s">
        <v>164</v>
      </c>
      <c r="J1921" s="268" t="s">
        <v>2330</v>
      </c>
      <c r="K1921" s="293" t="s">
        <v>903</v>
      </c>
      <c r="L1921" s="251" t="s">
        <v>3434</v>
      </c>
      <c r="M1921" s="298" t="s">
        <v>949</v>
      </c>
      <c r="N1921" s="323">
        <v>15</v>
      </c>
      <c r="O1921" s="296"/>
      <c r="P1921" s="297"/>
      <c r="Q1921" s="293"/>
      <c r="R1921" s="293"/>
      <c r="S1921" s="293"/>
    </row>
    <row r="1922" spans="2:19" ht="15.6" customHeight="1">
      <c r="B1922" s="406">
        <f>B1921+1</f>
        <v>5470</v>
      </c>
      <c r="C1922" s="293" t="s">
        <v>2714</v>
      </c>
      <c r="D1922" s="294" t="s">
        <v>177</v>
      </c>
      <c r="E1922" s="267">
        <v>1350</v>
      </c>
      <c r="F1922" s="293" t="s">
        <v>166</v>
      </c>
      <c r="G1922" s="293" t="s">
        <v>7</v>
      </c>
      <c r="H1922" s="544">
        <v>44809</v>
      </c>
      <c r="I1922" s="293" t="s">
        <v>164</v>
      </c>
      <c r="J1922" s="268" t="s">
        <v>3432</v>
      </c>
      <c r="K1922" s="293" t="s">
        <v>903</v>
      </c>
      <c r="L1922" s="251" t="s">
        <v>3433</v>
      </c>
      <c r="M1922" s="298" t="s">
        <v>949</v>
      </c>
      <c r="N1922" s="323">
        <v>15</v>
      </c>
      <c r="O1922" s="296"/>
      <c r="P1922" s="297"/>
      <c r="Q1922" s="293"/>
      <c r="R1922" s="293"/>
      <c r="S1922" s="293"/>
    </row>
    <row r="1923" spans="2:19" ht="15">
      <c r="B1923" s="406">
        <v>5469</v>
      </c>
      <c r="C1923" s="293" t="s">
        <v>429</v>
      </c>
      <c r="D1923" s="294" t="s">
        <v>90</v>
      </c>
      <c r="E1923" s="267">
        <v>1600</v>
      </c>
      <c r="F1923" s="293" t="s">
        <v>166</v>
      </c>
      <c r="G1923" s="293" t="s">
        <v>7</v>
      </c>
      <c r="H1923" s="544">
        <v>44775</v>
      </c>
      <c r="I1923" s="293" t="s">
        <v>164</v>
      </c>
      <c r="J1923" s="268" t="s">
        <v>3276</v>
      </c>
      <c r="K1923" s="293" t="s">
        <v>903</v>
      </c>
      <c r="L1923" s="251" t="s">
        <v>3437</v>
      </c>
      <c r="M1923" s="298" t="s">
        <v>91</v>
      </c>
      <c r="N1923" s="251">
        <v>218</v>
      </c>
      <c r="O1923" s="296"/>
      <c r="P1923" s="297"/>
      <c r="Q1923" s="293"/>
      <c r="R1923" s="293"/>
      <c r="S1923" s="293"/>
    </row>
    <row r="1924" spans="2:19" ht="15.6" customHeight="1">
      <c r="B1924" s="406">
        <f>B1923+1</f>
        <v>5470</v>
      </c>
      <c r="C1924" s="293" t="s">
        <v>429</v>
      </c>
      <c r="D1924" s="294" t="s">
        <v>580</v>
      </c>
      <c r="E1924" s="267">
        <v>3350</v>
      </c>
      <c r="F1924" s="293" t="s">
        <v>865</v>
      </c>
      <c r="G1924" s="293" t="s">
        <v>1609</v>
      </c>
      <c r="H1924" s="544">
        <v>44806</v>
      </c>
      <c r="I1924" s="293" t="s">
        <v>164</v>
      </c>
      <c r="J1924" s="268" t="s">
        <v>3406</v>
      </c>
      <c r="K1924" s="293" t="s">
        <v>1770</v>
      </c>
      <c r="L1924" s="251" t="s">
        <v>3436</v>
      </c>
      <c r="M1924" s="298" t="s">
        <v>848</v>
      </c>
      <c r="N1924" s="251">
        <v>306</v>
      </c>
      <c r="O1924" s="296"/>
      <c r="P1924" s="297"/>
      <c r="Q1924" s="293"/>
      <c r="R1924" s="293"/>
      <c r="S1924" s="293"/>
    </row>
    <row r="1925" spans="2:19" ht="15.6" customHeight="1">
      <c r="B1925" s="406">
        <f>B1924+1</f>
        <v>5471</v>
      </c>
      <c r="C1925" s="293" t="s">
        <v>429</v>
      </c>
      <c r="D1925" s="294" t="s">
        <v>580</v>
      </c>
      <c r="E1925" s="267">
        <v>150</v>
      </c>
      <c r="F1925" s="293" t="s">
        <v>865</v>
      </c>
      <c r="G1925" s="293" t="s">
        <v>1609</v>
      </c>
      <c r="H1925" s="544">
        <v>44824</v>
      </c>
      <c r="I1925" s="293" t="s">
        <v>402</v>
      </c>
      <c r="J1925" s="268" t="s">
        <v>284</v>
      </c>
      <c r="K1925" s="293" t="s">
        <v>1770</v>
      </c>
      <c r="L1925" s="251" t="s">
        <v>3438</v>
      </c>
      <c r="M1925" s="298" t="s">
        <v>848</v>
      </c>
      <c r="N1925" s="251">
        <v>306</v>
      </c>
      <c r="O1925" s="296"/>
      <c r="P1925" s="297"/>
      <c r="Q1925" s="293"/>
      <c r="R1925" s="293"/>
      <c r="S1925" s="293"/>
    </row>
    <row r="1926" spans="2:19" ht="15.6" customHeight="1">
      <c r="B1926" s="406">
        <v>5470</v>
      </c>
      <c r="C1926" s="293" t="s">
        <v>2714</v>
      </c>
      <c r="D1926" s="294" t="s">
        <v>302</v>
      </c>
      <c r="E1926" s="267">
        <v>1350</v>
      </c>
      <c r="F1926" s="293" t="s">
        <v>166</v>
      </c>
      <c r="G1926" s="293" t="s">
        <v>7</v>
      </c>
      <c r="H1926" s="544">
        <v>44775</v>
      </c>
      <c r="I1926" s="293" t="s">
        <v>164</v>
      </c>
      <c r="J1926" s="268" t="s">
        <v>718</v>
      </c>
      <c r="K1926" s="293" t="s">
        <v>903</v>
      </c>
      <c r="L1926" s="251" t="s">
        <v>3439</v>
      </c>
      <c r="M1926" s="298" t="s">
        <v>955</v>
      </c>
      <c r="N1926" s="251">
        <v>17</v>
      </c>
      <c r="O1926" s="296"/>
      <c r="P1926" s="297"/>
      <c r="Q1926" s="293"/>
      <c r="R1926" s="293"/>
      <c r="S1926" s="293"/>
    </row>
    <row r="1927" spans="2:19" ht="14.4" customHeight="1">
      <c r="B1927" s="247">
        <f>B1926+1</f>
        <v>5471</v>
      </c>
      <c r="C1927" s="293" t="s">
        <v>429</v>
      </c>
      <c r="D1927" s="294" t="s">
        <v>90</v>
      </c>
      <c r="E1927" s="267">
        <v>1600</v>
      </c>
      <c r="F1927" s="293" t="s">
        <v>166</v>
      </c>
      <c r="G1927" s="293" t="s">
        <v>7</v>
      </c>
      <c r="H1927" s="544">
        <v>44806</v>
      </c>
      <c r="I1927" s="293" t="s">
        <v>164</v>
      </c>
      <c r="J1927" s="268" t="s">
        <v>3419</v>
      </c>
      <c r="K1927" s="293" t="s">
        <v>903</v>
      </c>
      <c r="L1927" s="251" t="s">
        <v>3441</v>
      </c>
      <c r="M1927" s="298" t="s">
        <v>91</v>
      </c>
      <c r="N1927" s="251">
        <v>218</v>
      </c>
      <c r="O1927" s="296"/>
      <c r="P1927" s="297"/>
      <c r="Q1927" s="293"/>
      <c r="R1927" s="293"/>
      <c r="S1927" s="293"/>
    </row>
    <row r="1928" spans="2:19" ht="15">
      <c r="B1928" s="247">
        <v>5471</v>
      </c>
      <c r="C1928" s="293"/>
      <c r="D1928" s="294"/>
      <c r="E1928" s="267"/>
      <c r="F1928" s="293"/>
      <c r="G1928" s="293"/>
      <c r="H1928" s="544"/>
      <c r="I1928" s="293"/>
      <c r="J1928" s="268"/>
      <c r="K1928" s="293"/>
      <c r="L1928" s="251"/>
      <c r="M1928" s="298"/>
      <c r="N1928" s="251"/>
      <c r="O1928" s="296"/>
      <c r="P1928" s="297"/>
      <c r="Q1928" s="293"/>
      <c r="R1928" s="293"/>
      <c r="S1928" s="293"/>
    </row>
    <row r="1929" spans="2:19" ht="15.6" customHeight="1">
      <c r="B1929" s="247">
        <f>B1928+1</f>
        <v>5472</v>
      </c>
      <c r="C1929" s="293" t="s">
        <v>429</v>
      </c>
      <c r="D1929" s="294" t="s">
        <v>580</v>
      </c>
      <c r="E1929" s="267">
        <v>3350</v>
      </c>
      <c r="F1929" s="293" t="s">
        <v>865</v>
      </c>
      <c r="G1929" s="293" t="s">
        <v>1875</v>
      </c>
      <c r="H1929" s="544">
        <v>44839</v>
      </c>
      <c r="I1929" s="293" t="s">
        <v>164</v>
      </c>
      <c r="J1929" s="268" t="s">
        <v>3223</v>
      </c>
      <c r="K1929" s="293" t="s">
        <v>1770</v>
      </c>
      <c r="L1929" s="533" t="s">
        <v>3442</v>
      </c>
      <c r="M1929" s="298" t="s">
        <v>848</v>
      </c>
      <c r="N1929" s="251">
        <v>306</v>
      </c>
      <c r="O1929" s="296"/>
      <c r="P1929" s="297"/>
      <c r="Q1929" s="293"/>
      <c r="R1929" s="293"/>
      <c r="S1929" s="293"/>
    </row>
    <row r="1930" spans="2:19" ht="15.6" customHeight="1">
      <c r="B1930" s="247">
        <v>5472</v>
      </c>
      <c r="C1930" s="293"/>
      <c r="D1930" s="294" t="s">
        <v>3237</v>
      </c>
      <c r="E1930" s="267"/>
      <c r="F1930" s="293"/>
      <c r="G1930" s="293"/>
      <c r="H1930" s="544"/>
      <c r="I1930" s="293"/>
      <c r="J1930" s="268"/>
      <c r="K1930" s="293"/>
      <c r="L1930" s="251"/>
      <c r="M1930" s="298"/>
      <c r="N1930" s="353"/>
      <c r="O1930" s="296"/>
      <c r="P1930" s="297"/>
      <c r="Q1930" s="293"/>
      <c r="R1930" s="293"/>
      <c r="S1930" s="293"/>
    </row>
    <row r="1931" spans="2:19" ht="15.6" customHeight="1">
      <c r="B1931" s="247">
        <f>B1930+1</f>
        <v>5473</v>
      </c>
      <c r="C1931" s="293"/>
      <c r="D1931" s="294" t="s">
        <v>3237</v>
      </c>
      <c r="E1931" s="267"/>
      <c r="F1931" s="293"/>
      <c r="G1931" s="293"/>
      <c r="H1931" s="544"/>
      <c r="I1931" s="293"/>
      <c r="J1931" s="268"/>
      <c r="K1931" s="293"/>
      <c r="L1931" s="251"/>
      <c r="M1931" s="298"/>
      <c r="N1931" s="353"/>
      <c r="O1931" s="296"/>
      <c r="P1931" s="297"/>
      <c r="Q1931" s="293"/>
      <c r="R1931" s="293"/>
      <c r="S1931" s="293"/>
    </row>
    <row r="1932" spans="2:19" ht="15.6" customHeight="1">
      <c r="B1932" s="247">
        <f>B1931+1</f>
        <v>5474</v>
      </c>
      <c r="C1932" s="293" t="s">
        <v>429</v>
      </c>
      <c r="D1932" s="294" t="s">
        <v>3237</v>
      </c>
      <c r="E1932" s="267"/>
      <c r="F1932" s="293"/>
      <c r="G1932" s="293"/>
      <c r="H1932" s="544"/>
      <c r="I1932" s="293"/>
      <c r="J1932" s="268"/>
      <c r="K1932" s="293"/>
      <c r="L1932" s="251"/>
      <c r="M1932" s="298"/>
      <c r="N1932" s="353"/>
      <c r="O1932" s="296"/>
      <c r="P1932" s="297"/>
      <c r="Q1932" s="293"/>
      <c r="R1932" s="293"/>
      <c r="S1932" s="293"/>
    </row>
    <row r="1933" spans="2:19" ht="15.6" customHeight="1">
      <c r="B1933" s="247">
        <v>5473</v>
      </c>
      <c r="C1933" s="293" t="s">
        <v>429</v>
      </c>
      <c r="D1933" s="294" t="s">
        <v>205</v>
      </c>
      <c r="E1933" s="464">
        <v>29000</v>
      </c>
      <c r="F1933" s="294" t="s">
        <v>198</v>
      </c>
      <c r="G1933" s="294" t="s">
        <v>7</v>
      </c>
      <c r="H1933" s="562">
        <v>44775</v>
      </c>
      <c r="I1933" s="294" t="s">
        <v>224</v>
      </c>
      <c r="J1933" s="275" t="s">
        <v>224</v>
      </c>
      <c r="K1933" s="294" t="s">
        <v>1749</v>
      </c>
      <c r="L1933" s="466" t="s">
        <v>3444</v>
      </c>
      <c r="M1933" s="298" t="s">
        <v>1307</v>
      </c>
      <c r="N1933" s="251">
        <v>173</v>
      </c>
      <c r="O1933" s="296"/>
      <c r="P1933" s="297"/>
      <c r="Q1933" s="293"/>
      <c r="R1933" s="293"/>
      <c r="S1933" s="293"/>
    </row>
    <row r="1934" spans="2:19" ht="15.6" customHeight="1">
      <c r="B1934" s="247">
        <f>B1933+1</f>
        <v>5474</v>
      </c>
      <c r="C1934" s="293"/>
      <c r="D1934" s="294" t="s">
        <v>3237</v>
      </c>
      <c r="E1934" s="267"/>
      <c r="F1934" s="293"/>
      <c r="G1934" s="293"/>
      <c r="H1934" s="544"/>
      <c r="I1934" s="293"/>
      <c r="J1934" s="268"/>
      <c r="K1934" s="293"/>
      <c r="L1934" s="251"/>
      <c r="M1934" s="298"/>
      <c r="N1934" s="251"/>
      <c r="O1934" s="296"/>
      <c r="P1934" s="297"/>
      <c r="Q1934" s="293"/>
      <c r="R1934" s="293"/>
      <c r="S1934" s="293"/>
    </row>
    <row r="1935" spans="2:19" ht="15.6" customHeight="1">
      <c r="B1935" s="247">
        <f>B1934+1</f>
        <v>5475</v>
      </c>
      <c r="C1935" s="293"/>
      <c r="D1935" s="294" t="s">
        <v>3237</v>
      </c>
      <c r="E1935" s="267"/>
      <c r="F1935" s="293"/>
      <c r="G1935" s="293"/>
      <c r="H1935" s="544"/>
      <c r="I1935" s="293"/>
      <c r="J1935" s="268"/>
      <c r="K1935" s="293"/>
      <c r="L1935" s="251"/>
      <c r="M1935" s="298"/>
      <c r="N1935" s="353"/>
      <c r="O1935" s="296"/>
      <c r="P1935" s="297"/>
      <c r="Q1935" s="293"/>
      <c r="R1935" s="293"/>
      <c r="S1935" s="293"/>
    </row>
    <row r="1936" spans="2:19" ht="15.6" customHeight="1">
      <c r="B1936" s="247">
        <v>5474</v>
      </c>
      <c r="C1936" s="293" t="s">
        <v>429</v>
      </c>
      <c r="D1936" s="294" t="s">
        <v>3237</v>
      </c>
      <c r="E1936" s="267"/>
      <c r="F1936" s="293"/>
      <c r="G1936" s="293"/>
      <c r="H1936" s="544"/>
      <c r="I1936" s="293"/>
      <c r="J1936" s="268"/>
      <c r="K1936" s="293"/>
      <c r="L1936" s="251"/>
      <c r="M1936" s="298"/>
      <c r="N1936" s="353"/>
      <c r="O1936" s="296"/>
      <c r="P1936" s="297"/>
      <c r="Q1936" s="293"/>
      <c r="R1936" s="293"/>
      <c r="S1936" s="293"/>
    </row>
    <row r="1937" spans="2:19" ht="15">
      <c r="B1937" s="247">
        <f>B1936+1</f>
        <v>5475</v>
      </c>
      <c r="C1937" s="293" t="s">
        <v>429</v>
      </c>
      <c r="D1937" s="294" t="s">
        <v>2473</v>
      </c>
      <c r="E1937" s="267">
        <v>1600</v>
      </c>
      <c r="F1937" s="293" t="s">
        <v>166</v>
      </c>
      <c r="G1937" s="293" t="s">
        <v>7</v>
      </c>
      <c r="H1937" s="544">
        <v>44837</v>
      </c>
      <c r="I1937" s="293" t="s">
        <v>164</v>
      </c>
      <c r="J1937" s="268" t="s">
        <v>3445</v>
      </c>
      <c r="K1937" s="293" t="s">
        <v>903</v>
      </c>
      <c r="L1937" s="251" t="s">
        <v>3446</v>
      </c>
      <c r="M1937" s="298" t="s">
        <v>2469</v>
      </c>
      <c r="N1937" s="251">
        <v>376</v>
      </c>
      <c r="O1937" s="296"/>
      <c r="P1937" s="297"/>
      <c r="Q1937" s="293"/>
      <c r="R1937" s="293"/>
      <c r="S1937" s="293"/>
    </row>
    <row r="1938" spans="2:19" ht="15">
      <c r="B1938" s="247">
        <v>5475</v>
      </c>
      <c r="C1938" s="293" t="s">
        <v>429</v>
      </c>
      <c r="D1938" s="294"/>
      <c r="E1938" s="267"/>
      <c r="F1938" s="293"/>
      <c r="G1938" s="293"/>
      <c r="H1938" s="544"/>
      <c r="I1938" s="293"/>
      <c r="J1938" s="268"/>
      <c r="K1938" s="293"/>
      <c r="L1938" s="251"/>
      <c r="M1938" s="298"/>
      <c r="N1938" s="353"/>
      <c r="O1938" s="296"/>
      <c r="P1938" s="297"/>
      <c r="Q1938" s="293"/>
      <c r="R1938" s="293"/>
      <c r="S1938" s="293"/>
    </row>
    <row r="1939" spans="2:19" ht="15">
      <c r="B1939" s="247">
        <v>5476</v>
      </c>
      <c r="C1939" s="293" t="s">
        <v>433</v>
      </c>
      <c r="D1939" s="294" t="s">
        <v>439</v>
      </c>
      <c r="E1939" s="267">
        <v>2000</v>
      </c>
      <c r="F1939" s="293" t="s">
        <v>163</v>
      </c>
      <c r="G1939" s="293" t="s">
        <v>1609</v>
      </c>
      <c r="H1939" s="544">
        <v>44776</v>
      </c>
      <c r="I1939" s="293" t="s">
        <v>402</v>
      </c>
      <c r="J1939" s="268" t="s">
        <v>383</v>
      </c>
      <c r="K1939" s="293" t="s">
        <v>1751</v>
      </c>
      <c r="L1939" s="251" t="s">
        <v>3447</v>
      </c>
      <c r="M1939" s="298" t="s">
        <v>931</v>
      </c>
      <c r="N1939" s="251">
        <v>9</v>
      </c>
      <c r="O1939" s="296"/>
      <c r="P1939" s="297"/>
      <c r="Q1939" s="293"/>
      <c r="R1939" s="293"/>
      <c r="S1939" s="293"/>
    </row>
    <row r="1940" spans="2:19" ht="15">
      <c r="B1940" s="247">
        <f>B1939+1</f>
        <v>5477</v>
      </c>
      <c r="C1940" s="293" t="s">
        <v>433</v>
      </c>
      <c r="D1940" s="294" t="s">
        <v>439</v>
      </c>
      <c r="E1940" s="267">
        <v>2000</v>
      </c>
      <c r="F1940" s="293" t="s">
        <v>166</v>
      </c>
      <c r="G1940" s="293" t="s">
        <v>1875</v>
      </c>
      <c r="H1940" s="544">
        <v>44830</v>
      </c>
      <c r="I1940" s="293" t="s">
        <v>402</v>
      </c>
      <c r="J1940" s="268" t="s">
        <v>2403</v>
      </c>
      <c r="K1940" s="293" t="s">
        <v>903</v>
      </c>
      <c r="L1940" s="251" t="s">
        <v>3448</v>
      </c>
      <c r="M1940" s="298" t="s">
        <v>931</v>
      </c>
      <c r="N1940" s="251">
        <v>9</v>
      </c>
      <c r="O1940" s="296"/>
      <c r="P1940" s="297"/>
      <c r="Q1940" s="293"/>
      <c r="R1940" s="293"/>
      <c r="S1940" s="293"/>
    </row>
    <row r="1941" spans="2:19" ht="15.6" customHeight="1">
      <c r="B1941" s="247">
        <v>5477</v>
      </c>
      <c r="C1941" s="293" t="s">
        <v>429</v>
      </c>
      <c r="D1941" s="294" t="s">
        <v>2743</v>
      </c>
      <c r="E1941" s="267">
        <v>1350</v>
      </c>
      <c r="F1941" s="293" t="s">
        <v>166</v>
      </c>
      <c r="G1941" s="293" t="s">
        <v>7</v>
      </c>
      <c r="H1941" s="544">
        <v>44776</v>
      </c>
      <c r="I1941" s="293" t="s">
        <v>164</v>
      </c>
      <c r="J1941" s="268" t="s">
        <v>3416</v>
      </c>
      <c r="K1941" s="293" t="s">
        <v>903</v>
      </c>
      <c r="L1941" s="251" t="s">
        <v>3449</v>
      </c>
      <c r="M1941" s="298" t="s">
        <v>859</v>
      </c>
      <c r="N1941" s="251">
        <v>318</v>
      </c>
      <c r="O1941" s="296"/>
      <c r="P1941" s="297"/>
      <c r="Q1941" s="293"/>
      <c r="R1941" s="293"/>
      <c r="S1941" s="293"/>
    </row>
    <row r="1942" spans="2:19" ht="15.6" customHeight="1">
      <c r="B1942" s="247">
        <f>B1941+1</f>
        <v>5478</v>
      </c>
      <c r="C1942" s="293" t="s">
        <v>433</v>
      </c>
      <c r="D1942" s="294"/>
      <c r="E1942" s="267"/>
      <c r="F1942" s="293"/>
      <c r="G1942" s="293"/>
      <c r="H1942" s="544"/>
      <c r="I1942" s="293"/>
      <c r="J1942" s="268"/>
      <c r="K1942" s="293"/>
      <c r="L1942" s="251"/>
      <c r="M1942" s="298"/>
      <c r="N1942" s="353"/>
      <c r="O1942" s="296"/>
      <c r="P1942" s="297"/>
      <c r="Q1942" s="293"/>
      <c r="R1942" s="293"/>
      <c r="S1942" s="293"/>
    </row>
    <row r="1943" spans="2:19" ht="15.6" customHeight="1">
      <c r="B1943" s="247">
        <v>5478</v>
      </c>
      <c r="C1943" s="293" t="s">
        <v>429</v>
      </c>
      <c r="D1943" s="294" t="s">
        <v>426</v>
      </c>
      <c r="E1943" s="267">
        <v>400</v>
      </c>
      <c r="F1943" s="293" t="s">
        <v>303</v>
      </c>
      <c r="G1943" s="293" t="s">
        <v>7</v>
      </c>
      <c r="H1943" s="544">
        <v>44776</v>
      </c>
      <c r="I1943" s="293" t="s">
        <v>399</v>
      </c>
      <c r="J1943" s="268" t="s">
        <v>399</v>
      </c>
      <c r="K1943" s="293" t="s">
        <v>1775</v>
      </c>
      <c r="L1943" s="251" t="s">
        <v>3452</v>
      </c>
      <c r="M1943" s="298" t="s">
        <v>150</v>
      </c>
      <c r="N1943" s="251">
        <v>262</v>
      </c>
      <c r="O1943" s="296"/>
      <c r="P1943" s="297"/>
      <c r="Q1943" s="293"/>
      <c r="R1943" s="293"/>
      <c r="S1943" s="293"/>
    </row>
    <row r="1944" spans="2:19" ht="15.6" customHeight="1">
      <c r="B1944" s="247">
        <f>B1943+1</f>
        <v>5479</v>
      </c>
      <c r="C1944" s="293" t="s">
        <v>429</v>
      </c>
      <c r="D1944" s="294" t="s">
        <v>2743</v>
      </c>
      <c r="E1944" s="267">
        <v>1350</v>
      </c>
      <c r="F1944" s="293" t="s">
        <v>166</v>
      </c>
      <c r="G1944" s="293" t="s">
        <v>7</v>
      </c>
      <c r="H1944" s="544">
        <v>44805</v>
      </c>
      <c r="I1944" s="293" t="s">
        <v>164</v>
      </c>
      <c r="J1944" s="268" t="s">
        <v>3450</v>
      </c>
      <c r="K1944" s="293" t="s">
        <v>903</v>
      </c>
      <c r="L1944" s="251" t="s">
        <v>3451</v>
      </c>
      <c r="M1944" s="298" t="s">
        <v>859</v>
      </c>
      <c r="N1944" s="251">
        <v>318</v>
      </c>
      <c r="O1944" s="296"/>
      <c r="P1944" s="297"/>
      <c r="Q1944" s="293"/>
      <c r="R1944" s="293"/>
      <c r="S1944" s="293"/>
    </row>
    <row r="1945" spans="2:19" ht="28.35" customHeight="1">
      <c r="B1945" s="247">
        <v>5479</v>
      </c>
      <c r="C1945" s="293" t="s">
        <v>429</v>
      </c>
      <c r="D1945" s="294" t="s">
        <v>126</v>
      </c>
      <c r="E1945" s="267">
        <v>1050</v>
      </c>
      <c r="F1945" s="293" t="s">
        <v>303</v>
      </c>
      <c r="G1945" s="293" t="s">
        <v>7</v>
      </c>
      <c r="H1945" s="544">
        <v>44776</v>
      </c>
      <c r="I1945" s="293" t="s">
        <v>402</v>
      </c>
      <c r="J1945" s="268" t="s">
        <v>383</v>
      </c>
      <c r="K1945" s="293" t="s">
        <v>1775</v>
      </c>
      <c r="L1945" s="251" t="s">
        <v>3455</v>
      </c>
      <c r="M1945" s="298" t="s">
        <v>127</v>
      </c>
      <c r="N1945" s="251">
        <v>80</v>
      </c>
      <c r="O1945" s="296"/>
      <c r="P1945" s="297"/>
      <c r="Q1945" s="293"/>
      <c r="R1945" s="293"/>
      <c r="S1945" s="293"/>
    </row>
    <row r="1946" spans="2:19" ht="15">
      <c r="B1946" s="247">
        <f>B1945+1</f>
        <v>5480</v>
      </c>
      <c r="C1946" s="293" t="s">
        <v>429</v>
      </c>
      <c r="D1946" s="294" t="s">
        <v>2743</v>
      </c>
      <c r="E1946" s="267">
        <v>1350</v>
      </c>
      <c r="F1946" s="293" t="s">
        <v>166</v>
      </c>
      <c r="G1946" s="293" t="s">
        <v>7</v>
      </c>
      <c r="H1946" s="544">
        <v>44825</v>
      </c>
      <c r="I1946" s="293" t="s">
        <v>164</v>
      </c>
      <c r="J1946" s="268" t="s">
        <v>3453</v>
      </c>
      <c r="K1946" s="293" t="s">
        <v>903</v>
      </c>
      <c r="L1946" s="251" t="s">
        <v>3454</v>
      </c>
      <c r="M1946" s="298" t="s">
        <v>859</v>
      </c>
      <c r="N1946" s="251">
        <v>318</v>
      </c>
      <c r="O1946" s="296"/>
      <c r="P1946" s="297"/>
      <c r="Q1946" s="293"/>
      <c r="R1946" s="293"/>
      <c r="S1946" s="293"/>
    </row>
    <row r="1947" spans="2:19" ht="15">
      <c r="B1947" s="247">
        <v>5480</v>
      </c>
      <c r="C1947" s="293"/>
      <c r="D1947" s="440" t="s">
        <v>3237</v>
      </c>
      <c r="E1947" s="267"/>
      <c r="F1947" s="293"/>
      <c r="G1947" s="293"/>
      <c r="H1947" s="544"/>
      <c r="I1947" s="293"/>
      <c r="J1947" s="268"/>
      <c r="K1947" s="293"/>
      <c r="L1947" s="251"/>
      <c r="M1947" s="298"/>
      <c r="N1947" s="251"/>
      <c r="O1947" s="296"/>
      <c r="P1947" s="297"/>
      <c r="Q1947" s="293"/>
      <c r="R1947" s="293"/>
      <c r="S1947" s="293"/>
    </row>
    <row r="1948" spans="2:19" ht="15">
      <c r="B1948" s="247">
        <v>5481</v>
      </c>
      <c r="C1948" s="293" t="s">
        <v>429</v>
      </c>
      <c r="D1948" s="440" t="s">
        <v>3237</v>
      </c>
      <c r="E1948" s="381">
        <v>0</v>
      </c>
      <c r="F1948" s="440" t="s">
        <v>198</v>
      </c>
      <c r="G1948" s="440"/>
      <c r="H1948" s="564"/>
      <c r="I1948" s="440"/>
      <c r="J1948" s="279"/>
      <c r="K1948" s="440"/>
      <c r="L1948" s="473"/>
      <c r="M1948" s="472"/>
      <c r="N1948" s="473"/>
      <c r="O1948" s="467" t="s">
        <v>3456</v>
      </c>
      <c r="P1948" s="297"/>
      <c r="Q1948" s="293"/>
      <c r="R1948" s="293"/>
      <c r="S1948" s="293"/>
    </row>
    <row r="1949" spans="2:19" ht="15.6" customHeight="1">
      <c r="B1949" s="247">
        <v>5482</v>
      </c>
      <c r="C1949" s="293" t="s">
        <v>429</v>
      </c>
      <c r="D1949" s="294" t="s">
        <v>767</v>
      </c>
      <c r="E1949" s="267">
        <v>1800</v>
      </c>
      <c r="F1949" s="293" t="s">
        <v>163</v>
      </c>
      <c r="G1949" s="293" t="s">
        <v>7</v>
      </c>
      <c r="H1949" s="544">
        <v>44776</v>
      </c>
      <c r="I1949" s="293" t="s">
        <v>164</v>
      </c>
      <c r="J1949" s="268" t="s">
        <v>2566</v>
      </c>
      <c r="K1949" s="293" t="s">
        <v>1751</v>
      </c>
      <c r="L1949" s="251" t="s">
        <v>3457</v>
      </c>
      <c r="M1949" s="298" t="s">
        <v>852</v>
      </c>
      <c r="N1949" s="251">
        <v>311</v>
      </c>
      <c r="O1949" s="296"/>
      <c r="P1949" s="297"/>
      <c r="Q1949" s="293"/>
      <c r="R1949" s="293"/>
      <c r="S1949" s="293"/>
    </row>
    <row r="1950" spans="2:19" ht="14.4" customHeight="1">
      <c r="B1950" s="247">
        <f>B1949+1</f>
        <v>5483</v>
      </c>
      <c r="C1950" s="293" t="s">
        <v>429</v>
      </c>
      <c r="D1950" s="294" t="s">
        <v>395</v>
      </c>
      <c r="E1950" s="267">
        <v>3350</v>
      </c>
      <c r="F1950" s="293" t="s">
        <v>198</v>
      </c>
      <c r="G1950" s="293" t="s">
        <v>1609</v>
      </c>
      <c r="H1950" s="544">
        <v>44811</v>
      </c>
      <c r="I1950" s="293" t="s">
        <v>164</v>
      </c>
      <c r="J1950" s="268" t="s">
        <v>3458</v>
      </c>
      <c r="K1950" s="293" t="s">
        <v>1749</v>
      </c>
      <c r="L1950" s="251" t="s">
        <v>3459</v>
      </c>
      <c r="M1950" s="298" t="s">
        <v>1445</v>
      </c>
      <c r="N1950" s="251">
        <v>264</v>
      </c>
      <c r="O1950" s="296"/>
      <c r="P1950" s="297"/>
      <c r="Q1950" s="293"/>
      <c r="R1950" s="293"/>
      <c r="S1950" s="293"/>
    </row>
    <row r="1951" spans="2:19" ht="15">
      <c r="B1951" s="247">
        <v>5483</v>
      </c>
      <c r="C1951" s="293" t="s">
        <v>429</v>
      </c>
      <c r="D1951" s="294" t="s">
        <v>2412</v>
      </c>
      <c r="E1951" s="267">
        <v>3350</v>
      </c>
      <c r="F1951" s="293" t="s">
        <v>198</v>
      </c>
      <c r="G1951" s="293" t="s">
        <v>7</v>
      </c>
      <c r="H1951" s="544">
        <v>44777</v>
      </c>
      <c r="I1951" s="293" t="s">
        <v>164</v>
      </c>
      <c r="J1951" s="268" t="s">
        <v>3243</v>
      </c>
      <c r="K1951" s="293" t="s">
        <v>1749</v>
      </c>
      <c r="L1951" s="251" t="s">
        <v>3460</v>
      </c>
      <c r="M1951" s="298" t="s">
        <v>1590</v>
      </c>
      <c r="N1951" s="251">
        <v>331</v>
      </c>
      <c r="O1951" s="296"/>
      <c r="P1951" s="297"/>
      <c r="Q1951" s="293"/>
      <c r="R1951" s="293"/>
      <c r="S1951" s="293"/>
    </row>
    <row r="1952" spans="2:19" ht="15.6" customHeight="1">
      <c r="B1952" s="247">
        <f>B1951+1</f>
        <v>5484</v>
      </c>
      <c r="C1952" s="293" t="s">
        <v>429</v>
      </c>
      <c r="D1952" s="294" t="s">
        <v>767</v>
      </c>
      <c r="E1952" s="267">
        <v>1800</v>
      </c>
      <c r="F1952" s="293" t="s">
        <v>163</v>
      </c>
      <c r="G1952" s="293" t="s">
        <v>7</v>
      </c>
      <c r="H1952" s="544">
        <v>44810</v>
      </c>
      <c r="I1952" s="293" t="s">
        <v>164</v>
      </c>
      <c r="J1952" s="268" t="s">
        <v>3461</v>
      </c>
      <c r="K1952" s="293" t="s">
        <v>1768</v>
      </c>
      <c r="L1952" s="251" t="s">
        <v>3462</v>
      </c>
      <c r="M1952" s="298" t="s">
        <v>852</v>
      </c>
      <c r="N1952" s="251">
        <v>311</v>
      </c>
      <c r="O1952" s="296"/>
      <c r="P1952" s="297"/>
      <c r="Q1952" s="293"/>
      <c r="R1952" s="293"/>
      <c r="S1952" s="293"/>
    </row>
    <row r="1953" spans="2:19" ht="15.6" customHeight="1">
      <c r="B1953" s="247">
        <v>5484</v>
      </c>
      <c r="C1953" s="293"/>
      <c r="D1953" s="440" t="s">
        <v>3237</v>
      </c>
      <c r="E1953" s="267"/>
      <c r="F1953" s="293"/>
      <c r="G1953" s="293"/>
      <c r="H1953" s="544"/>
      <c r="I1953" s="293"/>
      <c r="J1953" s="268"/>
      <c r="K1953" s="293"/>
      <c r="L1953" s="251"/>
      <c r="M1953" s="298"/>
      <c r="N1953" s="251"/>
      <c r="O1953" s="296"/>
      <c r="P1953" s="297"/>
      <c r="Q1953" s="293"/>
      <c r="R1953" s="293"/>
      <c r="S1953" s="293"/>
    </row>
    <row r="1954" spans="2:19" ht="15.6" customHeight="1" thickBot="1">
      <c r="B1954" s="247">
        <f>B1953+1</f>
        <v>5485</v>
      </c>
      <c r="C1954" s="293"/>
      <c r="D1954" s="440" t="s">
        <v>3237</v>
      </c>
      <c r="E1954" s="267"/>
      <c r="F1954" s="293"/>
      <c r="G1954" s="293"/>
      <c r="H1954" s="544"/>
      <c r="I1954" s="293"/>
      <c r="J1954" s="268"/>
      <c r="K1954" s="293"/>
      <c r="L1954" s="251"/>
      <c r="M1954" s="298"/>
      <c r="N1954" s="251"/>
      <c r="O1954" s="296"/>
      <c r="P1954" s="297"/>
      <c r="Q1954" s="293"/>
      <c r="R1954" s="293"/>
      <c r="S1954" s="293"/>
    </row>
    <row r="1955" spans="2:19" ht="15.6" thickBot="1">
      <c r="B1955" s="247">
        <v>5485</v>
      </c>
      <c r="C1955" s="293"/>
      <c r="D1955" s="504"/>
      <c r="E1955" s="267"/>
      <c r="F1955" s="293"/>
      <c r="G1955" s="293"/>
      <c r="H1955" s="544"/>
      <c r="I1955" s="293"/>
      <c r="J1955" s="268"/>
      <c r="K1955" s="293"/>
      <c r="L1955" s="251"/>
      <c r="M1955" s="298"/>
      <c r="N1955" s="353"/>
      <c r="O1955" s="296"/>
      <c r="P1955" s="297"/>
      <c r="Q1955" s="293"/>
      <c r="R1955" s="293"/>
      <c r="S1955" s="293"/>
    </row>
    <row r="1956" spans="2:19" ht="15.6" customHeight="1">
      <c r="B1956" s="247">
        <f>B1955+1</f>
        <v>5486</v>
      </c>
      <c r="C1956" s="293" t="s">
        <v>429</v>
      </c>
      <c r="D1956" s="294" t="s">
        <v>517</v>
      </c>
      <c r="E1956" s="267">
        <v>2180</v>
      </c>
      <c r="F1956" s="293" t="s">
        <v>518</v>
      </c>
      <c r="G1956" s="293" t="s">
        <v>7</v>
      </c>
      <c r="H1956" s="544">
        <v>44810</v>
      </c>
      <c r="I1956" s="293" t="s">
        <v>164</v>
      </c>
      <c r="J1956" s="268" t="s">
        <v>3464</v>
      </c>
      <c r="K1956" s="293" t="s">
        <v>1771</v>
      </c>
      <c r="L1956" s="251" t="s">
        <v>3465</v>
      </c>
      <c r="M1956" s="298" t="s">
        <v>841</v>
      </c>
      <c r="N1956" s="251">
        <v>298</v>
      </c>
      <c r="O1956" s="296"/>
      <c r="P1956" s="297"/>
      <c r="Q1956" s="293"/>
      <c r="R1956" s="293"/>
      <c r="S1956" s="293"/>
    </row>
    <row r="1957" spans="2:19" ht="15.6" customHeight="1">
      <c r="B1957" s="247">
        <f>B1956+1</f>
        <v>5487</v>
      </c>
      <c r="C1957" s="293"/>
      <c r="D1957" s="440" t="s">
        <v>3237</v>
      </c>
      <c r="E1957" s="267"/>
      <c r="F1957" s="293"/>
      <c r="G1957" s="293"/>
      <c r="H1957" s="544"/>
      <c r="I1957" s="293"/>
      <c r="J1957" s="268"/>
      <c r="K1957" s="293"/>
      <c r="L1957" s="251"/>
      <c r="M1957" s="298"/>
      <c r="N1957" s="251"/>
      <c r="O1957" s="296"/>
      <c r="P1957" s="297"/>
      <c r="Q1957" s="293"/>
      <c r="R1957" s="293"/>
      <c r="S1957" s="293"/>
    </row>
    <row r="1958" spans="2:19" ht="15.6" customHeight="1">
      <c r="B1958" s="247">
        <v>5486</v>
      </c>
      <c r="C1958" s="293" t="s">
        <v>433</v>
      </c>
      <c r="D1958" s="294" t="s">
        <v>752</v>
      </c>
      <c r="E1958" s="267">
        <v>4000</v>
      </c>
      <c r="F1958" s="293" t="s">
        <v>166</v>
      </c>
      <c r="G1958" s="293" t="s">
        <v>7</v>
      </c>
      <c r="H1958" s="544">
        <v>44804</v>
      </c>
      <c r="I1958" s="293" t="s">
        <v>402</v>
      </c>
      <c r="J1958" s="268" t="s">
        <v>694</v>
      </c>
      <c r="K1958" s="293" t="s">
        <v>903</v>
      </c>
      <c r="L1958" s="251" t="s">
        <v>3466</v>
      </c>
      <c r="M1958" s="298" t="s">
        <v>925</v>
      </c>
      <c r="N1958" s="251">
        <v>6</v>
      </c>
      <c r="O1958" s="296"/>
      <c r="P1958" s="297"/>
      <c r="Q1958" s="293"/>
      <c r="R1958" s="293"/>
      <c r="S1958" s="293"/>
    </row>
    <row r="1959" spans="2:19" ht="15.6" customHeight="1">
      <c r="B1959" s="247">
        <f>B1958+1</f>
        <v>5487</v>
      </c>
      <c r="C1959" s="293"/>
      <c r="D1959" s="510" t="s">
        <v>3237</v>
      </c>
      <c r="E1959" s="267"/>
      <c r="F1959" s="293"/>
      <c r="G1959" s="293"/>
      <c r="H1959" s="544"/>
      <c r="I1959" s="293"/>
      <c r="J1959" s="268"/>
      <c r="K1959" s="293"/>
      <c r="L1959" s="251"/>
      <c r="M1959" s="298"/>
      <c r="N1959" s="353"/>
      <c r="O1959" s="296"/>
      <c r="P1959" s="297"/>
      <c r="Q1959" s="293"/>
      <c r="R1959" s="293"/>
      <c r="S1959" s="293"/>
    </row>
    <row r="1960" spans="2:19" ht="15.6" customHeight="1">
      <c r="B1960" s="247">
        <v>5487</v>
      </c>
      <c r="C1960" s="293" t="s">
        <v>433</v>
      </c>
      <c r="D1960" s="294" t="s">
        <v>170</v>
      </c>
      <c r="E1960" s="267">
        <v>2300</v>
      </c>
      <c r="F1960" s="293" t="s">
        <v>166</v>
      </c>
      <c r="G1960" s="293" t="s">
        <v>7</v>
      </c>
      <c r="H1960" s="544">
        <v>44777</v>
      </c>
      <c r="I1960" s="293" t="s">
        <v>402</v>
      </c>
      <c r="J1960" s="268" t="s">
        <v>383</v>
      </c>
      <c r="K1960" s="293" t="s">
        <v>903</v>
      </c>
      <c r="L1960" s="251" t="s">
        <v>3468</v>
      </c>
      <c r="M1960" s="298" t="s">
        <v>923</v>
      </c>
      <c r="N1960" s="251">
        <v>5</v>
      </c>
      <c r="O1960" s="296"/>
      <c r="P1960" s="297"/>
      <c r="Q1960" s="293"/>
      <c r="R1960" s="293"/>
      <c r="S1960" s="293"/>
    </row>
    <row r="1961" spans="2:19" ht="15">
      <c r="B1961" s="247">
        <f>B1960+1</f>
        <v>5488</v>
      </c>
      <c r="C1961" s="293" t="s">
        <v>429</v>
      </c>
      <c r="D1961" s="440" t="s">
        <v>3237</v>
      </c>
      <c r="E1961" s="267"/>
      <c r="F1961" s="293"/>
      <c r="G1961" s="293"/>
      <c r="H1961" s="544"/>
      <c r="I1961" s="293"/>
      <c r="J1961" s="268"/>
      <c r="K1961" s="293"/>
      <c r="L1961" s="251"/>
      <c r="M1961" s="298"/>
      <c r="N1961" s="251"/>
      <c r="O1961" s="296"/>
      <c r="P1961" s="297"/>
      <c r="Q1961" s="293"/>
      <c r="R1961" s="293"/>
      <c r="S1961" s="293"/>
    </row>
    <row r="1962" spans="2:19" ht="15">
      <c r="B1962" s="247">
        <f>B1961+1</f>
        <v>5489</v>
      </c>
      <c r="C1962" s="293" t="s">
        <v>433</v>
      </c>
      <c r="D1962" s="294" t="s">
        <v>752</v>
      </c>
      <c r="E1962" s="267">
        <v>4000</v>
      </c>
      <c r="F1962" s="293" t="s">
        <v>166</v>
      </c>
      <c r="G1962" s="293" t="s">
        <v>7</v>
      </c>
      <c r="H1962" s="544">
        <v>44837</v>
      </c>
      <c r="I1962" s="293" t="s">
        <v>224</v>
      </c>
      <c r="J1962" s="268" t="s">
        <v>694</v>
      </c>
      <c r="K1962" s="293" t="s">
        <v>903</v>
      </c>
      <c r="L1962" s="251" t="s">
        <v>3469</v>
      </c>
      <c r="M1962" s="298" t="s">
        <v>925</v>
      </c>
      <c r="N1962" s="251">
        <v>6</v>
      </c>
      <c r="O1962" s="296"/>
      <c r="P1962" s="297"/>
      <c r="Q1962" s="293"/>
      <c r="R1962" s="293"/>
      <c r="S1962" s="293"/>
    </row>
    <row r="1963" spans="2:19" ht="15">
      <c r="B1963" s="247">
        <v>5488</v>
      </c>
      <c r="C1963" s="293"/>
      <c r="D1963" s="440" t="s">
        <v>3237</v>
      </c>
      <c r="E1963" s="267"/>
      <c r="F1963" s="293"/>
      <c r="G1963" s="293"/>
      <c r="H1963" s="544"/>
      <c r="I1963" s="293"/>
      <c r="J1963" s="268"/>
      <c r="K1963" s="293"/>
      <c r="L1963" s="251"/>
      <c r="M1963" s="298"/>
      <c r="N1963" s="251"/>
      <c r="O1963" s="296"/>
      <c r="P1963" s="297"/>
      <c r="Q1963" s="293"/>
      <c r="R1963" s="293"/>
      <c r="S1963" s="293"/>
    </row>
    <row r="1964" spans="2:19" ht="15">
      <c r="B1964" s="247">
        <v>5489</v>
      </c>
      <c r="C1964" s="293" t="s">
        <v>429</v>
      </c>
      <c r="D1964" s="294" t="s">
        <v>2614</v>
      </c>
      <c r="E1964" s="267">
        <v>2180</v>
      </c>
      <c r="F1964" s="293" t="s">
        <v>295</v>
      </c>
      <c r="G1964" s="293" t="s">
        <v>1609</v>
      </c>
      <c r="H1964" s="544">
        <v>44777</v>
      </c>
      <c r="I1964" s="293" t="s">
        <v>164</v>
      </c>
      <c r="J1964" s="268" t="s">
        <v>3470</v>
      </c>
      <c r="K1964" s="293" t="s">
        <v>1769</v>
      </c>
      <c r="L1964" s="251" t="s">
        <v>3471</v>
      </c>
      <c r="M1964" s="298" t="s">
        <v>2613</v>
      </c>
      <c r="N1964" s="251">
        <v>379</v>
      </c>
      <c r="O1964" s="296"/>
      <c r="P1964" s="297"/>
      <c r="Q1964" s="293"/>
      <c r="R1964" s="293"/>
      <c r="S1964" s="293"/>
    </row>
    <row r="1965" spans="2:19" ht="15">
      <c r="B1965" s="247">
        <v>5490</v>
      </c>
      <c r="C1965" s="293"/>
      <c r="D1965" s="294"/>
      <c r="E1965" s="267"/>
      <c r="F1965" s="293"/>
      <c r="G1965" s="293"/>
      <c r="H1965" s="544"/>
      <c r="I1965" s="293"/>
      <c r="J1965" s="268"/>
      <c r="K1965" s="293"/>
      <c r="L1965" s="251"/>
      <c r="M1965" s="298"/>
      <c r="N1965" s="251">
        <v>326</v>
      </c>
      <c r="O1965" s="296"/>
      <c r="P1965" s="297"/>
      <c r="Q1965" s="293"/>
      <c r="R1965" s="293"/>
      <c r="S1965" s="293"/>
    </row>
    <row r="1966" spans="2:19" ht="15.6" customHeight="1">
      <c r="B1966" s="247">
        <f>B1965+1</f>
        <v>5491</v>
      </c>
      <c r="C1966" s="293" t="s">
        <v>429</v>
      </c>
      <c r="D1966" s="294" t="s">
        <v>2614</v>
      </c>
      <c r="E1966" s="267">
        <v>2180</v>
      </c>
      <c r="F1966" s="293" t="s">
        <v>295</v>
      </c>
      <c r="G1966" s="293" t="s">
        <v>1609</v>
      </c>
      <c r="H1966" s="544">
        <v>44806</v>
      </c>
      <c r="I1966" s="293" t="s">
        <v>164</v>
      </c>
      <c r="J1966" s="268" t="s">
        <v>3472</v>
      </c>
      <c r="K1966" s="293" t="s">
        <v>1769</v>
      </c>
      <c r="L1966" s="251" t="s">
        <v>3473</v>
      </c>
      <c r="M1966" s="298" t="s">
        <v>2613</v>
      </c>
      <c r="N1966" s="251">
        <v>379</v>
      </c>
      <c r="O1966" s="296"/>
      <c r="P1966" s="297"/>
      <c r="Q1966" s="293"/>
      <c r="R1966" s="293"/>
      <c r="S1966" s="293"/>
    </row>
    <row r="1967" spans="2:19" ht="15">
      <c r="B1967" s="247">
        <v>5491</v>
      </c>
      <c r="C1967" s="293" t="s">
        <v>433</v>
      </c>
      <c r="D1967" s="294" t="s">
        <v>751</v>
      </c>
      <c r="E1967" s="267">
        <v>2000</v>
      </c>
      <c r="F1967" s="293" t="s">
        <v>166</v>
      </c>
      <c r="G1967" s="293" t="s">
        <v>1609</v>
      </c>
      <c r="H1967" s="544">
        <v>44777</v>
      </c>
      <c r="I1967" s="293" t="s">
        <v>402</v>
      </c>
      <c r="J1967" s="268" t="s">
        <v>383</v>
      </c>
      <c r="K1967" s="293" t="s">
        <v>903</v>
      </c>
      <c r="L1967" s="251" t="s">
        <v>3475</v>
      </c>
      <c r="M1967" s="298" t="s">
        <v>943</v>
      </c>
      <c r="N1967" s="251">
        <v>13</v>
      </c>
      <c r="O1967" s="296"/>
      <c r="P1967" s="297"/>
      <c r="Q1967" s="293"/>
      <c r="R1967" s="293"/>
      <c r="S1967" s="293"/>
    </row>
    <row r="1968" spans="2:19" ht="15.6" customHeight="1">
      <c r="B1968" s="247">
        <f>B1967+1</f>
        <v>5492</v>
      </c>
      <c r="C1968" s="293" t="s">
        <v>429</v>
      </c>
      <c r="D1968" s="294" t="s">
        <v>2614</v>
      </c>
      <c r="E1968" s="267">
        <v>150</v>
      </c>
      <c r="F1968" s="293" t="s">
        <v>295</v>
      </c>
      <c r="G1968" s="293" t="s">
        <v>1609</v>
      </c>
      <c r="H1968" s="544">
        <v>44806</v>
      </c>
      <c r="I1968" s="293" t="s">
        <v>284</v>
      </c>
      <c r="J1968" s="268" t="s">
        <v>284</v>
      </c>
      <c r="K1968" s="293" t="s">
        <v>1769</v>
      </c>
      <c r="L1968" s="251" t="s">
        <v>3474</v>
      </c>
      <c r="M1968" s="298" t="s">
        <v>2613</v>
      </c>
      <c r="N1968" s="251">
        <v>379</v>
      </c>
      <c r="O1968" s="296"/>
      <c r="P1968" s="297"/>
      <c r="Q1968" s="293"/>
      <c r="R1968" s="293"/>
      <c r="S1968" s="293"/>
    </row>
    <row r="1969" spans="2:19" ht="15.6" customHeight="1">
      <c r="B1969" s="247">
        <v>5492</v>
      </c>
      <c r="C1969" s="293" t="s">
        <v>429</v>
      </c>
      <c r="D1969" s="294"/>
      <c r="E1969" s="267"/>
      <c r="F1969" s="293"/>
      <c r="G1969" s="293"/>
      <c r="H1969" s="544"/>
      <c r="I1969" s="293"/>
      <c r="J1969" s="268"/>
      <c r="K1969" s="293"/>
      <c r="L1969" s="251"/>
      <c r="M1969" s="298"/>
      <c r="N1969" s="353"/>
      <c r="O1969" s="296"/>
      <c r="P1969" s="297"/>
      <c r="Q1969" s="293"/>
      <c r="R1969" s="293"/>
      <c r="S1969" s="293"/>
    </row>
    <row r="1970" spans="2:19" ht="15">
      <c r="B1970" s="247">
        <f>B1969+1</f>
        <v>5493</v>
      </c>
      <c r="C1970" s="293" t="s">
        <v>429</v>
      </c>
      <c r="D1970" s="294" t="s">
        <v>2614</v>
      </c>
      <c r="E1970" s="267">
        <v>2180</v>
      </c>
      <c r="F1970" s="293" t="s">
        <v>295</v>
      </c>
      <c r="G1970" s="293" t="s">
        <v>7</v>
      </c>
      <c r="H1970" s="544">
        <v>44838</v>
      </c>
      <c r="I1970" s="293" t="s">
        <v>164</v>
      </c>
      <c r="J1970" s="268" t="s">
        <v>1800</v>
      </c>
      <c r="K1970" s="293" t="s">
        <v>1769</v>
      </c>
      <c r="L1970" s="251" t="s">
        <v>3476</v>
      </c>
      <c r="M1970" s="298" t="s">
        <v>2613</v>
      </c>
      <c r="N1970" s="251">
        <v>379</v>
      </c>
      <c r="O1970" s="296"/>
      <c r="P1970" s="297"/>
      <c r="Q1970" s="293"/>
      <c r="R1970" s="293"/>
      <c r="S1970" s="293"/>
    </row>
    <row r="1971" spans="2:19" ht="15.6" customHeight="1">
      <c r="B1971" s="247">
        <v>5493</v>
      </c>
      <c r="C1971" s="293"/>
      <c r="D1971" s="294"/>
      <c r="E1971" s="267"/>
      <c r="F1971" s="293"/>
      <c r="G1971" s="293"/>
      <c r="H1971" s="544"/>
      <c r="I1971" s="293"/>
      <c r="J1971" s="268"/>
      <c r="K1971" s="293"/>
      <c r="L1971" s="251"/>
      <c r="M1971" s="298"/>
      <c r="N1971" s="353"/>
      <c r="O1971" s="296"/>
      <c r="P1971" s="297"/>
      <c r="Q1971" s="293"/>
      <c r="R1971" s="293"/>
      <c r="S1971" s="293"/>
    </row>
    <row r="1972" spans="2:19" ht="15">
      <c r="B1972" s="247">
        <f>B1971+1</f>
        <v>5494</v>
      </c>
      <c r="C1972" s="293" t="s">
        <v>429</v>
      </c>
      <c r="D1972" s="294" t="s">
        <v>2281</v>
      </c>
      <c r="E1972" s="267">
        <v>3350</v>
      </c>
      <c r="F1972" s="293" t="s">
        <v>198</v>
      </c>
      <c r="G1972" s="293" t="s">
        <v>7</v>
      </c>
      <c r="H1972" s="544">
        <v>44816</v>
      </c>
      <c r="I1972" s="293" t="s">
        <v>164</v>
      </c>
      <c r="J1972" s="268" t="s">
        <v>2606</v>
      </c>
      <c r="K1972" s="293" t="s">
        <v>1749</v>
      </c>
      <c r="L1972" s="251" t="s">
        <v>3477</v>
      </c>
      <c r="M1972" s="298" t="s">
        <v>62</v>
      </c>
      <c r="N1972" s="251">
        <v>211</v>
      </c>
      <c r="O1972" s="296"/>
      <c r="P1972" s="297"/>
      <c r="Q1972" s="293"/>
      <c r="R1972" s="293"/>
      <c r="S1972" s="293"/>
    </row>
    <row r="1973" spans="2:19" ht="15">
      <c r="B1973" s="247">
        <v>5494</v>
      </c>
      <c r="C1973" s="293" t="s">
        <v>429</v>
      </c>
      <c r="D1973" s="294"/>
      <c r="E1973" s="267"/>
      <c r="F1973" s="293"/>
      <c r="G1973" s="293"/>
      <c r="H1973" s="544"/>
      <c r="I1973" s="293"/>
      <c r="J1973" s="268"/>
      <c r="K1973" s="293" t="s">
        <v>903</v>
      </c>
      <c r="L1973" s="251"/>
      <c r="M1973" s="298"/>
      <c r="N1973" s="353"/>
      <c r="O1973" s="296"/>
      <c r="P1973" s="297"/>
      <c r="Q1973" s="293"/>
      <c r="R1973" s="293"/>
      <c r="S1973" s="293"/>
    </row>
    <row r="1974" spans="2:19" ht="15">
      <c r="B1974" s="247">
        <f>B1973+1</f>
        <v>5495</v>
      </c>
      <c r="C1974" s="293" t="s">
        <v>429</v>
      </c>
      <c r="D1974" s="294" t="s">
        <v>2281</v>
      </c>
      <c r="E1974" s="267">
        <v>3350</v>
      </c>
      <c r="F1974" s="293" t="s">
        <v>198</v>
      </c>
      <c r="G1974" s="293" t="s">
        <v>7</v>
      </c>
      <c r="H1974" s="544">
        <v>44840</v>
      </c>
      <c r="I1974" s="293" t="s">
        <v>164</v>
      </c>
      <c r="J1974" s="268" t="s">
        <v>2632</v>
      </c>
      <c r="K1974" s="293" t="s">
        <v>1749</v>
      </c>
      <c r="L1974" s="251" t="s">
        <v>3478</v>
      </c>
      <c r="M1974" s="298" t="s">
        <v>62</v>
      </c>
      <c r="N1974" s="251">
        <v>211</v>
      </c>
      <c r="O1974" s="296"/>
      <c r="P1974" s="297"/>
      <c r="Q1974" s="293"/>
      <c r="R1974" s="293"/>
      <c r="S1974" s="293"/>
    </row>
    <row r="1975" spans="2:19" ht="15">
      <c r="B1975" s="247">
        <v>5495</v>
      </c>
      <c r="C1975" s="293"/>
      <c r="D1975" s="440" t="s">
        <v>3237</v>
      </c>
      <c r="E1975" s="267"/>
      <c r="F1975" s="293"/>
      <c r="G1975" s="293"/>
      <c r="H1975" s="544"/>
      <c r="I1975" s="293"/>
      <c r="J1975" s="268"/>
      <c r="K1975" s="293"/>
      <c r="L1975" s="251"/>
      <c r="M1975" s="298"/>
      <c r="N1975" s="251"/>
      <c r="O1975" s="296"/>
      <c r="P1975" s="297"/>
      <c r="Q1975" s="293"/>
      <c r="R1975" s="293"/>
      <c r="S1975" s="293"/>
    </row>
    <row r="1976" spans="2:19" ht="15.6" customHeight="1">
      <c r="B1976" s="247">
        <f>B1975+1</f>
        <v>5496</v>
      </c>
      <c r="C1976" s="163" t="s">
        <v>429</v>
      </c>
      <c r="D1976" s="269" t="s">
        <v>215</v>
      </c>
      <c r="E1976" s="267">
        <v>400</v>
      </c>
      <c r="F1976" s="163" t="s">
        <v>166</v>
      </c>
      <c r="G1976" s="457" t="s">
        <v>7</v>
      </c>
      <c r="H1976" s="561">
        <v>44817</v>
      </c>
      <c r="I1976" s="268" t="s">
        <v>402</v>
      </c>
      <c r="J1976" s="268" t="s">
        <v>2677</v>
      </c>
      <c r="K1976" s="163" t="s">
        <v>903</v>
      </c>
      <c r="L1976" s="271" t="s">
        <v>3479</v>
      </c>
      <c r="M1976" s="163" t="s">
        <v>92</v>
      </c>
      <c r="N1976" s="271">
        <v>200</v>
      </c>
      <c r="O1976" s="296"/>
      <c r="P1976" s="297"/>
      <c r="Q1976" s="293"/>
      <c r="R1976" s="293"/>
      <c r="S1976" s="293"/>
    </row>
    <row r="1977" spans="2:19" ht="15.6" customHeight="1">
      <c r="B1977" s="247">
        <v>5496</v>
      </c>
      <c r="C1977" s="293" t="s">
        <v>429</v>
      </c>
      <c r="D1977" s="294" t="s">
        <v>3237</v>
      </c>
      <c r="E1977" s="267"/>
      <c r="F1977" s="293"/>
      <c r="G1977" s="293"/>
      <c r="H1977" s="544"/>
      <c r="I1977" s="293"/>
      <c r="J1977" s="268"/>
      <c r="K1977" s="293"/>
      <c r="L1977" s="251"/>
      <c r="M1977" s="298"/>
      <c r="N1977" s="353"/>
      <c r="O1977" s="296"/>
      <c r="P1977" s="297"/>
      <c r="Q1977" s="293"/>
      <c r="R1977" s="293"/>
      <c r="S1977" s="293"/>
    </row>
    <row r="1978" spans="2:19" ht="15.6" customHeight="1">
      <c r="B1978" s="247">
        <f>B1977+1</f>
        <v>5497</v>
      </c>
      <c r="C1978" s="293" t="s">
        <v>429</v>
      </c>
      <c r="D1978" s="294" t="s">
        <v>2772</v>
      </c>
      <c r="E1978" s="267">
        <v>3350</v>
      </c>
      <c r="F1978" s="293" t="s">
        <v>865</v>
      </c>
      <c r="G1978" s="293" t="s">
        <v>7</v>
      </c>
      <c r="H1978" s="544">
        <v>44810</v>
      </c>
      <c r="I1978" s="293" t="s">
        <v>164</v>
      </c>
      <c r="J1978" s="268" t="s">
        <v>3480</v>
      </c>
      <c r="K1978" s="293" t="s">
        <v>1770</v>
      </c>
      <c r="L1978" s="251" t="s">
        <v>3481</v>
      </c>
      <c r="M1978" s="298" t="s">
        <v>2771</v>
      </c>
      <c r="N1978" s="251">
        <v>383</v>
      </c>
      <c r="O1978" s="296"/>
      <c r="P1978" s="297"/>
      <c r="Q1978" s="293"/>
      <c r="R1978" s="293"/>
      <c r="S1978" s="293"/>
    </row>
    <row r="1979" spans="2:19" ht="15.6" customHeight="1">
      <c r="B1979" s="247">
        <v>5497</v>
      </c>
      <c r="C1979" s="293"/>
      <c r="D1979" s="440" t="s">
        <v>3237</v>
      </c>
      <c r="E1979" s="267"/>
      <c r="F1979" s="293"/>
      <c r="G1979" s="293"/>
      <c r="H1979" s="544"/>
      <c r="I1979" s="293"/>
      <c r="J1979" s="268"/>
      <c r="K1979" s="293"/>
      <c r="L1979" s="251"/>
      <c r="M1979" s="298"/>
      <c r="N1979" s="251"/>
      <c r="O1979" s="296"/>
      <c r="P1979" s="297"/>
      <c r="Q1979" s="293"/>
      <c r="R1979" s="293"/>
      <c r="S1979" s="293"/>
    </row>
    <row r="1980" spans="2:19" ht="14.4" customHeight="1">
      <c r="B1980" s="247">
        <f>B1979+1</f>
        <v>5498</v>
      </c>
      <c r="C1980" s="440" t="s">
        <v>429</v>
      </c>
      <c r="D1980" s="294" t="s">
        <v>3109</v>
      </c>
      <c r="E1980" s="381"/>
      <c r="F1980" s="440"/>
      <c r="G1980" s="440"/>
      <c r="H1980" s="564"/>
      <c r="I1980" s="440"/>
      <c r="J1980" s="279"/>
      <c r="K1980" s="440" t="e">
        <v>#N/A</v>
      </c>
      <c r="L1980" s="473" t="s">
        <v>3482</v>
      </c>
      <c r="M1980" s="298"/>
      <c r="N1980" s="353"/>
      <c r="O1980" s="296"/>
      <c r="P1980" s="297" t="s">
        <v>3483</v>
      </c>
      <c r="Q1980" s="293"/>
      <c r="R1980" s="293"/>
      <c r="S1980" s="293"/>
    </row>
    <row r="1981" spans="2:19" ht="15.6" customHeight="1">
      <c r="B1981" s="247">
        <f>B1980+1</f>
        <v>5499</v>
      </c>
      <c r="C1981" s="471"/>
      <c r="D1981" s="294" t="s">
        <v>3237</v>
      </c>
      <c r="E1981" s="267"/>
      <c r="F1981" s="293"/>
      <c r="G1981" s="293"/>
      <c r="H1981" s="544"/>
      <c r="I1981" s="293"/>
      <c r="J1981" s="268"/>
      <c r="K1981" s="293"/>
      <c r="L1981" s="251"/>
      <c r="M1981" s="298"/>
      <c r="N1981" s="353"/>
      <c r="O1981" s="296"/>
      <c r="P1981" s="297"/>
      <c r="Q1981" s="293"/>
      <c r="R1981" s="293"/>
      <c r="S1981" s="293"/>
    </row>
    <row r="1982" spans="2:19" ht="15.6" customHeight="1">
      <c r="B1982" s="247">
        <v>5498</v>
      </c>
      <c r="C1982" s="293" t="s">
        <v>429</v>
      </c>
      <c r="D1982" s="294" t="s">
        <v>422</v>
      </c>
      <c r="E1982" s="267">
        <v>2180</v>
      </c>
      <c r="F1982" s="293" t="s">
        <v>163</v>
      </c>
      <c r="G1982" s="293" t="s">
        <v>7</v>
      </c>
      <c r="H1982" s="544">
        <v>44778</v>
      </c>
      <c r="I1982" s="293" t="s">
        <v>164</v>
      </c>
      <c r="J1982" s="268" t="s">
        <v>2566</v>
      </c>
      <c r="K1982" s="293" t="s">
        <v>1751</v>
      </c>
      <c r="L1982" s="251" t="s">
        <v>3485</v>
      </c>
      <c r="M1982" s="298" t="s">
        <v>825</v>
      </c>
      <c r="N1982" s="251">
        <v>220</v>
      </c>
      <c r="O1982" s="296"/>
      <c r="P1982" s="297"/>
      <c r="Q1982" s="293"/>
      <c r="R1982" s="293"/>
      <c r="S1982" s="293"/>
    </row>
    <row r="1983" spans="2:19" ht="15.6" customHeight="1">
      <c r="B1983" s="247">
        <f>B1982+1</f>
        <v>5499</v>
      </c>
      <c r="C1983" s="293" t="s">
        <v>429</v>
      </c>
      <c r="D1983" s="294" t="s">
        <v>2772</v>
      </c>
      <c r="E1983" s="267">
        <v>3350</v>
      </c>
      <c r="F1983" s="293" t="s">
        <v>865</v>
      </c>
      <c r="G1983" s="293" t="s">
        <v>7</v>
      </c>
      <c r="H1983" s="544">
        <v>44839</v>
      </c>
      <c r="I1983" s="293" t="s">
        <v>164</v>
      </c>
      <c r="J1983" s="268" t="s">
        <v>3059</v>
      </c>
      <c r="K1983" s="293" t="s">
        <v>1770</v>
      </c>
      <c r="L1983" s="251" t="s">
        <v>3484</v>
      </c>
      <c r="M1983" s="298" t="s">
        <v>2771</v>
      </c>
      <c r="N1983" s="251">
        <v>383</v>
      </c>
      <c r="O1983" s="296"/>
      <c r="P1983" s="297"/>
      <c r="Q1983" s="293"/>
      <c r="R1983" s="293"/>
      <c r="S1983" s="293"/>
    </row>
    <row r="1984" spans="2:19" ht="15.6" customHeight="1">
      <c r="B1984" s="247">
        <v>5499</v>
      </c>
      <c r="C1984" s="293" t="s">
        <v>429</v>
      </c>
      <c r="D1984" s="294" t="s">
        <v>819</v>
      </c>
      <c r="E1984" s="267">
        <v>2180</v>
      </c>
      <c r="F1984" s="293" t="s">
        <v>163</v>
      </c>
      <c r="G1984" s="293" t="s">
        <v>7</v>
      </c>
      <c r="H1984" s="544">
        <v>44778</v>
      </c>
      <c r="I1984" s="293" t="s">
        <v>164</v>
      </c>
      <c r="J1984" s="268" t="s">
        <v>2566</v>
      </c>
      <c r="K1984" s="293" t="s">
        <v>1751</v>
      </c>
      <c r="L1984" s="251" t="s">
        <v>3487</v>
      </c>
      <c r="M1984" s="298" t="s">
        <v>861</v>
      </c>
      <c r="N1984" s="425">
        <v>187</v>
      </c>
      <c r="O1984" s="296"/>
      <c r="P1984" s="297"/>
      <c r="Q1984" s="293"/>
      <c r="R1984" s="293"/>
      <c r="S1984" s="293"/>
    </row>
    <row r="1985" spans="2:19" ht="15">
      <c r="B1985" s="247">
        <f>B1984+1</f>
        <v>5500</v>
      </c>
      <c r="C1985" s="293"/>
      <c r="D1985" s="294" t="s">
        <v>3237</v>
      </c>
      <c r="E1985" s="267"/>
      <c r="F1985" s="293"/>
      <c r="G1985" s="293"/>
      <c r="H1985" s="544"/>
      <c r="I1985" s="293"/>
      <c r="J1985" s="268"/>
      <c r="K1985" s="293"/>
      <c r="L1985" s="251"/>
      <c r="M1985" s="298"/>
      <c r="N1985" s="353"/>
      <c r="O1985" s="296"/>
      <c r="P1985" s="297"/>
      <c r="Q1985" s="293"/>
      <c r="R1985" s="293"/>
      <c r="S1985" s="293"/>
    </row>
    <row r="1986" spans="2:19" ht="15.6" customHeight="1" thickBot="1">
      <c r="B1986" s="247">
        <f>B1985+1</f>
        <v>5501</v>
      </c>
      <c r="C1986" s="293" t="s">
        <v>429</v>
      </c>
      <c r="D1986" s="294" t="s">
        <v>422</v>
      </c>
      <c r="E1986" s="267">
        <v>2180</v>
      </c>
      <c r="F1986" s="293" t="s">
        <v>163</v>
      </c>
      <c r="G1986" s="293" t="s">
        <v>7</v>
      </c>
      <c r="H1986" s="544">
        <v>44809</v>
      </c>
      <c r="I1986" s="293" t="s">
        <v>164</v>
      </c>
      <c r="J1986" s="268" t="s">
        <v>3461</v>
      </c>
      <c r="K1986" s="293" t="s">
        <v>1768</v>
      </c>
      <c r="L1986" s="251" t="s">
        <v>3486</v>
      </c>
      <c r="M1986" s="298" t="s">
        <v>825</v>
      </c>
      <c r="N1986" s="251">
        <v>220</v>
      </c>
      <c r="O1986" s="296"/>
      <c r="P1986" s="297"/>
      <c r="Q1986" s="293"/>
      <c r="R1986" s="293"/>
      <c r="S1986" s="293"/>
    </row>
    <row r="1987" spans="2:19" ht="15.6" thickBot="1">
      <c r="B1987" s="247">
        <v>5500</v>
      </c>
      <c r="C1987" s="293" t="s">
        <v>2714</v>
      </c>
      <c r="D1987" s="504" t="s">
        <v>289</v>
      </c>
      <c r="E1987" s="267">
        <v>1000</v>
      </c>
      <c r="F1987" s="293" t="s">
        <v>166</v>
      </c>
      <c r="G1987" s="293" t="s">
        <v>7</v>
      </c>
      <c r="H1987" s="544">
        <v>44778</v>
      </c>
      <c r="I1987" s="293" t="s">
        <v>164</v>
      </c>
      <c r="J1987" s="268" t="s">
        <v>3490</v>
      </c>
      <c r="K1987" s="293" t="s">
        <v>903</v>
      </c>
      <c r="L1987" s="251" t="s">
        <v>3491</v>
      </c>
      <c r="M1987" s="298" t="s">
        <v>964</v>
      </c>
      <c r="N1987" s="251">
        <v>20</v>
      </c>
      <c r="O1987" s="296"/>
      <c r="P1987" s="297"/>
      <c r="Q1987" s="293"/>
      <c r="R1987" s="293"/>
      <c r="S1987" s="293"/>
    </row>
    <row r="1988" spans="2:19" ht="15">
      <c r="B1988" s="247">
        <f>B1987+1</f>
        <v>5501</v>
      </c>
      <c r="C1988" s="440"/>
      <c r="D1988" s="510" t="s">
        <v>3237</v>
      </c>
      <c r="E1988" s="381"/>
      <c r="F1988" s="440"/>
      <c r="G1988" s="440"/>
      <c r="H1988" s="564"/>
      <c r="I1988" s="440"/>
      <c r="J1988" s="279"/>
      <c r="K1988" s="440"/>
      <c r="L1988" s="473"/>
      <c r="M1988" s="472"/>
      <c r="N1988" s="511"/>
      <c r="O1988" s="467"/>
      <c r="P1988" s="467" t="s">
        <v>3160</v>
      </c>
      <c r="Q1988" s="440"/>
      <c r="R1988" s="440"/>
      <c r="S1988" s="440"/>
    </row>
    <row r="1989" spans="2:19" ht="15">
      <c r="B1989" s="247">
        <f>B1988+1</f>
        <v>5502</v>
      </c>
      <c r="C1989" s="293" t="s">
        <v>429</v>
      </c>
      <c r="D1989" s="294" t="s">
        <v>819</v>
      </c>
      <c r="E1989" s="267">
        <v>2180</v>
      </c>
      <c r="F1989" s="293" t="s">
        <v>163</v>
      </c>
      <c r="G1989" s="293" t="s">
        <v>7</v>
      </c>
      <c r="H1989" s="544">
        <v>44809</v>
      </c>
      <c r="I1989" s="293" t="s">
        <v>164</v>
      </c>
      <c r="J1989" s="268" t="s">
        <v>3488</v>
      </c>
      <c r="K1989" s="293" t="s">
        <v>1768</v>
      </c>
      <c r="L1989" s="251" t="s">
        <v>3489</v>
      </c>
      <c r="M1989" s="298" t="s">
        <v>861</v>
      </c>
      <c r="N1989" s="425">
        <v>187</v>
      </c>
      <c r="O1989" s="296"/>
      <c r="P1989" s="297"/>
      <c r="Q1989" s="293"/>
      <c r="R1989" s="293"/>
      <c r="S1989" s="293"/>
    </row>
    <row r="1990" spans="2:19" ht="15.6" thickBot="1">
      <c r="B1990" s="247">
        <v>5501</v>
      </c>
      <c r="C1990" s="293" t="s">
        <v>429</v>
      </c>
      <c r="D1990" s="294" t="s">
        <v>32</v>
      </c>
      <c r="E1990" s="267">
        <v>3350</v>
      </c>
      <c r="F1990" s="293" t="s">
        <v>198</v>
      </c>
      <c r="G1990" s="293" t="s">
        <v>7</v>
      </c>
      <c r="H1990" s="544">
        <v>44778</v>
      </c>
      <c r="I1990" s="293" t="s">
        <v>164</v>
      </c>
      <c r="J1990" s="268" t="s">
        <v>3492</v>
      </c>
      <c r="K1990" s="293" t="s">
        <v>1749</v>
      </c>
      <c r="L1990" s="251" t="s">
        <v>3493</v>
      </c>
      <c r="M1990" s="298" t="s">
        <v>1354</v>
      </c>
      <c r="N1990" s="251">
        <v>193</v>
      </c>
      <c r="O1990" s="296"/>
      <c r="P1990" s="297"/>
      <c r="Q1990" s="293"/>
      <c r="R1990" s="293"/>
      <c r="S1990" s="293"/>
    </row>
    <row r="1991" spans="2:19" ht="15.6" customHeight="1" thickBot="1">
      <c r="B1991" s="247">
        <f>B1990+1</f>
        <v>5502</v>
      </c>
      <c r="C1991" s="293"/>
      <c r="D1991" s="284" t="s">
        <v>3237</v>
      </c>
      <c r="E1991" s="267"/>
      <c r="F1991" s="293"/>
      <c r="G1991" s="293"/>
      <c r="H1991" s="544"/>
      <c r="I1991" s="293"/>
      <c r="J1991" s="268"/>
      <c r="K1991" s="293"/>
      <c r="L1991" s="251"/>
      <c r="M1991" s="298"/>
      <c r="N1991" s="353"/>
      <c r="O1991" s="296"/>
      <c r="P1991" s="297"/>
      <c r="Q1991" s="293"/>
      <c r="R1991" s="293"/>
      <c r="S1991" s="293"/>
    </row>
    <row r="1992" spans="2:19" ht="15.6" customHeight="1">
      <c r="B1992" s="247">
        <v>5502</v>
      </c>
      <c r="C1992" s="293"/>
      <c r="D1992" s="510" t="s">
        <v>3237</v>
      </c>
      <c r="E1992" s="267"/>
      <c r="F1992" s="293"/>
      <c r="G1992" s="293"/>
      <c r="H1992" s="544"/>
      <c r="I1992" s="293"/>
      <c r="J1992" s="268"/>
      <c r="K1992" s="293"/>
      <c r="L1992" s="251"/>
      <c r="M1992" s="298"/>
      <c r="N1992" s="353"/>
      <c r="O1992" s="296"/>
      <c r="P1992" s="297"/>
      <c r="Q1992" s="293"/>
      <c r="R1992" s="293"/>
      <c r="S1992" s="293"/>
    </row>
    <row r="1993" spans="2:19" ht="15.6" customHeight="1" thickBot="1">
      <c r="B1993" s="247">
        <f>B1992+1</f>
        <v>5503</v>
      </c>
      <c r="C1993" s="293"/>
      <c r="D1993" s="440" t="s">
        <v>3237</v>
      </c>
      <c r="E1993" s="267"/>
      <c r="F1993" s="293"/>
      <c r="G1993" s="293"/>
      <c r="H1993" s="544"/>
      <c r="I1993" s="293"/>
      <c r="J1993" s="268"/>
      <c r="K1993" s="293"/>
      <c r="L1993" s="251"/>
      <c r="M1993" s="298"/>
      <c r="N1993" s="425"/>
      <c r="O1993" s="296"/>
      <c r="P1993" s="297"/>
      <c r="Q1993" s="293"/>
      <c r="R1993" s="293"/>
      <c r="S1993" s="293"/>
    </row>
    <row r="1994" spans="2:19" ht="15.6" thickBot="1">
      <c r="B1994" s="247">
        <v>5503</v>
      </c>
      <c r="C1994" s="293" t="s">
        <v>429</v>
      </c>
      <c r="D1994" s="504" t="s">
        <v>2119</v>
      </c>
      <c r="E1994" s="267">
        <v>2180</v>
      </c>
      <c r="F1994" s="293" t="s">
        <v>2051</v>
      </c>
      <c r="G1994" s="293" t="s">
        <v>7</v>
      </c>
      <c r="H1994" s="544">
        <v>44778</v>
      </c>
      <c r="I1994" s="293" t="s">
        <v>164</v>
      </c>
      <c r="J1994" s="268" t="s">
        <v>3424</v>
      </c>
      <c r="K1994" s="293" t="s">
        <v>1773</v>
      </c>
      <c r="L1994" s="251" t="s">
        <v>3498</v>
      </c>
      <c r="M1994" s="298" t="s">
        <v>2117</v>
      </c>
      <c r="N1994" s="251">
        <v>362</v>
      </c>
      <c r="O1994" s="296"/>
      <c r="P1994" s="297"/>
      <c r="Q1994" s="293"/>
      <c r="R1994" s="293"/>
      <c r="S1994" s="293"/>
    </row>
    <row r="1995" spans="2:19" ht="15">
      <c r="B1995" s="247">
        <f>B1994+1</f>
        <v>5504</v>
      </c>
      <c r="C1995" s="293" t="s">
        <v>429</v>
      </c>
      <c r="D1995" s="294" t="s">
        <v>32</v>
      </c>
      <c r="E1995" s="267">
        <v>3350</v>
      </c>
      <c r="F1995" s="293" t="s">
        <v>198</v>
      </c>
      <c r="G1995" s="293" t="s">
        <v>7</v>
      </c>
      <c r="H1995" s="544">
        <v>44837</v>
      </c>
      <c r="I1995" s="293" t="s">
        <v>164</v>
      </c>
      <c r="J1995" s="268" t="s">
        <v>3496</v>
      </c>
      <c r="K1995" s="293" t="s">
        <v>1749</v>
      </c>
      <c r="L1995" s="251" t="s">
        <v>3497</v>
      </c>
      <c r="M1995" s="298" t="s">
        <v>1354</v>
      </c>
      <c r="N1995" s="251">
        <v>193</v>
      </c>
      <c r="O1995" s="296"/>
      <c r="P1995" s="297"/>
      <c r="Q1995" s="293"/>
      <c r="R1995" s="293"/>
      <c r="S1995" s="293"/>
    </row>
    <row r="1996" spans="2:19" ht="15">
      <c r="B1996" s="247">
        <f>B1995+1</f>
        <v>5505</v>
      </c>
      <c r="C1996" s="293" t="s">
        <v>429</v>
      </c>
      <c r="D1996" s="294" t="s">
        <v>32</v>
      </c>
      <c r="E1996" s="267">
        <v>3350</v>
      </c>
      <c r="F1996" s="293" t="s">
        <v>198</v>
      </c>
      <c r="G1996" s="293" t="s">
        <v>1638</v>
      </c>
      <c r="H1996" s="544">
        <v>44809</v>
      </c>
      <c r="I1996" s="293" t="s">
        <v>164</v>
      </c>
      <c r="J1996" s="268" t="s">
        <v>3494</v>
      </c>
      <c r="K1996" s="293" t="s">
        <v>1749</v>
      </c>
      <c r="L1996" s="251" t="s">
        <v>3495</v>
      </c>
      <c r="M1996" s="298" t="s">
        <v>1354</v>
      </c>
      <c r="N1996" s="251">
        <v>193</v>
      </c>
      <c r="O1996" s="296"/>
      <c r="P1996" s="297"/>
      <c r="Q1996" s="293"/>
      <c r="R1996" s="293"/>
      <c r="S1996" s="293"/>
    </row>
    <row r="1997" spans="2:19" ht="15.6" customHeight="1">
      <c r="B1997" s="247">
        <v>5504</v>
      </c>
      <c r="C1997" s="293" t="s">
        <v>429</v>
      </c>
      <c r="D1997" s="294" t="s">
        <v>104</v>
      </c>
      <c r="E1997" s="267">
        <v>2000</v>
      </c>
      <c r="F1997" s="293" t="s">
        <v>303</v>
      </c>
      <c r="G1997" s="293" t="s">
        <v>7</v>
      </c>
      <c r="H1997" s="544">
        <v>44778</v>
      </c>
      <c r="I1997" s="293" t="s">
        <v>164</v>
      </c>
      <c r="J1997" s="268" t="s">
        <v>2060</v>
      </c>
      <c r="K1997" s="293" t="s">
        <v>3499</v>
      </c>
      <c r="L1997" s="251" t="s">
        <v>3500</v>
      </c>
      <c r="M1997" s="298" t="s">
        <v>105</v>
      </c>
      <c r="N1997" s="249">
        <v>203</v>
      </c>
      <c r="O1997" s="296"/>
      <c r="P1997" s="297"/>
      <c r="Q1997" s="293"/>
      <c r="R1997" s="293"/>
      <c r="S1997" s="293"/>
    </row>
    <row r="1998" spans="2:19" ht="15.6" customHeight="1">
      <c r="B1998" s="247">
        <f>B1997+1</f>
        <v>5505</v>
      </c>
      <c r="C1998" s="293" t="s">
        <v>429</v>
      </c>
      <c r="D1998" s="294" t="s">
        <v>2119</v>
      </c>
      <c r="E1998" s="267">
        <v>23000</v>
      </c>
      <c r="F1998" s="293" t="s">
        <v>2051</v>
      </c>
      <c r="G1998" s="293" t="s">
        <v>7</v>
      </c>
      <c r="H1998" s="544">
        <v>44825</v>
      </c>
      <c r="I1998" s="293" t="s">
        <v>224</v>
      </c>
      <c r="J1998" s="268" t="s">
        <v>285</v>
      </c>
      <c r="K1998" s="293" t="s">
        <v>1773</v>
      </c>
      <c r="L1998" s="251" t="s">
        <v>3501</v>
      </c>
      <c r="M1998" s="298" t="s">
        <v>2117</v>
      </c>
      <c r="N1998" s="251">
        <v>362</v>
      </c>
      <c r="O1998" s="296"/>
      <c r="P1998" s="297"/>
      <c r="Q1998" s="293"/>
      <c r="R1998" s="293"/>
      <c r="S1998" s="293"/>
    </row>
    <row r="1999" spans="2:19" ht="15.6" customHeight="1">
      <c r="B1999" s="247">
        <v>5505</v>
      </c>
      <c r="C1999" s="293"/>
      <c r="D1999" s="294" t="s">
        <v>3237</v>
      </c>
      <c r="E1999" s="267"/>
      <c r="F1999" s="293"/>
      <c r="G1999" s="293"/>
      <c r="H1999" s="544"/>
      <c r="I1999" s="293"/>
      <c r="J1999" s="268"/>
      <c r="K1999" s="293"/>
      <c r="L1999" s="251"/>
      <c r="M1999" s="298"/>
      <c r="N1999" s="251"/>
      <c r="O1999" s="296"/>
      <c r="P1999" s="297"/>
      <c r="Q1999" s="293"/>
      <c r="R1999" s="293"/>
      <c r="S1999" s="293"/>
    </row>
    <row r="2000" spans="2:19" ht="15">
      <c r="B2000" s="247">
        <f>B1999+1</f>
        <v>5506</v>
      </c>
      <c r="C2000" s="293"/>
      <c r="D2000" s="294"/>
      <c r="E2000" s="267"/>
      <c r="F2000" s="293"/>
      <c r="G2000" s="293"/>
      <c r="H2000" s="544"/>
      <c r="I2000" s="293"/>
      <c r="J2000" s="268"/>
      <c r="K2000" s="293"/>
      <c r="L2000" s="251"/>
      <c r="M2000" s="298"/>
      <c r="N2000" s="353"/>
      <c r="O2000" s="296"/>
      <c r="P2000" s="297"/>
      <c r="Q2000" s="293"/>
      <c r="R2000" s="293"/>
      <c r="S2000" s="293"/>
    </row>
    <row r="2001" spans="2:19" ht="15.6" customHeight="1">
      <c r="B2001" s="247">
        <v>5506</v>
      </c>
      <c r="C2001" s="293" t="s">
        <v>429</v>
      </c>
      <c r="D2001" s="294" t="s">
        <v>35</v>
      </c>
      <c r="E2001" s="267">
        <v>2800</v>
      </c>
      <c r="F2001" s="293" t="s">
        <v>198</v>
      </c>
      <c r="G2001" s="293" t="s">
        <v>1875</v>
      </c>
      <c r="H2001" s="544">
        <v>44778</v>
      </c>
      <c r="I2001" s="293" t="s">
        <v>164</v>
      </c>
      <c r="J2001" s="268" t="s">
        <v>3098</v>
      </c>
      <c r="K2001" s="293" t="s">
        <v>1749</v>
      </c>
      <c r="L2001" s="251" t="s">
        <v>3502</v>
      </c>
      <c r="M2001" s="298" t="s">
        <v>36</v>
      </c>
      <c r="N2001" s="251">
        <v>194</v>
      </c>
      <c r="O2001" s="296"/>
      <c r="P2001" s="297"/>
      <c r="Q2001" s="293"/>
      <c r="R2001" s="293"/>
      <c r="S2001" s="293"/>
    </row>
    <row r="2002" spans="2:19" ht="15.6" customHeight="1">
      <c r="B2002" s="247">
        <f>B2001+1</f>
        <v>5507</v>
      </c>
      <c r="C2002" s="293"/>
      <c r="D2002" s="294"/>
      <c r="E2002" s="267"/>
      <c r="F2002" s="293"/>
      <c r="G2002" s="293"/>
      <c r="H2002" s="544"/>
      <c r="I2002" s="293"/>
      <c r="J2002" s="268"/>
      <c r="K2002" s="293"/>
      <c r="L2002" s="251"/>
      <c r="M2002" s="298"/>
      <c r="N2002" s="353"/>
      <c r="O2002" s="296"/>
      <c r="P2002" s="297" t="s">
        <v>3267</v>
      </c>
      <c r="Q2002" s="293"/>
      <c r="R2002" s="293"/>
      <c r="S2002" s="293"/>
    </row>
    <row r="2003" spans="2:19" ht="15.6" customHeight="1">
      <c r="B2003" s="247">
        <v>5507</v>
      </c>
      <c r="C2003" s="293"/>
      <c r="D2003" s="294"/>
      <c r="E2003" s="267"/>
      <c r="F2003" s="293"/>
      <c r="G2003" s="293"/>
      <c r="H2003" s="544"/>
      <c r="I2003" s="293"/>
      <c r="J2003" s="268"/>
      <c r="K2003" s="293"/>
      <c r="L2003" s="251"/>
      <c r="M2003" s="298"/>
      <c r="N2003" s="353"/>
      <c r="O2003" s="296"/>
      <c r="P2003" s="297"/>
      <c r="Q2003" s="293"/>
      <c r="R2003" s="293"/>
      <c r="S2003" s="293"/>
    </row>
    <row r="2004" spans="2:19" ht="15">
      <c r="B2004" s="247">
        <f>B2003+1</f>
        <v>5508</v>
      </c>
      <c r="C2004" s="293" t="s">
        <v>429</v>
      </c>
      <c r="D2004" s="294" t="s">
        <v>35</v>
      </c>
      <c r="E2004" s="267">
        <v>2800</v>
      </c>
      <c r="F2004" s="293" t="s">
        <v>198</v>
      </c>
      <c r="G2004" s="293" t="s">
        <v>1609</v>
      </c>
      <c r="H2004" s="544">
        <v>44806</v>
      </c>
      <c r="I2004" s="293" t="s">
        <v>164</v>
      </c>
      <c r="J2004" s="268" t="s">
        <v>3494</v>
      </c>
      <c r="K2004" s="293" t="s">
        <v>1749</v>
      </c>
      <c r="L2004" s="251" t="s">
        <v>3503</v>
      </c>
      <c r="M2004" s="298" t="s">
        <v>36</v>
      </c>
      <c r="N2004" s="251">
        <v>194</v>
      </c>
      <c r="O2004" s="296"/>
      <c r="P2004" s="297"/>
      <c r="Q2004" s="293"/>
      <c r="R2004" s="293"/>
      <c r="S2004" s="293"/>
    </row>
    <row r="2005" spans="2:19" ht="15">
      <c r="B2005" s="247">
        <v>5508</v>
      </c>
      <c r="C2005" s="293" t="s">
        <v>429</v>
      </c>
      <c r="D2005" s="294" t="s">
        <v>592</v>
      </c>
      <c r="E2005" s="267">
        <v>3350</v>
      </c>
      <c r="F2005" s="293" t="s">
        <v>865</v>
      </c>
      <c r="G2005" s="293" t="s">
        <v>7</v>
      </c>
      <c r="H2005" s="544">
        <v>44778</v>
      </c>
      <c r="I2005" s="293" t="s">
        <v>164</v>
      </c>
      <c r="J2005" s="268" t="s">
        <v>3427</v>
      </c>
      <c r="K2005" s="293" t="s">
        <v>1770</v>
      </c>
      <c r="L2005" s="251" t="s">
        <v>3504</v>
      </c>
      <c r="M2005" s="298" t="s">
        <v>838</v>
      </c>
      <c r="N2005" s="251">
        <v>283</v>
      </c>
      <c r="O2005" s="296"/>
      <c r="P2005" s="297" t="s">
        <v>3267</v>
      </c>
      <c r="Q2005" s="293"/>
      <c r="R2005" s="293"/>
      <c r="S2005" s="293"/>
    </row>
    <row r="2006" spans="2:19" ht="15">
      <c r="B2006" s="247">
        <f>B2005+1</f>
        <v>5509</v>
      </c>
      <c r="C2006" s="293"/>
      <c r="D2006" s="294"/>
      <c r="E2006" s="267"/>
      <c r="F2006" s="293"/>
      <c r="G2006" s="293"/>
      <c r="H2006" s="544"/>
      <c r="I2006" s="293"/>
      <c r="J2006" s="268"/>
      <c r="K2006" s="293"/>
      <c r="L2006" s="251"/>
      <c r="M2006" s="298"/>
      <c r="N2006" s="353"/>
      <c r="O2006" s="296"/>
      <c r="P2006" s="297"/>
      <c r="Q2006" s="293"/>
      <c r="R2006" s="293"/>
      <c r="S2006" s="293"/>
    </row>
    <row r="2007" spans="2:19" ht="15">
      <c r="B2007" s="247">
        <f>B2006+1</f>
        <v>5510</v>
      </c>
      <c r="C2007" s="293" t="s">
        <v>429</v>
      </c>
      <c r="D2007" s="294" t="s">
        <v>35</v>
      </c>
      <c r="E2007" s="267">
        <v>2800</v>
      </c>
      <c r="F2007" s="293" t="s">
        <v>198</v>
      </c>
      <c r="G2007" s="293" t="s">
        <v>1609</v>
      </c>
      <c r="H2007" s="544">
        <v>44837</v>
      </c>
      <c r="I2007" s="293" t="s">
        <v>164</v>
      </c>
      <c r="J2007" s="268" t="s">
        <v>3505</v>
      </c>
      <c r="K2007" s="293" t="s">
        <v>1749</v>
      </c>
      <c r="L2007" s="251" t="s">
        <v>3506</v>
      </c>
      <c r="M2007" s="298" t="s">
        <v>36</v>
      </c>
      <c r="N2007" s="251">
        <v>194</v>
      </c>
      <c r="O2007" s="296"/>
      <c r="P2007" s="297"/>
      <c r="Q2007" s="293"/>
      <c r="R2007" s="293"/>
      <c r="S2007" s="293"/>
    </row>
    <row r="2008" spans="2:19" ht="15.6" customHeight="1">
      <c r="B2008" s="247">
        <v>5509</v>
      </c>
      <c r="C2008" s="293"/>
      <c r="D2008" s="294" t="s">
        <v>3237</v>
      </c>
      <c r="E2008" s="267"/>
      <c r="F2008" s="293"/>
      <c r="G2008" s="293"/>
      <c r="H2008" s="544"/>
      <c r="I2008" s="293"/>
      <c r="J2008" s="268"/>
      <c r="K2008" s="293"/>
      <c r="L2008" s="251"/>
      <c r="M2008" s="298"/>
      <c r="N2008" s="353"/>
      <c r="O2008" s="296"/>
      <c r="P2008" s="297"/>
      <c r="Q2008" s="293"/>
      <c r="R2008" s="293"/>
      <c r="S2008" s="293"/>
    </row>
    <row r="2009" spans="2:19" ht="15.6" customHeight="1">
      <c r="B2009" s="247">
        <f>B2008+1</f>
        <v>5510</v>
      </c>
      <c r="C2009" s="293"/>
      <c r="D2009" s="294"/>
      <c r="E2009" s="267"/>
      <c r="F2009" s="293"/>
      <c r="G2009" s="293"/>
      <c r="H2009" s="544"/>
      <c r="I2009" s="293"/>
      <c r="J2009" s="268"/>
      <c r="K2009" s="293"/>
      <c r="L2009" s="251"/>
      <c r="M2009" s="298"/>
      <c r="N2009" s="353"/>
      <c r="O2009" s="296"/>
      <c r="P2009" s="297"/>
      <c r="Q2009" s="293"/>
      <c r="R2009" s="293"/>
      <c r="S2009" s="293"/>
    </row>
    <row r="2010" spans="2:19" ht="15.6" customHeight="1">
      <c r="B2010" s="247">
        <v>5510</v>
      </c>
      <c r="C2010" s="293" t="s">
        <v>429</v>
      </c>
      <c r="D2010" s="294" t="s">
        <v>1581</v>
      </c>
      <c r="E2010" s="267">
        <v>2180</v>
      </c>
      <c r="F2010" s="293" t="s">
        <v>163</v>
      </c>
      <c r="G2010" s="293" t="s">
        <v>7</v>
      </c>
      <c r="H2010" s="544">
        <v>44779</v>
      </c>
      <c r="I2010" s="293" t="s">
        <v>164</v>
      </c>
      <c r="J2010" s="268" t="s">
        <v>3426</v>
      </c>
      <c r="K2010" s="293" t="s">
        <v>1751</v>
      </c>
      <c r="L2010" s="251" t="s">
        <v>3508</v>
      </c>
      <c r="M2010" s="298" t="s">
        <v>1585</v>
      </c>
      <c r="N2010" s="251">
        <v>324</v>
      </c>
      <c r="O2010" s="296"/>
      <c r="P2010" s="297"/>
      <c r="Q2010" s="293"/>
      <c r="R2010" s="293"/>
      <c r="S2010" s="293"/>
    </row>
    <row r="2011" spans="2:19" ht="15">
      <c r="B2011" s="247">
        <f>B2010+1</f>
        <v>5511</v>
      </c>
      <c r="C2011" s="293"/>
      <c r="D2011" s="294"/>
      <c r="E2011" s="267"/>
      <c r="F2011" s="293"/>
      <c r="G2011" s="293"/>
      <c r="H2011" s="544"/>
      <c r="I2011" s="293"/>
      <c r="J2011" s="268"/>
      <c r="K2011" s="293"/>
      <c r="L2011" s="251"/>
      <c r="M2011" s="298"/>
      <c r="N2011" s="353"/>
      <c r="O2011" s="296"/>
      <c r="P2011" s="297"/>
      <c r="Q2011" s="293"/>
      <c r="R2011" s="293"/>
      <c r="S2011" s="293"/>
    </row>
    <row r="2012" spans="2:19" ht="15.6" customHeight="1">
      <c r="B2012" s="247">
        <f>B2011+1</f>
        <v>5512</v>
      </c>
      <c r="C2012" s="293"/>
      <c r="D2012" s="294" t="s">
        <v>3237</v>
      </c>
      <c r="E2012" s="267"/>
      <c r="F2012" s="293"/>
      <c r="G2012" s="293"/>
      <c r="H2012" s="544"/>
      <c r="I2012" s="293"/>
      <c r="J2012" s="268"/>
      <c r="K2012" s="293"/>
      <c r="L2012" s="251"/>
      <c r="M2012" s="298"/>
      <c r="N2012" s="353"/>
      <c r="O2012" s="296"/>
      <c r="P2012" s="297" t="s">
        <v>3267</v>
      </c>
      <c r="Q2012" s="293"/>
      <c r="R2012" s="293"/>
      <c r="S2012" s="293"/>
    </row>
    <row r="2013" spans="2:19" ht="15.6" customHeight="1">
      <c r="B2013" s="247">
        <v>5511</v>
      </c>
      <c r="C2013" s="293" t="s">
        <v>429</v>
      </c>
      <c r="D2013" s="294" t="s">
        <v>692</v>
      </c>
      <c r="E2013" s="267">
        <v>2800</v>
      </c>
      <c r="F2013" s="293" t="s">
        <v>198</v>
      </c>
      <c r="G2013" s="293" t="s">
        <v>1875</v>
      </c>
      <c r="H2013" s="544">
        <v>44779</v>
      </c>
      <c r="I2013" s="293" t="s">
        <v>164</v>
      </c>
      <c r="J2013" s="268" t="s">
        <v>3510</v>
      </c>
      <c r="K2013" s="293" t="s">
        <v>1749</v>
      </c>
      <c r="L2013" s="251" t="s">
        <v>3511</v>
      </c>
      <c r="M2013" s="298" t="s">
        <v>843</v>
      </c>
      <c r="N2013" s="251">
        <v>420</v>
      </c>
      <c r="O2013" s="296"/>
      <c r="P2013" s="297"/>
      <c r="Q2013" s="293"/>
      <c r="R2013" s="293"/>
      <c r="S2013" s="293"/>
    </row>
    <row r="2014" spans="2:19" ht="15.6" customHeight="1">
      <c r="B2014" s="247">
        <f>B2013+1</f>
        <v>5512</v>
      </c>
      <c r="C2014" s="293"/>
      <c r="D2014" s="294" t="s">
        <v>3237</v>
      </c>
      <c r="E2014" s="267"/>
      <c r="F2014" s="293"/>
      <c r="G2014" s="293"/>
      <c r="H2014" s="544"/>
      <c r="I2014" s="293"/>
      <c r="J2014" s="268"/>
      <c r="K2014" s="293"/>
      <c r="L2014" s="251"/>
      <c r="M2014" s="298"/>
      <c r="N2014" s="353"/>
      <c r="O2014" s="296"/>
      <c r="P2014" s="297"/>
      <c r="Q2014" s="293"/>
      <c r="R2014" s="293"/>
      <c r="S2014" s="293"/>
    </row>
    <row r="2015" spans="2:19" ht="15.6" customHeight="1">
      <c r="B2015" s="247">
        <f>B2014+1</f>
        <v>5513</v>
      </c>
      <c r="C2015" s="293"/>
      <c r="D2015" s="294" t="s">
        <v>3237</v>
      </c>
      <c r="E2015" s="267"/>
      <c r="F2015" s="293"/>
      <c r="G2015" s="293"/>
      <c r="H2015" s="544"/>
      <c r="I2015" s="293"/>
      <c r="J2015" s="268"/>
      <c r="K2015" s="293"/>
      <c r="L2015" s="251"/>
      <c r="M2015" s="298"/>
      <c r="N2015" s="353"/>
      <c r="O2015" s="296"/>
      <c r="P2015" s="297"/>
      <c r="Q2015" s="293"/>
      <c r="R2015" s="293"/>
      <c r="S2015" s="293"/>
    </row>
    <row r="2016" spans="2:19" ht="15.6" customHeight="1">
      <c r="B2016" s="247">
        <v>5512</v>
      </c>
      <c r="C2016" s="293" t="s">
        <v>429</v>
      </c>
      <c r="D2016" s="294" t="s">
        <v>726</v>
      </c>
      <c r="E2016" s="267">
        <v>5000</v>
      </c>
      <c r="F2016" s="293" t="s">
        <v>163</v>
      </c>
      <c r="G2016" s="293" t="s">
        <v>7</v>
      </c>
      <c r="H2016" s="544">
        <v>44779</v>
      </c>
      <c r="I2016" s="293" t="s">
        <v>224</v>
      </c>
      <c r="J2016" s="268" t="s">
        <v>2049</v>
      </c>
      <c r="K2016" s="293" t="s">
        <v>1751</v>
      </c>
      <c r="L2016" s="251" t="s">
        <v>3512</v>
      </c>
      <c r="M2016" s="298" t="s">
        <v>11</v>
      </c>
      <c r="N2016" s="251">
        <v>201</v>
      </c>
      <c r="O2016" s="296"/>
      <c r="P2016" s="297"/>
      <c r="Q2016" s="293"/>
      <c r="R2016" s="293"/>
      <c r="S2016" s="293"/>
    </row>
    <row r="2017" spans="2:19" ht="15.6" customHeight="1">
      <c r="B2017" s="247">
        <f>B2016+1</f>
        <v>5513</v>
      </c>
      <c r="C2017" s="293" t="s">
        <v>429</v>
      </c>
      <c r="D2017" s="294" t="s">
        <v>2210</v>
      </c>
      <c r="E2017" s="267">
        <v>2180</v>
      </c>
      <c r="F2017" s="293" t="s">
        <v>163</v>
      </c>
      <c r="G2017" s="293" t="s">
        <v>7</v>
      </c>
      <c r="H2017" s="544">
        <v>44810</v>
      </c>
      <c r="I2017" s="293" t="s">
        <v>164</v>
      </c>
      <c r="J2017" s="268" t="s">
        <v>2551</v>
      </c>
      <c r="K2017" s="293" t="s">
        <v>1768</v>
      </c>
      <c r="L2017" s="251" t="s">
        <v>3509</v>
      </c>
      <c r="M2017" s="298" t="s">
        <v>2269</v>
      </c>
      <c r="N2017" s="251">
        <v>366</v>
      </c>
      <c r="O2017" s="296" t="s">
        <v>686</v>
      </c>
      <c r="P2017" s="297"/>
      <c r="Q2017" s="293"/>
      <c r="R2017" s="293"/>
      <c r="S2017" s="293"/>
    </row>
    <row r="2018" spans="2:19" ht="15.6" customHeight="1">
      <c r="B2018" s="247">
        <f>B2017+1</f>
        <v>5514</v>
      </c>
      <c r="C2018" s="293" t="s">
        <v>429</v>
      </c>
      <c r="D2018" s="294" t="s">
        <v>692</v>
      </c>
      <c r="E2018" s="267">
        <v>2800</v>
      </c>
      <c r="F2018" s="293" t="s">
        <v>198</v>
      </c>
      <c r="G2018" s="293" t="s">
        <v>7</v>
      </c>
      <c r="H2018" s="544">
        <v>44818</v>
      </c>
      <c r="I2018" s="293" t="s">
        <v>164</v>
      </c>
      <c r="J2018" s="268" t="s">
        <v>3513</v>
      </c>
      <c r="K2018" s="293" t="s">
        <v>1749</v>
      </c>
      <c r="L2018" s="251" t="s">
        <v>3514</v>
      </c>
      <c r="M2018" s="298" t="s">
        <v>843</v>
      </c>
      <c r="N2018" s="251">
        <v>420</v>
      </c>
      <c r="O2018" s="296"/>
      <c r="P2018" s="297"/>
      <c r="Q2018" s="293"/>
      <c r="R2018" s="293"/>
      <c r="S2018" s="293"/>
    </row>
    <row r="2019" spans="2:19" ht="15.6" customHeight="1">
      <c r="B2019" s="247">
        <v>5513</v>
      </c>
      <c r="C2019" s="293" t="s">
        <v>429</v>
      </c>
      <c r="D2019" s="294" t="s">
        <v>725</v>
      </c>
      <c r="E2019" s="267">
        <v>2275</v>
      </c>
      <c r="F2019" s="293" t="s">
        <v>518</v>
      </c>
      <c r="G2019" s="448" t="s">
        <v>1609</v>
      </c>
      <c r="H2019" s="544">
        <v>44781</v>
      </c>
      <c r="I2019" s="293" t="s">
        <v>164</v>
      </c>
      <c r="J2019" s="268" t="s">
        <v>3312</v>
      </c>
      <c r="K2019" s="293" t="s">
        <v>1771</v>
      </c>
      <c r="L2019" s="533" t="s">
        <v>3516</v>
      </c>
      <c r="M2019" s="298" t="s">
        <v>842</v>
      </c>
      <c r="N2019" s="251">
        <v>371</v>
      </c>
      <c r="O2019" s="296"/>
      <c r="P2019" s="297"/>
      <c r="Q2019" s="293"/>
      <c r="R2019" s="293"/>
      <c r="S2019" s="293"/>
    </row>
    <row r="2020" spans="2:19" ht="15.6" customHeight="1">
      <c r="B2020" s="247">
        <f>B2019+1</f>
        <v>5514</v>
      </c>
      <c r="C2020" s="293" t="s">
        <v>429</v>
      </c>
      <c r="D2020" s="294" t="s">
        <v>692</v>
      </c>
      <c r="E2020" s="267">
        <v>2800</v>
      </c>
      <c r="F2020" s="293" t="s">
        <v>198</v>
      </c>
      <c r="G2020" s="293" t="s">
        <v>7</v>
      </c>
      <c r="H2020" s="544">
        <v>44837</v>
      </c>
      <c r="I2020" s="293" t="s">
        <v>164</v>
      </c>
      <c r="J2020" s="268" t="s">
        <v>3079</v>
      </c>
      <c r="K2020" s="293" t="s">
        <v>1749</v>
      </c>
      <c r="L2020" s="251" t="s">
        <v>3515</v>
      </c>
      <c r="M2020" s="298" t="s">
        <v>843</v>
      </c>
      <c r="N2020" s="251">
        <v>420</v>
      </c>
      <c r="O2020" s="296"/>
      <c r="P2020" s="297"/>
      <c r="Q2020" s="293"/>
      <c r="R2020" s="293"/>
      <c r="S2020" s="293"/>
    </row>
    <row r="2021" spans="2:19" ht="15.6" customHeight="1">
      <c r="B2021" s="247">
        <v>5514</v>
      </c>
      <c r="C2021" s="293" t="s">
        <v>429</v>
      </c>
      <c r="D2021" s="294" t="s">
        <v>820</v>
      </c>
      <c r="E2021" s="267">
        <v>1800</v>
      </c>
      <c r="F2021" s="293" t="s">
        <v>163</v>
      </c>
      <c r="G2021" s="293" t="s">
        <v>7</v>
      </c>
      <c r="H2021" s="544">
        <v>44781</v>
      </c>
      <c r="I2021" s="293" t="s">
        <v>164</v>
      </c>
      <c r="J2021" s="268" t="s">
        <v>3517</v>
      </c>
      <c r="K2021" s="293" t="s">
        <v>1751</v>
      </c>
      <c r="L2021" s="251" t="s">
        <v>3518</v>
      </c>
      <c r="M2021" s="298" t="s">
        <v>862</v>
      </c>
      <c r="N2021" s="251">
        <v>321</v>
      </c>
      <c r="O2021" s="296"/>
      <c r="P2021" s="297"/>
      <c r="Q2021" s="293"/>
      <c r="R2021" s="293"/>
      <c r="S2021" s="293"/>
    </row>
    <row r="2022" spans="2:19" ht="15">
      <c r="B2022" s="247">
        <f>B2021+1</f>
        <v>5515</v>
      </c>
      <c r="C2022" s="293" t="s">
        <v>429</v>
      </c>
      <c r="D2022" s="294" t="s">
        <v>725</v>
      </c>
      <c r="E2022" s="267">
        <v>3350</v>
      </c>
      <c r="F2022" s="293" t="s">
        <v>865</v>
      </c>
      <c r="G2022" s="293" t="s">
        <v>7</v>
      </c>
      <c r="H2022" s="544">
        <v>44809</v>
      </c>
      <c r="I2022" s="293" t="s">
        <v>164</v>
      </c>
      <c r="J2022" s="268" t="s">
        <v>3519</v>
      </c>
      <c r="K2022" s="293" t="s">
        <v>1770</v>
      </c>
      <c r="L2022" s="251" t="s">
        <v>3520</v>
      </c>
      <c r="M2022" s="298" t="s">
        <v>842</v>
      </c>
      <c r="N2022" s="249">
        <v>299</v>
      </c>
      <c r="O2022" s="296"/>
      <c r="P2022" s="297"/>
      <c r="Q2022" s="293"/>
      <c r="R2022" s="293"/>
      <c r="S2022" s="293"/>
    </row>
    <row r="2023" spans="2:19" ht="14.4" customHeight="1">
      <c r="B2023" s="247">
        <v>5515</v>
      </c>
      <c r="C2023" s="293" t="s">
        <v>429</v>
      </c>
      <c r="D2023" s="294" t="s">
        <v>16</v>
      </c>
      <c r="E2023" s="267">
        <v>5000</v>
      </c>
      <c r="F2023" s="293" t="s">
        <v>163</v>
      </c>
      <c r="G2023" s="293" t="s">
        <v>7</v>
      </c>
      <c r="H2023" s="544">
        <v>44781</v>
      </c>
      <c r="I2023" s="293" t="s">
        <v>164</v>
      </c>
      <c r="J2023" s="268" t="s">
        <v>3521</v>
      </c>
      <c r="K2023" s="293" t="s">
        <v>1751</v>
      </c>
      <c r="L2023" s="251" t="s">
        <v>3522</v>
      </c>
      <c r="M2023" s="298" t="s">
        <v>17</v>
      </c>
      <c r="N2023" s="251">
        <v>116</v>
      </c>
      <c r="O2023" s="296"/>
      <c r="P2023" s="297"/>
      <c r="Q2023" s="293"/>
      <c r="R2023" s="293"/>
      <c r="S2023" s="293"/>
    </row>
    <row r="2024" spans="2:19" ht="15.6" customHeight="1">
      <c r="B2024" s="247">
        <f>B2023+1</f>
        <v>5516</v>
      </c>
      <c r="C2024" s="293"/>
      <c r="D2024" s="294"/>
      <c r="E2024" s="267"/>
      <c r="F2024" s="293"/>
      <c r="G2024" s="293"/>
      <c r="H2024" s="544"/>
      <c r="I2024" s="293"/>
      <c r="J2024" s="268"/>
      <c r="K2024" s="293"/>
      <c r="L2024" s="251"/>
      <c r="M2024" s="298"/>
      <c r="N2024" s="353"/>
      <c r="O2024" s="296"/>
      <c r="P2024" s="297"/>
      <c r="Q2024" s="293"/>
      <c r="R2024" s="293"/>
      <c r="S2024" s="293"/>
    </row>
    <row r="2025" spans="2:19" ht="15.6" customHeight="1">
      <c r="B2025" s="247">
        <v>5516</v>
      </c>
      <c r="C2025" s="293" t="s">
        <v>2714</v>
      </c>
      <c r="D2025" s="294" t="s">
        <v>226</v>
      </c>
      <c r="E2025" s="267">
        <v>1000</v>
      </c>
      <c r="F2025" s="293" t="s">
        <v>166</v>
      </c>
      <c r="G2025" s="293" t="s">
        <v>7</v>
      </c>
      <c r="H2025" s="544">
        <v>44781</v>
      </c>
      <c r="I2025" s="293" t="s">
        <v>280</v>
      </c>
      <c r="J2025" s="268" t="s">
        <v>3524</v>
      </c>
      <c r="K2025" s="293" t="s">
        <v>903</v>
      </c>
      <c r="L2025" s="251" t="s">
        <v>3525</v>
      </c>
      <c r="M2025" s="298" t="s">
        <v>952</v>
      </c>
      <c r="N2025" s="251">
        <v>16</v>
      </c>
      <c r="O2025" s="296"/>
      <c r="P2025" s="297"/>
      <c r="Q2025" s="293"/>
      <c r="R2025" s="293"/>
      <c r="S2025" s="293"/>
    </row>
    <row r="2026" spans="2:19" ht="15.6" customHeight="1">
      <c r="B2026" s="247">
        <f>B2025+1</f>
        <v>5517</v>
      </c>
      <c r="C2026" s="293" t="s">
        <v>429</v>
      </c>
      <c r="D2026" s="294" t="s">
        <v>725</v>
      </c>
      <c r="E2026" s="267">
        <v>3350</v>
      </c>
      <c r="F2026" s="293" t="s">
        <v>865</v>
      </c>
      <c r="G2026" s="293" t="s">
        <v>7</v>
      </c>
      <c r="H2026" s="544">
        <v>44838</v>
      </c>
      <c r="I2026" s="293" t="s">
        <v>164</v>
      </c>
      <c r="J2026" s="268" t="s">
        <v>2632</v>
      </c>
      <c r="K2026" s="293" t="s">
        <v>1770</v>
      </c>
      <c r="L2026" s="251" t="s">
        <v>3523</v>
      </c>
      <c r="M2026" s="298" t="s">
        <v>842</v>
      </c>
      <c r="N2026" s="249">
        <v>299</v>
      </c>
      <c r="O2026" s="296"/>
      <c r="P2026" s="297"/>
      <c r="Q2026" s="293"/>
      <c r="R2026" s="293"/>
      <c r="S2026" s="293"/>
    </row>
    <row r="2027" spans="2:19" ht="15.6" customHeight="1">
      <c r="B2027" s="247">
        <v>5517</v>
      </c>
      <c r="C2027" s="293" t="s">
        <v>2714</v>
      </c>
      <c r="D2027" s="294" t="s">
        <v>226</v>
      </c>
      <c r="E2027" s="267">
        <v>1350</v>
      </c>
      <c r="F2027" s="293" t="s">
        <v>166</v>
      </c>
      <c r="G2027" s="293" t="s">
        <v>7</v>
      </c>
      <c r="H2027" s="544">
        <v>44781</v>
      </c>
      <c r="I2027" s="293" t="s">
        <v>164</v>
      </c>
      <c r="J2027" s="268" t="s">
        <v>718</v>
      </c>
      <c r="K2027" s="293" t="s">
        <v>903</v>
      </c>
      <c r="L2027" s="251" t="s">
        <v>3528</v>
      </c>
      <c r="M2027" s="298" t="s">
        <v>952</v>
      </c>
      <c r="N2027" s="251">
        <v>16</v>
      </c>
      <c r="O2027" s="296"/>
      <c r="P2027" s="297"/>
      <c r="Q2027" s="293"/>
      <c r="R2027" s="293"/>
      <c r="S2027" s="293"/>
    </row>
    <row r="2028" spans="2:19" ht="15.6" customHeight="1">
      <c r="B2028" s="247">
        <f>B2027+1</f>
        <v>5518</v>
      </c>
      <c r="C2028" s="293" t="s">
        <v>429</v>
      </c>
      <c r="D2028" s="294" t="s">
        <v>16</v>
      </c>
      <c r="E2028" s="267">
        <v>10000</v>
      </c>
      <c r="F2028" s="293" t="s">
        <v>163</v>
      </c>
      <c r="G2028" s="293" t="s">
        <v>7</v>
      </c>
      <c r="H2028" s="544">
        <v>44827</v>
      </c>
      <c r="I2028" s="293" t="s">
        <v>164</v>
      </c>
      <c r="J2028" s="268" t="s">
        <v>3526</v>
      </c>
      <c r="K2028" s="293" t="s">
        <v>1751</v>
      </c>
      <c r="L2028" s="251" t="s">
        <v>3527</v>
      </c>
      <c r="M2028" s="298" t="s">
        <v>17</v>
      </c>
      <c r="N2028" s="251">
        <v>116</v>
      </c>
      <c r="O2028" s="296"/>
      <c r="P2028" s="297"/>
      <c r="Q2028" s="293"/>
      <c r="R2028" s="293"/>
      <c r="S2028" s="293"/>
    </row>
    <row r="2029" spans="2:19" ht="15.6" customHeight="1">
      <c r="B2029" s="247">
        <f>B2028+1</f>
        <v>5519</v>
      </c>
      <c r="C2029" s="293"/>
      <c r="D2029" s="294"/>
      <c r="E2029" s="267"/>
      <c r="F2029" s="293"/>
      <c r="G2029" s="293"/>
      <c r="H2029" s="544"/>
      <c r="I2029" s="293"/>
      <c r="J2029" s="268"/>
      <c r="K2029" s="293"/>
      <c r="L2029" s="251"/>
      <c r="M2029" s="298"/>
      <c r="N2029" s="353"/>
      <c r="O2029" s="296"/>
      <c r="P2029" s="297"/>
      <c r="Q2029" s="293"/>
      <c r="R2029" s="293"/>
      <c r="S2029" s="293"/>
    </row>
    <row r="2030" spans="2:19" ht="15.6" customHeight="1">
      <c r="B2030" s="247">
        <v>5518</v>
      </c>
      <c r="C2030" s="293" t="s">
        <v>433</v>
      </c>
      <c r="D2030" s="294" t="s">
        <v>2410</v>
      </c>
      <c r="E2030" s="267">
        <v>4700</v>
      </c>
      <c r="F2030" s="293" t="s">
        <v>166</v>
      </c>
      <c r="G2030" s="293" t="s">
        <v>7</v>
      </c>
      <c r="H2030" s="544">
        <v>44781</v>
      </c>
      <c r="I2030" s="293" t="s">
        <v>402</v>
      </c>
      <c r="J2030" s="268" t="s">
        <v>3531</v>
      </c>
      <c r="K2030" s="293" t="s">
        <v>903</v>
      </c>
      <c r="L2030" s="251" t="s">
        <v>3532</v>
      </c>
      <c r="M2030" s="298" t="s">
        <v>934</v>
      </c>
      <c r="N2030" s="251">
        <v>10</v>
      </c>
      <c r="O2030" s="296"/>
      <c r="P2030" s="297"/>
      <c r="Q2030" s="293"/>
      <c r="R2030" s="293"/>
      <c r="S2030" s="293"/>
    </row>
    <row r="2031" spans="2:19" ht="15">
      <c r="B2031" s="247">
        <f>B2030+1</f>
        <v>5519</v>
      </c>
      <c r="C2031" s="293" t="s">
        <v>2714</v>
      </c>
      <c r="D2031" s="294" t="s">
        <v>226</v>
      </c>
      <c r="E2031" s="267">
        <v>1350</v>
      </c>
      <c r="F2031" s="293" t="s">
        <v>166</v>
      </c>
      <c r="G2031" s="293" t="s">
        <v>7</v>
      </c>
      <c r="H2031" s="544">
        <v>44816</v>
      </c>
      <c r="I2031" s="293" t="s">
        <v>164</v>
      </c>
      <c r="J2031" s="268" t="s">
        <v>3529</v>
      </c>
      <c r="K2031" s="293" t="s">
        <v>903</v>
      </c>
      <c r="L2031" s="251" t="s">
        <v>3530</v>
      </c>
      <c r="M2031" s="298" t="s">
        <v>952</v>
      </c>
      <c r="N2031" s="251">
        <v>16</v>
      </c>
      <c r="O2031" s="296"/>
      <c r="P2031" s="297"/>
      <c r="Q2031" s="293"/>
      <c r="R2031" s="293"/>
      <c r="S2031" s="293"/>
    </row>
    <row r="2032" spans="2:19" ht="15.6" customHeight="1">
      <c r="B2032" s="247">
        <v>5519</v>
      </c>
      <c r="C2032" s="293" t="s">
        <v>429</v>
      </c>
      <c r="D2032" s="294" t="s">
        <v>412</v>
      </c>
      <c r="E2032" s="267">
        <v>2800</v>
      </c>
      <c r="F2032" s="293" t="s">
        <v>865</v>
      </c>
      <c r="G2032" s="293" t="s">
        <v>7</v>
      </c>
      <c r="H2032" s="544">
        <v>44781</v>
      </c>
      <c r="I2032" s="293" t="s">
        <v>164</v>
      </c>
      <c r="J2032" s="268" t="s">
        <v>3533</v>
      </c>
      <c r="K2032" s="293" t="s">
        <v>1770</v>
      </c>
      <c r="L2032" s="251" t="s">
        <v>3534</v>
      </c>
      <c r="M2032" s="298" t="s">
        <v>822</v>
      </c>
      <c r="N2032" s="251">
        <v>374</v>
      </c>
      <c r="O2032" s="296"/>
      <c r="P2032" s="297"/>
      <c r="Q2032" s="293"/>
      <c r="R2032" s="293"/>
      <c r="S2032" s="293"/>
    </row>
    <row r="2033" spans="2:19" ht="15.6" customHeight="1">
      <c r="B2033" s="247">
        <f>B2032+1</f>
        <v>5520</v>
      </c>
      <c r="C2033" s="293"/>
      <c r="D2033" s="294" t="s">
        <v>3237</v>
      </c>
      <c r="E2033" s="267"/>
      <c r="F2033" s="293"/>
      <c r="G2033" s="293"/>
      <c r="H2033" s="544"/>
      <c r="I2033" s="293"/>
      <c r="J2033" s="268"/>
      <c r="K2033" s="293"/>
      <c r="L2033" s="251"/>
      <c r="M2033" s="298"/>
      <c r="N2033" s="353"/>
      <c r="O2033" s="296"/>
      <c r="P2033" s="297"/>
      <c r="Q2033" s="293"/>
      <c r="R2033" s="293"/>
      <c r="S2033" s="293"/>
    </row>
    <row r="2034" spans="2:19" ht="15" customHeight="1">
      <c r="B2034" s="247">
        <v>5520</v>
      </c>
      <c r="C2034" s="293" t="s">
        <v>429</v>
      </c>
      <c r="D2034" s="294" t="s">
        <v>2038</v>
      </c>
      <c r="E2034" s="267">
        <v>1600</v>
      </c>
      <c r="F2034" s="293" t="s">
        <v>166</v>
      </c>
      <c r="G2034" s="293" t="s">
        <v>1609</v>
      </c>
      <c r="H2034" s="544">
        <v>44781</v>
      </c>
      <c r="I2034" s="293" t="s">
        <v>164</v>
      </c>
      <c r="J2034" s="268"/>
      <c r="K2034" s="293" t="s">
        <v>903</v>
      </c>
      <c r="L2034" s="251" t="s">
        <v>3537</v>
      </c>
      <c r="M2034" s="298" t="s">
        <v>2834</v>
      </c>
      <c r="N2034" s="251"/>
      <c r="O2034" s="296"/>
      <c r="P2034" s="297"/>
      <c r="Q2034" s="293"/>
      <c r="R2034" s="293"/>
      <c r="S2034" s="293"/>
    </row>
    <row r="2035" spans="2:19" ht="15">
      <c r="B2035" s="247">
        <f>B2034+1</f>
        <v>5521</v>
      </c>
      <c r="C2035" s="293" t="s">
        <v>429</v>
      </c>
      <c r="D2035" s="294" t="s">
        <v>412</v>
      </c>
      <c r="E2035" s="267">
        <v>2800</v>
      </c>
      <c r="F2035" s="293" t="s">
        <v>865</v>
      </c>
      <c r="G2035" s="293" t="s">
        <v>7</v>
      </c>
      <c r="H2035" s="544">
        <v>44810</v>
      </c>
      <c r="I2035" s="293" t="s">
        <v>164</v>
      </c>
      <c r="J2035" s="268" t="s">
        <v>3535</v>
      </c>
      <c r="K2035" s="293" t="s">
        <v>1770</v>
      </c>
      <c r="L2035" s="251" t="s">
        <v>3536</v>
      </c>
      <c r="M2035" s="298" t="s">
        <v>822</v>
      </c>
      <c r="N2035" s="251">
        <v>374</v>
      </c>
      <c r="O2035" s="296"/>
      <c r="P2035" s="297"/>
      <c r="Q2035" s="293"/>
      <c r="R2035" s="293"/>
      <c r="S2035" s="293"/>
    </row>
    <row r="2036" spans="2:19" ht="15">
      <c r="B2036" s="247">
        <v>5521</v>
      </c>
      <c r="C2036" s="293" t="s">
        <v>429</v>
      </c>
      <c r="D2036" s="294" t="s">
        <v>1079</v>
      </c>
      <c r="E2036" s="267">
        <v>5000</v>
      </c>
      <c r="F2036" s="293" t="s">
        <v>303</v>
      </c>
      <c r="G2036" s="293" t="s">
        <v>7</v>
      </c>
      <c r="H2036" s="544">
        <v>44781</v>
      </c>
      <c r="I2036" s="293" t="s">
        <v>1766</v>
      </c>
      <c r="J2036" s="268" t="s">
        <v>3539</v>
      </c>
      <c r="K2036" s="293" t="s">
        <v>1775</v>
      </c>
      <c r="L2036" s="251" t="s">
        <v>3540</v>
      </c>
      <c r="M2036" s="298" t="s">
        <v>1077</v>
      </c>
      <c r="N2036" s="251">
        <v>61</v>
      </c>
      <c r="O2036" s="296"/>
      <c r="P2036" s="297"/>
      <c r="Q2036" s="293"/>
      <c r="R2036" s="293"/>
      <c r="S2036" s="293"/>
    </row>
    <row r="2037" spans="2:19" ht="15">
      <c r="B2037" s="247">
        <f>B2036+1</f>
        <v>5522</v>
      </c>
      <c r="C2037" s="293"/>
      <c r="D2037" s="294" t="s">
        <v>3237</v>
      </c>
      <c r="E2037" s="267"/>
      <c r="F2037" s="293"/>
      <c r="G2037" s="293"/>
      <c r="H2037" s="544"/>
      <c r="I2037" s="293"/>
      <c r="J2037" s="268"/>
      <c r="K2037" s="293"/>
      <c r="L2037" s="251"/>
      <c r="M2037" s="298"/>
      <c r="N2037" s="251"/>
      <c r="O2037" s="296"/>
      <c r="P2037" s="297"/>
      <c r="Q2037" s="293"/>
      <c r="R2037" s="293"/>
      <c r="S2037" s="293"/>
    </row>
    <row r="2038" spans="2:19" ht="15">
      <c r="B2038" s="247">
        <f>B2037+1</f>
        <v>5523</v>
      </c>
      <c r="C2038" s="293"/>
      <c r="D2038" s="294"/>
      <c r="E2038" s="267"/>
      <c r="F2038" s="293"/>
      <c r="G2038" s="293"/>
      <c r="H2038" s="544"/>
      <c r="I2038" s="293"/>
      <c r="J2038" s="268"/>
      <c r="K2038" s="293"/>
      <c r="L2038" s="251"/>
      <c r="M2038" s="298"/>
      <c r="N2038" s="251"/>
      <c r="O2038" s="296"/>
      <c r="P2038" s="297"/>
      <c r="Q2038" s="293"/>
      <c r="R2038" s="293"/>
      <c r="S2038" s="293"/>
    </row>
    <row r="2039" spans="2:19" ht="15">
      <c r="B2039" s="247">
        <v>5522</v>
      </c>
      <c r="C2039" s="293" t="s">
        <v>429</v>
      </c>
      <c r="D2039" s="294" t="s">
        <v>135</v>
      </c>
      <c r="E2039" s="267">
        <v>4000</v>
      </c>
      <c r="F2039" s="293" t="s">
        <v>166</v>
      </c>
      <c r="G2039" s="293" t="s">
        <v>7</v>
      </c>
      <c r="H2039" s="544">
        <v>44782</v>
      </c>
      <c r="I2039" s="293" t="s">
        <v>224</v>
      </c>
      <c r="J2039" s="268" t="s">
        <v>2049</v>
      </c>
      <c r="K2039" s="293" t="s">
        <v>1775</v>
      </c>
      <c r="L2039" s="251" t="s">
        <v>3541</v>
      </c>
      <c r="M2039" s="298" t="s">
        <v>136</v>
      </c>
      <c r="N2039" s="251">
        <v>172</v>
      </c>
      <c r="O2039" s="296"/>
      <c r="P2039" s="297"/>
      <c r="Q2039" s="293"/>
      <c r="R2039" s="293"/>
      <c r="S2039" s="293"/>
    </row>
    <row r="2040" spans="2:19" ht="15.6" customHeight="1">
      <c r="B2040" s="247">
        <f>B2039+1</f>
        <v>5523</v>
      </c>
      <c r="C2040" s="293"/>
      <c r="D2040" s="294"/>
      <c r="E2040" s="267"/>
      <c r="F2040" s="293"/>
      <c r="G2040" s="293"/>
      <c r="H2040" s="544"/>
      <c r="I2040" s="293"/>
      <c r="J2040" s="268"/>
      <c r="K2040" s="293"/>
      <c r="L2040" s="251"/>
      <c r="M2040" s="298"/>
      <c r="N2040" s="251"/>
      <c r="O2040" s="296"/>
      <c r="P2040" s="297"/>
      <c r="Q2040" s="293"/>
      <c r="R2040" s="293"/>
      <c r="S2040" s="293"/>
    </row>
    <row r="2041" spans="2:19" ht="15.6" customHeight="1">
      <c r="B2041" s="247">
        <v>5523</v>
      </c>
      <c r="C2041" s="293" t="s">
        <v>429</v>
      </c>
      <c r="D2041" s="294" t="s">
        <v>443</v>
      </c>
      <c r="E2041" s="267">
        <v>2800</v>
      </c>
      <c r="F2041" s="293" t="s">
        <v>198</v>
      </c>
      <c r="G2041" s="293" t="s">
        <v>7</v>
      </c>
      <c r="H2041" s="544">
        <v>44782</v>
      </c>
      <c r="I2041" s="293" t="s">
        <v>164</v>
      </c>
      <c r="J2041" s="268" t="s">
        <v>3542</v>
      </c>
      <c r="K2041" s="293" t="s">
        <v>1749</v>
      </c>
      <c r="L2041" s="251" t="s">
        <v>3543</v>
      </c>
      <c r="M2041" s="298" t="s">
        <v>1320</v>
      </c>
      <c r="N2041" s="251">
        <v>178</v>
      </c>
      <c r="O2041" s="296"/>
      <c r="P2041" s="297"/>
      <c r="Q2041" s="293"/>
      <c r="R2041" s="293"/>
      <c r="S2041" s="293"/>
    </row>
    <row r="2042" spans="2:19" ht="15.6" customHeight="1">
      <c r="B2042" s="247">
        <v>5524</v>
      </c>
      <c r="C2042" s="293" t="s">
        <v>433</v>
      </c>
      <c r="D2042" s="294" t="s">
        <v>2107</v>
      </c>
      <c r="E2042" s="267">
        <v>5500</v>
      </c>
      <c r="F2042" s="293" t="s">
        <v>166</v>
      </c>
      <c r="G2042" s="293" t="s">
        <v>7</v>
      </c>
      <c r="H2042" s="544">
        <v>44782</v>
      </c>
      <c r="I2042" s="293" t="s">
        <v>164</v>
      </c>
      <c r="J2042" s="268" t="s">
        <v>3544</v>
      </c>
      <c r="K2042" s="293" t="s">
        <v>903</v>
      </c>
      <c r="L2042" s="251" t="s">
        <v>3545</v>
      </c>
      <c r="M2042" s="298" t="s">
        <v>937</v>
      </c>
      <c r="N2042" s="251">
        <v>11</v>
      </c>
      <c r="O2042" s="296"/>
      <c r="P2042" s="297"/>
      <c r="Q2042" s="293"/>
      <c r="R2042" s="293"/>
      <c r="S2042" s="293"/>
    </row>
    <row r="2043" spans="2:19" ht="15.6" customHeight="1">
      <c r="B2043" s="247">
        <v>5525</v>
      </c>
      <c r="C2043" s="293" t="s">
        <v>427</v>
      </c>
      <c r="D2043" s="294" t="s">
        <v>28</v>
      </c>
      <c r="E2043" s="267">
        <v>3350</v>
      </c>
      <c r="F2043" s="293" t="s">
        <v>198</v>
      </c>
      <c r="G2043" s="293" t="s">
        <v>7</v>
      </c>
      <c r="H2043" s="544">
        <v>44783</v>
      </c>
      <c r="I2043" s="293" t="s">
        <v>164</v>
      </c>
      <c r="J2043" s="268" t="s">
        <v>3098</v>
      </c>
      <c r="K2043" s="293" t="s">
        <v>1749</v>
      </c>
      <c r="L2043" s="251" t="s">
        <v>3546</v>
      </c>
      <c r="M2043" s="298" t="s">
        <v>2213</v>
      </c>
      <c r="N2043" s="251">
        <v>303</v>
      </c>
      <c r="O2043" s="296"/>
      <c r="P2043" s="297" t="s">
        <v>3267</v>
      </c>
      <c r="Q2043" s="293"/>
      <c r="R2043" s="293"/>
      <c r="S2043" s="293"/>
    </row>
    <row r="2044" spans="2:19" ht="15.6" customHeight="1">
      <c r="B2044" s="247">
        <f>B2043+1</f>
        <v>5526</v>
      </c>
      <c r="C2044" s="293" t="s">
        <v>294</v>
      </c>
      <c r="D2044" s="294" t="s">
        <v>28</v>
      </c>
      <c r="E2044" s="267">
        <v>3350</v>
      </c>
      <c r="F2044" s="293" t="s">
        <v>198</v>
      </c>
      <c r="G2044" s="293" t="s">
        <v>7</v>
      </c>
      <c r="H2044" s="544">
        <v>44806</v>
      </c>
      <c r="I2044" s="293" t="s">
        <v>164</v>
      </c>
      <c r="J2044" s="268" t="s">
        <v>3494</v>
      </c>
      <c r="K2044" s="293" t="s">
        <v>1749</v>
      </c>
      <c r="L2044" s="251" t="s">
        <v>3547</v>
      </c>
      <c r="M2044" s="298" t="s">
        <v>2213</v>
      </c>
      <c r="N2044" s="251">
        <v>303</v>
      </c>
      <c r="O2044" s="296"/>
      <c r="P2044" s="297" t="s">
        <v>3267</v>
      </c>
      <c r="Q2044" s="293"/>
      <c r="R2044" s="293"/>
      <c r="S2044" s="293"/>
    </row>
    <row r="2045" spans="2:19" ht="15.6" customHeight="1">
      <c r="B2045" s="247">
        <v>5526</v>
      </c>
      <c r="C2045" s="293" t="s">
        <v>294</v>
      </c>
      <c r="D2045" s="294" t="s">
        <v>30</v>
      </c>
      <c r="E2045" s="267">
        <v>3350</v>
      </c>
      <c r="F2045" s="293" t="s">
        <v>198</v>
      </c>
      <c r="G2045" s="293" t="s">
        <v>7</v>
      </c>
      <c r="H2045" s="544">
        <v>44783</v>
      </c>
      <c r="I2045" s="293" t="s">
        <v>164</v>
      </c>
      <c r="J2045" s="268" t="s">
        <v>3098</v>
      </c>
      <c r="K2045" s="293" t="s">
        <v>1749</v>
      </c>
      <c r="L2045" s="251" t="s">
        <v>3548</v>
      </c>
      <c r="M2045" s="298" t="s">
        <v>33</v>
      </c>
      <c r="N2045" s="251">
        <v>281</v>
      </c>
      <c r="O2045" s="296"/>
      <c r="P2045" s="297" t="s">
        <v>3267</v>
      </c>
      <c r="Q2045" s="293"/>
      <c r="R2045" s="293"/>
      <c r="S2045" s="293"/>
    </row>
    <row r="2046" spans="2:19" ht="15">
      <c r="B2046" s="247">
        <v>5527</v>
      </c>
      <c r="C2046" s="293" t="s">
        <v>429</v>
      </c>
      <c r="D2046" s="294" t="s">
        <v>8684</v>
      </c>
      <c r="E2046" s="267">
        <v>1500</v>
      </c>
      <c r="F2046" s="293" t="s">
        <v>198</v>
      </c>
      <c r="G2046" s="293" t="s">
        <v>7</v>
      </c>
      <c r="H2046" s="544">
        <v>44784</v>
      </c>
      <c r="I2046" s="293" t="s">
        <v>4</v>
      </c>
      <c r="J2046" s="268" t="s">
        <v>3549</v>
      </c>
      <c r="K2046" s="293" t="s">
        <v>1749</v>
      </c>
      <c r="L2046" s="251" t="s">
        <v>3550</v>
      </c>
      <c r="M2046" s="298" t="s">
        <v>2871</v>
      </c>
      <c r="N2046" s="251">
        <v>422</v>
      </c>
      <c r="O2046" s="296"/>
      <c r="P2046" s="297"/>
      <c r="Q2046" s="293"/>
      <c r="R2046" s="293"/>
      <c r="S2046" s="293"/>
    </row>
    <row r="2047" spans="2:19" ht="15.6" customHeight="1">
      <c r="B2047" s="247">
        <f>B2046+1</f>
        <v>5528</v>
      </c>
      <c r="C2047" s="293" t="s">
        <v>294</v>
      </c>
      <c r="D2047" s="294" t="s">
        <v>28</v>
      </c>
      <c r="E2047" s="267">
        <v>3350</v>
      </c>
      <c r="F2047" s="293" t="s">
        <v>198</v>
      </c>
      <c r="G2047" s="293" t="s">
        <v>7</v>
      </c>
      <c r="H2047" s="544">
        <v>44845</v>
      </c>
      <c r="I2047" s="293" t="s">
        <v>164</v>
      </c>
      <c r="J2047" s="268"/>
      <c r="K2047" s="293" t="s">
        <v>1749</v>
      </c>
      <c r="L2047" s="251" t="s">
        <v>3551</v>
      </c>
      <c r="M2047" s="298" t="s">
        <v>2213</v>
      </c>
      <c r="N2047" s="251">
        <v>303</v>
      </c>
      <c r="O2047" s="296"/>
      <c r="P2047" s="297"/>
      <c r="Q2047" s="293"/>
      <c r="R2047" s="293"/>
      <c r="S2047" s="293"/>
    </row>
    <row r="2048" spans="2:19" ht="15.6" customHeight="1">
      <c r="B2048" s="247">
        <v>5528</v>
      </c>
      <c r="C2048" s="211" t="s">
        <v>294</v>
      </c>
      <c r="D2048" s="294" t="s">
        <v>2201</v>
      </c>
      <c r="E2048" s="267">
        <v>600</v>
      </c>
      <c r="F2048" s="293" t="s">
        <v>166</v>
      </c>
      <c r="G2048" s="293" t="s">
        <v>7</v>
      </c>
      <c r="H2048" s="544">
        <v>44784</v>
      </c>
      <c r="I2048" s="293" t="s">
        <v>164</v>
      </c>
      <c r="J2048" s="268" t="s">
        <v>3555</v>
      </c>
      <c r="K2048" s="293" t="s">
        <v>903</v>
      </c>
      <c r="L2048" s="251" t="s">
        <v>3556</v>
      </c>
      <c r="M2048" s="298" t="s">
        <v>2200</v>
      </c>
      <c r="N2048" s="251">
        <v>365</v>
      </c>
      <c r="O2048" s="296" t="s">
        <v>686</v>
      </c>
      <c r="P2048" s="297"/>
      <c r="Q2048" s="293"/>
      <c r="R2048" s="293"/>
      <c r="S2048" s="293"/>
    </row>
    <row r="2049" spans="2:19" ht="15.6" customHeight="1">
      <c r="B2049" s="247">
        <f>B2048+1</f>
        <v>5529</v>
      </c>
      <c r="C2049" s="163" t="s">
        <v>294</v>
      </c>
      <c r="D2049" s="269" t="s">
        <v>30</v>
      </c>
      <c r="E2049" s="267">
        <v>3350</v>
      </c>
      <c r="F2049" s="163" t="s">
        <v>198</v>
      </c>
      <c r="G2049" s="457" t="s">
        <v>1875</v>
      </c>
      <c r="H2049" s="561">
        <v>44817</v>
      </c>
      <c r="I2049" s="268" t="s">
        <v>164</v>
      </c>
      <c r="J2049" s="268" t="s">
        <v>3552</v>
      </c>
      <c r="K2049" s="163" t="s">
        <v>1749</v>
      </c>
      <c r="L2049" s="271" t="s">
        <v>3553</v>
      </c>
      <c r="M2049" s="163" t="s">
        <v>33</v>
      </c>
      <c r="N2049" s="271">
        <v>281</v>
      </c>
      <c r="O2049" s="296"/>
      <c r="P2049" s="297"/>
      <c r="Q2049" s="293"/>
      <c r="R2049" s="293"/>
      <c r="S2049" s="293"/>
    </row>
    <row r="2050" spans="2:19" ht="15.6" customHeight="1">
      <c r="B2050" s="247">
        <v>5529</v>
      </c>
      <c r="C2050" s="293" t="s">
        <v>294</v>
      </c>
      <c r="D2050" s="294" t="s">
        <v>474</v>
      </c>
      <c r="E2050" s="267">
        <v>3350</v>
      </c>
      <c r="F2050" s="293" t="s">
        <v>198</v>
      </c>
      <c r="G2050" s="293" t="s">
        <v>7</v>
      </c>
      <c r="H2050" s="544">
        <v>44785</v>
      </c>
      <c r="I2050" s="293" t="s">
        <v>164</v>
      </c>
      <c r="J2050" s="268" t="s">
        <v>3098</v>
      </c>
      <c r="K2050" s="293" t="s">
        <v>1749</v>
      </c>
      <c r="L2050" s="251" t="s">
        <v>3557</v>
      </c>
      <c r="M2050" s="298" t="s">
        <v>1393</v>
      </c>
      <c r="N2050" s="251">
        <v>165</v>
      </c>
      <c r="O2050" s="296"/>
      <c r="P2050" s="297"/>
      <c r="Q2050" s="293"/>
      <c r="R2050" s="293"/>
      <c r="S2050" s="293"/>
    </row>
    <row r="2051" spans="2:19" ht="15">
      <c r="B2051" s="247">
        <f>B2050+1</f>
        <v>5530</v>
      </c>
      <c r="C2051" s="293"/>
      <c r="D2051" s="294"/>
      <c r="E2051" s="267"/>
      <c r="F2051" s="293"/>
      <c r="G2051" s="293"/>
      <c r="H2051" s="544"/>
      <c r="I2051" s="293"/>
      <c r="J2051" s="268"/>
      <c r="K2051" s="293"/>
      <c r="L2051" s="251"/>
      <c r="M2051" s="298"/>
      <c r="N2051" s="353"/>
      <c r="O2051" s="296"/>
      <c r="P2051" s="297"/>
      <c r="Q2051" s="293"/>
      <c r="R2051" s="293"/>
      <c r="S2051" s="293"/>
    </row>
    <row r="2052" spans="2:19" ht="15">
      <c r="B2052" s="247">
        <f>B2051+1</f>
        <v>5531</v>
      </c>
      <c r="C2052" s="293" t="s">
        <v>446</v>
      </c>
      <c r="D2052" s="294" t="s">
        <v>356</v>
      </c>
      <c r="E2052" s="267">
        <v>10000</v>
      </c>
      <c r="F2052" s="293" t="s">
        <v>198</v>
      </c>
      <c r="G2052" s="293" t="s">
        <v>1609</v>
      </c>
      <c r="H2052" s="544">
        <v>44825</v>
      </c>
      <c r="I2052" s="293" t="s">
        <v>224</v>
      </c>
      <c r="J2052" s="268" t="s">
        <v>285</v>
      </c>
      <c r="K2052" s="293" t="s">
        <v>1749</v>
      </c>
      <c r="L2052" s="251" t="s">
        <v>3554</v>
      </c>
      <c r="M2052" s="298" t="s">
        <v>1236</v>
      </c>
      <c r="N2052" s="251">
        <v>139</v>
      </c>
      <c r="O2052" s="296"/>
      <c r="P2052" s="297"/>
      <c r="Q2052" s="293"/>
      <c r="R2052" s="293"/>
      <c r="S2052" s="293"/>
    </row>
    <row r="2053" spans="2:19" ht="15">
      <c r="B2053" s="247">
        <v>5530</v>
      </c>
      <c r="C2053" s="293" t="s">
        <v>429</v>
      </c>
      <c r="D2053" s="294" t="s">
        <v>59</v>
      </c>
      <c r="E2053" s="267">
        <v>2234</v>
      </c>
      <c r="F2053" s="293" t="s">
        <v>198</v>
      </c>
      <c r="G2053" s="293" t="s">
        <v>7</v>
      </c>
      <c r="H2053" s="544">
        <v>44785</v>
      </c>
      <c r="I2053" s="293" t="s">
        <v>164</v>
      </c>
      <c r="J2053" s="268" t="s">
        <v>5715</v>
      </c>
      <c r="K2053" s="293" t="s">
        <v>1749</v>
      </c>
      <c r="L2053" s="251" t="s">
        <v>3559</v>
      </c>
      <c r="M2053" s="298" t="s">
        <v>60</v>
      </c>
      <c r="N2053" s="251">
        <v>191</v>
      </c>
      <c r="O2053" s="296"/>
      <c r="P2053" s="297"/>
      <c r="Q2053" s="293"/>
      <c r="R2053" s="293"/>
      <c r="S2053" s="293"/>
    </row>
    <row r="2054" spans="2:19" ht="15.6" customHeight="1">
      <c r="B2054" s="247">
        <f>B2053+1</f>
        <v>5531</v>
      </c>
      <c r="C2054" s="163" t="s">
        <v>294</v>
      </c>
      <c r="D2054" s="269" t="s">
        <v>474</v>
      </c>
      <c r="E2054" s="267">
        <v>3350</v>
      </c>
      <c r="F2054" s="163" t="s">
        <v>198</v>
      </c>
      <c r="G2054" s="457" t="s">
        <v>7</v>
      </c>
      <c r="H2054" s="561">
        <v>44817</v>
      </c>
      <c r="I2054" s="268" t="s">
        <v>164</v>
      </c>
      <c r="J2054" s="268" t="s">
        <v>3552</v>
      </c>
      <c r="K2054" s="163" t="s">
        <v>1749</v>
      </c>
      <c r="L2054" s="271" t="s">
        <v>3560</v>
      </c>
      <c r="M2054" s="163" t="s">
        <v>1393</v>
      </c>
      <c r="N2054" s="271">
        <v>165</v>
      </c>
      <c r="O2054" s="296"/>
      <c r="P2054" s="297"/>
      <c r="Q2054" s="293"/>
      <c r="R2054" s="293"/>
      <c r="S2054" s="293"/>
    </row>
    <row r="2055" spans="2:19" ht="15">
      <c r="B2055" s="247">
        <v>5531</v>
      </c>
      <c r="C2055" s="293" t="s">
        <v>429</v>
      </c>
      <c r="D2055" s="294" t="s">
        <v>1583</v>
      </c>
      <c r="E2055" s="267">
        <v>1350</v>
      </c>
      <c r="F2055" s="293" t="s">
        <v>166</v>
      </c>
      <c r="G2055" s="293" t="s">
        <v>7</v>
      </c>
      <c r="H2055" s="544">
        <v>44785</v>
      </c>
      <c r="I2055" s="293" t="s">
        <v>164</v>
      </c>
      <c r="J2055" s="268" t="s">
        <v>3064</v>
      </c>
      <c r="K2055" s="293" t="s">
        <v>903</v>
      </c>
      <c r="L2055" s="251" t="s">
        <v>3561</v>
      </c>
      <c r="M2055" s="298" t="s">
        <v>1588</v>
      </c>
      <c r="N2055" s="251">
        <v>328</v>
      </c>
      <c r="O2055" s="296"/>
      <c r="P2055" s="297"/>
      <c r="Q2055" s="293"/>
      <c r="R2055" s="293"/>
      <c r="S2055" s="293"/>
    </row>
    <row r="2056" spans="2:19" ht="15">
      <c r="B2056" s="247">
        <f>B2055+1</f>
        <v>5532</v>
      </c>
      <c r="C2056" s="293" t="s">
        <v>294</v>
      </c>
      <c r="D2056" s="294" t="s">
        <v>474</v>
      </c>
      <c r="E2056" s="267">
        <v>3350</v>
      </c>
      <c r="F2056" s="293" t="s">
        <v>198</v>
      </c>
      <c r="G2056" s="293" t="s">
        <v>7</v>
      </c>
      <c r="H2056" s="544">
        <v>44834</v>
      </c>
      <c r="I2056" s="293" t="s">
        <v>164</v>
      </c>
      <c r="J2056" s="268" t="s">
        <v>3496</v>
      </c>
      <c r="K2056" s="293" t="s">
        <v>1749</v>
      </c>
      <c r="L2056" s="251" t="s">
        <v>3562</v>
      </c>
      <c r="M2056" s="295" t="s">
        <v>1393</v>
      </c>
      <c r="N2056" s="249">
        <v>165</v>
      </c>
      <c r="O2056" s="296"/>
      <c r="P2056" s="297"/>
      <c r="Q2056" s="293"/>
      <c r="R2056" s="293"/>
      <c r="S2056" s="293"/>
    </row>
    <row r="2057" spans="2:19" ht="15">
      <c r="B2057" s="247">
        <v>5532</v>
      </c>
      <c r="C2057" s="293" t="s">
        <v>429</v>
      </c>
      <c r="D2057" s="294" t="s">
        <v>52</v>
      </c>
      <c r="E2057" s="267">
        <v>3350</v>
      </c>
      <c r="F2057" s="293" t="s">
        <v>198</v>
      </c>
      <c r="G2057" s="293" t="s">
        <v>7</v>
      </c>
      <c r="H2057" s="544">
        <v>44785</v>
      </c>
      <c r="I2057" s="293" t="s">
        <v>164</v>
      </c>
      <c r="J2057" s="268" t="s">
        <v>3566</v>
      </c>
      <c r="K2057" s="293" t="s">
        <v>1749</v>
      </c>
      <c r="L2057" s="251" t="s">
        <v>3567</v>
      </c>
      <c r="M2057" s="298" t="s">
        <v>53</v>
      </c>
      <c r="N2057" s="251">
        <v>96</v>
      </c>
      <c r="O2057" s="296"/>
      <c r="P2057" s="297" t="s">
        <v>372</v>
      </c>
      <c r="Q2057" s="293"/>
      <c r="R2057" s="293"/>
      <c r="S2057" s="293"/>
    </row>
    <row r="2058" spans="2:19" ht="15">
      <c r="B2058" s="247">
        <f>B2057+1</f>
        <v>5533</v>
      </c>
      <c r="C2058" s="293" t="s">
        <v>429</v>
      </c>
      <c r="D2058" s="294" t="s">
        <v>1583</v>
      </c>
      <c r="E2058" s="267">
        <v>150</v>
      </c>
      <c r="F2058" s="293" t="s">
        <v>166</v>
      </c>
      <c r="G2058" s="293" t="s">
        <v>7</v>
      </c>
      <c r="H2058" s="544">
        <v>44830</v>
      </c>
      <c r="I2058" s="293" t="s">
        <v>284</v>
      </c>
      <c r="J2058" s="268"/>
      <c r="K2058" s="293" t="s">
        <v>903</v>
      </c>
      <c r="L2058" s="251" t="s">
        <v>3563</v>
      </c>
      <c r="M2058" s="298" t="s">
        <v>1588</v>
      </c>
      <c r="N2058" s="251">
        <v>328</v>
      </c>
      <c r="O2058" s="296"/>
      <c r="P2058" s="297"/>
      <c r="Q2058" s="293"/>
      <c r="R2058" s="293"/>
      <c r="S2058" s="293"/>
    </row>
    <row r="2059" spans="2:19" ht="15">
      <c r="B2059" s="247">
        <v>5533</v>
      </c>
      <c r="C2059" s="293" t="s">
        <v>429</v>
      </c>
      <c r="D2059" s="294" t="s">
        <v>240</v>
      </c>
      <c r="E2059" s="267">
        <v>2180</v>
      </c>
      <c r="F2059" s="293" t="s">
        <v>163</v>
      </c>
      <c r="G2059" s="293" t="s">
        <v>7</v>
      </c>
      <c r="H2059" s="544">
        <v>44785</v>
      </c>
      <c r="I2059" s="293" t="s">
        <v>164</v>
      </c>
      <c r="J2059" s="268" t="s">
        <v>3496</v>
      </c>
      <c r="K2059" s="293" t="s">
        <v>1751</v>
      </c>
      <c r="L2059" s="251" t="s">
        <v>3570</v>
      </c>
      <c r="M2059" s="298" t="s">
        <v>1066</v>
      </c>
      <c r="N2059" s="251">
        <v>230</v>
      </c>
      <c r="O2059" s="296"/>
      <c r="P2059" s="297"/>
      <c r="Q2059" s="293"/>
      <c r="R2059" s="293"/>
      <c r="S2059" s="293"/>
    </row>
    <row r="2060" spans="2:19" ht="15">
      <c r="B2060" s="247">
        <f>B2059+1</f>
        <v>5534</v>
      </c>
      <c r="C2060" s="293" t="s">
        <v>429</v>
      </c>
      <c r="D2060" s="294" t="s">
        <v>1583</v>
      </c>
      <c r="E2060" s="267">
        <v>1350</v>
      </c>
      <c r="F2060" s="293" t="s">
        <v>166</v>
      </c>
      <c r="G2060" s="293" t="s">
        <v>7</v>
      </c>
      <c r="H2060" s="544">
        <v>44830</v>
      </c>
      <c r="I2060" s="293" t="s">
        <v>164</v>
      </c>
      <c r="J2060" s="268" t="s">
        <v>3445</v>
      </c>
      <c r="K2060" s="293" t="s">
        <v>903</v>
      </c>
      <c r="L2060" s="251" t="s">
        <v>3569</v>
      </c>
      <c r="M2060" s="298" t="s">
        <v>1588</v>
      </c>
      <c r="N2060" s="251">
        <v>328</v>
      </c>
      <c r="O2060" s="296"/>
      <c r="P2060" s="297"/>
      <c r="Q2060" s="293"/>
      <c r="R2060" s="293"/>
      <c r="S2060" s="293"/>
    </row>
    <row r="2061" spans="2:19" ht="15">
      <c r="B2061" s="247">
        <f>B2060+1</f>
        <v>5535</v>
      </c>
      <c r="C2061" s="293" t="s">
        <v>294</v>
      </c>
      <c r="D2061" s="294" t="s">
        <v>474</v>
      </c>
      <c r="E2061" s="267">
        <v>3350</v>
      </c>
      <c r="F2061" s="293" t="s">
        <v>198</v>
      </c>
      <c r="G2061" s="293" t="s">
        <v>7</v>
      </c>
      <c r="H2061" s="544">
        <v>44838</v>
      </c>
      <c r="I2061" s="293" t="s">
        <v>164</v>
      </c>
      <c r="J2061" s="268" t="s">
        <v>3564</v>
      </c>
      <c r="K2061" s="293" t="s">
        <v>1749</v>
      </c>
      <c r="L2061" s="251" t="s">
        <v>3565</v>
      </c>
      <c r="M2061" s="298" t="s">
        <v>1393</v>
      </c>
      <c r="N2061" s="251">
        <v>165</v>
      </c>
      <c r="O2061" s="296"/>
      <c r="P2061" s="297"/>
      <c r="Q2061" s="293"/>
      <c r="R2061" s="293"/>
      <c r="S2061" s="293"/>
    </row>
    <row r="2062" spans="2:19" ht="15.6" customHeight="1">
      <c r="B2062" s="247">
        <v>5534</v>
      </c>
      <c r="C2062" s="293" t="s">
        <v>429</v>
      </c>
      <c r="D2062" s="294" t="s">
        <v>818</v>
      </c>
      <c r="E2062" s="267">
        <v>3350</v>
      </c>
      <c r="F2062" s="293" t="s">
        <v>865</v>
      </c>
      <c r="G2062" s="293" t="s">
        <v>1609</v>
      </c>
      <c r="H2062" s="544">
        <v>44785</v>
      </c>
      <c r="I2062" s="293" t="s">
        <v>164</v>
      </c>
      <c r="J2062" s="268" t="s">
        <v>3170</v>
      </c>
      <c r="K2062" s="293" t="s">
        <v>1770</v>
      </c>
      <c r="L2062" s="251" t="s">
        <v>3571</v>
      </c>
      <c r="M2062" s="298" t="s">
        <v>860</v>
      </c>
      <c r="N2062" s="251">
        <v>319</v>
      </c>
      <c r="O2062" s="296"/>
      <c r="P2062" s="297"/>
      <c r="Q2062" s="293"/>
      <c r="R2062" s="293"/>
      <c r="S2062" s="293"/>
    </row>
    <row r="2063" spans="2:19" ht="15.6" customHeight="1">
      <c r="B2063" s="247">
        <f>B2062+1</f>
        <v>5535</v>
      </c>
      <c r="C2063" s="293"/>
      <c r="D2063" s="294" t="s">
        <v>3109</v>
      </c>
      <c r="E2063" s="267"/>
      <c r="F2063" s="293"/>
      <c r="G2063" s="293"/>
      <c r="H2063" s="544"/>
      <c r="I2063" s="293"/>
      <c r="J2063" s="268"/>
      <c r="K2063" s="293"/>
      <c r="L2063" s="251"/>
      <c r="M2063" s="298"/>
      <c r="N2063" s="353"/>
      <c r="O2063" s="296"/>
      <c r="P2063" s="297"/>
      <c r="Q2063" s="293"/>
      <c r="R2063" s="293"/>
      <c r="S2063" s="293"/>
    </row>
    <row r="2064" spans="2:19" ht="15.6" customHeight="1">
      <c r="B2064" s="247">
        <v>5535</v>
      </c>
      <c r="C2064" s="293" t="s">
        <v>429</v>
      </c>
      <c r="D2064" s="294" t="s">
        <v>818</v>
      </c>
      <c r="E2064" s="267">
        <v>3350</v>
      </c>
      <c r="F2064" s="293" t="s">
        <v>198</v>
      </c>
      <c r="G2064" s="293" t="s">
        <v>1875</v>
      </c>
      <c r="H2064" s="544">
        <v>44785</v>
      </c>
      <c r="I2064" s="293" t="s">
        <v>164</v>
      </c>
      <c r="J2064" s="268" t="s">
        <v>3279</v>
      </c>
      <c r="K2064" s="293" t="s">
        <v>1749</v>
      </c>
      <c r="L2064" s="251" t="s">
        <v>3572</v>
      </c>
      <c r="M2064" s="298" t="s">
        <v>860</v>
      </c>
      <c r="N2064" s="251">
        <v>330</v>
      </c>
      <c r="O2064" s="296"/>
      <c r="P2064" s="297"/>
      <c r="Q2064" s="293"/>
      <c r="R2064" s="293"/>
      <c r="S2064" s="293"/>
    </row>
    <row r="2065" spans="2:19" ht="15.6" customHeight="1">
      <c r="B2065" s="247">
        <f>B2064+1</f>
        <v>5536</v>
      </c>
      <c r="C2065" s="512"/>
      <c r="D2065" s="513" t="s">
        <v>3109</v>
      </c>
      <c r="E2065" s="429"/>
      <c r="F2065" s="293"/>
      <c r="G2065" s="293"/>
      <c r="H2065" s="544"/>
      <c r="I2065" s="293"/>
      <c r="J2065" s="268"/>
      <c r="K2065" s="293"/>
      <c r="L2065" s="251"/>
      <c r="M2065" s="298"/>
      <c r="N2065" s="353"/>
      <c r="O2065" s="296"/>
      <c r="P2065" s="297"/>
      <c r="Q2065" s="293"/>
      <c r="R2065" s="293"/>
      <c r="S2065" s="293"/>
    </row>
    <row r="2066" spans="2:19" ht="15.6" customHeight="1">
      <c r="B2066" s="247">
        <v>5536</v>
      </c>
      <c r="C2066" s="293" t="s">
        <v>429</v>
      </c>
      <c r="D2066" s="294" t="s">
        <v>2633</v>
      </c>
      <c r="E2066" s="267">
        <v>3350</v>
      </c>
      <c r="F2066" s="293" t="s">
        <v>198</v>
      </c>
      <c r="G2066" s="293" t="s">
        <v>1875</v>
      </c>
      <c r="H2066" s="544">
        <v>44785</v>
      </c>
      <c r="I2066" s="293" t="s">
        <v>164</v>
      </c>
      <c r="J2066" s="268" t="s">
        <v>3098</v>
      </c>
      <c r="K2066" s="293" t="s">
        <v>1749</v>
      </c>
      <c r="L2066" s="251" t="s">
        <v>3573</v>
      </c>
      <c r="M2066" s="298" t="s">
        <v>1363</v>
      </c>
      <c r="N2066" s="251">
        <v>82</v>
      </c>
      <c r="O2066" s="296"/>
      <c r="P2066" s="297"/>
      <c r="Q2066" s="293"/>
      <c r="R2066" s="293"/>
      <c r="S2066" s="293"/>
    </row>
    <row r="2067" spans="2:19" ht="15.6" customHeight="1">
      <c r="B2067" s="247">
        <f>B2066+1</f>
        <v>5537</v>
      </c>
      <c r="C2067" s="293"/>
      <c r="D2067" s="294"/>
      <c r="E2067" s="267"/>
      <c r="F2067" s="293"/>
      <c r="G2067" s="293"/>
      <c r="H2067" s="544"/>
      <c r="I2067" s="293"/>
      <c r="J2067" s="268"/>
      <c r="K2067" s="293"/>
      <c r="L2067" s="251"/>
      <c r="M2067" s="298"/>
      <c r="N2067" s="353"/>
      <c r="O2067" s="296"/>
      <c r="P2067" s="297"/>
      <c r="Q2067" s="293"/>
      <c r="R2067" s="293"/>
      <c r="S2067" s="293"/>
    </row>
    <row r="2068" spans="2:19" ht="15">
      <c r="B2068" s="247">
        <v>5537</v>
      </c>
      <c r="C2068" s="293" t="s">
        <v>429</v>
      </c>
      <c r="D2068" s="294" t="s">
        <v>482</v>
      </c>
      <c r="E2068" s="267">
        <v>7000</v>
      </c>
      <c r="F2068" s="293" t="s">
        <v>163</v>
      </c>
      <c r="G2068" s="293" t="s">
        <v>1609</v>
      </c>
      <c r="H2068" s="544">
        <v>44788</v>
      </c>
      <c r="I2068" s="293" t="s">
        <v>224</v>
      </c>
      <c r="J2068" s="268" t="s">
        <v>285</v>
      </c>
      <c r="K2068" s="293" t="s">
        <v>1751</v>
      </c>
      <c r="L2068" s="251" t="s">
        <v>3574</v>
      </c>
      <c r="M2068" s="298" t="s">
        <v>1347</v>
      </c>
      <c r="N2068" s="251">
        <v>188</v>
      </c>
      <c r="O2068" s="296"/>
      <c r="P2068" s="297"/>
      <c r="Q2068" s="293"/>
      <c r="R2068" s="293"/>
      <c r="S2068" s="293"/>
    </row>
    <row r="2069" spans="2:19" ht="15">
      <c r="B2069" s="247">
        <f>B2068+1</f>
        <v>5538</v>
      </c>
      <c r="C2069" s="293" t="s">
        <v>429</v>
      </c>
      <c r="D2069" s="294" t="s">
        <v>2633</v>
      </c>
      <c r="E2069" s="267">
        <v>3350</v>
      </c>
      <c r="F2069" s="293" t="s">
        <v>198</v>
      </c>
      <c r="G2069" s="293" t="s">
        <v>1609</v>
      </c>
      <c r="H2069" s="544">
        <v>44813</v>
      </c>
      <c r="I2069" s="293" t="s">
        <v>164</v>
      </c>
      <c r="J2069" s="268" t="s">
        <v>3575</v>
      </c>
      <c r="K2069" s="293" t="s">
        <v>1749</v>
      </c>
      <c r="L2069" s="251" t="s">
        <v>3576</v>
      </c>
      <c r="M2069" s="298" t="s">
        <v>1363</v>
      </c>
      <c r="N2069" s="251">
        <v>82</v>
      </c>
      <c r="O2069" s="296"/>
      <c r="P2069" s="297"/>
      <c r="Q2069" s="293"/>
      <c r="R2069" s="293"/>
      <c r="S2069" s="293"/>
    </row>
    <row r="2070" spans="2:19" ht="15">
      <c r="B2070" s="247">
        <v>5538</v>
      </c>
      <c r="C2070" s="293" t="s">
        <v>429</v>
      </c>
      <c r="D2070" s="294" t="s">
        <v>240</v>
      </c>
      <c r="E2070" s="267">
        <v>2180</v>
      </c>
      <c r="F2070" s="293" t="s">
        <v>163</v>
      </c>
      <c r="G2070" s="293" t="s">
        <v>7</v>
      </c>
      <c r="H2070" s="544">
        <v>44788</v>
      </c>
      <c r="I2070" s="293" t="s">
        <v>164</v>
      </c>
      <c r="J2070" s="268" t="s">
        <v>3564</v>
      </c>
      <c r="K2070" s="293" t="s">
        <v>1751</v>
      </c>
      <c r="L2070" s="251" t="s">
        <v>3577</v>
      </c>
      <c r="M2070" s="298" t="s">
        <v>1066</v>
      </c>
      <c r="N2070" s="251">
        <v>230</v>
      </c>
      <c r="O2070" s="296"/>
      <c r="P2070" s="297"/>
      <c r="Q2070" s="293"/>
      <c r="R2070" s="293"/>
      <c r="S2070" s="293"/>
    </row>
    <row r="2071" spans="2:19" ht="15">
      <c r="B2071" s="247">
        <f>B2070+1</f>
        <v>5539</v>
      </c>
      <c r="C2071" s="293" t="s">
        <v>429</v>
      </c>
      <c r="D2071" s="294"/>
      <c r="E2071" s="267"/>
      <c r="F2071" s="293"/>
      <c r="G2071" s="293"/>
      <c r="H2071" s="544"/>
      <c r="I2071" s="293"/>
      <c r="J2071" s="268"/>
      <c r="K2071" s="293"/>
      <c r="L2071" s="251"/>
      <c r="M2071" s="298"/>
      <c r="N2071" s="353"/>
      <c r="O2071" s="296"/>
      <c r="P2071" s="297"/>
      <c r="Q2071" s="293"/>
      <c r="R2071" s="293"/>
      <c r="S2071" s="293"/>
    </row>
    <row r="2072" spans="2:19" ht="30.6" thickBot="1">
      <c r="B2072" s="247">
        <v>5539</v>
      </c>
      <c r="C2072" s="285" t="s">
        <v>429</v>
      </c>
      <c r="D2072" s="503" t="s">
        <v>711</v>
      </c>
      <c r="E2072" s="514">
        <v>13400</v>
      </c>
      <c r="F2072" s="285" t="s">
        <v>198</v>
      </c>
      <c r="G2072" s="285" t="s">
        <v>7</v>
      </c>
      <c r="H2072" s="573">
        <v>44788</v>
      </c>
      <c r="I2072" s="285" t="s">
        <v>164</v>
      </c>
      <c r="J2072" s="285" t="s">
        <v>3580</v>
      </c>
      <c r="K2072" s="285" t="s">
        <v>1749</v>
      </c>
      <c r="L2072" s="710">
        <v>2018744</v>
      </c>
      <c r="M2072" s="515" t="s">
        <v>833</v>
      </c>
      <c r="N2072" s="290">
        <v>265</v>
      </c>
      <c r="O2072" s="296"/>
      <c r="P2072" s="297"/>
      <c r="Q2072" s="293"/>
      <c r="R2072" s="293"/>
      <c r="S2072" s="293"/>
    </row>
    <row r="2073" spans="2:19" ht="15.6" thickBot="1">
      <c r="B2073" s="247">
        <f>B2072+1</f>
        <v>5540</v>
      </c>
      <c r="C2073" s="516" t="s">
        <v>429</v>
      </c>
      <c r="D2073" s="504" t="s">
        <v>2633</v>
      </c>
      <c r="E2073" s="517">
        <v>3350</v>
      </c>
      <c r="F2073" s="516" t="s">
        <v>198</v>
      </c>
      <c r="G2073" s="516" t="s">
        <v>1609</v>
      </c>
      <c r="H2073" s="574">
        <v>44837</v>
      </c>
      <c r="I2073" s="516" t="s">
        <v>164</v>
      </c>
      <c r="J2073" s="286" t="s">
        <v>3496</v>
      </c>
      <c r="K2073" s="516" t="s">
        <v>1749</v>
      </c>
      <c r="L2073" s="741" t="s">
        <v>3578</v>
      </c>
      <c r="M2073" s="518" t="s">
        <v>1363</v>
      </c>
      <c r="N2073" s="251">
        <v>82</v>
      </c>
      <c r="O2073" s="296"/>
      <c r="P2073" s="297"/>
      <c r="Q2073" s="293"/>
      <c r="R2073" s="293"/>
      <c r="S2073" s="293"/>
    </row>
    <row r="2074" spans="2:19" ht="15.6" customHeight="1" thickBot="1">
      <c r="B2074" s="247">
        <f>B2073+1</f>
        <v>5541</v>
      </c>
      <c r="C2074" s="278" t="s">
        <v>2714</v>
      </c>
      <c r="D2074" s="288" t="s">
        <v>309</v>
      </c>
      <c r="E2074" s="500">
        <v>3500</v>
      </c>
      <c r="F2074" s="278" t="s">
        <v>166</v>
      </c>
      <c r="G2074" s="278" t="s">
        <v>7</v>
      </c>
      <c r="H2074" s="569">
        <v>44788</v>
      </c>
      <c r="I2074" s="278" t="s">
        <v>164</v>
      </c>
      <c r="J2074" s="278" t="s">
        <v>3579</v>
      </c>
      <c r="K2074" s="278" t="s">
        <v>903</v>
      </c>
      <c r="L2074" s="519">
        <v>1803173</v>
      </c>
      <c r="M2074" s="289" t="s">
        <v>967</v>
      </c>
      <c r="N2074" s="251">
        <v>21</v>
      </c>
      <c r="O2074" s="296"/>
      <c r="P2074" s="297"/>
      <c r="Q2074" s="293"/>
      <c r="R2074" s="293"/>
      <c r="S2074" s="293"/>
    </row>
    <row r="2075" spans="2:19" ht="30.6" thickBot="1">
      <c r="B2075" s="247">
        <v>5540</v>
      </c>
      <c r="C2075" s="277" t="s">
        <v>2714</v>
      </c>
      <c r="D2075" s="284" t="s">
        <v>180</v>
      </c>
      <c r="E2075" s="501">
        <v>4050</v>
      </c>
      <c r="F2075" s="277" t="s">
        <v>166</v>
      </c>
      <c r="G2075" s="277" t="s">
        <v>7</v>
      </c>
      <c r="H2075" s="570">
        <v>44789</v>
      </c>
      <c r="I2075" s="277" t="s">
        <v>164</v>
      </c>
      <c r="J2075" s="277" t="s">
        <v>3581</v>
      </c>
      <c r="K2075" s="277" t="s">
        <v>903</v>
      </c>
      <c r="L2075" s="740">
        <v>129715</v>
      </c>
      <c r="M2075" s="287" t="s">
        <v>961</v>
      </c>
      <c r="N2075" s="282">
        <v>19</v>
      </c>
      <c r="O2075" s="296"/>
      <c r="P2075" s="297"/>
      <c r="Q2075" s="293"/>
      <c r="R2075" s="293"/>
      <c r="S2075" s="293"/>
    </row>
    <row r="2076" spans="2:19" ht="15.6" customHeight="1" thickBot="1">
      <c r="B2076" s="247">
        <f>B2075+1</f>
        <v>5541</v>
      </c>
      <c r="C2076" s="277" t="s">
        <v>429</v>
      </c>
      <c r="D2076" s="284" t="s">
        <v>711</v>
      </c>
      <c r="E2076" s="501">
        <v>650</v>
      </c>
      <c r="F2076" s="277" t="s">
        <v>198</v>
      </c>
      <c r="G2076" s="277" t="s">
        <v>7</v>
      </c>
      <c r="H2076" s="570">
        <v>44788</v>
      </c>
      <c r="I2076" s="277" t="s">
        <v>164</v>
      </c>
      <c r="J2076" s="277" t="s">
        <v>399</v>
      </c>
      <c r="K2076" s="277" t="s">
        <v>1749</v>
      </c>
      <c r="L2076" s="740">
        <v>2015321</v>
      </c>
      <c r="M2076" s="287" t="s">
        <v>833</v>
      </c>
      <c r="N2076" s="282">
        <v>265</v>
      </c>
      <c r="O2076" s="296"/>
      <c r="P2076" s="297"/>
      <c r="Q2076" s="293"/>
      <c r="R2076" s="293"/>
      <c r="S2076" s="293"/>
    </row>
    <row r="2077" spans="2:19" ht="15.6" customHeight="1" thickBot="1">
      <c r="B2077" s="247">
        <v>5541</v>
      </c>
      <c r="C2077" s="278" t="s">
        <v>429</v>
      </c>
      <c r="D2077" s="288" t="s">
        <v>506</v>
      </c>
      <c r="E2077" s="500">
        <v>10000</v>
      </c>
      <c r="F2077" s="278" t="s">
        <v>255</v>
      </c>
      <c r="G2077" s="278" t="s">
        <v>1875</v>
      </c>
      <c r="H2077" s="569">
        <v>44790</v>
      </c>
      <c r="I2077" s="278" t="s">
        <v>224</v>
      </c>
      <c r="J2077" s="278" t="s">
        <v>3006</v>
      </c>
      <c r="K2077" s="278" t="s">
        <v>1774</v>
      </c>
      <c r="L2077" s="519">
        <v>40101</v>
      </c>
      <c r="M2077" s="289" t="s">
        <v>839</v>
      </c>
      <c r="N2077" s="290">
        <v>295</v>
      </c>
      <c r="O2077" s="296"/>
      <c r="P2077" s="297"/>
      <c r="Q2077" s="293"/>
      <c r="R2077" s="293"/>
      <c r="S2077" s="293"/>
    </row>
    <row r="2078" spans="2:19" ht="15.6" customHeight="1" thickBot="1">
      <c r="B2078" s="247">
        <v>5542</v>
      </c>
      <c r="C2078" s="277" t="s">
        <v>429</v>
      </c>
      <c r="D2078" s="284" t="s">
        <v>506</v>
      </c>
      <c r="E2078" s="501">
        <v>10000</v>
      </c>
      <c r="F2078" s="277" t="s">
        <v>255</v>
      </c>
      <c r="G2078" s="277" t="s">
        <v>1875</v>
      </c>
      <c r="H2078" s="570">
        <v>44790</v>
      </c>
      <c r="I2078" s="277" t="s">
        <v>224</v>
      </c>
      <c r="J2078" s="277" t="s">
        <v>3006</v>
      </c>
      <c r="K2078" s="277" t="s">
        <v>1751</v>
      </c>
      <c r="L2078" s="740">
        <v>40165</v>
      </c>
      <c r="M2078" s="287" t="s">
        <v>839</v>
      </c>
      <c r="N2078" s="282">
        <v>295</v>
      </c>
      <c r="O2078" s="296"/>
      <c r="P2078" s="297"/>
      <c r="Q2078" s="293"/>
      <c r="R2078" s="293"/>
      <c r="S2078" s="293"/>
    </row>
    <row r="2079" spans="2:19" ht="15.6" customHeight="1" thickBot="1">
      <c r="B2079" s="247">
        <v>5543</v>
      </c>
      <c r="C2079" s="278" t="s">
        <v>429</v>
      </c>
      <c r="D2079" s="288" t="s">
        <v>506</v>
      </c>
      <c r="E2079" s="500">
        <v>5000</v>
      </c>
      <c r="F2079" s="278" t="s">
        <v>255</v>
      </c>
      <c r="G2079" s="278" t="s">
        <v>1875</v>
      </c>
      <c r="H2079" s="569">
        <v>44790</v>
      </c>
      <c r="I2079" s="278" t="s">
        <v>224</v>
      </c>
      <c r="J2079" s="278" t="s">
        <v>3006</v>
      </c>
      <c r="K2079" s="278" t="s">
        <v>1774</v>
      </c>
      <c r="L2079" s="519">
        <v>40230</v>
      </c>
      <c r="M2079" s="289" t="s">
        <v>839</v>
      </c>
      <c r="N2079" s="290">
        <v>295</v>
      </c>
      <c r="O2079" s="296"/>
      <c r="P2079" s="297"/>
      <c r="Q2079" s="293"/>
      <c r="R2079" s="293"/>
      <c r="S2079" s="293"/>
    </row>
    <row r="2080" spans="2:19" ht="15.6" customHeight="1" thickBot="1">
      <c r="B2080" s="247">
        <v>5544</v>
      </c>
      <c r="C2080" s="277" t="s">
        <v>2714</v>
      </c>
      <c r="D2080" s="284" t="s">
        <v>289</v>
      </c>
      <c r="E2080" s="501">
        <v>1350</v>
      </c>
      <c r="F2080" s="277" t="s">
        <v>166</v>
      </c>
      <c r="G2080" s="277" t="s">
        <v>7</v>
      </c>
      <c r="H2080" s="570">
        <v>44790</v>
      </c>
      <c r="I2080" s="277" t="s">
        <v>164</v>
      </c>
      <c r="J2080" s="277" t="s">
        <v>718</v>
      </c>
      <c r="K2080" s="277" t="s">
        <v>903</v>
      </c>
      <c r="L2080" s="740">
        <v>333174</v>
      </c>
      <c r="M2080" s="287" t="s">
        <v>964</v>
      </c>
      <c r="N2080" s="282">
        <v>20</v>
      </c>
      <c r="O2080" s="296"/>
      <c r="P2080" s="297"/>
      <c r="Q2080" s="293"/>
      <c r="R2080" s="293"/>
      <c r="S2080" s="293"/>
    </row>
    <row r="2081" spans="2:22" ht="15.6" customHeight="1" thickBot="1">
      <c r="B2081" s="247">
        <v>5545</v>
      </c>
      <c r="C2081" s="278" t="s">
        <v>429</v>
      </c>
      <c r="D2081" s="288" t="s">
        <v>558</v>
      </c>
      <c r="E2081" s="500">
        <v>3500</v>
      </c>
      <c r="F2081" s="278" t="s">
        <v>303</v>
      </c>
      <c r="G2081" s="278" t="s">
        <v>7</v>
      </c>
      <c r="H2081" s="569">
        <v>44790</v>
      </c>
      <c r="I2081" s="278" t="s">
        <v>402</v>
      </c>
      <c r="J2081" s="278" t="s">
        <v>383</v>
      </c>
      <c r="K2081" s="278" t="s">
        <v>1775</v>
      </c>
      <c r="L2081" s="519">
        <v>379301</v>
      </c>
      <c r="M2081" s="289" t="s">
        <v>994</v>
      </c>
      <c r="N2081" s="290">
        <v>254</v>
      </c>
      <c r="O2081" s="296"/>
      <c r="P2081" s="297"/>
      <c r="Q2081" s="293"/>
      <c r="R2081" s="293"/>
      <c r="S2081" s="293"/>
    </row>
    <row r="2082" spans="2:22" ht="30.6" customHeight="1" thickBot="1">
      <c r="B2082" s="247">
        <v>5546</v>
      </c>
      <c r="C2082" s="277" t="s">
        <v>429</v>
      </c>
      <c r="D2082" s="284" t="s">
        <v>12</v>
      </c>
      <c r="E2082" s="501">
        <v>2000</v>
      </c>
      <c r="F2082" s="277" t="s">
        <v>163</v>
      </c>
      <c r="G2082" s="277" t="s">
        <v>7</v>
      </c>
      <c r="H2082" s="570">
        <v>44790</v>
      </c>
      <c r="I2082" s="277" t="s">
        <v>280</v>
      </c>
      <c r="J2082" s="277" t="s">
        <v>3582</v>
      </c>
      <c r="K2082" s="277" t="s">
        <v>1751</v>
      </c>
      <c r="L2082" s="740">
        <v>503730</v>
      </c>
      <c r="M2082" s="287" t="s">
        <v>13</v>
      </c>
      <c r="N2082" s="282">
        <v>177</v>
      </c>
      <c r="O2082" s="296"/>
      <c r="P2082" s="297"/>
      <c r="Q2082" s="293"/>
      <c r="R2082" s="293"/>
      <c r="S2082" s="293"/>
    </row>
    <row r="2083" spans="2:22" ht="15.6" customHeight="1" thickBot="1">
      <c r="B2083" s="247">
        <v>5547</v>
      </c>
      <c r="C2083" s="278" t="s">
        <v>429</v>
      </c>
      <c r="D2083" s="255" t="s">
        <v>5019</v>
      </c>
      <c r="E2083" s="500">
        <v>3350</v>
      </c>
      <c r="F2083" s="278" t="s">
        <v>865</v>
      </c>
      <c r="G2083" s="278" t="s">
        <v>7</v>
      </c>
      <c r="H2083" s="569">
        <v>44790</v>
      </c>
      <c r="I2083" s="278" t="s">
        <v>164</v>
      </c>
      <c r="J2083" s="278" t="s">
        <v>2402</v>
      </c>
      <c r="K2083" s="509" t="s">
        <v>1770</v>
      </c>
      <c r="L2083" s="519">
        <v>782601</v>
      </c>
      <c r="M2083" s="289" t="s">
        <v>2682</v>
      </c>
      <c r="N2083" s="290">
        <v>381</v>
      </c>
      <c r="O2083" s="296"/>
      <c r="P2083" s="297"/>
      <c r="Q2083" s="293"/>
      <c r="R2083" s="293"/>
      <c r="S2083" s="293"/>
    </row>
    <row r="2084" spans="2:22" ht="15.6" customHeight="1" thickBot="1">
      <c r="B2084" s="247">
        <v>5548</v>
      </c>
      <c r="C2084" s="277" t="s">
        <v>429</v>
      </c>
      <c r="D2084" s="284" t="s">
        <v>814</v>
      </c>
      <c r="E2084" s="501">
        <v>2180</v>
      </c>
      <c r="F2084" s="277" t="s">
        <v>518</v>
      </c>
      <c r="G2084" s="277" t="s">
        <v>7</v>
      </c>
      <c r="H2084" s="570">
        <v>44791</v>
      </c>
      <c r="I2084" s="277" t="s">
        <v>164</v>
      </c>
      <c r="J2084" s="277" t="s">
        <v>3583</v>
      </c>
      <c r="K2084" s="277" t="s">
        <v>1771</v>
      </c>
      <c r="L2084" s="740">
        <v>85331</v>
      </c>
      <c r="M2084" s="287" t="s">
        <v>863</v>
      </c>
      <c r="N2084" s="282">
        <v>322</v>
      </c>
      <c r="O2084" s="296"/>
      <c r="P2084" s="297"/>
      <c r="Q2084" s="293"/>
      <c r="R2084" s="293"/>
      <c r="S2084" s="293"/>
    </row>
    <row r="2085" spans="2:22" ht="15.6" thickBot="1">
      <c r="B2085" s="247">
        <f>B2084+1</f>
        <v>5549</v>
      </c>
      <c r="C2085" s="278" t="s">
        <v>429</v>
      </c>
      <c r="D2085" s="288" t="s">
        <v>557</v>
      </c>
      <c r="E2085" s="500">
        <v>2180</v>
      </c>
      <c r="F2085" s="278" t="s">
        <v>518</v>
      </c>
      <c r="G2085" s="278" t="s">
        <v>7</v>
      </c>
      <c r="H2085" s="569">
        <v>44791</v>
      </c>
      <c r="I2085" s="278" t="s">
        <v>164</v>
      </c>
      <c r="J2085" s="278" t="s">
        <v>3584</v>
      </c>
      <c r="K2085" s="509" t="s">
        <v>1771</v>
      </c>
      <c r="L2085" s="519">
        <v>342370</v>
      </c>
      <c r="M2085" s="289" t="s">
        <v>127</v>
      </c>
      <c r="N2085" s="251">
        <v>87</v>
      </c>
      <c r="O2085" s="296"/>
      <c r="P2085" s="297"/>
      <c r="Q2085" s="293"/>
      <c r="R2085" s="293"/>
      <c r="S2085" s="293"/>
    </row>
    <row r="2086" spans="2:22" ht="15.6" customHeight="1" thickBot="1">
      <c r="B2086" s="247">
        <v>5549</v>
      </c>
      <c r="C2086" s="278" t="s">
        <v>429</v>
      </c>
      <c r="D2086" s="288" t="s">
        <v>3586</v>
      </c>
      <c r="E2086" s="500">
        <v>23367</v>
      </c>
      <c r="F2086" s="278" t="s">
        <v>303</v>
      </c>
      <c r="G2086" s="278" t="s">
        <v>7</v>
      </c>
      <c r="H2086" s="569">
        <v>44792</v>
      </c>
      <c r="I2086" s="278" t="s">
        <v>224</v>
      </c>
      <c r="J2086" s="278" t="s">
        <v>285</v>
      </c>
      <c r="K2086" s="278" t="s">
        <v>1775</v>
      </c>
      <c r="L2086" s="519">
        <v>21657</v>
      </c>
      <c r="M2086" s="289" t="s">
        <v>864</v>
      </c>
      <c r="N2086" s="290">
        <v>307</v>
      </c>
      <c r="O2086" s="296"/>
      <c r="P2086" s="297"/>
      <c r="Q2086" s="293"/>
      <c r="R2086" s="293"/>
      <c r="S2086" s="293"/>
    </row>
    <row r="2087" spans="2:22" ht="15.6" customHeight="1" thickBot="1">
      <c r="B2087" s="247">
        <f>B2086+1</f>
        <v>5550</v>
      </c>
      <c r="C2087" s="277" t="s">
        <v>427</v>
      </c>
      <c r="D2087" s="284" t="s">
        <v>93</v>
      </c>
      <c r="E2087" s="501">
        <v>4360</v>
      </c>
      <c r="F2087" s="277" t="s">
        <v>163</v>
      </c>
      <c r="G2087" s="277" t="s">
        <v>7</v>
      </c>
      <c r="H2087" s="570">
        <v>44792</v>
      </c>
      <c r="I2087" s="277" t="s">
        <v>164</v>
      </c>
      <c r="J2087" s="277" t="s">
        <v>3585</v>
      </c>
      <c r="K2087" s="277" t="s">
        <v>1751</v>
      </c>
      <c r="L2087" s="740">
        <v>1054929</v>
      </c>
      <c r="M2087" s="287" t="s">
        <v>94</v>
      </c>
      <c r="N2087" s="251">
        <v>231</v>
      </c>
      <c r="O2087" s="296"/>
      <c r="P2087" s="297"/>
      <c r="Q2087" s="293"/>
      <c r="R2087" s="293"/>
      <c r="S2087" s="293"/>
    </row>
    <row r="2088" spans="2:22" ht="30.6" thickBot="1">
      <c r="B2088" s="247">
        <v>5550</v>
      </c>
      <c r="C2088" s="278" t="s">
        <v>429</v>
      </c>
      <c r="D2088" s="288" t="s">
        <v>2112</v>
      </c>
      <c r="E2088" s="500">
        <v>4400</v>
      </c>
      <c r="F2088" s="278" t="s">
        <v>163</v>
      </c>
      <c r="G2088" s="278" t="s">
        <v>1875</v>
      </c>
      <c r="H2088" s="569">
        <v>44792</v>
      </c>
      <c r="I2088" s="278" t="s">
        <v>164</v>
      </c>
      <c r="J2088" s="278" t="s">
        <v>3587</v>
      </c>
      <c r="K2088" s="278" t="s">
        <v>1751</v>
      </c>
      <c r="L2088" s="519">
        <v>74314</v>
      </c>
      <c r="M2088" s="289" t="s">
        <v>2108</v>
      </c>
      <c r="N2088" s="251">
        <v>360</v>
      </c>
      <c r="O2088" s="296"/>
      <c r="P2088" s="297"/>
      <c r="Q2088" s="293"/>
      <c r="R2088" s="293"/>
      <c r="S2088" s="293"/>
    </row>
    <row r="2089" spans="2:22" ht="15.6" customHeight="1" thickBot="1">
      <c r="B2089" s="247">
        <f>B2088+1</f>
        <v>5551</v>
      </c>
      <c r="C2089" s="277" t="s">
        <v>429</v>
      </c>
      <c r="D2089" s="284" t="s">
        <v>2112</v>
      </c>
      <c r="E2089" s="501">
        <v>200</v>
      </c>
      <c r="F2089" s="277" t="s">
        <v>163</v>
      </c>
      <c r="G2089" s="277" t="s">
        <v>1875</v>
      </c>
      <c r="H2089" s="570">
        <v>44792</v>
      </c>
      <c r="I2089" s="277" t="s">
        <v>164</v>
      </c>
      <c r="J2089" s="277" t="s">
        <v>3587</v>
      </c>
      <c r="K2089" s="277" t="s">
        <v>1751</v>
      </c>
      <c r="L2089" s="740">
        <v>74410</v>
      </c>
      <c r="M2089" s="287" t="s">
        <v>2108</v>
      </c>
      <c r="N2089" s="251">
        <v>360</v>
      </c>
      <c r="O2089" s="296"/>
      <c r="P2089" s="297"/>
      <c r="Q2089" s="293"/>
      <c r="R2089" s="293"/>
      <c r="S2089" s="293"/>
    </row>
    <row r="2090" spans="2:22" ht="15.6" customHeight="1" thickBot="1">
      <c r="B2090" s="247">
        <v>5551</v>
      </c>
      <c r="C2090" s="277" t="s">
        <v>429</v>
      </c>
      <c r="D2090" s="284" t="s">
        <v>22</v>
      </c>
      <c r="E2090" s="501">
        <v>1800</v>
      </c>
      <c r="F2090" s="277" t="s">
        <v>163</v>
      </c>
      <c r="G2090" s="277" t="s">
        <v>7</v>
      </c>
      <c r="H2090" s="570">
        <v>44795</v>
      </c>
      <c r="I2090" s="277" t="s">
        <v>164</v>
      </c>
      <c r="J2090" s="277" t="s">
        <v>3223</v>
      </c>
      <c r="K2090" s="277" t="s">
        <v>1751</v>
      </c>
      <c r="L2090" s="740">
        <v>220643</v>
      </c>
      <c r="M2090" s="287" t="s">
        <v>23</v>
      </c>
      <c r="N2090" s="251">
        <v>27</v>
      </c>
      <c r="O2090" s="296"/>
      <c r="P2090" s="297"/>
      <c r="Q2090" s="293"/>
      <c r="R2090" s="293"/>
      <c r="S2090" s="293"/>
    </row>
    <row r="2091" spans="2:22" ht="45.6" thickBot="1">
      <c r="B2091" s="247">
        <f>B2090+1</f>
        <v>5552</v>
      </c>
      <c r="C2091" s="278" t="s">
        <v>429</v>
      </c>
      <c r="D2091" s="288" t="s">
        <v>989</v>
      </c>
      <c r="E2091" s="500">
        <v>36000</v>
      </c>
      <c r="F2091" s="278" t="s">
        <v>303</v>
      </c>
      <c r="G2091" s="278" t="s">
        <v>7</v>
      </c>
      <c r="H2091" s="569">
        <v>44795</v>
      </c>
      <c r="I2091" s="278" t="s">
        <v>224</v>
      </c>
      <c r="J2091" s="278"/>
      <c r="K2091" s="278" t="s">
        <v>1775</v>
      </c>
      <c r="L2091" s="519">
        <v>657365</v>
      </c>
      <c r="M2091" s="289" t="s">
        <v>987</v>
      </c>
      <c r="N2091" s="290">
        <v>247</v>
      </c>
      <c r="O2091" s="296"/>
      <c r="P2091" s="297"/>
      <c r="Q2091" s="293"/>
      <c r="R2091" s="293"/>
      <c r="S2091" s="293"/>
    </row>
    <row r="2092" spans="2:22" ht="30.6" thickBot="1">
      <c r="B2092" s="247">
        <v>5552</v>
      </c>
      <c r="C2092" s="277" t="s">
        <v>433</v>
      </c>
      <c r="D2092" s="284" t="s">
        <v>170</v>
      </c>
      <c r="E2092" s="501">
        <v>1200</v>
      </c>
      <c r="F2092" s="277" t="s">
        <v>166</v>
      </c>
      <c r="G2092" s="277" t="s">
        <v>7</v>
      </c>
      <c r="H2092" s="570">
        <v>44795</v>
      </c>
      <c r="I2092" s="277" t="s">
        <v>402</v>
      </c>
      <c r="J2092" s="277" t="s">
        <v>383</v>
      </c>
      <c r="K2092" s="277" t="s">
        <v>903</v>
      </c>
      <c r="L2092" s="740">
        <v>1586320</v>
      </c>
      <c r="M2092" s="287" t="s">
        <v>923</v>
      </c>
      <c r="N2092" s="282">
        <v>5</v>
      </c>
      <c r="O2092" s="296"/>
      <c r="P2092" s="297"/>
      <c r="Q2092" s="293"/>
      <c r="R2092" s="293"/>
      <c r="S2092" s="293"/>
    </row>
    <row r="2093" spans="2:22" ht="21" customHeight="1" thickBot="1">
      <c r="B2093" s="247">
        <v>5553</v>
      </c>
      <c r="C2093" s="278" t="s">
        <v>429</v>
      </c>
      <c r="D2093" s="288" t="s">
        <v>135</v>
      </c>
      <c r="E2093" s="500">
        <v>5000</v>
      </c>
      <c r="F2093" s="278" t="s">
        <v>303</v>
      </c>
      <c r="G2093" s="278" t="s">
        <v>7</v>
      </c>
      <c r="H2093" s="569">
        <v>44796</v>
      </c>
      <c r="I2093" s="278" t="s">
        <v>224</v>
      </c>
      <c r="J2093" s="278" t="s">
        <v>694</v>
      </c>
      <c r="K2093" s="278" t="s">
        <v>1775</v>
      </c>
      <c r="L2093" s="519">
        <v>181664</v>
      </c>
      <c r="M2093" s="289" t="s">
        <v>136</v>
      </c>
      <c r="N2093" s="290">
        <v>172</v>
      </c>
      <c r="O2093" s="296"/>
      <c r="P2093" s="297"/>
      <c r="Q2093" s="293"/>
      <c r="R2093" s="293"/>
      <c r="S2093" s="293"/>
    </row>
    <row r="2094" spans="2:22" ht="15.6" customHeight="1" thickBot="1">
      <c r="B2094" s="247">
        <f>B2093+1</f>
        <v>5554</v>
      </c>
      <c r="C2094" s="278" t="s">
        <v>429</v>
      </c>
      <c r="D2094" s="255" t="s">
        <v>5019</v>
      </c>
      <c r="E2094" s="500">
        <v>3350</v>
      </c>
      <c r="F2094" s="278" t="s">
        <v>865</v>
      </c>
      <c r="G2094" s="278" t="s">
        <v>1875</v>
      </c>
      <c r="H2094" s="569">
        <v>44799</v>
      </c>
      <c r="I2094" s="278" t="s">
        <v>164</v>
      </c>
      <c r="J2094" s="278" t="s">
        <v>3428</v>
      </c>
      <c r="K2094" s="509" t="s">
        <v>1770</v>
      </c>
      <c r="L2094" s="519">
        <v>177573</v>
      </c>
      <c r="M2094" s="289" t="s">
        <v>2682</v>
      </c>
      <c r="N2094" s="290">
        <v>381</v>
      </c>
      <c r="O2094" s="296"/>
      <c r="P2094" s="297"/>
      <c r="Q2094" s="293"/>
      <c r="R2094" s="293"/>
      <c r="S2094" s="293"/>
    </row>
    <row r="2095" spans="2:22" ht="15.6" customHeight="1" thickBot="1">
      <c r="B2095" s="247">
        <v>5554</v>
      </c>
      <c r="C2095" s="278" t="s">
        <v>429</v>
      </c>
      <c r="D2095" s="255" t="s">
        <v>5019</v>
      </c>
      <c r="E2095" s="500">
        <v>3350</v>
      </c>
      <c r="F2095" s="278" t="s">
        <v>865</v>
      </c>
      <c r="G2095" s="278" t="s">
        <v>1875</v>
      </c>
      <c r="H2095" s="569">
        <v>44799</v>
      </c>
      <c r="I2095" s="278" t="s">
        <v>164</v>
      </c>
      <c r="J2095" s="278" t="s">
        <v>3588</v>
      </c>
      <c r="K2095" s="509" t="s">
        <v>1770</v>
      </c>
      <c r="L2095" s="519">
        <v>177627</v>
      </c>
      <c r="M2095" s="289" t="s">
        <v>2682</v>
      </c>
      <c r="N2095" s="290">
        <v>381</v>
      </c>
      <c r="O2095" s="296"/>
      <c r="P2095" s="297"/>
      <c r="Q2095" s="293"/>
      <c r="R2095" s="293"/>
      <c r="S2095" s="293"/>
    </row>
    <row r="2096" spans="2:22" ht="15.6" thickBot="1">
      <c r="B2096" s="247">
        <v>5555</v>
      </c>
      <c r="C2096" s="277" t="s">
        <v>429</v>
      </c>
      <c r="D2096" s="255" t="s">
        <v>5019</v>
      </c>
      <c r="E2096" s="501">
        <v>6700</v>
      </c>
      <c r="F2096" s="277" t="s">
        <v>865</v>
      </c>
      <c r="G2096" s="412" t="s">
        <v>1875</v>
      </c>
      <c r="H2096" s="570">
        <v>44799</v>
      </c>
      <c r="I2096" s="277" t="s">
        <v>164</v>
      </c>
      <c r="J2096" s="277" t="s">
        <v>3589</v>
      </c>
      <c r="K2096" s="412" t="s">
        <v>1770</v>
      </c>
      <c r="L2096" s="740">
        <v>177697</v>
      </c>
      <c r="M2096" s="287" t="s">
        <v>2682</v>
      </c>
      <c r="N2096" s="282">
        <v>381</v>
      </c>
      <c r="O2096" s="296"/>
      <c r="P2096" s="297"/>
      <c r="Q2096" s="293"/>
      <c r="R2096" s="293"/>
      <c r="S2096" s="293"/>
    </row>
    <row r="2097" spans="2:19" ht="30.6" thickBot="1">
      <c r="B2097" s="247">
        <v>5556</v>
      </c>
      <c r="C2097" s="278" t="s">
        <v>429</v>
      </c>
      <c r="D2097" s="288" t="s">
        <v>2344</v>
      </c>
      <c r="E2097" s="500">
        <v>4000</v>
      </c>
      <c r="F2097" s="278" t="s">
        <v>166</v>
      </c>
      <c r="G2097" s="278" t="s">
        <v>1875</v>
      </c>
      <c r="H2097" s="569">
        <v>44802</v>
      </c>
      <c r="I2097" s="278" t="s">
        <v>224</v>
      </c>
      <c r="J2097" s="278" t="s">
        <v>2403</v>
      </c>
      <c r="K2097" s="278" t="s">
        <v>903</v>
      </c>
      <c r="L2097" s="519" t="s">
        <v>3590</v>
      </c>
      <c r="M2097" s="289" t="s">
        <v>927</v>
      </c>
      <c r="N2097" s="290">
        <v>7</v>
      </c>
      <c r="O2097" s="296"/>
      <c r="P2097" s="297"/>
      <c r="Q2097" s="293"/>
      <c r="R2097" s="293"/>
      <c r="S2097" s="293"/>
    </row>
    <row r="2098" spans="2:19" ht="30.6" thickBot="1">
      <c r="B2098" s="247">
        <f>B2097+1</f>
        <v>5557</v>
      </c>
      <c r="C2098" s="277" t="s">
        <v>429</v>
      </c>
      <c r="D2098" s="284" t="s">
        <v>421</v>
      </c>
      <c r="E2098" s="501">
        <v>18000</v>
      </c>
      <c r="F2098" s="277" t="s">
        <v>255</v>
      </c>
      <c r="G2098" s="277" t="s">
        <v>578</v>
      </c>
      <c r="H2098" s="570">
        <v>44802</v>
      </c>
      <c r="I2098" s="277" t="s">
        <v>224</v>
      </c>
      <c r="J2098" s="277" t="s">
        <v>694</v>
      </c>
      <c r="K2098" s="277" t="s">
        <v>1774</v>
      </c>
      <c r="L2098" s="740">
        <v>12506</v>
      </c>
      <c r="M2098" s="287" t="s">
        <v>824</v>
      </c>
      <c r="N2098" s="282">
        <v>280</v>
      </c>
      <c r="O2098" s="296"/>
      <c r="P2098" s="297"/>
      <c r="Q2098" s="293"/>
      <c r="R2098" s="293"/>
      <c r="S2098" s="293"/>
    </row>
    <row r="2099" spans="2:19" ht="30.6" thickBot="1">
      <c r="B2099" s="247">
        <v>5557</v>
      </c>
      <c r="C2099" s="278" t="s">
        <v>429</v>
      </c>
      <c r="D2099" s="288" t="s">
        <v>59</v>
      </c>
      <c r="E2099" s="500">
        <v>150</v>
      </c>
      <c r="F2099" s="278" t="s">
        <v>198</v>
      </c>
      <c r="G2099" s="278" t="s">
        <v>7</v>
      </c>
      <c r="H2099" s="569">
        <v>44802</v>
      </c>
      <c r="I2099" s="278" t="s">
        <v>284</v>
      </c>
      <c r="J2099" s="278"/>
      <c r="K2099" s="278" t="s">
        <v>1749</v>
      </c>
      <c r="L2099" s="519">
        <v>573529</v>
      </c>
      <c r="M2099" s="289" t="s">
        <v>60</v>
      </c>
      <c r="N2099" s="290">
        <v>191</v>
      </c>
      <c r="O2099" s="296"/>
      <c r="P2099" s="297"/>
      <c r="Q2099" s="293"/>
      <c r="R2099" s="293"/>
      <c r="S2099" s="293"/>
    </row>
    <row r="2100" spans="2:19" ht="35.1" customHeight="1" thickBot="1">
      <c r="B2100" s="247">
        <v>5558</v>
      </c>
      <c r="C2100" s="277" t="s">
        <v>433</v>
      </c>
      <c r="D2100" s="284" t="s">
        <v>751</v>
      </c>
      <c r="E2100" s="501">
        <v>1500</v>
      </c>
      <c r="F2100" s="277" t="s">
        <v>166</v>
      </c>
      <c r="G2100" s="277" t="s">
        <v>1875</v>
      </c>
      <c r="H2100" s="570">
        <v>44802</v>
      </c>
      <c r="I2100" s="277" t="s">
        <v>402</v>
      </c>
      <c r="J2100" s="277" t="s">
        <v>383</v>
      </c>
      <c r="K2100" s="277" t="s">
        <v>903</v>
      </c>
      <c r="L2100" s="740">
        <v>187319</v>
      </c>
      <c r="M2100" s="287" t="s">
        <v>943</v>
      </c>
      <c r="N2100" s="282">
        <v>13</v>
      </c>
      <c r="O2100" s="296"/>
      <c r="P2100" s="297"/>
      <c r="Q2100" s="293"/>
      <c r="R2100" s="293"/>
      <c r="S2100" s="293"/>
    </row>
    <row r="2101" spans="2:19" ht="15.6" thickBot="1">
      <c r="B2101" s="247">
        <f>B2100+1</f>
        <v>5559</v>
      </c>
      <c r="C2101" s="278" t="s">
        <v>429</v>
      </c>
      <c r="D2101" s="288" t="s">
        <v>557</v>
      </c>
      <c r="E2101" s="500">
        <v>150</v>
      </c>
      <c r="F2101" s="278" t="s">
        <v>518</v>
      </c>
      <c r="G2101" s="278" t="s">
        <v>7</v>
      </c>
      <c r="H2101" s="569">
        <v>44802</v>
      </c>
      <c r="I2101" s="278" t="s">
        <v>284</v>
      </c>
      <c r="J2101" s="278"/>
      <c r="K2101" s="509" t="s">
        <v>1771</v>
      </c>
      <c r="L2101" s="519">
        <v>741400</v>
      </c>
      <c r="M2101" s="289" t="s">
        <v>127</v>
      </c>
      <c r="N2101" s="251">
        <v>87</v>
      </c>
      <c r="O2101" s="296"/>
      <c r="P2101" s="297"/>
      <c r="Q2101" s="293"/>
      <c r="R2101" s="293"/>
      <c r="S2101" s="293"/>
    </row>
    <row r="2102" spans="2:19" ht="40.35" customHeight="1" thickBot="1">
      <c r="B2102" s="247">
        <v>5559</v>
      </c>
      <c r="C2102" s="277" t="s">
        <v>429</v>
      </c>
      <c r="D2102" s="284" t="s">
        <v>78</v>
      </c>
      <c r="E2102" s="501">
        <v>1000</v>
      </c>
      <c r="F2102" s="277" t="s">
        <v>166</v>
      </c>
      <c r="G2102" s="277" t="s">
        <v>7</v>
      </c>
      <c r="H2102" s="570">
        <v>44802</v>
      </c>
      <c r="I2102" s="277" t="s">
        <v>280</v>
      </c>
      <c r="J2102" s="277" t="s">
        <v>4344</v>
      </c>
      <c r="K2102" s="277" t="s">
        <v>903</v>
      </c>
      <c r="L2102" s="740">
        <v>1214099</v>
      </c>
      <c r="M2102" s="287" t="s">
        <v>79</v>
      </c>
      <c r="N2102" s="282">
        <v>213</v>
      </c>
      <c r="O2102" s="296"/>
      <c r="P2102" s="297"/>
      <c r="Q2102" s="293"/>
      <c r="R2102" s="293"/>
      <c r="S2102" s="293"/>
    </row>
    <row r="2103" spans="2:19" ht="15.6" thickBot="1">
      <c r="B2103" s="247">
        <v>5560</v>
      </c>
      <c r="C2103" s="278"/>
      <c r="D2103" s="508" t="s">
        <v>3237</v>
      </c>
      <c r="E2103" s="500"/>
      <c r="F2103" s="278"/>
      <c r="G2103" s="278"/>
      <c r="H2103" s="569"/>
      <c r="I2103" s="278"/>
      <c r="J2103" s="278"/>
      <c r="K2103" s="509"/>
      <c r="L2103" s="519"/>
      <c r="M2103" s="289"/>
      <c r="N2103" s="290"/>
      <c r="O2103" s="296"/>
      <c r="P2103" s="297"/>
      <c r="Q2103" s="293"/>
      <c r="R2103" s="293"/>
      <c r="S2103" s="293"/>
    </row>
    <row r="2104" spans="2:19" ht="26.4" customHeight="1" thickBot="1">
      <c r="B2104" s="247">
        <f>B2103+1</f>
        <v>5561</v>
      </c>
      <c r="C2104" s="277" t="s">
        <v>2714</v>
      </c>
      <c r="D2104" s="284" t="s">
        <v>289</v>
      </c>
      <c r="E2104" s="501">
        <v>675</v>
      </c>
      <c r="F2104" s="277" t="s">
        <v>166</v>
      </c>
      <c r="G2104" s="277" t="s">
        <v>7</v>
      </c>
      <c r="H2104" s="570">
        <v>44805</v>
      </c>
      <c r="I2104" s="277" t="s">
        <v>164</v>
      </c>
      <c r="J2104" s="277" t="s">
        <v>3591</v>
      </c>
      <c r="K2104" s="277" t="s">
        <v>903</v>
      </c>
      <c r="L2104" s="740">
        <v>143396</v>
      </c>
      <c r="M2104" s="287" t="s">
        <v>964</v>
      </c>
      <c r="N2104" s="282">
        <v>20</v>
      </c>
      <c r="O2104" s="296"/>
      <c r="P2104" s="297"/>
      <c r="Q2104" s="293"/>
      <c r="R2104" s="293"/>
      <c r="S2104" s="293"/>
    </row>
    <row r="2105" spans="2:19" ht="23.25" customHeight="1" thickBot="1">
      <c r="B2105" s="247">
        <v>5561</v>
      </c>
      <c r="C2105" s="278" t="s">
        <v>429</v>
      </c>
      <c r="D2105" s="288" t="s">
        <v>592</v>
      </c>
      <c r="E2105" s="500">
        <v>3350</v>
      </c>
      <c r="F2105" s="278" t="s">
        <v>865</v>
      </c>
      <c r="G2105" s="278" t="s">
        <v>7</v>
      </c>
      <c r="H2105" s="569">
        <v>44805</v>
      </c>
      <c r="I2105" s="278" t="s">
        <v>164</v>
      </c>
      <c r="J2105" s="278" t="s">
        <v>3055</v>
      </c>
      <c r="K2105" s="278" t="s">
        <v>1770</v>
      </c>
      <c r="L2105" s="519">
        <v>367214</v>
      </c>
      <c r="M2105" s="289" t="s">
        <v>838</v>
      </c>
      <c r="N2105" s="290">
        <v>283</v>
      </c>
      <c r="O2105" s="296"/>
      <c r="P2105" s="297"/>
      <c r="Q2105" s="293"/>
      <c r="R2105" s="293"/>
      <c r="S2105" s="293"/>
    </row>
    <row r="2106" spans="2:19" ht="30.6" thickBot="1">
      <c r="B2106" s="247">
        <v>5562</v>
      </c>
      <c r="C2106" s="277" t="s">
        <v>429</v>
      </c>
      <c r="D2106" s="284" t="s">
        <v>3405</v>
      </c>
      <c r="E2106" s="501">
        <v>3000</v>
      </c>
      <c r="F2106" s="277" t="s">
        <v>198</v>
      </c>
      <c r="G2106" s="277" t="s">
        <v>1875</v>
      </c>
      <c r="H2106" s="570">
        <v>44805</v>
      </c>
      <c r="I2106" s="277" t="s">
        <v>164</v>
      </c>
      <c r="J2106" s="277" t="s">
        <v>3223</v>
      </c>
      <c r="K2106" s="277" t="s">
        <v>1749</v>
      </c>
      <c r="L2106" s="740">
        <v>380856</v>
      </c>
      <c r="M2106" s="287" t="s">
        <v>1385</v>
      </c>
      <c r="N2106" s="282">
        <v>270</v>
      </c>
      <c r="O2106" s="296"/>
      <c r="P2106" s="297"/>
      <c r="Q2106" s="293"/>
      <c r="R2106" s="293"/>
      <c r="S2106" s="293"/>
    </row>
    <row r="2107" spans="2:19" ht="45.6" thickBot="1">
      <c r="B2107" s="247">
        <v>5563</v>
      </c>
      <c r="C2107" s="278" t="s">
        <v>429</v>
      </c>
      <c r="D2107" s="288" t="s">
        <v>135</v>
      </c>
      <c r="E2107" s="500">
        <v>5000</v>
      </c>
      <c r="F2107" s="278" t="s">
        <v>303</v>
      </c>
      <c r="G2107" s="278" t="s">
        <v>7</v>
      </c>
      <c r="H2107" s="569">
        <v>44805</v>
      </c>
      <c r="I2107" s="278" t="s">
        <v>224</v>
      </c>
      <c r="J2107" s="278" t="s">
        <v>694</v>
      </c>
      <c r="K2107" s="278" t="s">
        <v>1775</v>
      </c>
      <c r="L2107" s="519">
        <v>758208</v>
      </c>
      <c r="M2107" s="289" t="s">
        <v>136</v>
      </c>
      <c r="N2107" s="290">
        <v>172</v>
      </c>
      <c r="O2107" s="296"/>
      <c r="P2107" s="297"/>
      <c r="Q2107" s="293"/>
      <c r="R2107" s="293"/>
      <c r="S2107" s="293"/>
    </row>
    <row r="2108" spans="2:19" ht="15.6" thickBot="1">
      <c r="B2108" s="247">
        <v>5564</v>
      </c>
      <c r="C2108" s="277"/>
      <c r="D2108" s="520" t="s">
        <v>3237</v>
      </c>
      <c r="E2108" s="501"/>
      <c r="F2108" s="277"/>
      <c r="G2108" s="277"/>
      <c r="H2108" s="570"/>
      <c r="I2108" s="277"/>
      <c r="J2108" s="277"/>
      <c r="K2108" s="277"/>
      <c r="L2108" s="740"/>
      <c r="M2108" s="287"/>
      <c r="N2108" s="282"/>
      <c r="O2108" s="296"/>
      <c r="P2108" s="297"/>
      <c r="Q2108" s="293"/>
      <c r="R2108" s="293"/>
      <c r="S2108" s="293"/>
    </row>
    <row r="2109" spans="2:19" ht="15.6" thickBot="1">
      <c r="B2109" s="247">
        <v>5565</v>
      </c>
      <c r="C2109" s="278"/>
      <c r="D2109" s="521" t="s">
        <v>3237</v>
      </c>
      <c r="E2109" s="500"/>
      <c r="F2109" s="278"/>
      <c r="G2109" s="278"/>
      <c r="H2109" s="569"/>
      <c r="I2109" s="278"/>
      <c r="J2109" s="278"/>
      <c r="K2109" s="278"/>
      <c r="L2109" s="519"/>
      <c r="M2109" s="289"/>
      <c r="N2109" s="290"/>
      <c r="O2109" s="296"/>
      <c r="P2109" s="297"/>
      <c r="Q2109" s="293"/>
      <c r="R2109" s="293"/>
      <c r="S2109" s="293"/>
    </row>
    <row r="2110" spans="2:19" ht="30.6" thickBot="1">
      <c r="B2110" s="247">
        <f>B2109+1</f>
        <v>5566</v>
      </c>
      <c r="C2110" s="277" t="s">
        <v>429</v>
      </c>
      <c r="D2110" s="284" t="s">
        <v>777</v>
      </c>
      <c r="E2110" s="501">
        <v>1350</v>
      </c>
      <c r="F2110" s="277" t="s">
        <v>166</v>
      </c>
      <c r="G2110" s="277" t="s">
        <v>7</v>
      </c>
      <c r="H2110" s="570">
        <v>44805</v>
      </c>
      <c r="I2110" s="277" t="s">
        <v>164</v>
      </c>
      <c r="J2110" s="277" t="s">
        <v>3450</v>
      </c>
      <c r="K2110" s="277" t="s">
        <v>903</v>
      </c>
      <c r="L2110" s="740">
        <v>1124144</v>
      </c>
      <c r="M2110" s="287" t="s">
        <v>859</v>
      </c>
      <c r="N2110" s="282">
        <v>318</v>
      </c>
      <c r="O2110" s="296"/>
      <c r="P2110" s="297"/>
      <c r="Q2110" s="293"/>
      <c r="R2110" s="293"/>
      <c r="S2110" s="293"/>
    </row>
    <row r="2111" spans="2:19" ht="15.6" thickBot="1">
      <c r="B2111" s="247">
        <v>5566</v>
      </c>
      <c r="C2111" s="278" t="s">
        <v>429</v>
      </c>
      <c r="D2111" s="288" t="s">
        <v>2837</v>
      </c>
      <c r="E2111" s="500">
        <v>2189</v>
      </c>
      <c r="F2111" s="278" t="s">
        <v>303</v>
      </c>
      <c r="G2111" s="278" t="s">
        <v>7</v>
      </c>
      <c r="H2111" s="569">
        <v>44806</v>
      </c>
      <c r="I2111" s="278" t="s">
        <v>164</v>
      </c>
      <c r="J2111" s="278" t="s">
        <v>3592</v>
      </c>
      <c r="K2111" s="293" t="s">
        <v>1775</v>
      </c>
      <c r="L2111" s="519">
        <v>141960</v>
      </c>
      <c r="M2111" s="289" t="s">
        <v>2836</v>
      </c>
      <c r="N2111" s="290">
        <v>412</v>
      </c>
      <c r="O2111" s="296"/>
      <c r="P2111" s="297"/>
      <c r="Q2111" s="293"/>
      <c r="R2111" s="293"/>
      <c r="S2111" s="293"/>
    </row>
    <row r="2112" spans="2:19" ht="30.6" thickBot="1">
      <c r="B2112" s="247">
        <v>5567</v>
      </c>
      <c r="C2112" s="277" t="s">
        <v>429</v>
      </c>
      <c r="D2112" s="284" t="s">
        <v>2614</v>
      </c>
      <c r="E2112" s="501">
        <v>2180</v>
      </c>
      <c r="F2112" s="277" t="s">
        <v>295</v>
      </c>
      <c r="G2112" s="277" t="s">
        <v>1875</v>
      </c>
      <c r="H2112" s="570">
        <v>44806</v>
      </c>
      <c r="I2112" s="277" t="s">
        <v>164</v>
      </c>
      <c r="J2112" s="277" t="s">
        <v>3472</v>
      </c>
      <c r="K2112" s="277" t="s">
        <v>1769</v>
      </c>
      <c r="L2112" s="740">
        <v>19124</v>
      </c>
      <c r="M2112" s="287" t="s">
        <v>2613</v>
      </c>
      <c r="N2112" s="282">
        <v>379</v>
      </c>
      <c r="O2112" s="296"/>
      <c r="P2112" s="297"/>
      <c r="Q2112" s="293"/>
      <c r="R2112" s="293"/>
      <c r="S2112" s="293"/>
    </row>
    <row r="2113" spans="2:19" ht="30.6" thickBot="1">
      <c r="B2113" s="247">
        <v>5568</v>
      </c>
      <c r="C2113" s="278" t="s">
        <v>429</v>
      </c>
      <c r="D2113" s="288" t="s">
        <v>2614</v>
      </c>
      <c r="E2113" s="500">
        <v>150</v>
      </c>
      <c r="F2113" s="278" t="s">
        <v>295</v>
      </c>
      <c r="G2113" s="278" t="s">
        <v>1875</v>
      </c>
      <c r="H2113" s="569">
        <v>44806</v>
      </c>
      <c r="I2113" s="278" t="s">
        <v>284</v>
      </c>
      <c r="J2113" s="278" t="s">
        <v>284</v>
      </c>
      <c r="K2113" s="278" t="s">
        <v>1769</v>
      </c>
      <c r="L2113" s="519">
        <v>194165</v>
      </c>
      <c r="M2113" s="289" t="s">
        <v>2613</v>
      </c>
      <c r="N2113" s="290">
        <v>379</v>
      </c>
      <c r="O2113" s="296"/>
      <c r="P2113" s="297"/>
      <c r="Q2113" s="293"/>
      <c r="R2113" s="293"/>
      <c r="S2113" s="293"/>
    </row>
    <row r="2114" spans="2:19" ht="30.6" thickBot="1">
      <c r="B2114" s="247">
        <v>5569</v>
      </c>
      <c r="C2114" s="277" t="s">
        <v>294</v>
      </c>
      <c r="D2114" s="284" t="s">
        <v>28</v>
      </c>
      <c r="E2114" s="501">
        <v>3350</v>
      </c>
      <c r="F2114" s="277" t="s">
        <v>198</v>
      </c>
      <c r="G2114" s="277" t="s">
        <v>7</v>
      </c>
      <c r="H2114" s="570">
        <v>44806</v>
      </c>
      <c r="I2114" s="277" t="s">
        <v>164</v>
      </c>
      <c r="J2114" s="277" t="s">
        <v>3494</v>
      </c>
      <c r="K2114" s="277" t="s">
        <v>1749</v>
      </c>
      <c r="L2114" s="740">
        <v>757696</v>
      </c>
      <c r="M2114" s="287" t="s">
        <v>2213</v>
      </c>
      <c r="N2114" s="282">
        <v>303</v>
      </c>
      <c r="O2114" s="296"/>
      <c r="P2114" s="297"/>
      <c r="Q2114" s="293"/>
      <c r="R2114" s="293"/>
      <c r="S2114" s="293"/>
    </row>
    <row r="2115" spans="2:19" ht="15.6" thickBot="1">
      <c r="B2115" s="247">
        <f t="shared" ref="B2115:B2178" si="0">B2114+1</f>
        <v>5570</v>
      </c>
      <c r="C2115" s="278" t="s">
        <v>429</v>
      </c>
      <c r="D2115" s="294" t="s">
        <v>3237</v>
      </c>
      <c r="E2115" s="500"/>
      <c r="F2115" s="278"/>
      <c r="G2115" s="278"/>
      <c r="H2115" s="569"/>
      <c r="I2115" s="278"/>
      <c r="J2115" s="278"/>
      <c r="K2115" s="278"/>
      <c r="L2115" s="519"/>
      <c r="M2115" s="289"/>
      <c r="N2115" s="522"/>
      <c r="O2115" s="296"/>
      <c r="P2115" s="297"/>
      <c r="Q2115" s="293"/>
      <c r="R2115" s="293"/>
      <c r="S2115" s="293"/>
    </row>
    <row r="2116" spans="2:19" ht="30.6" thickBot="1">
      <c r="B2116" s="247">
        <f t="shared" si="0"/>
        <v>5571</v>
      </c>
      <c r="C2116" s="277" t="s">
        <v>429</v>
      </c>
      <c r="D2116" s="284" t="s">
        <v>3425</v>
      </c>
      <c r="E2116" s="501">
        <v>3350</v>
      </c>
      <c r="F2116" s="277" t="s">
        <v>198</v>
      </c>
      <c r="G2116" s="277" t="s">
        <v>7</v>
      </c>
      <c r="H2116" s="570">
        <v>44806</v>
      </c>
      <c r="I2116" s="277" t="s">
        <v>164</v>
      </c>
      <c r="J2116" s="277" t="s">
        <v>3000</v>
      </c>
      <c r="K2116" s="277" t="s">
        <v>1749</v>
      </c>
      <c r="L2116" s="740">
        <v>996894</v>
      </c>
      <c r="M2116" s="287" t="s">
        <v>154</v>
      </c>
      <c r="N2116" s="282">
        <v>92</v>
      </c>
      <c r="O2116" s="296"/>
      <c r="P2116" s="297"/>
      <c r="Q2116" s="293"/>
      <c r="R2116" s="293"/>
      <c r="S2116" s="293"/>
    </row>
    <row r="2117" spans="2:19" ht="75.599999999999994" thickBot="1">
      <c r="B2117" s="247">
        <f t="shared" si="0"/>
        <v>5572</v>
      </c>
      <c r="C2117" s="278" t="s">
        <v>429</v>
      </c>
      <c r="D2117" s="288" t="s">
        <v>35</v>
      </c>
      <c r="E2117" s="500">
        <v>2800</v>
      </c>
      <c r="F2117" s="278" t="s">
        <v>865</v>
      </c>
      <c r="G2117" s="278" t="s">
        <v>1875</v>
      </c>
      <c r="H2117" s="569">
        <v>44806</v>
      </c>
      <c r="I2117" s="278" t="s">
        <v>164</v>
      </c>
      <c r="J2117" s="278" t="s">
        <v>3494</v>
      </c>
      <c r="K2117" s="278" t="s">
        <v>1770</v>
      </c>
      <c r="L2117" s="519">
        <v>12287</v>
      </c>
      <c r="M2117" s="289" t="s">
        <v>36</v>
      </c>
      <c r="N2117" s="290">
        <v>194</v>
      </c>
      <c r="O2117" s="296"/>
      <c r="P2117" s="297"/>
      <c r="Q2117" s="293"/>
      <c r="R2117" s="293"/>
      <c r="S2117" s="293"/>
    </row>
    <row r="2118" spans="2:19" ht="59.25" customHeight="1" thickBot="1">
      <c r="B2118" s="247">
        <f t="shared" si="0"/>
        <v>5573</v>
      </c>
      <c r="C2118" s="277" t="s">
        <v>2714</v>
      </c>
      <c r="D2118" s="284" t="s">
        <v>302</v>
      </c>
      <c r="E2118" s="501">
        <v>1350</v>
      </c>
      <c r="F2118" s="277" t="s">
        <v>166</v>
      </c>
      <c r="G2118" s="277" t="s">
        <v>7</v>
      </c>
      <c r="H2118" s="570">
        <v>44806</v>
      </c>
      <c r="I2118" s="277" t="s">
        <v>164</v>
      </c>
      <c r="J2118" s="277" t="s">
        <v>3432</v>
      </c>
      <c r="K2118" s="277" t="s">
        <v>903</v>
      </c>
      <c r="L2118" s="740">
        <v>13381</v>
      </c>
      <c r="M2118" s="287" t="s">
        <v>955</v>
      </c>
      <c r="N2118" s="282">
        <v>17</v>
      </c>
      <c r="O2118" s="296"/>
      <c r="P2118" s="297"/>
      <c r="Q2118" s="293"/>
      <c r="R2118" s="293"/>
      <c r="S2118" s="293"/>
    </row>
    <row r="2119" spans="2:19" ht="15.6" thickBot="1">
      <c r="B2119" s="247">
        <f t="shared" si="0"/>
        <v>5574</v>
      </c>
      <c r="C2119" s="278" t="s">
        <v>429</v>
      </c>
      <c r="D2119" s="288" t="s">
        <v>580</v>
      </c>
      <c r="E2119" s="500">
        <v>3350</v>
      </c>
      <c r="F2119" s="278" t="s">
        <v>865</v>
      </c>
      <c r="G2119" s="509" t="s">
        <v>1875</v>
      </c>
      <c r="H2119" s="569">
        <v>44806</v>
      </c>
      <c r="I2119" s="278" t="s">
        <v>164</v>
      </c>
      <c r="J2119" s="278" t="s">
        <v>3406</v>
      </c>
      <c r="K2119" s="509" t="s">
        <v>1770</v>
      </c>
      <c r="L2119" s="519">
        <v>19961</v>
      </c>
      <c r="M2119" s="289" t="s">
        <v>848</v>
      </c>
      <c r="N2119" s="290">
        <v>306</v>
      </c>
      <c r="O2119" s="296"/>
      <c r="P2119" s="297"/>
      <c r="Q2119" s="293"/>
      <c r="R2119" s="293"/>
      <c r="S2119" s="293"/>
    </row>
    <row r="2120" spans="2:19" ht="45.6" thickBot="1">
      <c r="B2120" s="247">
        <f t="shared" si="0"/>
        <v>5575</v>
      </c>
      <c r="C2120" s="277" t="s">
        <v>427</v>
      </c>
      <c r="D2120" s="284" t="s">
        <v>3593</v>
      </c>
      <c r="E2120" s="501">
        <v>7100</v>
      </c>
      <c r="F2120" s="277" t="s">
        <v>303</v>
      </c>
      <c r="G2120" s="277" t="s">
        <v>7</v>
      </c>
      <c r="H2120" s="570">
        <v>44809</v>
      </c>
      <c r="I2120" s="277" t="s">
        <v>402</v>
      </c>
      <c r="J2120" s="277" t="s">
        <v>383</v>
      </c>
      <c r="K2120" s="277" t="s">
        <v>1775</v>
      </c>
      <c r="L2120" s="740">
        <v>594057</v>
      </c>
      <c r="M2120" s="287" t="s">
        <v>112</v>
      </c>
      <c r="N2120" s="282">
        <v>26</v>
      </c>
      <c r="O2120" s="296"/>
      <c r="P2120" s="297"/>
      <c r="Q2120" s="293"/>
      <c r="R2120" s="293"/>
      <c r="S2120" s="293"/>
    </row>
    <row r="2121" spans="2:19" ht="30.6" thickBot="1">
      <c r="B2121" s="247">
        <f t="shared" si="0"/>
        <v>5576</v>
      </c>
      <c r="C2121" s="278" t="s">
        <v>429</v>
      </c>
      <c r="D2121" s="288" t="s">
        <v>2473</v>
      </c>
      <c r="E2121" s="500">
        <v>1600</v>
      </c>
      <c r="F2121" s="278" t="s">
        <v>166</v>
      </c>
      <c r="G2121" s="278" t="s">
        <v>7</v>
      </c>
      <c r="H2121" s="569">
        <v>44809</v>
      </c>
      <c r="I2121" s="278" t="s">
        <v>164</v>
      </c>
      <c r="J2121" s="278" t="s">
        <v>3443</v>
      </c>
      <c r="K2121" s="278" t="s">
        <v>903</v>
      </c>
      <c r="L2121" s="519">
        <v>1009241</v>
      </c>
      <c r="M2121" s="289" t="s">
        <v>2469</v>
      </c>
      <c r="N2121" s="290">
        <v>376</v>
      </c>
      <c r="O2121" s="296"/>
      <c r="P2121" s="297"/>
      <c r="Q2121" s="293"/>
      <c r="R2121" s="293"/>
      <c r="S2121" s="293"/>
    </row>
    <row r="2122" spans="2:19" ht="30.6" thickBot="1">
      <c r="B2122" s="247">
        <f t="shared" si="0"/>
        <v>5577</v>
      </c>
      <c r="C2122" s="277" t="s">
        <v>429</v>
      </c>
      <c r="D2122" s="284" t="s">
        <v>32</v>
      </c>
      <c r="E2122" s="501">
        <v>3350</v>
      </c>
      <c r="F2122" s="277" t="s">
        <v>198</v>
      </c>
      <c r="G2122" s="277" t="s">
        <v>578</v>
      </c>
      <c r="H2122" s="570">
        <v>44809</v>
      </c>
      <c r="I2122" s="277" t="s">
        <v>164</v>
      </c>
      <c r="J2122" s="277" t="s">
        <v>3494</v>
      </c>
      <c r="K2122" s="277" t="s">
        <v>1749</v>
      </c>
      <c r="L2122" s="740">
        <v>301464</v>
      </c>
      <c r="M2122" s="287" t="s">
        <v>1354</v>
      </c>
      <c r="N2122" s="282">
        <v>193</v>
      </c>
      <c r="O2122" s="296"/>
      <c r="P2122" s="297"/>
      <c r="Q2122" s="293"/>
      <c r="R2122" s="293"/>
      <c r="S2122" s="293"/>
    </row>
    <row r="2123" spans="2:19" ht="30.6" thickBot="1">
      <c r="B2123" s="247">
        <f t="shared" si="0"/>
        <v>5578</v>
      </c>
      <c r="C2123" s="278" t="s">
        <v>2714</v>
      </c>
      <c r="D2123" s="288" t="s">
        <v>177</v>
      </c>
      <c r="E2123" s="500">
        <v>1350</v>
      </c>
      <c r="F2123" s="278" t="s">
        <v>166</v>
      </c>
      <c r="G2123" s="278" t="s">
        <v>7</v>
      </c>
      <c r="H2123" s="569">
        <v>44809</v>
      </c>
      <c r="I2123" s="278" t="s">
        <v>164</v>
      </c>
      <c r="J2123" s="278" t="s">
        <v>3432</v>
      </c>
      <c r="K2123" s="278" t="s">
        <v>903</v>
      </c>
      <c r="L2123" s="519">
        <v>1406258</v>
      </c>
      <c r="M2123" s="289" t="s">
        <v>949</v>
      </c>
      <c r="N2123" s="323">
        <v>15</v>
      </c>
      <c r="O2123" s="296"/>
      <c r="P2123" s="297"/>
      <c r="Q2123" s="293"/>
      <c r="R2123" s="293"/>
      <c r="S2123" s="293"/>
    </row>
    <row r="2124" spans="2:19" ht="30.6" thickBot="1">
      <c r="B2124" s="247">
        <f t="shared" si="0"/>
        <v>5579</v>
      </c>
      <c r="C2124" s="277" t="s">
        <v>429</v>
      </c>
      <c r="D2124" s="284" t="s">
        <v>78</v>
      </c>
      <c r="E2124" s="501">
        <v>1600</v>
      </c>
      <c r="F2124" s="277" t="s">
        <v>166</v>
      </c>
      <c r="G2124" s="277" t="s">
        <v>7</v>
      </c>
      <c r="H2124" s="570">
        <v>44809</v>
      </c>
      <c r="I2124" s="277" t="s">
        <v>164</v>
      </c>
      <c r="J2124" s="277" t="s">
        <v>3440</v>
      </c>
      <c r="K2124" s="277" t="s">
        <v>903</v>
      </c>
      <c r="L2124" s="740">
        <v>813837</v>
      </c>
      <c r="M2124" s="287" t="s">
        <v>79</v>
      </c>
      <c r="N2124" s="282">
        <v>213</v>
      </c>
      <c r="O2124" s="296"/>
      <c r="P2124" s="297"/>
      <c r="Q2124" s="293"/>
      <c r="R2124" s="293"/>
      <c r="S2124" s="293"/>
    </row>
    <row r="2125" spans="2:19" ht="15.6" thickBot="1">
      <c r="B2125" s="247">
        <f t="shared" si="0"/>
        <v>5580</v>
      </c>
      <c r="C2125" s="278"/>
      <c r="D2125" s="288"/>
      <c r="E2125" s="500"/>
      <c r="F2125" s="278"/>
      <c r="G2125" s="278"/>
      <c r="H2125" s="569"/>
      <c r="I2125" s="278"/>
      <c r="J2125" s="278"/>
      <c r="K2125" s="278"/>
      <c r="L2125" s="519"/>
      <c r="M2125" s="289"/>
      <c r="N2125" s="522"/>
      <c r="O2125" s="296"/>
      <c r="P2125" s="297"/>
      <c r="Q2125" s="293"/>
      <c r="R2125" s="293"/>
      <c r="S2125" s="293"/>
    </row>
    <row r="2126" spans="2:19" ht="30.6" thickBot="1">
      <c r="B2126" s="247">
        <f t="shared" si="0"/>
        <v>5581</v>
      </c>
      <c r="C2126" s="277" t="s">
        <v>429</v>
      </c>
      <c r="D2126" s="284" t="s">
        <v>56</v>
      </c>
      <c r="E2126" s="501">
        <v>2800</v>
      </c>
      <c r="F2126" s="277" t="s">
        <v>198</v>
      </c>
      <c r="G2126" s="277" t="s">
        <v>7</v>
      </c>
      <c r="H2126" s="570">
        <v>44809</v>
      </c>
      <c r="I2126" s="277" t="s">
        <v>164</v>
      </c>
      <c r="J2126" s="277" t="s">
        <v>3552</v>
      </c>
      <c r="K2126" s="277" t="s">
        <v>1749</v>
      </c>
      <c r="L2126" s="740">
        <v>1267256</v>
      </c>
      <c r="M2126" s="287" t="s">
        <v>57</v>
      </c>
      <c r="N2126" s="282">
        <v>95</v>
      </c>
      <c r="O2126" s="296"/>
      <c r="P2126" s="297"/>
      <c r="Q2126" s="293"/>
      <c r="R2126" s="293"/>
      <c r="S2126" s="293"/>
    </row>
    <row r="2127" spans="2:19" ht="30.6" thickBot="1">
      <c r="B2127" s="247">
        <f t="shared" si="0"/>
        <v>5582</v>
      </c>
      <c r="C2127" s="278" t="s">
        <v>429</v>
      </c>
      <c r="D2127" s="288" t="s">
        <v>41</v>
      </c>
      <c r="E2127" s="500">
        <v>2800</v>
      </c>
      <c r="F2127" s="278" t="s">
        <v>198</v>
      </c>
      <c r="G2127" s="278" t="s">
        <v>7</v>
      </c>
      <c r="H2127" s="569">
        <v>44809</v>
      </c>
      <c r="I2127" s="278" t="s">
        <v>164</v>
      </c>
      <c r="J2127" s="278" t="s">
        <v>3594</v>
      </c>
      <c r="K2127" s="278" t="s">
        <v>1749</v>
      </c>
      <c r="L2127" s="519">
        <v>2144518</v>
      </c>
      <c r="M2127" s="289" t="s">
        <v>42</v>
      </c>
      <c r="N2127" s="290">
        <v>195</v>
      </c>
      <c r="O2127" s="296"/>
      <c r="P2127" s="297"/>
      <c r="Q2127" s="293"/>
      <c r="R2127" s="293"/>
      <c r="S2127" s="293"/>
    </row>
    <row r="2128" spans="2:19" ht="30.6" thickBot="1">
      <c r="B2128" s="247">
        <f t="shared" si="0"/>
        <v>5583</v>
      </c>
      <c r="C2128" s="277" t="s">
        <v>427</v>
      </c>
      <c r="D2128" s="284" t="s">
        <v>2880</v>
      </c>
      <c r="E2128" s="501">
        <v>5000</v>
      </c>
      <c r="F2128" s="277" t="s">
        <v>198</v>
      </c>
      <c r="G2128" s="277" t="s">
        <v>578</v>
      </c>
      <c r="H2128" s="570">
        <v>44809</v>
      </c>
      <c r="I2128" s="277" t="s">
        <v>224</v>
      </c>
      <c r="J2128" s="277" t="s">
        <v>2513</v>
      </c>
      <c r="K2128" s="412" t="s">
        <v>1749</v>
      </c>
      <c r="L2128" s="740">
        <v>8019</v>
      </c>
      <c r="M2128" s="287" t="s">
        <v>2879</v>
      </c>
      <c r="N2128" s="282">
        <v>424</v>
      </c>
      <c r="O2128" s="296"/>
      <c r="P2128" s="297"/>
      <c r="Q2128" s="293"/>
      <c r="R2128" s="293"/>
      <c r="S2128" s="293"/>
    </row>
    <row r="2129" spans="2:19" ht="30.6" thickBot="1">
      <c r="B2129" s="247">
        <f t="shared" si="0"/>
        <v>5584</v>
      </c>
      <c r="C2129" s="278" t="s">
        <v>429</v>
      </c>
      <c r="D2129" s="288" t="s">
        <v>557</v>
      </c>
      <c r="E2129" s="500">
        <v>2450</v>
      </c>
      <c r="F2129" s="278" t="s">
        <v>303</v>
      </c>
      <c r="G2129" s="278" t="s">
        <v>1875</v>
      </c>
      <c r="H2129" s="569">
        <v>44809</v>
      </c>
      <c r="I2129" s="278" t="s">
        <v>402</v>
      </c>
      <c r="J2129" s="278" t="s">
        <v>383</v>
      </c>
      <c r="K2129" s="278" t="s">
        <v>3595</v>
      </c>
      <c r="L2129" s="519">
        <v>66749</v>
      </c>
      <c r="M2129" s="289" t="s">
        <v>127</v>
      </c>
      <c r="N2129" s="251">
        <v>80</v>
      </c>
      <c r="O2129" s="296"/>
      <c r="P2129" s="297"/>
      <c r="Q2129" s="293"/>
      <c r="R2129" s="293"/>
      <c r="S2129" s="293"/>
    </row>
    <row r="2130" spans="2:19" ht="30.6" thickBot="1">
      <c r="B2130" s="247">
        <f t="shared" si="0"/>
        <v>5585</v>
      </c>
      <c r="C2130" s="277" t="s">
        <v>429</v>
      </c>
      <c r="D2130" s="284" t="s">
        <v>2827</v>
      </c>
      <c r="E2130" s="501">
        <v>1600</v>
      </c>
      <c r="F2130" s="277" t="s">
        <v>166</v>
      </c>
      <c r="G2130" s="277" t="s">
        <v>7</v>
      </c>
      <c r="H2130" s="570">
        <v>44809</v>
      </c>
      <c r="I2130" s="277" t="s">
        <v>164</v>
      </c>
      <c r="J2130" s="277" t="s">
        <v>3596</v>
      </c>
      <c r="K2130" s="277" t="s">
        <v>903</v>
      </c>
      <c r="L2130" s="740">
        <v>1620331</v>
      </c>
      <c r="M2130" s="287" t="s">
        <v>2826</v>
      </c>
      <c r="N2130" s="282">
        <v>409</v>
      </c>
      <c r="O2130" s="296"/>
      <c r="P2130" s="297"/>
      <c r="Q2130" s="293"/>
      <c r="R2130" s="293"/>
      <c r="S2130" s="293"/>
    </row>
    <row r="2131" spans="2:19" ht="15.6" thickBot="1">
      <c r="B2131" s="247">
        <f t="shared" si="0"/>
        <v>5586</v>
      </c>
      <c r="C2131" s="278"/>
      <c r="D2131" s="284" t="s">
        <v>3237</v>
      </c>
      <c r="E2131" s="500"/>
      <c r="F2131" s="278"/>
      <c r="G2131" s="278"/>
      <c r="H2131" s="569"/>
      <c r="I2131" s="278"/>
      <c r="J2131" s="278"/>
      <c r="K2131" s="278"/>
      <c r="L2131" s="519"/>
      <c r="M2131" s="289"/>
      <c r="N2131" s="522"/>
      <c r="O2131" s="296"/>
      <c r="P2131" s="297"/>
      <c r="Q2131" s="293"/>
      <c r="R2131" s="293"/>
      <c r="S2131" s="293"/>
    </row>
    <row r="2132" spans="2:19" ht="30.6" thickBot="1">
      <c r="B2132" s="247">
        <f t="shared" si="0"/>
        <v>5587</v>
      </c>
      <c r="C2132" s="278" t="s">
        <v>429</v>
      </c>
      <c r="D2132" s="284" t="s">
        <v>2694</v>
      </c>
      <c r="E2132" s="501">
        <v>2180</v>
      </c>
      <c r="F2132" s="277" t="s">
        <v>166</v>
      </c>
      <c r="G2132" s="277" t="s">
        <v>1875</v>
      </c>
      <c r="H2132" s="571">
        <v>44810</v>
      </c>
      <c r="I2132" s="277" t="s">
        <v>164</v>
      </c>
      <c r="J2132" s="277">
        <v>12</v>
      </c>
      <c r="K2132" s="277" t="s">
        <v>903</v>
      </c>
      <c r="L2132" s="740">
        <v>18212</v>
      </c>
      <c r="M2132" s="287" t="s">
        <v>2693</v>
      </c>
      <c r="N2132" s="282">
        <v>382</v>
      </c>
      <c r="O2132" s="296"/>
      <c r="P2132" s="297"/>
      <c r="Q2132" s="293"/>
      <c r="R2132" s="293"/>
      <c r="S2132" s="293"/>
    </row>
    <row r="2133" spans="2:19" ht="15.6" thickBot="1">
      <c r="B2133" s="247">
        <f t="shared" si="0"/>
        <v>5588</v>
      </c>
      <c r="C2133" s="278"/>
      <c r="D2133" s="288"/>
      <c r="E2133" s="500"/>
      <c r="F2133" s="278"/>
      <c r="G2133" s="278"/>
      <c r="H2133" s="569"/>
      <c r="I2133" s="278"/>
      <c r="J2133" s="278"/>
      <c r="K2133" s="278"/>
      <c r="L2133" s="519"/>
      <c r="M2133" s="289"/>
      <c r="N2133" s="522"/>
      <c r="O2133" s="296"/>
      <c r="P2133" s="297"/>
      <c r="Q2133" s="293"/>
      <c r="R2133" s="293"/>
      <c r="S2133" s="293"/>
    </row>
    <row r="2134" spans="2:19" ht="17.100000000000001" customHeight="1" thickBot="1">
      <c r="B2134" s="247">
        <f t="shared" si="0"/>
        <v>5589</v>
      </c>
      <c r="C2134" s="277" t="s">
        <v>429</v>
      </c>
      <c r="D2134" s="284" t="s">
        <v>84</v>
      </c>
      <c r="E2134" s="501">
        <v>1600</v>
      </c>
      <c r="F2134" s="277" t="s">
        <v>166</v>
      </c>
      <c r="G2134" s="277" t="s">
        <v>7</v>
      </c>
      <c r="H2134" s="570">
        <v>44810</v>
      </c>
      <c r="I2134" s="277" t="s">
        <v>164</v>
      </c>
      <c r="J2134" s="277" t="s">
        <v>3598</v>
      </c>
      <c r="K2134" s="412" t="s">
        <v>903</v>
      </c>
      <c r="L2134" s="740">
        <v>181682</v>
      </c>
      <c r="M2134" s="287" t="s">
        <v>85</v>
      </c>
      <c r="N2134" s="282">
        <v>216</v>
      </c>
      <c r="O2134" s="296"/>
      <c r="P2134" s="297"/>
      <c r="Q2134" s="293"/>
      <c r="R2134" s="293"/>
      <c r="S2134" s="293"/>
    </row>
    <row r="2135" spans="2:19" ht="15.6" thickBot="1">
      <c r="B2135" s="247">
        <f t="shared" si="0"/>
        <v>5590</v>
      </c>
      <c r="C2135" s="278" t="s">
        <v>429</v>
      </c>
      <c r="D2135" s="288" t="s">
        <v>84</v>
      </c>
      <c r="E2135" s="500">
        <v>1600</v>
      </c>
      <c r="F2135" s="278" t="s">
        <v>166</v>
      </c>
      <c r="G2135" s="278" t="s">
        <v>7</v>
      </c>
      <c r="H2135" s="569">
        <v>44841</v>
      </c>
      <c r="I2135" s="278" t="s">
        <v>164</v>
      </c>
      <c r="J2135" s="278" t="s">
        <v>3458</v>
      </c>
      <c r="K2135" s="509" t="s">
        <v>903</v>
      </c>
      <c r="L2135" s="523" t="s">
        <v>5125</v>
      </c>
      <c r="M2135" s="289" t="s">
        <v>85</v>
      </c>
      <c r="N2135" s="522">
        <v>216</v>
      </c>
      <c r="O2135" s="296"/>
      <c r="P2135" s="297"/>
      <c r="Q2135" s="293"/>
      <c r="R2135" s="293"/>
      <c r="S2135" s="293"/>
    </row>
    <row r="2136" spans="2:19" ht="15.6" thickBot="1">
      <c r="B2136" s="247">
        <f t="shared" si="0"/>
        <v>5591</v>
      </c>
      <c r="C2136" s="277"/>
      <c r="D2136" s="284"/>
      <c r="E2136" s="501"/>
      <c r="F2136" s="277"/>
      <c r="G2136" s="277"/>
      <c r="H2136" s="570"/>
      <c r="I2136" s="277"/>
      <c r="J2136" s="277"/>
      <c r="K2136" s="277"/>
      <c r="L2136" s="740"/>
      <c r="M2136" s="287"/>
      <c r="N2136" s="505"/>
      <c r="O2136" s="296"/>
      <c r="P2136" s="297"/>
      <c r="Q2136" s="293"/>
      <c r="R2136" s="293"/>
      <c r="S2136" s="293"/>
    </row>
    <row r="2137" spans="2:19" ht="15.6" thickBot="1">
      <c r="B2137" s="247">
        <f t="shared" si="0"/>
        <v>5592</v>
      </c>
      <c r="C2137" s="278"/>
      <c r="D2137" s="508" t="s">
        <v>3237</v>
      </c>
      <c r="E2137" s="500"/>
      <c r="F2137" s="278"/>
      <c r="G2137" s="278"/>
      <c r="H2137" s="569"/>
      <c r="I2137" s="278"/>
      <c r="J2137" s="278"/>
      <c r="K2137" s="278"/>
      <c r="L2137" s="519"/>
      <c r="M2137" s="289"/>
      <c r="N2137" s="425"/>
      <c r="O2137" s="296"/>
      <c r="P2137" s="297"/>
      <c r="Q2137" s="293"/>
      <c r="R2137" s="293"/>
      <c r="S2137" s="293"/>
    </row>
    <row r="2138" spans="2:19" ht="15.6" thickBot="1">
      <c r="B2138" s="247">
        <f t="shared" si="0"/>
        <v>5593</v>
      </c>
      <c r="C2138" s="277"/>
      <c r="D2138" s="520" t="s">
        <v>3237</v>
      </c>
      <c r="E2138" s="501"/>
      <c r="F2138" s="277"/>
      <c r="G2138" s="277"/>
      <c r="H2138" s="570"/>
      <c r="I2138" s="277"/>
      <c r="J2138" s="277"/>
      <c r="K2138" s="277"/>
      <c r="L2138" s="740"/>
      <c r="M2138" s="287"/>
      <c r="N2138" s="505"/>
      <c r="O2138" s="296"/>
      <c r="P2138" s="297"/>
      <c r="Q2138" s="293"/>
      <c r="R2138" s="293"/>
      <c r="S2138" s="293"/>
    </row>
    <row r="2139" spans="2:19" ht="15.6" thickBot="1">
      <c r="B2139" s="247">
        <f t="shared" si="0"/>
        <v>5594</v>
      </c>
      <c r="C2139" s="278"/>
      <c r="D2139" s="440" t="s">
        <v>3237</v>
      </c>
      <c r="E2139" s="500"/>
      <c r="F2139" s="278"/>
      <c r="G2139" s="278"/>
      <c r="H2139" s="569"/>
      <c r="I2139" s="278"/>
      <c r="J2139" s="278"/>
      <c r="K2139" s="278"/>
      <c r="L2139" s="519"/>
      <c r="M2139" s="289"/>
      <c r="N2139" s="522"/>
      <c r="O2139" s="296"/>
      <c r="P2139" s="297"/>
      <c r="Q2139" s="293"/>
      <c r="R2139" s="293"/>
      <c r="S2139" s="293"/>
    </row>
    <row r="2140" spans="2:19" ht="15.6" thickBot="1">
      <c r="B2140" s="247">
        <f t="shared" si="0"/>
        <v>5595</v>
      </c>
      <c r="C2140" s="277"/>
      <c r="D2140" s="284" t="s">
        <v>3237</v>
      </c>
      <c r="E2140" s="501"/>
      <c r="F2140" s="277"/>
      <c r="G2140" s="277"/>
      <c r="H2140" s="570"/>
      <c r="I2140" s="277"/>
      <c r="J2140" s="277"/>
      <c r="K2140" s="412"/>
      <c r="L2140" s="740"/>
      <c r="M2140" s="287"/>
      <c r="N2140" s="282"/>
      <c r="O2140" s="296"/>
      <c r="P2140" s="297"/>
      <c r="Q2140" s="293"/>
      <c r="R2140" s="293"/>
      <c r="S2140" s="293"/>
    </row>
    <row r="2141" spans="2:19" ht="15.6" thickBot="1">
      <c r="B2141" s="247">
        <f t="shared" si="0"/>
        <v>5596</v>
      </c>
      <c r="C2141" s="278"/>
      <c r="D2141" s="508" t="s">
        <v>3237</v>
      </c>
      <c r="E2141" s="500"/>
      <c r="F2141" s="278"/>
      <c r="G2141" s="278"/>
      <c r="H2141" s="569"/>
      <c r="I2141" s="278"/>
      <c r="J2141" s="278"/>
      <c r="K2141" s="278"/>
      <c r="L2141" s="519"/>
      <c r="M2141" s="289"/>
      <c r="N2141" s="290"/>
      <c r="O2141" s="296"/>
      <c r="P2141" s="297"/>
      <c r="Q2141" s="293"/>
      <c r="R2141" s="293"/>
      <c r="S2141" s="293"/>
    </row>
    <row r="2142" spans="2:19" ht="30.6" thickBot="1">
      <c r="B2142" s="247">
        <f t="shared" si="0"/>
        <v>5597</v>
      </c>
      <c r="C2142" s="277" t="s">
        <v>429</v>
      </c>
      <c r="D2142" s="284" t="s">
        <v>4597</v>
      </c>
      <c r="E2142" s="501">
        <v>2275</v>
      </c>
      <c r="F2142" s="277" t="s">
        <v>518</v>
      </c>
      <c r="G2142" s="277" t="s">
        <v>1875</v>
      </c>
      <c r="H2142" s="570">
        <v>44810</v>
      </c>
      <c r="I2142" s="277" t="s">
        <v>164</v>
      </c>
      <c r="J2142" s="277" t="s">
        <v>3599</v>
      </c>
      <c r="K2142" s="412" t="s">
        <v>1771</v>
      </c>
      <c r="L2142" s="740">
        <v>332623</v>
      </c>
      <c r="M2142" s="287" t="s">
        <v>2887</v>
      </c>
      <c r="N2142" s="282">
        <v>427</v>
      </c>
      <c r="O2142" s="296"/>
      <c r="P2142" s="297"/>
      <c r="Q2142" s="293"/>
      <c r="R2142" s="293"/>
      <c r="S2142" s="293"/>
    </row>
    <row r="2143" spans="2:19" ht="15.6" thickBot="1">
      <c r="B2143" s="247">
        <f t="shared" si="0"/>
        <v>5598</v>
      </c>
      <c r="C2143" s="278"/>
      <c r="D2143" s="508" t="s">
        <v>3237</v>
      </c>
      <c r="E2143" s="500"/>
      <c r="F2143" s="278"/>
      <c r="G2143" s="278"/>
      <c r="H2143" s="569"/>
      <c r="I2143" s="278"/>
      <c r="J2143" s="278"/>
      <c r="K2143" s="278"/>
      <c r="L2143" s="519"/>
      <c r="M2143" s="289"/>
      <c r="N2143" s="290"/>
      <c r="O2143" s="296"/>
      <c r="P2143" s="297"/>
      <c r="Q2143" s="293"/>
      <c r="R2143" s="293"/>
      <c r="S2143" s="293"/>
    </row>
    <row r="2144" spans="2:19" ht="15.6" thickBot="1">
      <c r="B2144" s="247">
        <f t="shared" si="0"/>
        <v>5599</v>
      </c>
      <c r="C2144" s="277"/>
      <c r="D2144" s="284" t="s">
        <v>3237</v>
      </c>
      <c r="E2144" s="501"/>
      <c r="F2144" s="277"/>
      <c r="G2144" s="277"/>
      <c r="H2144" s="570"/>
      <c r="I2144" s="277"/>
      <c r="J2144" s="277"/>
      <c r="K2144" s="412"/>
      <c r="L2144" s="740"/>
      <c r="M2144" s="287"/>
      <c r="N2144" s="282"/>
      <c r="O2144" s="296"/>
      <c r="P2144" s="297"/>
      <c r="Q2144" s="293"/>
      <c r="R2144" s="293"/>
      <c r="S2144" s="293"/>
    </row>
    <row r="2145" spans="2:19" ht="30.6" thickBot="1">
      <c r="B2145" s="247">
        <f t="shared" si="0"/>
        <v>5600</v>
      </c>
      <c r="C2145" s="278" t="s">
        <v>429</v>
      </c>
      <c r="D2145" s="288" t="s">
        <v>557</v>
      </c>
      <c r="E2145" s="500">
        <v>2450</v>
      </c>
      <c r="F2145" s="278" t="s">
        <v>303</v>
      </c>
      <c r="G2145" s="278" t="s">
        <v>1875</v>
      </c>
      <c r="H2145" s="569">
        <v>44809</v>
      </c>
      <c r="I2145" s="278" t="s">
        <v>402</v>
      </c>
      <c r="J2145" s="278" t="s">
        <v>383</v>
      </c>
      <c r="K2145" s="278" t="s">
        <v>3595</v>
      </c>
      <c r="L2145" s="519">
        <v>66749</v>
      </c>
      <c r="M2145" s="289" t="s">
        <v>127</v>
      </c>
      <c r="N2145" s="290">
        <v>80</v>
      </c>
      <c r="O2145" s="296"/>
      <c r="P2145" s="297"/>
      <c r="Q2145" s="293"/>
      <c r="R2145" s="293"/>
      <c r="S2145" s="293"/>
    </row>
    <row r="2146" spans="2:19" ht="15.6" thickBot="1">
      <c r="B2146" s="247">
        <f t="shared" si="0"/>
        <v>5601</v>
      </c>
      <c r="C2146" s="277"/>
      <c r="D2146" s="284" t="s">
        <v>3237</v>
      </c>
      <c r="E2146" s="501"/>
      <c r="F2146" s="277"/>
      <c r="G2146" s="277"/>
      <c r="H2146" s="570"/>
      <c r="I2146" s="277"/>
      <c r="J2146" s="277"/>
      <c r="K2146" s="277"/>
      <c r="L2146" s="740"/>
      <c r="M2146" s="287"/>
      <c r="N2146" s="282"/>
      <c r="O2146" s="296"/>
      <c r="P2146" s="297"/>
      <c r="Q2146" s="293"/>
      <c r="R2146" s="293"/>
      <c r="S2146" s="293"/>
    </row>
    <row r="2147" spans="2:19" ht="15.6" thickBot="1">
      <c r="B2147" s="247">
        <f t="shared" si="0"/>
        <v>5602</v>
      </c>
      <c r="C2147" s="278"/>
      <c r="D2147" s="284" t="s">
        <v>3237</v>
      </c>
      <c r="E2147" s="500"/>
      <c r="F2147" s="278"/>
      <c r="G2147" s="278"/>
      <c r="H2147" s="569"/>
      <c r="I2147" s="278"/>
      <c r="J2147" s="278"/>
      <c r="K2147" s="278"/>
      <c r="L2147" s="519"/>
      <c r="M2147" s="289"/>
      <c r="N2147" s="522"/>
      <c r="O2147" s="296"/>
      <c r="P2147" s="297"/>
      <c r="Q2147" s="293"/>
      <c r="R2147" s="293"/>
      <c r="S2147" s="293"/>
    </row>
    <row r="2148" spans="2:19" ht="15.6" thickBot="1">
      <c r="B2148" s="247">
        <f t="shared" si="0"/>
        <v>5603</v>
      </c>
      <c r="C2148" s="277"/>
      <c r="D2148" s="284" t="s">
        <v>3237</v>
      </c>
      <c r="E2148" s="501"/>
      <c r="F2148" s="277"/>
      <c r="G2148" s="277"/>
      <c r="H2148" s="570"/>
      <c r="I2148" s="277"/>
      <c r="J2148" s="277"/>
      <c r="K2148" s="277"/>
      <c r="L2148" s="740"/>
      <c r="M2148" s="287"/>
      <c r="N2148" s="282"/>
      <c r="O2148" s="296"/>
      <c r="P2148" s="297"/>
      <c r="Q2148" s="293"/>
      <c r="R2148" s="293"/>
      <c r="S2148" s="293"/>
    </row>
    <row r="2149" spans="2:19" ht="15.6" thickBot="1">
      <c r="B2149" s="247">
        <f t="shared" si="0"/>
        <v>5604</v>
      </c>
      <c r="C2149" s="278"/>
      <c r="D2149" s="288"/>
      <c r="E2149" s="500"/>
      <c r="F2149" s="278"/>
      <c r="G2149" s="278"/>
      <c r="H2149" s="569"/>
      <c r="I2149" s="278"/>
      <c r="J2149" s="278"/>
      <c r="K2149" s="278"/>
      <c r="L2149" s="519"/>
      <c r="M2149" s="289"/>
      <c r="N2149" s="522"/>
      <c r="O2149" s="296"/>
      <c r="P2149" s="297"/>
      <c r="Q2149" s="293"/>
      <c r="R2149" s="293"/>
      <c r="S2149" s="293"/>
    </row>
    <row r="2150" spans="2:19" ht="15.6" thickBot="1">
      <c r="B2150" s="247">
        <f t="shared" si="0"/>
        <v>5605</v>
      </c>
      <c r="C2150" s="277"/>
      <c r="D2150" s="520" t="s">
        <v>3237</v>
      </c>
      <c r="E2150" s="501"/>
      <c r="F2150" s="277"/>
      <c r="G2150" s="277"/>
      <c r="H2150" s="570"/>
      <c r="I2150" s="277"/>
      <c r="J2150" s="277"/>
      <c r="K2150" s="277"/>
      <c r="L2150" s="740"/>
      <c r="M2150" s="287"/>
      <c r="N2150" s="282"/>
      <c r="O2150" s="296"/>
      <c r="P2150" s="297"/>
      <c r="Q2150" s="293"/>
      <c r="R2150" s="293"/>
      <c r="S2150" s="293"/>
    </row>
    <row r="2151" spans="2:19" ht="15.6" thickBot="1">
      <c r="B2151" s="247">
        <f t="shared" si="0"/>
        <v>5606</v>
      </c>
      <c r="C2151" s="278"/>
      <c r="D2151" s="288" t="s">
        <v>3237</v>
      </c>
      <c r="E2151" s="500"/>
      <c r="F2151" s="278"/>
      <c r="G2151" s="278"/>
      <c r="H2151" s="569"/>
      <c r="I2151" s="278"/>
      <c r="J2151" s="278"/>
      <c r="K2151" s="509"/>
      <c r="L2151" s="519"/>
      <c r="M2151" s="289"/>
      <c r="N2151" s="290"/>
      <c r="O2151" s="296"/>
      <c r="P2151" s="297"/>
      <c r="Q2151" s="293"/>
      <c r="R2151" s="293"/>
      <c r="S2151" s="293"/>
    </row>
    <row r="2152" spans="2:19" ht="30.6" thickBot="1">
      <c r="B2152" s="247">
        <f t="shared" si="0"/>
        <v>5607</v>
      </c>
      <c r="C2152" s="277" t="s">
        <v>429</v>
      </c>
      <c r="D2152" s="284" t="s">
        <v>104</v>
      </c>
      <c r="E2152" s="501">
        <v>2180</v>
      </c>
      <c r="F2152" s="277" t="s">
        <v>163</v>
      </c>
      <c r="G2152" s="277" t="s">
        <v>7</v>
      </c>
      <c r="H2152" s="570">
        <v>44809</v>
      </c>
      <c r="I2152" s="277" t="s">
        <v>164</v>
      </c>
      <c r="J2152" s="277" t="s">
        <v>3096</v>
      </c>
      <c r="K2152" s="277" t="s">
        <v>1768</v>
      </c>
      <c r="L2152" s="740">
        <v>1660396</v>
      </c>
      <c r="M2152" s="287" t="s">
        <v>105</v>
      </c>
      <c r="N2152" s="249">
        <v>241</v>
      </c>
      <c r="O2152" s="296"/>
      <c r="P2152" s="297"/>
      <c r="Q2152" s="293"/>
      <c r="R2152" s="293"/>
      <c r="S2152" s="293"/>
    </row>
    <row r="2153" spans="2:19" ht="15.6" thickBot="1">
      <c r="B2153" s="247">
        <f t="shared" si="0"/>
        <v>5608</v>
      </c>
      <c r="C2153" s="278"/>
      <c r="D2153" s="508" t="s">
        <v>3237</v>
      </c>
      <c r="E2153" s="500"/>
      <c r="F2153" s="278"/>
      <c r="G2153" s="278"/>
      <c r="H2153" s="569"/>
      <c r="I2153" s="278"/>
      <c r="J2153" s="278"/>
      <c r="K2153" s="278"/>
      <c r="L2153" s="519"/>
      <c r="M2153" s="289"/>
      <c r="N2153" s="447">
        <v>187</v>
      </c>
      <c r="O2153" s="296"/>
      <c r="P2153" s="297"/>
      <c r="Q2153" s="293"/>
      <c r="R2153" s="293"/>
      <c r="S2153" s="293"/>
    </row>
    <row r="2154" spans="2:19" ht="15.6" thickBot="1">
      <c r="B2154" s="247">
        <f t="shared" si="0"/>
        <v>5609</v>
      </c>
      <c r="C2154" s="277"/>
      <c r="D2154" s="520" t="s">
        <v>3237</v>
      </c>
      <c r="E2154" s="501"/>
      <c r="F2154" s="277"/>
      <c r="G2154" s="277"/>
      <c r="H2154" s="570"/>
      <c r="I2154" s="277"/>
      <c r="J2154" s="277"/>
      <c r="K2154" s="277"/>
      <c r="L2154" s="740"/>
      <c r="M2154" s="287"/>
      <c r="N2154" s="505"/>
      <c r="O2154" s="296"/>
      <c r="P2154" s="297"/>
      <c r="Q2154" s="293"/>
      <c r="R2154" s="293"/>
      <c r="S2154" s="293"/>
    </row>
    <row r="2155" spans="2:19" ht="30.6" thickBot="1">
      <c r="B2155" s="247">
        <f t="shared" si="0"/>
        <v>5610</v>
      </c>
      <c r="C2155" s="278" t="s">
        <v>429</v>
      </c>
      <c r="D2155" s="288" t="s">
        <v>106</v>
      </c>
      <c r="E2155" s="500">
        <v>2180</v>
      </c>
      <c r="F2155" s="278" t="s">
        <v>163</v>
      </c>
      <c r="G2155" s="278" t="s">
        <v>1875</v>
      </c>
      <c r="H2155" s="569">
        <v>44810</v>
      </c>
      <c r="I2155" s="278" t="s">
        <v>164</v>
      </c>
      <c r="J2155" s="268" t="s">
        <v>3098</v>
      </c>
      <c r="K2155" s="278" t="s">
        <v>1768</v>
      </c>
      <c r="L2155" s="519">
        <v>18212</v>
      </c>
      <c r="M2155" s="289" t="s">
        <v>107</v>
      </c>
      <c r="N2155" s="290">
        <v>242</v>
      </c>
      <c r="O2155" s="296"/>
      <c r="P2155" s="297"/>
      <c r="Q2155" s="293"/>
      <c r="R2155" s="293"/>
      <c r="S2155" s="293"/>
    </row>
    <row r="2156" spans="2:19" ht="15.6" thickBot="1">
      <c r="B2156" s="247">
        <f t="shared" si="0"/>
        <v>5611</v>
      </c>
      <c r="C2156" s="293"/>
      <c r="D2156" s="294" t="s">
        <v>3237</v>
      </c>
      <c r="E2156" s="501"/>
      <c r="F2156" s="293"/>
      <c r="G2156" s="293"/>
      <c r="H2156" s="544"/>
      <c r="I2156" s="293"/>
      <c r="J2156" s="268"/>
      <c r="K2156" s="293"/>
      <c r="L2156" s="251"/>
      <c r="M2156" s="298"/>
      <c r="N2156" s="251"/>
      <c r="O2156" s="296"/>
      <c r="P2156" s="297"/>
      <c r="Q2156" s="293"/>
      <c r="R2156" s="293"/>
      <c r="S2156" s="293"/>
    </row>
    <row r="2157" spans="2:19" ht="15.6" thickBot="1">
      <c r="B2157" s="247">
        <f t="shared" si="0"/>
        <v>5612</v>
      </c>
      <c r="C2157" s="293" t="s">
        <v>429</v>
      </c>
      <c r="D2157" s="294" t="s">
        <v>84</v>
      </c>
      <c r="E2157" s="500">
        <v>1600</v>
      </c>
      <c r="F2157" s="293" t="s">
        <v>166</v>
      </c>
      <c r="G2157" s="293" t="s">
        <v>1875</v>
      </c>
      <c r="H2157" s="544">
        <v>44779</v>
      </c>
      <c r="I2157" s="293" t="s">
        <v>164</v>
      </c>
      <c r="J2157" s="268" t="s">
        <v>3494</v>
      </c>
      <c r="K2157" s="293" t="s">
        <v>903</v>
      </c>
      <c r="L2157" s="251">
        <v>753</v>
      </c>
      <c r="M2157" s="298" t="s">
        <v>85</v>
      </c>
      <c r="N2157" s="251">
        <v>216</v>
      </c>
      <c r="O2157" s="296"/>
      <c r="P2157" s="297"/>
      <c r="Q2157" s="293"/>
      <c r="R2157" s="293"/>
      <c r="S2157" s="293"/>
    </row>
    <row r="2158" spans="2:19" ht="15.6" thickBot="1">
      <c r="B2158" s="247">
        <f t="shared" si="0"/>
        <v>5613</v>
      </c>
      <c r="C2158" s="293"/>
      <c r="D2158" s="294" t="s">
        <v>3237</v>
      </c>
      <c r="E2158" s="501"/>
      <c r="F2158" s="293"/>
      <c r="G2158" s="293"/>
      <c r="H2158" s="544"/>
      <c r="I2158" s="293"/>
      <c r="J2158" s="268"/>
      <c r="K2158" s="293"/>
      <c r="L2158" s="251"/>
      <c r="M2158" s="298"/>
      <c r="N2158" s="251"/>
      <c r="O2158" s="296"/>
      <c r="P2158" s="297"/>
      <c r="Q2158" s="293"/>
      <c r="R2158" s="293"/>
      <c r="S2158" s="293"/>
    </row>
    <row r="2159" spans="2:19" ht="15.6" thickBot="1">
      <c r="B2159" s="247">
        <f t="shared" si="0"/>
        <v>5614</v>
      </c>
      <c r="C2159" s="293"/>
      <c r="D2159" s="440" t="s">
        <v>3237</v>
      </c>
      <c r="E2159" s="500"/>
      <c r="F2159" s="293"/>
      <c r="G2159" s="293"/>
      <c r="H2159" s="544"/>
      <c r="I2159" s="293"/>
      <c r="J2159" s="268"/>
      <c r="K2159" s="293"/>
      <c r="L2159" s="251"/>
      <c r="M2159" s="298"/>
      <c r="N2159" s="251"/>
      <c r="O2159" s="296"/>
      <c r="P2159" s="297"/>
      <c r="Q2159" s="293"/>
      <c r="R2159" s="293"/>
      <c r="S2159" s="293"/>
    </row>
    <row r="2160" spans="2:19" ht="15.6" thickBot="1">
      <c r="B2160" s="247">
        <f t="shared" si="0"/>
        <v>5615</v>
      </c>
      <c r="C2160" s="293"/>
      <c r="D2160" s="294"/>
      <c r="E2160" s="501"/>
      <c r="F2160" s="293"/>
      <c r="G2160" s="293"/>
      <c r="H2160" s="544"/>
      <c r="I2160" s="293"/>
      <c r="J2160" s="268"/>
      <c r="K2160" s="293"/>
      <c r="L2160" s="251"/>
      <c r="M2160" s="298"/>
      <c r="N2160" s="251"/>
      <c r="O2160" s="296"/>
      <c r="P2160" s="297"/>
      <c r="Q2160" s="293"/>
      <c r="R2160" s="293"/>
      <c r="S2160" s="293"/>
    </row>
    <row r="2161" spans="2:19" ht="15.6" thickBot="1">
      <c r="B2161" s="247">
        <f t="shared" si="0"/>
        <v>5616</v>
      </c>
      <c r="C2161" s="293"/>
      <c r="D2161" s="284" t="s">
        <v>3237</v>
      </c>
      <c r="E2161" s="500"/>
      <c r="F2161" s="293"/>
      <c r="G2161" s="293"/>
      <c r="H2161" s="544"/>
      <c r="I2161" s="293"/>
      <c r="J2161" s="268"/>
      <c r="K2161" s="293"/>
      <c r="L2161" s="251"/>
      <c r="M2161" s="298"/>
      <c r="N2161" s="353"/>
      <c r="O2161" s="296"/>
      <c r="P2161" s="297"/>
      <c r="Q2161" s="293"/>
      <c r="R2161" s="293"/>
      <c r="S2161" s="293"/>
    </row>
    <row r="2162" spans="2:19" ht="15.6" thickBot="1">
      <c r="B2162" s="247">
        <f t="shared" si="0"/>
        <v>5617</v>
      </c>
      <c r="C2162" s="293" t="s">
        <v>429</v>
      </c>
      <c r="D2162" s="294" t="s">
        <v>2433</v>
      </c>
      <c r="E2162" s="524">
        <v>3349</v>
      </c>
      <c r="F2162" s="293" t="s">
        <v>865</v>
      </c>
      <c r="G2162" s="293" t="s">
        <v>7</v>
      </c>
      <c r="H2162" s="544">
        <v>44810</v>
      </c>
      <c r="I2162" s="293" t="s">
        <v>164</v>
      </c>
      <c r="J2162" s="268" t="s">
        <v>3480</v>
      </c>
      <c r="K2162" s="293" t="s">
        <v>1770</v>
      </c>
      <c r="L2162" s="251">
        <v>642025</v>
      </c>
      <c r="M2162" s="298" t="s">
        <v>2432</v>
      </c>
      <c r="N2162" s="251">
        <v>372</v>
      </c>
      <c r="O2162" s="296"/>
      <c r="P2162" s="297"/>
      <c r="Q2162" s="293"/>
      <c r="R2162" s="293"/>
      <c r="S2162" s="293"/>
    </row>
    <row r="2163" spans="2:19" ht="15.6" thickBot="1">
      <c r="B2163" s="247">
        <f t="shared" si="0"/>
        <v>5618</v>
      </c>
      <c r="C2163" s="293" t="s">
        <v>429</v>
      </c>
      <c r="D2163" s="294" t="s">
        <v>1582</v>
      </c>
      <c r="E2163" s="525">
        <v>1350</v>
      </c>
      <c r="F2163" s="293" t="s">
        <v>166</v>
      </c>
      <c r="G2163" s="293" t="s">
        <v>7</v>
      </c>
      <c r="H2163" s="544">
        <v>44810</v>
      </c>
      <c r="I2163" s="293" t="s">
        <v>164</v>
      </c>
      <c r="J2163" s="268" t="s">
        <v>3416</v>
      </c>
      <c r="K2163" s="293" t="s">
        <v>903</v>
      </c>
      <c r="L2163" s="251">
        <v>732206</v>
      </c>
      <c r="M2163" s="298" t="s">
        <v>1587</v>
      </c>
      <c r="N2163" s="251">
        <v>326</v>
      </c>
      <c r="O2163" s="296"/>
      <c r="P2163" s="297"/>
      <c r="Q2163" s="293"/>
      <c r="R2163" s="293"/>
      <c r="S2163" s="293"/>
    </row>
    <row r="2164" spans="2:19" ht="15.6" thickBot="1">
      <c r="B2164" s="247">
        <f t="shared" si="0"/>
        <v>5619</v>
      </c>
      <c r="C2164" s="293" t="s">
        <v>429</v>
      </c>
      <c r="D2164" s="284" t="s">
        <v>3237</v>
      </c>
      <c r="E2164" s="524"/>
      <c r="F2164" s="293"/>
      <c r="G2164" s="293"/>
      <c r="H2164" s="544"/>
      <c r="I2164" s="293"/>
      <c r="J2164" s="268"/>
      <c r="K2164" s="293"/>
      <c r="L2164" s="251"/>
      <c r="M2164" s="298"/>
      <c r="N2164" s="353"/>
      <c r="O2164" s="296"/>
      <c r="P2164" s="297"/>
      <c r="Q2164" s="293"/>
      <c r="R2164" s="293"/>
      <c r="S2164" s="293"/>
    </row>
    <row r="2165" spans="2:19" ht="15.6" thickBot="1">
      <c r="B2165" s="247">
        <f t="shared" si="0"/>
        <v>5620</v>
      </c>
      <c r="C2165" s="293"/>
      <c r="D2165" s="294" t="s">
        <v>3237</v>
      </c>
      <c r="E2165" s="525"/>
      <c r="F2165" s="293"/>
      <c r="G2165" s="293"/>
      <c r="H2165" s="544"/>
      <c r="I2165" s="293"/>
      <c r="J2165" s="268"/>
      <c r="K2165" s="293"/>
      <c r="L2165" s="251"/>
      <c r="M2165" s="298"/>
      <c r="N2165" s="353"/>
      <c r="O2165" s="296"/>
      <c r="P2165" s="297"/>
      <c r="Q2165" s="293"/>
      <c r="R2165" s="293"/>
      <c r="S2165" s="293"/>
    </row>
    <row r="2166" spans="2:19" ht="15.6" thickBot="1">
      <c r="B2166" s="247">
        <f t="shared" si="0"/>
        <v>5621</v>
      </c>
      <c r="C2166" s="293" t="s">
        <v>2714</v>
      </c>
      <c r="D2166" s="294" t="s">
        <v>288</v>
      </c>
      <c r="E2166" s="524">
        <v>1350</v>
      </c>
      <c r="F2166" s="293" t="s">
        <v>166</v>
      </c>
      <c r="G2166" s="293" t="s">
        <v>7</v>
      </c>
      <c r="H2166" s="544">
        <v>44810</v>
      </c>
      <c r="I2166" s="293" t="s">
        <v>164</v>
      </c>
      <c r="J2166" s="268" t="s">
        <v>909</v>
      </c>
      <c r="K2166" s="293" t="s">
        <v>903</v>
      </c>
      <c r="L2166" s="251">
        <v>270074</v>
      </c>
      <c r="M2166" s="298" t="s">
        <v>970</v>
      </c>
      <c r="N2166" s="251">
        <v>62</v>
      </c>
      <c r="O2166" s="296"/>
      <c r="P2166" s="297"/>
      <c r="Q2166" s="293"/>
      <c r="R2166" s="293"/>
      <c r="S2166" s="293"/>
    </row>
    <row r="2167" spans="2:19" ht="15.6" thickBot="1">
      <c r="B2167" s="247">
        <f t="shared" si="0"/>
        <v>5622</v>
      </c>
      <c r="C2167" s="293" t="s">
        <v>429</v>
      </c>
      <c r="D2167" s="294" t="s">
        <v>558</v>
      </c>
      <c r="E2167" s="525">
        <v>1200</v>
      </c>
      <c r="F2167" s="293" t="s">
        <v>166</v>
      </c>
      <c r="G2167" s="293" t="s">
        <v>7</v>
      </c>
      <c r="H2167" s="544">
        <v>44811</v>
      </c>
      <c r="I2167" s="293" t="s">
        <v>402</v>
      </c>
      <c r="J2167" s="268" t="s">
        <v>2669</v>
      </c>
      <c r="K2167" s="293" t="s">
        <v>903</v>
      </c>
      <c r="L2167" s="251">
        <v>345623</v>
      </c>
      <c r="M2167" s="298" t="s">
        <v>994</v>
      </c>
      <c r="N2167" s="251">
        <v>254</v>
      </c>
      <c r="O2167" s="296"/>
      <c r="P2167" s="297"/>
      <c r="Q2167" s="293"/>
      <c r="R2167" s="293"/>
      <c r="S2167" s="293"/>
    </row>
    <row r="2168" spans="2:19" ht="15.6" thickBot="1">
      <c r="B2168" s="247">
        <f t="shared" si="0"/>
        <v>5623</v>
      </c>
      <c r="C2168" s="293" t="s">
        <v>429</v>
      </c>
      <c r="D2168" s="294" t="s">
        <v>820</v>
      </c>
      <c r="E2168" s="524">
        <v>1800</v>
      </c>
      <c r="F2168" s="293" t="s">
        <v>163</v>
      </c>
      <c r="G2168" s="293" t="s">
        <v>7</v>
      </c>
      <c r="H2168" s="544">
        <v>44811</v>
      </c>
      <c r="I2168" s="293" t="s">
        <v>164</v>
      </c>
      <c r="J2168" s="268" t="s">
        <v>3507</v>
      </c>
      <c r="K2168" s="293" t="s">
        <v>1768</v>
      </c>
      <c r="L2168" s="251">
        <v>533278</v>
      </c>
      <c r="M2168" s="298" t="s">
        <v>862</v>
      </c>
      <c r="N2168" s="251">
        <v>321</v>
      </c>
      <c r="O2168" s="296"/>
      <c r="P2168" s="297"/>
      <c r="Q2168" s="293"/>
      <c r="R2168" s="293"/>
      <c r="S2168" s="293"/>
    </row>
    <row r="2169" spans="2:19" ht="15.6" thickBot="1">
      <c r="B2169" s="247">
        <f t="shared" si="0"/>
        <v>5624</v>
      </c>
      <c r="C2169" s="293"/>
      <c r="D2169" s="440" t="s">
        <v>3237</v>
      </c>
      <c r="E2169" s="525"/>
      <c r="F2169" s="293"/>
      <c r="G2169" s="293"/>
      <c r="H2169" s="544"/>
      <c r="I2169" s="293"/>
      <c r="J2169" s="268"/>
      <c r="K2169" s="293"/>
      <c r="L2169" s="251"/>
      <c r="M2169" s="298"/>
      <c r="N2169" s="251"/>
      <c r="O2169" s="296"/>
      <c r="P2169" s="297"/>
      <c r="Q2169" s="293"/>
      <c r="R2169" s="293"/>
      <c r="S2169" s="293"/>
    </row>
    <row r="2170" spans="2:19" ht="15.6" thickBot="1">
      <c r="B2170" s="247">
        <f t="shared" si="0"/>
        <v>5625</v>
      </c>
      <c r="C2170" s="293" t="s">
        <v>427</v>
      </c>
      <c r="D2170" s="294" t="s">
        <v>3397</v>
      </c>
      <c r="E2170" s="524">
        <v>18000</v>
      </c>
      <c r="F2170" s="293" t="s">
        <v>303</v>
      </c>
      <c r="G2170" s="293" t="s">
        <v>1875</v>
      </c>
      <c r="H2170" s="544">
        <v>44812</v>
      </c>
      <c r="I2170" s="293" t="s">
        <v>224</v>
      </c>
      <c r="J2170" s="268" t="s">
        <v>224</v>
      </c>
      <c r="K2170" s="293" t="s">
        <v>1775</v>
      </c>
      <c r="L2170" s="251">
        <v>18121</v>
      </c>
      <c r="M2170" s="298" t="s">
        <v>123</v>
      </c>
      <c r="N2170" s="251">
        <v>29</v>
      </c>
      <c r="O2170" s="296"/>
      <c r="P2170" s="297"/>
      <c r="Q2170" s="293"/>
      <c r="R2170" s="293"/>
      <c r="S2170" s="293"/>
    </row>
    <row r="2171" spans="2:19" ht="15.6" thickBot="1">
      <c r="B2171" s="247">
        <f t="shared" si="0"/>
        <v>5626</v>
      </c>
      <c r="C2171" s="293" t="s">
        <v>429</v>
      </c>
      <c r="D2171" s="294" t="s">
        <v>1869</v>
      </c>
      <c r="E2171" s="525">
        <v>2000</v>
      </c>
      <c r="F2171" s="293" t="s">
        <v>166</v>
      </c>
      <c r="G2171" s="293" t="s">
        <v>7</v>
      </c>
      <c r="H2171" s="544">
        <v>44813</v>
      </c>
      <c r="I2171" s="293" t="s">
        <v>224</v>
      </c>
      <c r="J2171" s="268" t="s">
        <v>2669</v>
      </c>
      <c r="K2171" s="293" t="s">
        <v>903</v>
      </c>
      <c r="L2171" s="251">
        <v>237873</v>
      </c>
      <c r="M2171" s="298" t="s">
        <v>1868</v>
      </c>
      <c r="N2171" s="251">
        <v>356</v>
      </c>
      <c r="O2171" s="296"/>
      <c r="P2171" s="297"/>
      <c r="Q2171" s="293"/>
      <c r="R2171" s="293"/>
      <c r="S2171" s="293"/>
    </row>
    <row r="2172" spans="2:19" ht="15.6" thickBot="1">
      <c r="B2172" s="247">
        <f t="shared" si="0"/>
        <v>5627</v>
      </c>
      <c r="C2172" s="293" t="s">
        <v>429</v>
      </c>
      <c r="D2172" s="294" t="s">
        <v>2633</v>
      </c>
      <c r="E2172" s="524">
        <v>3350</v>
      </c>
      <c r="F2172" s="293" t="s">
        <v>198</v>
      </c>
      <c r="G2172" s="293" t="s">
        <v>1875</v>
      </c>
      <c r="H2172" s="544">
        <v>44813</v>
      </c>
      <c r="I2172" s="293" t="s">
        <v>164</v>
      </c>
      <c r="J2172" s="268" t="s">
        <v>3386</v>
      </c>
      <c r="K2172" s="293" t="s">
        <v>1749</v>
      </c>
      <c r="L2172" s="251">
        <v>378754</v>
      </c>
      <c r="M2172" s="298" t="s">
        <v>1363</v>
      </c>
      <c r="N2172" s="251">
        <v>82</v>
      </c>
      <c r="O2172" s="296"/>
      <c r="P2172" s="297"/>
      <c r="Q2172" s="293"/>
      <c r="R2172" s="293"/>
      <c r="S2172" s="293"/>
    </row>
    <row r="2173" spans="2:19" ht="15.6" thickBot="1">
      <c r="B2173" s="247">
        <f t="shared" si="0"/>
        <v>5628</v>
      </c>
      <c r="C2173" s="293" t="s">
        <v>429</v>
      </c>
      <c r="D2173" s="294" t="s">
        <v>818</v>
      </c>
      <c r="E2173" s="526">
        <v>3350</v>
      </c>
      <c r="F2173" s="293" t="s">
        <v>865</v>
      </c>
      <c r="G2173" s="293" t="s">
        <v>1875</v>
      </c>
      <c r="H2173" s="544">
        <v>44816</v>
      </c>
      <c r="I2173" s="293" t="s">
        <v>164</v>
      </c>
      <c r="J2173" s="268" t="s">
        <v>3188</v>
      </c>
      <c r="K2173" s="293" t="s">
        <v>1770</v>
      </c>
      <c r="L2173" s="251">
        <v>26714</v>
      </c>
      <c r="M2173" s="298" t="s">
        <v>860</v>
      </c>
      <c r="N2173" s="251">
        <v>319</v>
      </c>
      <c r="O2173" s="296"/>
      <c r="P2173" s="297"/>
      <c r="Q2173" s="293"/>
      <c r="R2173" s="293"/>
      <c r="S2173" s="293"/>
    </row>
    <row r="2174" spans="2:19" ht="15.6" thickBot="1">
      <c r="B2174" s="247">
        <f t="shared" si="0"/>
        <v>5629</v>
      </c>
      <c r="C2174" s="293" t="s">
        <v>429</v>
      </c>
      <c r="D2174" s="294" t="s">
        <v>818</v>
      </c>
      <c r="E2174" s="524">
        <v>3350</v>
      </c>
      <c r="F2174" s="293" t="s">
        <v>198</v>
      </c>
      <c r="G2174" s="293" t="s">
        <v>1875</v>
      </c>
      <c r="H2174" s="544">
        <v>44816</v>
      </c>
      <c r="I2174" s="293" t="s">
        <v>164</v>
      </c>
      <c r="J2174" s="268" t="s">
        <v>3170</v>
      </c>
      <c r="K2174" s="293" t="s">
        <v>1749</v>
      </c>
      <c r="L2174" s="251">
        <v>26798</v>
      </c>
      <c r="M2174" s="298" t="s">
        <v>860</v>
      </c>
      <c r="N2174" s="251">
        <v>330</v>
      </c>
      <c r="O2174" s="296"/>
      <c r="P2174" s="297"/>
      <c r="Q2174" s="293"/>
      <c r="R2174" s="293"/>
      <c r="S2174" s="293"/>
    </row>
    <row r="2175" spans="2:19" ht="15.6" thickBot="1">
      <c r="B2175" s="247">
        <f t="shared" si="0"/>
        <v>5630</v>
      </c>
      <c r="C2175" s="293" t="s">
        <v>429</v>
      </c>
      <c r="D2175" s="284" t="s">
        <v>3237</v>
      </c>
      <c r="E2175" s="525"/>
      <c r="F2175" s="293"/>
      <c r="G2175" s="293"/>
      <c r="H2175" s="544"/>
      <c r="I2175" s="293"/>
      <c r="J2175" s="268"/>
      <c r="K2175" s="293"/>
      <c r="L2175" s="251"/>
      <c r="M2175" s="298"/>
      <c r="N2175" s="353"/>
      <c r="O2175" s="296"/>
      <c r="P2175" s="297"/>
      <c r="Q2175" s="293"/>
      <c r="R2175" s="293"/>
      <c r="S2175" s="293"/>
    </row>
    <row r="2176" spans="2:19" ht="15.6" thickBot="1">
      <c r="B2176" s="247">
        <f t="shared" si="0"/>
        <v>5631</v>
      </c>
      <c r="C2176" s="293"/>
      <c r="D2176" s="284" t="s">
        <v>3237</v>
      </c>
      <c r="E2176" s="524"/>
      <c r="F2176" s="293"/>
      <c r="G2176" s="293"/>
      <c r="H2176" s="544"/>
      <c r="I2176" s="293"/>
      <c r="J2176" s="268"/>
      <c r="K2176" s="293"/>
      <c r="L2176" s="251"/>
      <c r="M2176" s="298"/>
      <c r="N2176" s="353"/>
      <c r="O2176" s="296"/>
      <c r="P2176" s="297"/>
      <c r="Q2176" s="293"/>
      <c r="R2176" s="293"/>
      <c r="S2176" s="293"/>
    </row>
    <row r="2177" spans="2:19" ht="15.6" thickBot="1">
      <c r="B2177" s="247">
        <f t="shared" si="0"/>
        <v>5632</v>
      </c>
      <c r="C2177" s="293" t="s">
        <v>429</v>
      </c>
      <c r="D2177" s="294" t="s">
        <v>1554</v>
      </c>
      <c r="E2177" s="525">
        <v>2180</v>
      </c>
      <c r="F2177" s="293" t="s">
        <v>163</v>
      </c>
      <c r="G2177" s="293" t="s">
        <v>7</v>
      </c>
      <c r="H2177" s="544">
        <v>44816</v>
      </c>
      <c r="I2177" s="293" t="s">
        <v>164</v>
      </c>
      <c r="J2177" s="268" t="s">
        <v>3170</v>
      </c>
      <c r="K2177" s="293" t="s">
        <v>1751</v>
      </c>
      <c r="L2177" s="251">
        <v>466368</v>
      </c>
      <c r="M2177" s="298" t="s">
        <v>1586</v>
      </c>
      <c r="N2177" s="251">
        <v>325</v>
      </c>
      <c r="O2177" s="296"/>
      <c r="P2177" s="297"/>
      <c r="Q2177" s="293"/>
      <c r="R2177" s="293"/>
      <c r="S2177" s="293"/>
    </row>
    <row r="2178" spans="2:19" ht="15.6" thickBot="1">
      <c r="B2178" s="247">
        <f t="shared" si="0"/>
        <v>5633</v>
      </c>
      <c r="C2178" s="293" t="s">
        <v>429</v>
      </c>
      <c r="D2178" s="284" t="s">
        <v>3237</v>
      </c>
      <c r="E2178" s="524"/>
      <c r="F2178" s="293"/>
      <c r="G2178" s="293"/>
      <c r="H2178" s="544"/>
      <c r="I2178" s="293"/>
      <c r="J2178" s="268"/>
      <c r="K2178" s="293"/>
      <c r="L2178" s="251"/>
      <c r="M2178" s="298"/>
      <c r="N2178" s="353"/>
      <c r="O2178" s="296"/>
      <c r="P2178" s="297"/>
      <c r="Q2178" s="293"/>
      <c r="R2178" s="293"/>
      <c r="S2178" s="293"/>
    </row>
    <row r="2179" spans="2:19" ht="15.6" thickBot="1">
      <c r="B2179" s="247">
        <f t="shared" ref="B2179:B2242" si="1">B2178+1</f>
        <v>5634</v>
      </c>
      <c r="C2179" s="293" t="s">
        <v>429</v>
      </c>
      <c r="D2179" s="284" t="s">
        <v>3237</v>
      </c>
      <c r="E2179" s="525"/>
      <c r="F2179" s="293"/>
      <c r="G2179" s="293"/>
      <c r="H2179" s="544"/>
      <c r="I2179" s="293"/>
      <c r="J2179" s="268"/>
      <c r="K2179" s="293"/>
      <c r="L2179" s="251"/>
      <c r="M2179" s="298"/>
      <c r="N2179" s="353"/>
      <c r="O2179" s="296"/>
      <c r="P2179" s="297"/>
      <c r="Q2179" s="293"/>
      <c r="R2179" s="293"/>
      <c r="S2179" s="293"/>
    </row>
    <row r="2180" spans="2:19" ht="15.6" thickBot="1">
      <c r="B2180" s="247">
        <f t="shared" si="1"/>
        <v>5635</v>
      </c>
      <c r="C2180" s="293" t="s">
        <v>429</v>
      </c>
      <c r="D2180" s="294" t="s">
        <v>2285</v>
      </c>
      <c r="E2180" s="527">
        <v>3200</v>
      </c>
      <c r="F2180" s="293" t="s">
        <v>166</v>
      </c>
      <c r="G2180" s="293" t="s">
        <v>1875</v>
      </c>
      <c r="H2180" s="544">
        <v>44816</v>
      </c>
      <c r="I2180" s="293" t="s">
        <v>164</v>
      </c>
      <c r="J2180" s="268" t="s">
        <v>4943</v>
      </c>
      <c r="K2180" s="293" t="s">
        <v>903</v>
      </c>
      <c r="L2180" s="251">
        <v>2000907</v>
      </c>
      <c r="M2180" s="298" t="s">
        <v>2284</v>
      </c>
      <c r="N2180" s="251">
        <v>369</v>
      </c>
      <c r="O2180" s="296"/>
      <c r="P2180" s="297"/>
      <c r="Q2180" s="293"/>
      <c r="R2180" s="293"/>
      <c r="S2180" s="293"/>
    </row>
    <row r="2181" spans="2:19" ht="15.6" thickBot="1">
      <c r="B2181" s="247">
        <f t="shared" si="1"/>
        <v>5636</v>
      </c>
      <c r="C2181" s="293" t="s">
        <v>429</v>
      </c>
      <c r="D2181" s="284" t="s">
        <v>3237</v>
      </c>
      <c r="E2181" s="528"/>
      <c r="F2181" s="293"/>
      <c r="G2181" s="293"/>
      <c r="H2181" s="544"/>
      <c r="I2181" s="293"/>
      <c r="J2181" s="268"/>
      <c r="K2181" s="293"/>
      <c r="L2181" s="251"/>
      <c r="M2181" s="298"/>
      <c r="N2181" s="353"/>
      <c r="O2181" s="296"/>
      <c r="P2181" s="297"/>
      <c r="Q2181" s="293"/>
      <c r="R2181" s="293"/>
      <c r="S2181" s="293"/>
    </row>
    <row r="2182" spans="2:19" ht="15.6" thickBot="1">
      <c r="B2182" s="247">
        <f t="shared" si="1"/>
        <v>5637</v>
      </c>
      <c r="C2182" s="293" t="s">
        <v>2714</v>
      </c>
      <c r="D2182" s="294" t="s">
        <v>261</v>
      </c>
      <c r="E2182" s="529">
        <v>1350</v>
      </c>
      <c r="F2182" s="293" t="s">
        <v>166</v>
      </c>
      <c r="G2182" s="293" t="s">
        <v>7</v>
      </c>
      <c r="H2182" s="544">
        <v>44818</v>
      </c>
      <c r="I2182" s="293" t="s">
        <v>164</v>
      </c>
      <c r="J2182" s="268" t="s">
        <v>3600</v>
      </c>
      <c r="K2182" s="293" t="s">
        <v>903</v>
      </c>
      <c r="L2182" s="251">
        <v>120829</v>
      </c>
      <c r="M2182" s="298" t="s">
        <v>946</v>
      </c>
      <c r="N2182" s="251">
        <v>14</v>
      </c>
      <c r="O2182" s="296"/>
      <c r="P2182" s="297"/>
      <c r="Q2182" s="293"/>
      <c r="R2182" s="293"/>
      <c r="S2182" s="293"/>
    </row>
    <row r="2183" spans="2:19" ht="15.6" thickBot="1">
      <c r="B2183" s="247">
        <f t="shared" si="1"/>
        <v>5638</v>
      </c>
      <c r="C2183" s="293" t="s">
        <v>294</v>
      </c>
      <c r="D2183" s="294" t="s">
        <v>30</v>
      </c>
      <c r="E2183" s="528">
        <v>3350</v>
      </c>
      <c r="F2183" s="293" t="s">
        <v>198</v>
      </c>
      <c r="G2183" s="293" t="s">
        <v>1875</v>
      </c>
      <c r="H2183" s="544">
        <v>44817</v>
      </c>
      <c r="I2183" s="293" t="s">
        <v>164</v>
      </c>
      <c r="J2183" s="268" t="s">
        <v>3552</v>
      </c>
      <c r="K2183" s="293" t="s">
        <v>1749</v>
      </c>
      <c r="L2183" s="251">
        <v>447253</v>
      </c>
      <c r="M2183" s="298" t="s">
        <v>33</v>
      </c>
      <c r="N2183" s="251">
        <v>281</v>
      </c>
      <c r="O2183" s="296"/>
      <c r="P2183" s="297"/>
      <c r="Q2183" s="293"/>
      <c r="R2183" s="293"/>
      <c r="S2183" s="293"/>
    </row>
    <row r="2184" spans="2:19" ht="15.6" thickBot="1">
      <c r="B2184" s="247">
        <f t="shared" si="1"/>
        <v>5639</v>
      </c>
      <c r="C2184" s="293" t="s">
        <v>294</v>
      </c>
      <c r="D2184" s="294" t="s">
        <v>3346</v>
      </c>
      <c r="E2184" s="529">
        <v>3350</v>
      </c>
      <c r="F2184" s="293" t="s">
        <v>198</v>
      </c>
      <c r="G2184" s="293" t="s">
        <v>7</v>
      </c>
      <c r="H2184" s="544">
        <v>44817</v>
      </c>
      <c r="I2184" s="293" t="s">
        <v>164</v>
      </c>
      <c r="J2184" s="268" t="s">
        <v>3552</v>
      </c>
      <c r="K2184" s="293" t="s">
        <v>1749</v>
      </c>
      <c r="L2184" s="251">
        <v>766797</v>
      </c>
      <c r="M2184" s="298" t="s">
        <v>1393</v>
      </c>
      <c r="N2184" s="251">
        <v>165</v>
      </c>
      <c r="O2184" s="296"/>
      <c r="P2184" s="297"/>
      <c r="Q2184" s="293"/>
      <c r="R2184" s="293"/>
      <c r="S2184" s="293"/>
    </row>
    <row r="2185" spans="2:19" ht="15.6" thickBot="1">
      <c r="B2185" s="247">
        <f t="shared" si="1"/>
        <v>5640</v>
      </c>
      <c r="C2185" s="293"/>
      <c r="D2185" s="284" t="s">
        <v>3237</v>
      </c>
      <c r="E2185" s="528"/>
      <c r="F2185" s="293"/>
      <c r="G2185" s="293"/>
      <c r="H2185" s="544"/>
      <c r="I2185" s="293"/>
      <c r="J2185" s="268"/>
      <c r="K2185" s="293"/>
      <c r="L2185" s="251"/>
      <c r="M2185" s="298"/>
      <c r="N2185" s="353"/>
      <c r="O2185" s="296"/>
      <c r="P2185" s="297"/>
      <c r="Q2185" s="293"/>
      <c r="R2185" s="293"/>
      <c r="S2185" s="293"/>
    </row>
    <row r="2186" spans="2:19" ht="15.6" thickBot="1">
      <c r="B2186" s="247">
        <f t="shared" si="1"/>
        <v>5641</v>
      </c>
      <c r="C2186" s="293" t="s">
        <v>429</v>
      </c>
      <c r="D2186" s="294" t="s">
        <v>1583</v>
      </c>
      <c r="E2186" s="529">
        <v>200</v>
      </c>
      <c r="F2186" s="293" t="s">
        <v>166</v>
      </c>
      <c r="G2186" s="293" t="s">
        <v>7</v>
      </c>
      <c r="H2186" s="544">
        <v>44817</v>
      </c>
      <c r="I2186" s="293" t="s">
        <v>402</v>
      </c>
      <c r="J2186" s="268" t="s">
        <v>3601</v>
      </c>
      <c r="K2186" s="293" t="s">
        <v>903</v>
      </c>
      <c r="L2186" s="251">
        <v>817223</v>
      </c>
      <c r="M2186" s="298" t="s">
        <v>1588</v>
      </c>
      <c r="N2186" s="251">
        <v>328</v>
      </c>
      <c r="O2186" s="296"/>
      <c r="P2186" s="297"/>
      <c r="Q2186" s="293"/>
      <c r="R2186" s="293"/>
      <c r="S2186" s="293"/>
    </row>
    <row r="2187" spans="2:19" ht="15.6" thickBot="1">
      <c r="B2187" s="247">
        <f t="shared" si="1"/>
        <v>5642</v>
      </c>
      <c r="C2187" s="293" t="s">
        <v>429</v>
      </c>
      <c r="D2187" s="294" t="s">
        <v>3420</v>
      </c>
      <c r="E2187" s="528">
        <v>400</v>
      </c>
      <c r="F2187" s="293" t="s">
        <v>166</v>
      </c>
      <c r="G2187" s="293" t="s">
        <v>7</v>
      </c>
      <c r="H2187" s="544">
        <v>44817</v>
      </c>
      <c r="I2187" s="293" t="s">
        <v>402</v>
      </c>
      <c r="J2187" s="268" t="s">
        <v>3601</v>
      </c>
      <c r="K2187" s="293" t="s">
        <v>903</v>
      </c>
      <c r="L2187" s="251">
        <v>925362</v>
      </c>
      <c r="M2187" s="298" t="s">
        <v>92</v>
      </c>
      <c r="N2187" s="251">
        <v>200</v>
      </c>
      <c r="O2187" s="296"/>
      <c r="P2187" s="297"/>
      <c r="Q2187" s="293"/>
      <c r="R2187" s="293"/>
      <c r="S2187" s="293"/>
    </row>
    <row r="2188" spans="2:19" ht="15.6" thickBot="1">
      <c r="B2188" s="247">
        <f t="shared" si="1"/>
        <v>5643</v>
      </c>
      <c r="C2188" s="293" t="s">
        <v>429</v>
      </c>
      <c r="D2188" s="294" t="s">
        <v>580</v>
      </c>
      <c r="E2188" s="529">
        <v>150</v>
      </c>
      <c r="F2188" s="293" t="s">
        <v>865</v>
      </c>
      <c r="G2188" s="293" t="s">
        <v>1875</v>
      </c>
      <c r="H2188" s="544">
        <v>44824</v>
      </c>
      <c r="I2188" s="293" t="s">
        <v>402</v>
      </c>
      <c r="J2188" s="268" t="s">
        <v>284</v>
      </c>
      <c r="K2188" s="293" t="s">
        <v>1770</v>
      </c>
      <c r="L2188" s="251">
        <v>367541</v>
      </c>
      <c r="M2188" s="298" t="s">
        <v>848</v>
      </c>
      <c r="N2188" s="251">
        <v>306</v>
      </c>
      <c r="O2188" s="296"/>
      <c r="P2188" s="297"/>
      <c r="Q2188" s="293"/>
      <c r="R2188" s="293"/>
      <c r="S2188" s="293"/>
    </row>
    <row r="2189" spans="2:19" ht="15.6" thickBot="1">
      <c r="B2189" s="247">
        <f t="shared" si="1"/>
        <v>5644</v>
      </c>
      <c r="C2189" s="293" t="s">
        <v>429</v>
      </c>
      <c r="D2189" s="294" t="s">
        <v>3237</v>
      </c>
      <c r="E2189" s="528"/>
      <c r="F2189" s="293"/>
      <c r="G2189" s="293"/>
      <c r="H2189" s="544"/>
      <c r="I2189" s="293"/>
      <c r="J2189" s="268"/>
      <c r="K2189" s="293"/>
      <c r="L2189" s="251"/>
      <c r="M2189" s="298"/>
      <c r="N2189" s="251"/>
      <c r="O2189" s="296"/>
      <c r="P2189" s="297"/>
      <c r="Q2189" s="293"/>
      <c r="R2189" s="293"/>
      <c r="S2189" s="293"/>
    </row>
    <row r="2190" spans="2:19" ht="15.6" thickBot="1">
      <c r="B2190" s="247">
        <f t="shared" si="1"/>
        <v>5645</v>
      </c>
      <c r="C2190" s="293" t="s">
        <v>429</v>
      </c>
      <c r="D2190" s="294" t="s">
        <v>1562</v>
      </c>
      <c r="E2190" s="529">
        <v>3350</v>
      </c>
      <c r="F2190" s="293" t="s">
        <v>198</v>
      </c>
      <c r="G2190" s="293" t="s">
        <v>7</v>
      </c>
      <c r="H2190" s="544">
        <v>44823</v>
      </c>
      <c r="I2190" s="293" t="s">
        <v>164</v>
      </c>
      <c r="J2190" s="268" t="s">
        <v>3463</v>
      </c>
      <c r="K2190" s="293" t="s">
        <v>1749</v>
      </c>
      <c r="L2190" s="251">
        <v>1746376</v>
      </c>
      <c r="M2190" s="298" t="s">
        <v>1590</v>
      </c>
      <c r="N2190" s="251">
        <v>331</v>
      </c>
      <c r="O2190" s="296"/>
      <c r="P2190" s="297"/>
      <c r="Q2190" s="293"/>
      <c r="R2190" s="293"/>
      <c r="S2190" s="293"/>
    </row>
    <row r="2191" spans="2:19" ht="15.6" thickBot="1">
      <c r="B2191" s="247">
        <f t="shared" si="1"/>
        <v>5646</v>
      </c>
      <c r="C2191" s="293" t="s">
        <v>433</v>
      </c>
      <c r="D2191" s="294" t="s">
        <v>436</v>
      </c>
      <c r="E2191" s="528">
        <v>5500</v>
      </c>
      <c r="F2191" s="293" t="s">
        <v>166</v>
      </c>
      <c r="G2191" s="293" t="s">
        <v>7</v>
      </c>
      <c r="H2191" s="544">
        <v>44823</v>
      </c>
      <c r="I2191" s="293" t="s">
        <v>224</v>
      </c>
      <c r="J2191" s="268" t="s">
        <v>694</v>
      </c>
      <c r="K2191" s="293" t="s">
        <v>903</v>
      </c>
      <c r="L2191" s="251">
        <v>2155540</v>
      </c>
      <c r="M2191" s="298" t="s">
        <v>940</v>
      </c>
      <c r="N2191" s="251">
        <v>12</v>
      </c>
      <c r="O2191" s="296"/>
      <c r="P2191" s="297"/>
      <c r="Q2191" s="293"/>
      <c r="R2191" s="293"/>
      <c r="S2191" s="293"/>
    </row>
    <row r="2192" spans="2:19" ht="15.6" thickBot="1">
      <c r="B2192" s="247">
        <f t="shared" si="1"/>
        <v>5647</v>
      </c>
      <c r="C2192" s="293" t="s">
        <v>429</v>
      </c>
      <c r="D2192" s="294" t="s">
        <v>2088</v>
      </c>
      <c r="E2192" s="529">
        <v>800</v>
      </c>
      <c r="F2192" s="293" t="s">
        <v>166</v>
      </c>
      <c r="G2192" s="293" t="s">
        <v>7</v>
      </c>
      <c r="H2192" s="544">
        <v>44823</v>
      </c>
      <c r="I2192" s="293" t="s">
        <v>402</v>
      </c>
      <c r="J2192" s="268" t="s">
        <v>3601</v>
      </c>
      <c r="K2192" s="293" t="s">
        <v>903</v>
      </c>
      <c r="L2192" s="251">
        <v>2242845</v>
      </c>
      <c r="M2192" s="298" t="s">
        <v>2087</v>
      </c>
      <c r="N2192" s="251">
        <v>359</v>
      </c>
      <c r="O2192" s="296"/>
      <c r="P2192" s="297"/>
      <c r="Q2192" s="293"/>
      <c r="R2192" s="293"/>
      <c r="S2192" s="293"/>
    </row>
    <row r="2193" spans="2:20" ht="15.6" thickBot="1">
      <c r="B2193" s="247">
        <f t="shared" si="1"/>
        <v>5648</v>
      </c>
      <c r="C2193" s="293" t="s">
        <v>429</v>
      </c>
      <c r="D2193" s="294" t="s">
        <v>93</v>
      </c>
      <c r="E2193" s="579">
        <v>4360</v>
      </c>
      <c r="F2193" s="293" t="s">
        <v>163</v>
      </c>
      <c r="G2193" s="293" t="s">
        <v>7</v>
      </c>
      <c r="H2193" s="544">
        <v>44819</v>
      </c>
      <c r="I2193" s="293" t="s">
        <v>164</v>
      </c>
      <c r="J2193" s="268" t="s">
        <v>3602</v>
      </c>
      <c r="K2193" s="293" t="s">
        <v>1751</v>
      </c>
      <c r="L2193" s="251">
        <v>160262</v>
      </c>
      <c r="M2193" s="298" t="s">
        <v>94</v>
      </c>
      <c r="N2193" s="251">
        <v>231</v>
      </c>
      <c r="O2193" s="296"/>
      <c r="P2193" s="297"/>
      <c r="Q2193" s="293"/>
      <c r="R2193" s="293"/>
      <c r="S2193" s="293"/>
    </row>
    <row r="2194" spans="2:20" ht="15.6" thickBot="1">
      <c r="B2194" s="247">
        <f t="shared" si="1"/>
        <v>5649</v>
      </c>
      <c r="C2194" s="293" t="s">
        <v>429</v>
      </c>
      <c r="D2194" s="294" t="s">
        <v>1062</v>
      </c>
      <c r="E2194" s="529">
        <v>300</v>
      </c>
      <c r="F2194" s="293" t="s">
        <v>166</v>
      </c>
      <c r="G2194" s="293" t="s">
        <v>7</v>
      </c>
      <c r="H2194" s="544">
        <v>44818</v>
      </c>
      <c r="I2194" s="293" t="s">
        <v>402</v>
      </c>
      <c r="J2194" s="268" t="s">
        <v>2986</v>
      </c>
      <c r="K2194" s="293" t="s">
        <v>903</v>
      </c>
      <c r="L2194" s="251">
        <v>1146334</v>
      </c>
      <c r="M2194" s="298" t="s">
        <v>1060</v>
      </c>
      <c r="N2194" s="251">
        <v>53</v>
      </c>
      <c r="O2194" s="296"/>
      <c r="P2194" s="297"/>
      <c r="Q2194" s="293"/>
      <c r="R2194" s="293"/>
      <c r="S2194" s="293"/>
    </row>
    <row r="2195" spans="2:20" ht="15.6" thickBot="1">
      <c r="B2195" s="247">
        <f t="shared" si="1"/>
        <v>5650</v>
      </c>
      <c r="C2195" s="293"/>
      <c r="D2195" s="453" t="s">
        <v>3237</v>
      </c>
      <c r="E2195" s="528"/>
      <c r="F2195" s="293"/>
      <c r="G2195" s="293"/>
      <c r="H2195" s="544"/>
      <c r="I2195" s="293"/>
      <c r="J2195" s="268"/>
      <c r="K2195" s="293"/>
      <c r="L2195" s="251"/>
      <c r="M2195" s="298"/>
      <c r="N2195" s="353"/>
      <c r="O2195" s="296"/>
      <c r="P2195" s="297"/>
      <c r="Q2195" s="293"/>
      <c r="R2195" s="293"/>
      <c r="S2195" s="293"/>
    </row>
    <row r="2196" spans="2:20" ht="15.6" thickBot="1">
      <c r="B2196" s="247">
        <f t="shared" si="1"/>
        <v>5651</v>
      </c>
      <c r="C2196" s="293" t="s">
        <v>427</v>
      </c>
      <c r="D2196" s="453" t="s">
        <v>3237</v>
      </c>
      <c r="E2196" s="529"/>
      <c r="F2196" s="293"/>
      <c r="G2196" s="293"/>
      <c r="H2196" s="544"/>
      <c r="I2196" s="293"/>
      <c r="J2196" s="268"/>
      <c r="K2196" s="293"/>
      <c r="L2196" s="251"/>
      <c r="M2196" s="298"/>
      <c r="N2196" s="353"/>
      <c r="O2196" s="296"/>
      <c r="P2196" s="297"/>
      <c r="Q2196" s="293"/>
      <c r="R2196" s="293"/>
      <c r="S2196" s="293"/>
    </row>
    <row r="2197" spans="2:20" ht="15.6" thickBot="1">
      <c r="B2197" s="247">
        <f t="shared" si="1"/>
        <v>5652</v>
      </c>
      <c r="C2197" s="293" t="s">
        <v>429</v>
      </c>
      <c r="D2197" s="294" t="s">
        <v>2776</v>
      </c>
      <c r="E2197" s="528">
        <v>1600</v>
      </c>
      <c r="F2197" s="293" t="s">
        <v>166</v>
      </c>
      <c r="G2197" s="293" t="s">
        <v>7</v>
      </c>
      <c r="H2197" s="544">
        <v>44804</v>
      </c>
      <c r="I2197" s="293" t="s">
        <v>164</v>
      </c>
      <c r="J2197" s="268" t="s">
        <v>3064</v>
      </c>
      <c r="K2197" s="293" t="s">
        <v>903</v>
      </c>
      <c r="L2197" s="251">
        <v>831</v>
      </c>
      <c r="M2197" s="298" t="s">
        <v>2774</v>
      </c>
      <c r="N2197" s="251">
        <v>384</v>
      </c>
      <c r="O2197" s="296"/>
      <c r="P2197" s="297"/>
      <c r="Q2197" s="293"/>
      <c r="R2197" s="293"/>
      <c r="S2197" s="293"/>
    </row>
    <row r="2198" spans="2:20" ht="15.6" thickBot="1">
      <c r="B2198" s="247">
        <f t="shared" si="1"/>
        <v>5653</v>
      </c>
      <c r="C2198" s="293" t="s">
        <v>429</v>
      </c>
      <c r="D2198" s="294" t="s">
        <v>1062</v>
      </c>
      <c r="E2198" s="529">
        <v>5900</v>
      </c>
      <c r="F2198" s="293" t="s">
        <v>166</v>
      </c>
      <c r="G2198" s="293" t="s">
        <v>7</v>
      </c>
      <c r="H2198" s="544">
        <v>44804</v>
      </c>
      <c r="I2198" s="293" t="s">
        <v>402</v>
      </c>
      <c r="J2198" s="268" t="s">
        <v>383</v>
      </c>
      <c r="K2198" s="293" t="s">
        <v>903</v>
      </c>
      <c r="L2198" s="251">
        <v>558807</v>
      </c>
      <c r="M2198" s="298" t="s">
        <v>1060</v>
      </c>
      <c r="N2198" s="251">
        <v>53</v>
      </c>
      <c r="O2198" s="296"/>
      <c r="P2198" s="297"/>
      <c r="Q2198" s="293"/>
      <c r="R2198" s="293"/>
      <c r="S2198" s="293"/>
    </row>
    <row r="2199" spans="2:20" ht="15.6" thickBot="1">
      <c r="B2199" s="247">
        <f t="shared" si="1"/>
        <v>5654</v>
      </c>
      <c r="C2199" s="293" t="s">
        <v>429</v>
      </c>
      <c r="D2199" s="294" t="s">
        <v>320</v>
      </c>
      <c r="E2199" s="528">
        <v>29000</v>
      </c>
      <c r="F2199" s="293" t="s">
        <v>198</v>
      </c>
      <c r="G2199" s="293" t="s">
        <v>7</v>
      </c>
      <c r="H2199" s="544">
        <v>44803</v>
      </c>
      <c r="I2199" s="293" t="s">
        <v>224</v>
      </c>
      <c r="J2199" s="268" t="s">
        <v>694</v>
      </c>
      <c r="K2199" s="293" t="s">
        <v>1749</v>
      </c>
      <c r="L2199" s="251">
        <v>826965</v>
      </c>
      <c r="M2199" s="298" t="s">
        <v>1293</v>
      </c>
      <c r="N2199" s="251">
        <v>167</v>
      </c>
      <c r="O2199" s="296"/>
      <c r="P2199" s="297"/>
      <c r="Q2199" s="293"/>
      <c r="R2199" s="293"/>
      <c r="S2199" s="293"/>
    </row>
    <row r="2200" spans="2:20" ht="15.6" thickBot="1">
      <c r="B2200" s="247">
        <f t="shared" si="1"/>
        <v>5655</v>
      </c>
      <c r="C2200" s="293" t="s">
        <v>429</v>
      </c>
      <c r="D2200" s="294" t="s">
        <v>2900</v>
      </c>
      <c r="E2200" s="529">
        <v>2275</v>
      </c>
      <c r="F2200" s="293" t="s">
        <v>518</v>
      </c>
      <c r="G2200" s="293" t="s">
        <v>7</v>
      </c>
      <c r="H2200" s="544">
        <v>44826</v>
      </c>
      <c r="I2200" s="293" t="s">
        <v>164</v>
      </c>
      <c r="J2200" s="268" t="s">
        <v>2698</v>
      </c>
      <c r="K2200" s="293" t="s">
        <v>1771</v>
      </c>
      <c r="L2200" s="251">
        <v>555666</v>
      </c>
      <c r="M2200" s="298" t="s">
        <v>2898</v>
      </c>
      <c r="N2200" s="251">
        <v>430</v>
      </c>
      <c r="O2200" s="296"/>
      <c r="P2200" s="297"/>
      <c r="Q2200" s="293"/>
      <c r="R2200" s="293"/>
      <c r="S2200" s="293"/>
    </row>
    <row r="2201" spans="2:20" ht="15.6" thickBot="1">
      <c r="B2201" s="247">
        <f t="shared" si="1"/>
        <v>5656</v>
      </c>
      <c r="C2201" s="293" t="s">
        <v>429</v>
      </c>
      <c r="D2201" s="294" t="s">
        <v>2896</v>
      </c>
      <c r="E2201" s="528">
        <v>2275</v>
      </c>
      <c r="F2201" s="293" t="s">
        <v>518</v>
      </c>
      <c r="G2201" s="293" t="s">
        <v>7</v>
      </c>
      <c r="H2201" s="544">
        <v>44826</v>
      </c>
      <c r="I2201" s="293" t="s">
        <v>164</v>
      </c>
      <c r="J2201" s="268" t="s">
        <v>2698</v>
      </c>
      <c r="K2201" s="293" t="s">
        <v>1771</v>
      </c>
      <c r="L2201" s="251">
        <v>552886</v>
      </c>
      <c r="M2201" s="298" t="s">
        <v>3603</v>
      </c>
      <c r="N2201" s="251">
        <v>429</v>
      </c>
      <c r="O2201" s="296"/>
      <c r="P2201" s="297"/>
      <c r="Q2201" s="293"/>
      <c r="R2201" s="293"/>
      <c r="S2201" s="293"/>
    </row>
    <row r="2202" spans="2:20" ht="15.6" thickBot="1">
      <c r="B2202" s="247">
        <f t="shared" si="1"/>
        <v>5657</v>
      </c>
      <c r="C2202" s="293" t="s">
        <v>429</v>
      </c>
      <c r="D2202" s="294" t="s">
        <v>1023</v>
      </c>
      <c r="E2202" s="529">
        <v>350</v>
      </c>
      <c r="F2202" s="293" t="s">
        <v>303</v>
      </c>
      <c r="G2202" s="293" t="s">
        <v>1875</v>
      </c>
      <c r="H2202" s="544">
        <v>44826</v>
      </c>
      <c r="I2202" s="293" t="s">
        <v>399</v>
      </c>
      <c r="J2202" s="268"/>
      <c r="K2202" s="293" t="s">
        <v>1775</v>
      </c>
      <c r="L2202" s="251">
        <v>312595</v>
      </c>
      <c r="M2202" s="298" t="s">
        <v>1021</v>
      </c>
      <c r="N2202" s="251">
        <v>38</v>
      </c>
      <c r="O2202" s="296"/>
      <c r="P2202" s="297"/>
      <c r="Q2202" s="293"/>
      <c r="R2202" s="293"/>
      <c r="S2202" s="293"/>
    </row>
    <row r="2203" spans="2:20" ht="15.6" thickBot="1">
      <c r="B2203" s="247">
        <f t="shared" si="1"/>
        <v>5658</v>
      </c>
      <c r="C2203" s="293" t="s">
        <v>446</v>
      </c>
      <c r="D2203" s="294" t="s">
        <v>356</v>
      </c>
      <c r="E2203" s="528">
        <v>10000</v>
      </c>
      <c r="F2203" s="293" t="s">
        <v>198</v>
      </c>
      <c r="G2203" s="293" t="s">
        <v>1875</v>
      </c>
      <c r="H2203" s="544">
        <v>44825</v>
      </c>
      <c r="I2203" s="293" t="s">
        <v>224</v>
      </c>
      <c r="J2203" s="268" t="s">
        <v>285</v>
      </c>
      <c r="K2203" s="293" t="s">
        <v>1749</v>
      </c>
      <c r="L2203" s="251">
        <v>572</v>
      </c>
      <c r="M2203" s="298" t="s">
        <v>1236</v>
      </c>
      <c r="N2203" s="251">
        <v>139</v>
      </c>
      <c r="O2203" s="296"/>
      <c r="P2203" s="297"/>
      <c r="Q2203" s="293"/>
      <c r="R2203" s="293"/>
      <c r="S2203" s="293"/>
    </row>
    <row r="2204" spans="2:20" ht="15.6" thickBot="1">
      <c r="B2204" s="247">
        <f t="shared" si="1"/>
        <v>5659</v>
      </c>
      <c r="C2204" s="293" t="s">
        <v>429</v>
      </c>
      <c r="D2204" s="294" t="s">
        <v>2119</v>
      </c>
      <c r="E2204" s="529">
        <v>23000</v>
      </c>
      <c r="F2204" s="293" t="s">
        <v>2051</v>
      </c>
      <c r="G2204" s="293" t="s">
        <v>7</v>
      </c>
      <c r="H2204" s="544">
        <v>44825</v>
      </c>
      <c r="I2204" s="293" t="s">
        <v>224</v>
      </c>
      <c r="J2204" s="268" t="s">
        <v>285</v>
      </c>
      <c r="K2204" s="293" t="s">
        <v>1773</v>
      </c>
      <c r="L2204" s="251">
        <v>160788</v>
      </c>
      <c r="M2204" s="298" t="s">
        <v>2117</v>
      </c>
      <c r="N2204" s="251">
        <v>362</v>
      </c>
      <c r="O2204" s="296"/>
      <c r="P2204" s="297"/>
      <c r="Q2204" s="293"/>
      <c r="R2204" s="293"/>
      <c r="S2204" s="293"/>
      <c r="T2204" s="28" t="s">
        <v>4936</v>
      </c>
    </row>
    <row r="2205" spans="2:20" ht="15.6" thickBot="1">
      <c r="B2205" s="247">
        <f t="shared" si="1"/>
        <v>5660</v>
      </c>
      <c r="C2205" s="293" t="s">
        <v>429</v>
      </c>
      <c r="D2205" s="294" t="s">
        <v>777</v>
      </c>
      <c r="E2205" s="528">
        <v>1350</v>
      </c>
      <c r="F2205" s="293" t="s">
        <v>166</v>
      </c>
      <c r="G2205" s="293" t="s">
        <v>7</v>
      </c>
      <c r="H2205" s="544">
        <v>44825</v>
      </c>
      <c r="I2205" s="293" t="s">
        <v>164</v>
      </c>
      <c r="J2205" s="268" t="s">
        <v>3453</v>
      </c>
      <c r="K2205" s="293" t="s">
        <v>903</v>
      </c>
      <c r="L2205" s="251">
        <v>657597</v>
      </c>
      <c r="M2205" s="298" t="s">
        <v>859</v>
      </c>
      <c r="N2205" s="251">
        <v>318</v>
      </c>
      <c r="O2205" s="296"/>
      <c r="P2205" s="297"/>
      <c r="Q2205" s="293"/>
      <c r="R2205" s="293"/>
      <c r="S2205" s="293"/>
    </row>
    <row r="2206" spans="2:20" ht="15.6" thickBot="1">
      <c r="B2206" s="247">
        <f t="shared" si="1"/>
        <v>5661</v>
      </c>
      <c r="C2206" s="293" t="s">
        <v>433</v>
      </c>
      <c r="D2206" s="294" t="s">
        <v>436</v>
      </c>
      <c r="E2206" s="529">
        <v>10500</v>
      </c>
      <c r="F2206" s="293" t="s">
        <v>166</v>
      </c>
      <c r="G2206" s="293" t="s">
        <v>7</v>
      </c>
      <c r="H2206" s="544">
        <v>44827</v>
      </c>
      <c r="I2206" s="293" t="s">
        <v>224</v>
      </c>
      <c r="J2206" s="268" t="s">
        <v>2403</v>
      </c>
      <c r="K2206" s="293" t="s">
        <v>903</v>
      </c>
      <c r="L2206" s="251">
        <v>17055</v>
      </c>
      <c r="M2206" s="298" t="s">
        <v>940</v>
      </c>
      <c r="N2206" s="251">
        <v>12</v>
      </c>
      <c r="O2206" s="296"/>
      <c r="P2206" s="297"/>
      <c r="Q2206" s="293"/>
      <c r="R2206" s="293"/>
      <c r="S2206" s="293"/>
    </row>
    <row r="2207" spans="2:20" ht="15.6" thickBot="1">
      <c r="B2207" s="247">
        <f t="shared" si="1"/>
        <v>5662</v>
      </c>
      <c r="C2207" s="293" t="s">
        <v>433</v>
      </c>
      <c r="D2207" s="294" t="s">
        <v>436</v>
      </c>
      <c r="E2207" s="528">
        <v>1250</v>
      </c>
      <c r="F2207" s="293" t="s">
        <v>166</v>
      </c>
      <c r="G2207" s="293" t="s">
        <v>7</v>
      </c>
      <c r="H2207" s="544">
        <v>44827</v>
      </c>
      <c r="I2207" s="293" t="s">
        <v>164</v>
      </c>
      <c r="J2207" s="268" t="s">
        <v>2984</v>
      </c>
      <c r="K2207" s="293" t="s">
        <v>903</v>
      </c>
      <c r="L2207" s="251">
        <v>16210</v>
      </c>
      <c r="M2207" s="298" t="s">
        <v>940</v>
      </c>
      <c r="N2207" s="251">
        <v>12</v>
      </c>
      <c r="O2207" s="296"/>
      <c r="P2207" s="297"/>
      <c r="Q2207" s="293"/>
      <c r="R2207" s="293"/>
      <c r="S2207" s="293"/>
    </row>
    <row r="2208" spans="2:20" ht="15.6" thickBot="1">
      <c r="B2208" s="247">
        <f t="shared" si="1"/>
        <v>5663</v>
      </c>
      <c r="C2208" s="293" t="s">
        <v>429</v>
      </c>
      <c r="D2208" s="294" t="s">
        <v>52</v>
      </c>
      <c r="E2208" s="529">
        <v>3350</v>
      </c>
      <c r="F2208" s="293" t="s">
        <v>198</v>
      </c>
      <c r="G2208" s="293" t="s">
        <v>1875</v>
      </c>
      <c r="H2208" s="544">
        <v>44827</v>
      </c>
      <c r="I2208" s="293" t="s">
        <v>164</v>
      </c>
      <c r="J2208" s="268" t="s">
        <v>3552</v>
      </c>
      <c r="K2208" s="293" t="s">
        <v>1749</v>
      </c>
      <c r="L2208" s="251">
        <v>509794</v>
      </c>
      <c r="M2208" s="298" t="s">
        <v>53</v>
      </c>
      <c r="N2208" s="251">
        <v>96</v>
      </c>
      <c r="O2208" s="296"/>
      <c r="P2208" s="297"/>
      <c r="Q2208" s="293"/>
      <c r="R2208" s="293"/>
      <c r="S2208" s="293"/>
    </row>
    <row r="2209" spans="2:19" ht="15.6" thickBot="1">
      <c r="B2209" s="247">
        <f t="shared" si="1"/>
        <v>5664</v>
      </c>
      <c r="C2209" s="293" t="s">
        <v>429</v>
      </c>
      <c r="D2209" s="294" t="s">
        <v>557</v>
      </c>
      <c r="E2209" s="528">
        <v>2180</v>
      </c>
      <c r="F2209" s="293" t="s">
        <v>518</v>
      </c>
      <c r="G2209" s="293" t="s">
        <v>7</v>
      </c>
      <c r="H2209" s="544">
        <v>44827</v>
      </c>
      <c r="I2209" s="293" t="s">
        <v>164</v>
      </c>
      <c r="J2209" s="268" t="s">
        <v>3101</v>
      </c>
      <c r="K2209" s="293" t="s">
        <v>1771</v>
      </c>
      <c r="L2209" s="251">
        <v>506607</v>
      </c>
      <c r="M2209" s="298" t="s">
        <v>127</v>
      </c>
      <c r="N2209" s="251">
        <v>87</v>
      </c>
      <c r="O2209" s="296"/>
      <c r="P2209" s="297"/>
      <c r="Q2209" s="293"/>
      <c r="R2209" s="293"/>
      <c r="S2209" s="293"/>
    </row>
    <row r="2210" spans="2:19" ht="15.6" thickBot="1">
      <c r="B2210" s="247">
        <f t="shared" si="1"/>
        <v>5665</v>
      </c>
      <c r="C2210" s="293"/>
      <c r="D2210" s="294" t="s">
        <v>3237</v>
      </c>
      <c r="E2210" s="529"/>
      <c r="F2210" s="293"/>
      <c r="G2210" s="293"/>
      <c r="H2210" s="544"/>
      <c r="I2210" s="293"/>
      <c r="J2210" s="268"/>
      <c r="K2210" s="293"/>
      <c r="L2210" s="251"/>
      <c r="M2210" s="298"/>
      <c r="N2210" s="251">
        <v>116</v>
      </c>
      <c r="O2210" s="296"/>
      <c r="P2210" s="297"/>
      <c r="Q2210" s="293"/>
      <c r="R2210" s="293"/>
      <c r="S2210" s="293"/>
    </row>
    <row r="2211" spans="2:19" ht="15.6" thickBot="1">
      <c r="B2211" s="247">
        <f t="shared" si="1"/>
        <v>5666</v>
      </c>
      <c r="C2211" s="293" t="s">
        <v>429</v>
      </c>
      <c r="D2211" s="294" t="s">
        <v>640</v>
      </c>
      <c r="E2211" s="528">
        <v>5000</v>
      </c>
      <c r="F2211" s="293" t="s">
        <v>303</v>
      </c>
      <c r="G2211" s="293" t="s">
        <v>7</v>
      </c>
      <c r="H2211" s="544">
        <v>44826</v>
      </c>
      <c r="I2211" s="293" t="s">
        <v>402</v>
      </c>
      <c r="J2211" s="268" t="s">
        <v>257</v>
      </c>
      <c r="K2211" s="293" t="s">
        <v>1775</v>
      </c>
      <c r="L2211" s="251">
        <v>722410</v>
      </c>
      <c r="M2211" s="298" t="s">
        <v>1042</v>
      </c>
      <c r="N2211" s="251">
        <v>46</v>
      </c>
      <c r="O2211" s="296"/>
      <c r="P2211" s="297"/>
      <c r="Q2211" s="293"/>
      <c r="R2211" s="293"/>
      <c r="S2211" s="293"/>
    </row>
    <row r="2212" spans="2:19" ht="15.6" thickBot="1">
      <c r="B2212" s="247">
        <f t="shared" si="1"/>
        <v>5667</v>
      </c>
      <c r="C2212" s="293" t="s">
        <v>429</v>
      </c>
      <c r="D2212" s="294" t="s">
        <v>2112</v>
      </c>
      <c r="E2212" s="529">
        <v>4400</v>
      </c>
      <c r="F2212" s="293" t="s">
        <v>163</v>
      </c>
      <c r="G2212" s="293" t="s">
        <v>1875</v>
      </c>
      <c r="H2212" s="544">
        <v>44827</v>
      </c>
      <c r="I2212" s="293" t="s">
        <v>164</v>
      </c>
      <c r="J2212" s="268" t="s">
        <v>3604</v>
      </c>
      <c r="K2212" s="293" t="s">
        <v>1751</v>
      </c>
      <c r="L2212" s="251">
        <v>367541</v>
      </c>
      <c r="M2212" s="298" t="s">
        <v>2108</v>
      </c>
      <c r="N2212" s="251">
        <v>360</v>
      </c>
      <c r="O2212" s="296"/>
      <c r="P2212" s="297"/>
      <c r="Q2212" s="293"/>
      <c r="R2212" s="293"/>
      <c r="S2212" s="293"/>
    </row>
    <row r="2213" spans="2:19" ht="15.6" thickBot="1">
      <c r="B2213" s="247">
        <f t="shared" si="1"/>
        <v>5668</v>
      </c>
      <c r="C2213" s="293" t="s">
        <v>429</v>
      </c>
      <c r="D2213" s="294" t="s">
        <v>2841</v>
      </c>
      <c r="E2213" s="528">
        <v>2180</v>
      </c>
      <c r="F2213" s="293" t="s">
        <v>303</v>
      </c>
      <c r="G2213" s="293" t="s">
        <v>1875</v>
      </c>
      <c r="H2213" s="544">
        <v>44827</v>
      </c>
      <c r="I2213" s="293" t="s">
        <v>164</v>
      </c>
      <c r="J2213" s="268" t="s">
        <v>3407</v>
      </c>
      <c r="K2213" s="293" t="s">
        <v>1775</v>
      </c>
      <c r="L2213" s="251">
        <v>566661</v>
      </c>
      <c r="M2213" s="298" t="s">
        <v>2840</v>
      </c>
      <c r="N2213" s="251">
        <v>413</v>
      </c>
      <c r="O2213" s="296"/>
      <c r="P2213" s="297"/>
      <c r="Q2213" s="293"/>
      <c r="R2213" s="293"/>
      <c r="S2213" s="293"/>
    </row>
    <row r="2214" spans="2:19" ht="15.6" thickBot="1">
      <c r="B2214" s="247">
        <f t="shared" si="1"/>
        <v>5669</v>
      </c>
      <c r="C2214" s="293" t="s">
        <v>433</v>
      </c>
      <c r="D2214" s="294" t="s">
        <v>439</v>
      </c>
      <c r="E2214" s="529">
        <v>2000</v>
      </c>
      <c r="F2214" s="293" t="s">
        <v>166</v>
      </c>
      <c r="G2214" s="293" t="s">
        <v>1875</v>
      </c>
      <c r="H2214" s="544">
        <v>44830</v>
      </c>
      <c r="I2214" s="293" t="s">
        <v>402</v>
      </c>
      <c r="J2214" s="268" t="s">
        <v>2403</v>
      </c>
      <c r="K2214" s="293" t="s">
        <v>903</v>
      </c>
      <c r="L2214" s="251">
        <v>205804</v>
      </c>
      <c r="M2214" s="298" t="s">
        <v>931</v>
      </c>
      <c r="N2214" s="251">
        <v>9</v>
      </c>
      <c r="O2214" s="296"/>
      <c r="P2214" s="297"/>
      <c r="Q2214" s="293"/>
      <c r="R2214" s="293"/>
      <c r="S2214" s="293"/>
    </row>
    <row r="2215" spans="2:19" ht="15.6" thickBot="1">
      <c r="B2215" s="247">
        <f t="shared" si="1"/>
        <v>5670</v>
      </c>
      <c r="C2215" s="293" t="s">
        <v>294</v>
      </c>
      <c r="D2215" s="294" t="s">
        <v>3365</v>
      </c>
      <c r="E2215" s="528">
        <v>3350</v>
      </c>
      <c r="F2215" s="293" t="s">
        <v>198</v>
      </c>
      <c r="G2215" s="293" t="s">
        <v>7</v>
      </c>
      <c r="H2215" s="544">
        <v>44830</v>
      </c>
      <c r="I2215" s="293" t="s">
        <v>164</v>
      </c>
      <c r="J2215" s="268" t="s">
        <v>300</v>
      </c>
      <c r="K2215" s="293" t="s">
        <v>1749</v>
      </c>
      <c r="L2215" s="251">
        <v>108003</v>
      </c>
      <c r="M2215" s="298" t="s">
        <v>119</v>
      </c>
      <c r="N2215" s="251">
        <v>250</v>
      </c>
      <c r="O2215" s="296"/>
      <c r="P2215" s="297"/>
      <c r="Q2215" s="293"/>
      <c r="R2215" s="293"/>
      <c r="S2215" s="293"/>
    </row>
    <row r="2216" spans="2:19" ht="15.6" thickBot="1">
      <c r="B2216" s="247">
        <f t="shared" si="1"/>
        <v>5671</v>
      </c>
      <c r="C2216" s="293"/>
      <c r="D2216" s="294" t="s">
        <v>5083</v>
      </c>
      <c r="E2216" s="529"/>
      <c r="F2216" s="293"/>
      <c r="G2216" s="293"/>
      <c r="H2216" s="544"/>
      <c r="I2216" s="293"/>
      <c r="J2216" s="268"/>
      <c r="K2216" s="293"/>
      <c r="L2216" s="251"/>
      <c r="M2216" s="298"/>
      <c r="N2216" s="251">
        <v>328</v>
      </c>
      <c r="O2216" s="296"/>
      <c r="P2216" s="297"/>
      <c r="Q2216" s="293"/>
      <c r="R2216" s="293"/>
      <c r="S2216" s="293"/>
    </row>
    <row r="2217" spans="2:19" ht="15.6" thickBot="1">
      <c r="B2217" s="247">
        <f t="shared" si="1"/>
        <v>5672</v>
      </c>
      <c r="C2217" s="293" t="s">
        <v>429</v>
      </c>
      <c r="D2217" s="294" t="s">
        <v>1583</v>
      </c>
      <c r="E2217" s="528">
        <v>1350</v>
      </c>
      <c r="F2217" s="293" t="s">
        <v>166</v>
      </c>
      <c r="G2217" s="293" t="s">
        <v>7</v>
      </c>
      <c r="H2217" s="544">
        <v>44830</v>
      </c>
      <c r="I2217" s="293" t="s">
        <v>164</v>
      </c>
      <c r="J2217" s="268" t="s">
        <v>3568</v>
      </c>
      <c r="K2217" s="293" t="s">
        <v>903</v>
      </c>
      <c r="L2217" s="251">
        <v>991230</v>
      </c>
      <c r="M2217" s="298" t="s">
        <v>1588</v>
      </c>
      <c r="N2217" s="251">
        <v>328</v>
      </c>
      <c r="O2217" s="296"/>
      <c r="P2217" s="297"/>
      <c r="Q2217" s="293"/>
      <c r="R2217" s="293"/>
      <c r="S2217" s="293"/>
    </row>
    <row r="2218" spans="2:19" ht="15.6" thickBot="1">
      <c r="B2218" s="247">
        <f t="shared" si="1"/>
        <v>5673</v>
      </c>
      <c r="C2218" s="293" t="s">
        <v>429</v>
      </c>
      <c r="D2218" s="294" t="s">
        <v>46</v>
      </c>
      <c r="E2218" s="529">
        <v>3350</v>
      </c>
      <c r="F2218" s="293" t="s">
        <v>198</v>
      </c>
      <c r="G2218" s="293" t="s">
        <v>7</v>
      </c>
      <c r="H2218" s="544">
        <v>44831</v>
      </c>
      <c r="I2218" s="293" t="s">
        <v>164</v>
      </c>
      <c r="J2218" s="268" t="s">
        <v>3496</v>
      </c>
      <c r="K2218" s="293" t="s">
        <v>1749</v>
      </c>
      <c r="L2218" s="251">
        <v>509576</v>
      </c>
      <c r="M2218" s="298" t="s">
        <v>47</v>
      </c>
      <c r="N2218" s="251">
        <v>196</v>
      </c>
      <c r="O2218" s="296"/>
      <c r="P2218" s="297"/>
      <c r="Q2218" s="293"/>
      <c r="R2218" s="293"/>
      <c r="S2218" s="293"/>
    </row>
    <row r="2219" spans="2:19" ht="15.6" thickBot="1">
      <c r="B2219" s="247">
        <f t="shared" si="1"/>
        <v>5674</v>
      </c>
      <c r="C2219" s="293"/>
      <c r="D2219" s="440" t="s">
        <v>3237</v>
      </c>
      <c r="E2219" s="528"/>
      <c r="F2219" s="293"/>
      <c r="G2219" s="293"/>
      <c r="H2219" s="544"/>
      <c r="I2219" s="293"/>
      <c r="J2219" s="268"/>
      <c r="K2219" s="293"/>
      <c r="L2219" s="251"/>
      <c r="M2219" s="298"/>
      <c r="N2219" s="353"/>
      <c r="O2219" s="296"/>
      <c r="P2219" s="297"/>
      <c r="Q2219" s="293"/>
      <c r="R2219" s="293"/>
      <c r="S2219" s="293"/>
    </row>
    <row r="2220" spans="2:19" ht="15.6" thickBot="1">
      <c r="B2220" s="247">
        <f t="shared" si="1"/>
        <v>5675</v>
      </c>
      <c r="C2220" s="293" t="s">
        <v>294</v>
      </c>
      <c r="D2220" s="294" t="s">
        <v>3346</v>
      </c>
      <c r="E2220" s="529">
        <v>3350</v>
      </c>
      <c r="F2220" s="293" t="s">
        <v>198</v>
      </c>
      <c r="G2220" s="293" t="s">
        <v>7</v>
      </c>
      <c r="H2220" s="544">
        <v>44834</v>
      </c>
      <c r="I2220" s="293" t="s">
        <v>164</v>
      </c>
      <c r="J2220" s="268" t="s">
        <v>3496</v>
      </c>
      <c r="K2220" s="293" t="s">
        <v>1749</v>
      </c>
      <c r="L2220" s="251">
        <v>166220</v>
      </c>
      <c r="M2220" s="298" t="s">
        <v>1393</v>
      </c>
      <c r="N2220" s="251">
        <v>165</v>
      </c>
      <c r="O2220" s="296"/>
      <c r="P2220" s="297"/>
      <c r="Q2220" s="293"/>
      <c r="R2220" s="293"/>
      <c r="S2220" s="293"/>
    </row>
    <row r="2221" spans="2:19" ht="15.6" thickBot="1">
      <c r="B2221" s="247">
        <f t="shared" si="1"/>
        <v>5676</v>
      </c>
      <c r="C2221" s="293" t="s">
        <v>429</v>
      </c>
      <c r="D2221" s="440" t="s">
        <v>3237</v>
      </c>
      <c r="E2221" s="528"/>
      <c r="F2221" s="293"/>
      <c r="G2221" s="293"/>
      <c r="H2221" s="544"/>
      <c r="I2221" s="293"/>
      <c r="J2221" s="268"/>
      <c r="K2221" s="293"/>
      <c r="L2221" s="251"/>
      <c r="M2221" s="298"/>
      <c r="N2221" s="251"/>
      <c r="O2221" s="296"/>
      <c r="P2221" s="297"/>
      <c r="Q2221" s="293"/>
      <c r="R2221" s="293"/>
      <c r="S2221" s="293"/>
    </row>
    <row r="2222" spans="2:19" ht="15.6" thickBot="1">
      <c r="B2222" s="247">
        <f t="shared" si="1"/>
        <v>5677</v>
      </c>
      <c r="C2222" s="293" t="s">
        <v>2714</v>
      </c>
      <c r="D2222" s="294" t="s">
        <v>289</v>
      </c>
      <c r="E2222" s="529">
        <v>675</v>
      </c>
      <c r="F2222" s="293" t="s">
        <v>166</v>
      </c>
      <c r="G2222" s="293" t="s">
        <v>7</v>
      </c>
      <c r="H2222" s="544">
        <v>44833</v>
      </c>
      <c r="I2222" s="293" t="s">
        <v>164</v>
      </c>
      <c r="J2222" s="268" t="s">
        <v>2330</v>
      </c>
      <c r="K2222" s="293" t="s">
        <v>903</v>
      </c>
      <c r="L2222" s="251">
        <v>1031714</v>
      </c>
      <c r="M2222" s="298" t="s">
        <v>964</v>
      </c>
      <c r="N2222" s="251">
        <v>20</v>
      </c>
      <c r="O2222" s="296"/>
      <c r="P2222" s="297"/>
      <c r="Q2222" s="293"/>
      <c r="R2222" s="293"/>
      <c r="S2222" s="293"/>
    </row>
    <row r="2223" spans="2:19" ht="15.6" thickBot="1">
      <c r="B2223" s="247">
        <f t="shared" si="1"/>
        <v>5678</v>
      </c>
      <c r="C2223" s="293" t="s">
        <v>429</v>
      </c>
      <c r="D2223" s="294" t="s">
        <v>35</v>
      </c>
      <c r="E2223" s="528">
        <v>2800</v>
      </c>
      <c r="F2223" s="293" t="s">
        <v>198</v>
      </c>
      <c r="G2223" s="293" t="s">
        <v>1875</v>
      </c>
      <c r="H2223" s="544">
        <v>44837</v>
      </c>
      <c r="I2223" s="293" t="s">
        <v>164</v>
      </c>
      <c r="J2223" s="268" t="s">
        <v>3505</v>
      </c>
      <c r="K2223" s="293" t="s">
        <v>1749</v>
      </c>
      <c r="L2223" s="251">
        <v>16071</v>
      </c>
      <c r="M2223" s="298" t="s">
        <v>36</v>
      </c>
      <c r="N2223" s="251">
        <v>194</v>
      </c>
      <c r="O2223" s="296"/>
      <c r="P2223" s="297"/>
      <c r="Q2223" s="293"/>
      <c r="R2223" s="293"/>
      <c r="S2223" s="293"/>
    </row>
    <row r="2224" spans="2:19" ht="15.6" thickBot="1">
      <c r="B2224" s="247">
        <f t="shared" si="1"/>
        <v>5679</v>
      </c>
      <c r="C2224" s="293"/>
      <c r="D2224" s="294" t="s">
        <v>3237</v>
      </c>
      <c r="E2224" s="529"/>
      <c r="F2224" s="293"/>
      <c r="G2224" s="293"/>
      <c r="H2224" s="544"/>
      <c r="I2224" s="293"/>
      <c r="J2224" s="268"/>
      <c r="K2224" s="293"/>
      <c r="L2224" s="251"/>
      <c r="M2224" s="298"/>
      <c r="N2224" s="251"/>
      <c r="O2224" s="296"/>
      <c r="P2224" s="297"/>
      <c r="Q2224" s="293"/>
      <c r="R2224" s="293"/>
      <c r="S2224" s="293"/>
    </row>
    <row r="2225" spans="2:19" ht="15.6" thickBot="1">
      <c r="B2225" s="247">
        <f t="shared" si="1"/>
        <v>5680</v>
      </c>
      <c r="C2225" s="293"/>
      <c r="D2225" s="440" t="s">
        <v>3237</v>
      </c>
      <c r="E2225" s="528"/>
      <c r="F2225" s="293"/>
      <c r="G2225" s="293"/>
      <c r="H2225" s="544"/>
      <c r="I2225" s="293"/>
      <c r="J2225" s="268"/>
      <c r="K2225" s="293"/>
      <c r="L2225" s="251"/>
      <c r="M2225" s="298"/>
      <c r="N2225" s="251"/>
      <c r="O2225" s="296"/>
      <c r="P2225" s="297"/>
      <c r="Q2225" s="293"/>
      <c r="R2225" s="293"/>
      <c r="S2225" s="293"/>
    </row>
    <row r="2226" spans="2:19" ht="15.6" thickBot="1">
      <c r="B2226" s="247">
        <f t="shared" si="1"/>
        <v>5681</v>
      </c>
      <c r="C2226" s="293" t="s">
        <v>429</v>
      </c>
      <c r="D2226" s="294" t="s">
        <v>3425</v>
      </c>
      <c r="E2226" s="529">
        <v>3350</v>
      </c>
      <c r="F2226" s="293" t="s">
        <v>198</v>
      </c>
      <c r="G2226" s="293" t="s">
        <v>7</v>
      </c>
      <c r="H2226" s="544">
        <v>44837</v>
      </c>
      <c r="I2226" s="293" t="s">
        <v>164</v>
      </c>
      <c r="J2226" s="268" t="s">
        <v>2606</v>
      </c>
      <c r="K2226" s="293" t="s">
        <v>1749</v>
      </c>
      <c r="L2226" s="251">
        <v>450841</v>
      </c>
      <c r="M2226" s="298" t="s">
        <v>154</v>
      </c>
      <c r="N2226" s="251">
        <v>92</v>
      </c>
      <c r="O2226" s="296"/>
      <c r="P2226" s="297"/>
      <c r="Q2226" s="293"/>
      <c r="R2226" s="293"/>
      <c r="S2226" s="293"/>
    </row>
    <row r="2227" spans="2:19" ht="15.6" thickBot="1">
      <c r="B2227" s="247">
        <f t="shared" si="1"/>
        <v>5682</v>
      </c>
      <c r="C2227" s="293" t="s">
        <v>429</v>
      </c>
      <c r="D2227" s="294" t="s">
        <v>2884</v>
      </c>
      <c r="E2227" s="528">
        <v>10000</v>
      </c>
      <c r="F2227" s="293" t="s">
        <v>295</v>
      </c>
      <c r="G2227" s="293" t="s">
        <v>7</v>
      </c>
      <c r="H2227" s="544">
        <v>44837</v>
      </c>
      <c r="I2227" s="293" t="s">
        <v>224</v>
      </c>
      <c r="J2227" s="268" t="s">
        <v>2972</v>
      </c>
      <c r="K2227" s="293" t="s">
        <v>1769</v>
      </c>
      <c r="L2227" s="251">
        <v>451643</v>
      </c>
      <c r="M2227" s="298" t="s">
        <v>2883</v>
      </c>
      <c r="N2227" s="251">
        <v>425</v>
      </c>
      <c r="O2227" s="296"/>
      <c r="P2227" s="297"/>
      <c r="Q2227" s="293"/>
      <c r="R2227" s="293"/>
      <c r="S2227" s="293"/>
    </row>
    <row r="2228" spans="2:19" ht="15.6" thickBot="1">
      <c r="B2228" s="247">
        <f t="shared" si="1"/>
        <v>5683</v>
      </c>
      <c r="C2228" s="293" t="s">
        <v>429</v>
      </c>
      <c r="D2228" s="294" t="s">
        <v>2694</v>
      </c>
      <c r="E2228" s="529">
        <v>2180</v>
      </c>
      <c r="F2228" s="293" t="s">
        <v>166</v>
      </c>
      <c r="G2228" s="293" t="s">
        <v>1875</v>
      </c>
      <c r="H2228" s="548">
        <v>44837</v>
      </c>
      <c r="I2228" s="293" t="s">
        <v>164</v>
      </c>
      <c r="J2228" s="268" t="s">
        <v>2993</v>
      </c>
      <c r="K2228" s="293" t="s">
        <v>903</v>
      </c>
      <c r="L2228" s="251">
        <v>691394</v>
      </c>
      <c r="M2228" s="298" t="s">
        <v>2693</v>
      </c>
      <c r="N2228" s="251">
        <v>382</v>
      </c>
      <c r="O2228" s="296"/>
      <c r="P2228" s="297"/>
      <c r="Q2228" s="293"/>
      <c r="R2228" s="293"/>
      <c r="S2228" s="293"/>
    </row>
    <row r="2229" spans="2:19" ht="15.6" thickBot="1">
      <c r="B2229" s="247">
        <f t="shared" si="1"/>
        <v>5684</v>
      </c>
      <c r="C2229" s="293" t="s">
        <v>429</v>
      </c>
      <c r="D2229" s="294" t="s">
        <v>420</v>
      </c>
      <c r="E2229" s="528">
        <v>5000</v>
      </c>
      <c r="F2229" s="293" t="s">
        <v>295</v>
      </c>
      <c r="G2229" s="293" t="s">
        <v>1875</v>
      </c>
      <c r="H2229" s="544">
        <v>44837</v>
      </c>
      <c r="I2229" s="293" t="s">
        <v>224</v>
      </c>
      <c r="J2229" s="268" t="s">
        <v>285</v>
      </c>
      <c r="K2229" s="293" t="s">
        <v>1769</v>
      </c>
      <c r="L2229" s="251">
        <v>696065</v>
      </c>
      <c r="M2229" s="298" t="s">
        <v>1457</v>
      </c>
      <c r="N2229" s="249">
        <v>269</v>
      </c>
      <c r="O2229" s="296"/>
      <c r="P2229" s="297"/>
      <c r="Q2229" s="293"/>
      <c r="R2229" s="293"/>
      <c r="S2229" s="293"/>
    </row>
    <row r="2230" spans="2:19" ht="15.6" thickBot="1">
      <c r="B2230" s="247">
        <f t="shared" si="1"/>
        <v>5685</v>
      </c>
      <c r="C2230" s="293" t="s">
        <v>429</v>
      </c>
      <c r="D2230" s="294" t="s">
        <v>2633</v>
      </c>
      <c r="E2230" s="529">
        <v>3350</v>
      </c>
      <c r="F2230" s="293" t="s">
        <v>198</v>
      </c>
      <c r="G2230" s="293" t="s">
        <v>1875</v>
      </c>
      <c r="H2230" s="544">
        <v>44837</v>
      </c>
      <c r="I2230" s="293" t="s">
        <v>164</v>
      </c>
      <c r="J2230" s="268" t="s">
        <v>3496</v>
      </c>
      <c r="K2230" s="293" t="s">
        <v>1749</v>
      </c>
      <c r="L2230" s="251">
        <v>701611</v>
      </c>
      <c r="M2230" s="298" t="s">
        <v>1363</v>
      </c>
      <c r="N2230" s="251">
        <v>82</v>
      </c>
      <c r="O2230" s="296"/>
      <c r="P2230" s="297"/>
      <c r="Q2230" s="293"/>
      <c r="R2230" s="293"/>
      <c r="S2230" s="293"/>
    </row>
    <row r="2231" spans="2:19" ht="15.6" thickBot="1">
      <c r="B2231" s="247">
        <f t="shared" si="1"/>
        <v>5686</v>
      </c>
      <c r="C2231" s="293" t="s">
        <v>433</v>
      </c>
      <c r="D2231" s="294" t="s">
        <v>752</v>
      </c>
      <c r="E2231" s="455">
        <v>4000</v>
      </c>
      <c r="F2231" s="293" t="s">
        <v>166</v>
      </c>
      <c r="G2231" s="293" t="s">
        <v>3891</v>
      </c>
      <c r="H2231" s="544">
        <v>44903</v>
      </c>
      <c r="I2231" s="293" t="s">
        <v>164</v>
      </c>
      <c r="J2231" s="256" t="s">
        <v>694</v>
      </c>
      <c r="K2231" s="293" t="s">
        <v>903</v>
      </c>
      <c r="L2231" s="251" t="s">
        <v>3996</v>
      </c>
      <c r="M2231" s="298" t="s">
        <v>925</v>
      </c>
      <c r="N2231" s="353">
        <v>6</v>
      </c>
      <c r="O2231" s="296"/>
      <c r="P2231" s="297"/>
      <c r="Q2231" s="293"/>
      <c r="R2231" s="293"/>
      <c r="S2231" s="293"/>
    </row>
    <row r="2232" spans="2:19" ht="15.6" thickBot="1">
      <c r="B2232" s="247">
        <f t="shared" si="1"/>
        <v>5687</v>
      </c>
      <c r="C2232" s="293" t="s">
        <v>429</v>
      </c>
      <c r="D2232" s="294" t="s">
        <v>2837</v>
      </c>
      <c r="E2232" s="529">
        <v>2189</v>
      </c>
      <c r="F2232" s="293" t="s">
        <v>303</v>
      </c>
      <c r="G2232" s="293" t="s">
        <v>7</v>
      </c>
      <c r="H2232" s="544">
        <v>44837</v>
      </c>
      <c r="I2232" s="293" t="s">
        <v>164</v>
      </c>
      <c r="J2232" s="268" t="s">
        <v>3605</v>
      </c>
      <c r="K2232" s="293" t="s">
        <v>1775</v>
      </c>
      <c r="L2232" s="251">
        <v>1077529</v>
      </c>
      <c r="M2232" s="298" t="s">
        <v>2836</v>
      </c>
      <c r="N2232" s="251">
        <v>412</v>
      </c>
      <c r="O2232" s="296"/>
      <c r="P2232" s="297"/>
      <c r="Q2232" s="293"/>
      <c r="R2232" s="293"/>
      <c r="S2232" s="293"/>
    </row>
    <row r="2233" spans="2:19" ht="15.6" thickBot="1">
      <c r="B2233" s="247">
        <f t="shared" si="1"/>
        <v>5688</v>
      </c>
      <c r="C2233" s="293" t="s">
        <v>2714</v>
      </c>
      <c r="D2233" s="294" t="s">
        <v>302</v>
      </c>
      <c r="E2233" s="528">
        <v>1350</v>
      </c>
      <c r="F2233" s="293" t="s">
        <v>166</v>
      </c>
      <c r="G2233" s="293" t="s">
        <v>7</v>
      </c>
      <c r="H2233" s="544">
        <v>44837</v>
      </c>
      <c r="I2233" s="293" t="s">
        <v>164</v>
      </c>
      <c r="J2233" s="272" t="s">
        <v>3606</v>
      </c>
      <c r="K2233" s="293" t="s">
        <v>903</v>
      </c>
      <c r="L2233" s="251">
        <v>1168484</v>
      </c>
      <c r="M2233" s="298" t="s">
        <v>955</v>
      </c>
      <c r="N2233" s="251">
        <v>17</v>
      </c>
      <c r="O2233" s="296"/>
      <c r="P2233" s="297"/>
      <c r="Q2233" s="293"/>
      <c r="R2233" s="293"/>
      <c r="S2233" s="293"/>
    </row>
    <row r="2234" spans="2:19" ht="15.6" thickBot="1">
      <c r="B2234" s="247">
        <f t="shared" si="1"/>
        <v>5689</v>
      </c>
      <c r="C2234" s="293" t="s">
        <v>429</v>
      </c>
      <c r="D2234" s="294" t="s">
        <v>32</v>
      </c>
      <c r="E2234" s="529">
        <v>3350</v>
      </c>
      <c r="F2234" s="293" t="s">
        <v>198</v>
      </c>
      <c r="G2234" s="293" t="s">
        <v>7</v>
      </c>
      <c r="H2234" s="544">
        <v>44837</v>
      </c>
      <c r="I2234" s="293" t="s">
        <v>164</v>
      </c>
      <c r="J2234" s="268" t="s">
        <v>3496</v>
      </c>
      <c r="K2234" s="293" t="s">
        <v>1749</v>
      </c>
      <c r="L2234" s="251">
        <v>1240361</v>
      </c>
      <c r="M2234" s="298" t="s">
        <v>1354</v>
      </c>
      <c r="N2234" s="251">
        <v>193</v>
      </c>
      <c r="O2234" s="296"/>
      <c r="P2234" s="297"/>
      <c r="Q2234" s="293"/>
      <c r="R2234" s="293"/>
      <c r="S2234" s="293"/>
    </row>
    <row r="2235" spans="2:19" ht="15.6" thickBot="1">
      <c r="B2235" s="247">
        <f t="shared" si="1"/>
        <v>5690</v>
      </c>
      <c r="C2235" s="293"/>
      <c r="D2235" s="440" t="s">
        <v>3237</v>
      </c>
      <c r="E2235" s="528"/>
      <c r="F2235" s="293"/>
      <c r="G2235" s="293"/>
      <c r="H2235" s="544"/>
      <c r="I2235" s="293"/>
      <c r="J2235" s="268"/>
      <c r="K2235" s="293"/>
      <c r="L2235" s="251"/>
      <c r="M2235" s="298"/>
      <c r="N2235" s="251"/>
      <c r="O2235" s="296"/>
      <c r="P2235" s="297"/>
      <c r="Q2235" s="293"/>
      <c r="R2235" s="293"/>
      <c r="S2235" s="293"/>
    </row>
    <row r="2236" spans="2:19" ht="15.6" thickBot="1">
      <c r="B2236" s="247">
        <f t="shared" si="1"/>
        <v>5691</v>
      </c>
      <c r="C2236" s="293" t="s">
        <v>429</v>
      </c>
      <c r="D2236" s="294" t="s">
        <v>56</v>
      </c>
      <c r="E2236" s="529">
        <v>2800</v>
      </c>
      <c r="F2236" s="293" t="s">
        <v>865</v>
      </c>
      <c r="G2236" s="293" t="s">
        <v>7</v>
      </c>
      <c r="H2236" s="544">
        <v>44837</v>
      </c>
      <c r="I2236" s="293" t="s">
        <v>164</v>
      </c>
      <c r="J2236" s="268" t="s">
        <v>3496</v>
      </c>
      <c r="K2236" s="293" t="s">
        <v>1749</v>
      </c>
      <c r="L2236" s="251">
        <v>1632808</v>
      </c>
      <c r="M2236" s="298" t="s">
        <v>57</v>
      </c>
      <c r="N2236" s="251">
        <v>95</v>
      </c>
      <c r="O2236" s="296"/>
      <c r="P2236" s="297"/>
      <c r="Q2236" s="293"/>
      <c r="R2236" s="293"/>
      <c r="S2236" s="293"/>
    </row>
    <row r="2237" spans="2:19" ht="15.6" thickBot="1">
      <c r="B2237" s="247">
        <f t="shared" si="1"/>
        <v>5692</v>
      </c>
      <c r="C2237" s="293" t="s">
        <v>429</v>
      </c>
      <c r="D2237" s="294" t="s">
        <v>90</v>
      </c>
      <c r="E2237" s="528">
        <v>1600</v>
      </c>
      <c r="F2237" s="293" t="s">
        <v>166</v>
      </c>
      <c r="G2237" s="293" t="s">
        <v>7</v>
      </c>
      <c r="H2237" s="544">
        <v>44837</v>
      </c>
      <c r="I2237" s="293" t="s">
        <v>164</v>
      </c>
      <c r="J2237" s="268" t="s">
        <v>1799</v>
      </c>
      <c r="K2237" s="293" t="s">
        <v>903</v>
      </c>
      <c r="L2237" s="251">
        <v>1666596</v>
      </c>
      <c r="M2237" s="298" t="s">
        <v>91</v>
      </c>
      <c r="N2237" s="251">
        <v>218</v>
      </c>
      <c r="O2237" s="296"/>
      <c r="P2237" s="297"/>
      <c r="Q2237" s="293"/>
      <c r="R2237" s="293"/>
      <c r="S2237" s="293"/>
    </row>
    <row r="2238" spans="2:19" ht="15.6" thickBot="1">
      <c r="B2238" s="247">
        <f t="shared" si="1"/>
        <v>5693</v>
      </c>
      <c r="C2238" s="293" t="s">
        <v>429</v>
      </c>
      <c r="D2238" s="294" t="s">
        <v>240</v>
      </c>
      <c r="E2238" s="529">
        <v>18000</v>
      </c>
      <c r="F2238" s="293" t="s">
        <v>303</v>
      </c>
      <c r="G2238" s="293" t="s">
        <v>7</v>
      </c>
      <c r="H2238" s="544">
        <v>44837</v>
      </c>
      <c r="I2238" s="293" t="s">
        <v>224</v>
      </c>
      <c r="J2238" s="268" t="s">
        <v>694</v>
      </c>
      <c r="K2238" s="293" t="s">
        <v>1775</v>
      </c>
      <c r="L2238" s="251">
        <v>1689395</v>
      </c>
      <c r="M2238" s="298" t="s">
        <v>1066</v>
      </c>
      <c r="N2238" s="251">
        <v>56</v>
      </c>
      <c r="O2238" s="296"/>
      <c r="P2238" s="297"/>
      <c r="Q2238" s="293"/>
      <c r="R2238" s="293"/>
      <c r="S2238" s="293"/>
    </row>
    <row r="2239" spans="2:19" ht="15.6" thickBot="1">
      <c r="B2239" s="247">
        <f t="shared" si="1"/>
        <v>5694</v>
      </c>
      <c r="C2239" s="293" t="s">
        <v>427</v>
      </c>
      <c r="D2239" s="294" t="s">
        <v>3405</v>
      </c>
      <c r="E2239" s="528">
        <v>3000</v>
      </c>
      <c r="F2239" s="293" t="s">
        <v>198</v>
      </c>
      <c r="G2239" s="293" t="s">
        <v>7</v>
      </c>
      <c r="H2239" s="544">
        <v>44837</v>
      </c>
      <c r="I2239" s="293" t="s">
        <v>164</v>
      </c>
      <c r="J2239" s="268" t="s">
        <v>3000</v>
      </c>
      <c r="K2239" s="293" t="s">
        <v>1749</v>
      </c>
      <c r="L2239" s="251">
        <v>1728630</v>
      </c>
      <c r="M2239" s="298" t="s">
        <v>1385</v>
      </c>
      <c r="N2239" s="251">
        <v>270</v>
      </c>
      <c r="O2239" s="296"/>
      <c r="P2239" s="297"/>
      <c r="Q2239" s="293"/>
      <c r="R2239" s="293"/>
      <c r="S2239" s="293"/>
    </row>
    <row r="2240" spans="2:19" ht="15.6" thickBot="1">
      <c r="B2240" s="247">
        <f t="shared" si="1"/>
        <v>5695</v>
      </c>
      <c r="C2240" s="293"/>
      <c r="D2240" s="440" t="s">
        <v>3237</v>
      </c>
      <c r="E2240" s="529"/>
      <c r="F2240" s="293"/>
      <c r="G2240" s="293"/>
      <c r="H2240" s="544"/>
      <c r="I2240" s="293"/>
      <c r="J2240" s="268"/>
      <c r="K2240" s="293"/>
      <c r="L2240" s="251"/>
      <c r="M2240" s="298"/>
      <c r="N2240" s="251"/>
      <c r="O2240" s="296"/>
      <c r="P2240" s="297"/>
      <c r="Q2240" s="293"/>
      <c r="R2240" s="293"/>
      <c r="S2240" s="293"/>
    </row>
    <row r="2241" spans="2:19" ht="15.6" thickBot="1">
      <c r="B2241" s="247">
        <f t="shared" si="1"/>
        <v>5696</v>
      </c>
      <c r="C2241" s="293" t="s">
        <v>2714</v>
      </c>
      <c r="D2241" s="294" t="s">
        <v>289</v>
      </c>
      <c r="E2241" s="528">
        <v>675</v>
      </c>
      <c r="F2241" s="293" t="s">
        <v>166</v>
      </c>
      <c r="G2241" s="293" t="s">
        <v>7</v>
      </c>
      <c r="H2241" s="544">
        <v>44862</v>
      </c>
      <c r="I2241" s="293" t="s">
        <v>164</v>
      </c>
      <c r="J2241" s="268" t="s">
        <v>2974</v>
      </c>
      <c r="K2241" s="293" t="s">
        <v>903</v>
      </c>
      <c r="L2241" s="251" t="s">
        <v>3607</v>
      </c>
      <c r="M2241" s="298" t="s">
        <v>964</v>
      </c>
      <c r="N2241" s="251">
        <v>20</v>
      </c>
      <c r="O2241" s="296"/>
      <c r="P2241" s="297"/>
      <c r="Q2241" s="293"/>
      <c r="R2241" s="293"/>
      <c r="S2241" s="293"/>
    </row>
    <row r="2242" spans="2:19" ht="15.6" thickBot="1">
      <c r="B2242" s="247">
        <f t="shared" si="1"/>
        <v>5697</v>
      </c>
      <c r="C2242" s="293" t="s">
        <v>2714</v>
      </c>
      <c r="D2242" s="294" t="s">
        <v>177</v>
      </c>
      <c r="E2242" s="529">
        <v>1350</v>
      </c>
      <c r="F2242" s="293" t="s">
        <v>166</v>
      </c>
      <c r="G2242" s="293" t="s">
        <v>7</v>
      </c>
      <c r="H2242" s="544">
        <v>44837</v>
      </c>
      <c r="I2242" s="293" t="s">
        <v>164</v>
      </c>
      <c r="J2242" s="268" t="s">
        <v>2330</v>
      </c>
      <c r="K2242" s="293" t="s">
        <v>903</v>
      </c>
      <c r="L2242" s="251">
        <v>2094324</v>
      </c>
      <c r="M2242" s="298" t="s">
        <v>949</v>
      </c>
      <c r="N2242" s="323">
        <v>15</v>
      </c>
      <c r="O2242" s="296"/>
      <c r="P2242" s="297"/>
      <c r="Q2242" s="293"/>
      <c r="R2242" s="293"/>
      <c r="S2242" s="293"/>
    </row>
    <row r="2243" spans="2:19" ht="15.6" thickBot="1">
      <c r="B2243" s="247">
        <f t="shared" ref="B2243:B2306" si="2">B2242+1</f>
        <v>5698</v>
      </c>
      <c r="C2243" s="293" t="s">
        <v>429</v>
      </c>
      <c r="D2243" s="294" t="s">
        <v>2904</v>
      </c>
      <c r="E2243" s="528">
        <v>3197</v>
      </c>
      <c r="F2243" s="293" t="s">
        <v>865</v>
      </c>
      <c r="G2243" s="293" t="s">
        <v>1875</v>
      </c>
      <c r="H2243" s="544">
        <v>44837</v>
      </c>
      <c r="I2243" s="293" t="s">
        <v>164</v>
      </c>
      <c r="J2243" s="268" t="s">
        <v>1641</v>
      </c>
      <c r="K2243" s="293" t="s">
        <v>1770</v>
      </c>
      <c r="L2243" s="251">
        <v>10390</v>
      </c>
      <c r="M2243" s="298" t="s">
        <v>2903</v>
      </c>
      <c r="N2243" s="251">
        <v>431</v>
      </c>
      <c r="O2243" s="296"/>
      <c r="P2243" s="297"/>
      <c r="Q2243" s="293"/>
      <c r="R2243" s="293"/>
      <c r="S2243" s="293"/>
    </row>
    <row r="2244" spans="2:19" ht="15.6" thickBot="1">
      <c r="B2244" s="247">
        <f t="shared" si="2"/>
        <v>5699</v>
      </c>
      <c r="C2244" s="293" t="s">
        <v>429</v>
      </c>
      <c r="D2244" s="294" t="s">
        <v>2880</v>
      </c>
      <c r="E2244" s="529">
        <v>10000</v>
      </c>
      <c r="F2244" s="293" t="s">
        <v>198</v>
      </c>
      <c r="G2244" s="293" t="s">
        <v>1875</v>
      </c>
      <c r="H2244" s="544">
        <v>44837</v>
      </c>
      <c r="I2244" s="293" t="s">
        <v>224</v>
      </c>
      <c r="J2244" s="268" t="s">
        <v>285</v>
      </c>
      <c r="K2244" s="293" t="s">
        <v>1749</v>
      </c>
      <c r="L2244" s="251">
        <v>111</v>
      </c>
      <c r="M2244" s="298" t="s">
        <v>2879</v>
      </c>
      <c r="N2244" s="251">
        <v>424</v>
      </c>
      <c r="O2244" s="296"/>
      <c r="P2244" s="297"/>
      <c r="Q2244" s="293"/>
      <c r="R2244" s="293"/>
      <c r="S2244" s="293"/>
    </row>
    <row r="2245" spans="2:19" ht="15.6" thickBot="1">
      <c r="B2245" s="247">
        <f t="shared" si="2"/>
        <v>5700</v>
      </c>
      <c r="C2245" s="293" t="s">
        <v>429</v>
      </c>
      <c r="D2245" s="294" t="s">
        <v>1869</v>
      </c>
      <c r="E2245" s="528">
        <v>1150</v>
      </c>
      <c r="F2245" s="293" t="s">
        <v>166</v>
      </c>
      <c r="G2245" s="293" t="s">
        <v>7</v>
      </c>
      <c r="H2245" s="544">
        <v>44838</v>
      </c>
      <c r="I2245" s="293" t="s">
        <v>224</v>
      </c>
      <c r="J2245" s="268" t="s">
        <v>2343</v>
      </c>
      <c r="K2245" s="293" t="s">
        <v>903</v>
      </c>
      <c r="L2245" s="251">
        <v>213329</v>
      </c>
      <c r="M2245" s="298" t="s">
        <v>1868</v>
      </c>
      <c r="N2245" s="251">
        <v>356</v>
      </c>
      <c r="O2245" s="296"/>
      <c r="P2245" s="297"/>
      <c r="Q2245" s="293"/>
      <c r="R2245" s="293"/>
      <c r="S2245" s="293"/>
    </row>
    <row r="2246" spans="2:19" ht="15.6" thickBot="1">
      <c r="B2246" s="247">
        <f t="shared" si="2"/>
        <v>5701</v>
      </c>
      <c r="C2246" s="293" t="s">
        <v>429</v>
      </c>
      <c r="D2246" s="294" t="s">
        <v>4597</v>
      </c>
      <c r="E2246" s="529">
        <v>2275</v>
      </c>
      <c r="F2246" s="293" t="s">
        <v>518</v>
      </c>
      <c r="G2246" s="293" t="s">
        <v>1875</v>
      </c>
      <c r="H2246" s="544">
        <v>44838</v>
      </c>
      <c r="I2246" s="293" t="s">
        <v>164</v>
      </c>
      <c r="J2246" s="268" t="s">
        <v>3608</v>
      </c>
      <c r="K2246" s="293" t="s">
        <v>1771</v>
      </c>
      <c r="L2246" s="251">
        <v>711742</v>
      </c>
      <c r="M2246" s="298" t="s">
        <v>2887</v>
      </c>
      <c r="N2246" s="251">
        <v>427</v>
      </c>
      <c r="O2246" s="296"/>
      <c r="P2246" s="297"/>
      <c r="Q2246" s="293"/>
      <c r="R2246" s="293"/>
      <c r="S2246" s="293"/>
    </row>
    <row r="2247" spans="2:19" ht="15.6" thickBot="1">
      <c r="B2247" s="247">
        <f t="shared" si="2"/>
        <v>5702</v>
      </c>
      <c r="C2247" s="293" t="s">
        <v>429</v>
      </c>
      <c r="D2247" s="294" t="s">
        <v>41</v>
      </c>
      <c r="E2247" s="528">
        <v>2800</v>
      </c>
      <c r="F2247" s="293" t="s">
        <v>163</v>
      </c>
      <c r="G2247" s="293" t="s">
        <v>7</v>
      </c>
      <c r="H2247" s="544">
        <v>44839</v>
      </c>
      <c r="I2247" s="293" t="s">
        <v>164</v>
      </c>
      <c r="J2247" s="268" t="s">
        <v>3609</v>
      </c>
      <c r="K2247" s="293" t="s">
        <v>1751</v>
      </c>
      <c r="L2247" s="251">
        <v>58111</v>
      </c>
      <c r="M2247" s="298" t="s">
        <v>42</v>
      </c>
      <c r="N2247" s="251">
        <v>223</v>
      </c>
      <c r="O2247" s="296"/>
      <c r="P2247" s="297"/>
      <c r="Q2247" s="293"/>
      <c r="R2247" s="293"/>
      <c r="S2247" s="293"/>
    </row>
    <row r="2248" spans="2:19" ht="15.6" thickBot="1">
      <c r="B2248" s="247">
        <f t="shared" si="2"/>
        <v>5703</v>
      </c>
      <c r="C2248" s="293"/>
      <c r="D2248" s="294" t="s">
        <v>3237</v>
      </c>
      <c r="E2248" s="529"/>
      <c r="F2248" s="293"/>
      <c r="G2248" s="293"/>
      <c r="H2248" s="544"/>
      <c r="I2248" s="293"/>
      <c r="J2248" s="268"/>
      <c r="K2248" s="293"/>
      <c r="L2248" s="251"/>
      <c r="M2248" s="298"/>
      <c r="N2248" s="251"/>
      <c r="O2248" s="296"/>
      <c r="P2248" s="297"/>
      <c r="Q2248" s="293"/>
      <c r="R2248" s="293"/>
      <c r="S2248" s="293"/>
    </row>
    <row r="2249" spans="2:19" ht="15.6" thickBot="1">
      <c r="B2249" s="247">
        <f t="shared" si="2"/>
        <v>5704</v>
      </c>
      <c r="C2249" s="293" t="s">
        <v>429</v>
      </c>
      <c r="D2249" s="294" t="s">
        <v>592</v>
      </c>
      <c r="E2249" s="528">
        <v>3350</v>
      </c>
      <c r="F2249" s="293" t="s">
        <v>865</v>
      </c>
      <c r="G2249" s="293" t="s">
        <v>1875</v>
      </c>
      <c r="H2249" s="544">
        <v>44839</v>
      </c>
      <c r="I2249" s="293" t="s">
        <v>164</v>
      </c>
      <c r="J2249" s="268" t="s">
        <v>3223</v>
      </c>
      <c r="K2249" s="293" t="s">
        <v>1770</v>
      </c>
      <c r="L2249" s="251">
        <v>405328</v>
      </c>
      <c r="M2249" s="298" t="s">
        <v>838</v>
      </c>
      <c r="N2249" s="251">
        <v>283</v>
      </c>
      <c r="O2249" s="296"/>
      <c r="P2249" s="297"/>
      <c r="Q2249" s="293"/>
      <c r="R2249" s="293"/>
      <c r="S2249" s="293"/>
    </row>
    <row r="2250" spans="2:19" ht="15.6" thickBot="1">
      <c r="B2250" s="247">
        <f t="shared" si="2"/>
        <v>5705</v>
      </c>
      <c r="C2250" s="293" t="s">
        <v>429</v>
      </c>
      <c r="D2250" s="294" t="s">
        <v>2900</v>
      </c>
      <c r="E2250" s="529">
        <v>2275</v>
      </c>
      <c r="F2250" s="293" t="s">
        <v>518</v>
      </c>
      <c r="G2250" s="293" t="s">
        <v>7</v>
      </c>
      <c r="H2250" s="544">
        <v>44839</v>
      </c>
      <c r="I2250" s="293" t="s">
        <v>164</v>
      </c>
      <c r="J2250" s="268" t="s">
        <v>3610</v>
      </c>
      <c r="K2250" s="293" t="s">
        <v>1771</v>
      </c>
      <c r="L2250" s="251">
        <v>273485</v>
      </c>
      <c r="M2250" s="298" t="s">
        <v>2898</v>
      </c>
      <c r="N2250" s="251">
        <v>430</v>
      </c>
      <c r="O2250" s="296"/>
      <c r="P2250" s="297"/>
      <c r="Q2250" s="293"/>
      <c r="R2250" s="293"/>
      <c r="S2250" s="293"/>
    </row>
    <row r="2251" spans="2:19" ht="15.6" thickBot="1">
      <c r="B2251" s="247">
        <f t="shared" si="2"/>
        <v>5706</v>
      </c>
      <c r="C2251" s="293" t="s">
        <v>429</v>
      </c>
      <c r="D2251" s="294" t="s">
        <v>2896</v>
      </c>
      <c r="E2251" s="528">
        <v>2275</v>
      </c>
      <c r="F2251" s="293" t="s">
        <v>518</v>
      </c>
      <c r="G2251" s="293" t="s">
        <v>7</v>
      </c>
      <c r="H2251" s="544">
        <v>44839</v>
      </c>
      <c r="I2251" s="293" t="s">
        <v>164</v>
      </c>
      <c r="J2251" s="268" t="s">
        <v>3611</v>
      </c>
      <c r="K2251" s="293" t="s">
        <v>1771</v>
      </c>
      <c r="L2251" s="251">
        <v>268969</v>
      </c>
      <c r="M2251" s="298" t="s">
        <v>3603</v>
      </c>
      <c r="N2251" s="251">
        <v>429</v>
      </c>
      <c r="O2251" s="296"/>
      <c r="P2251" s="297"/>
      <c r="Q2251" s="293"/>
      <c r="R2251" s="293"/>
      <c r="S2251" s="293"/>
    </row>
    <row r="2252" spans="2:19" ht="15.6" thickBot="1">
      <c r="B2252" s="247">
        <f t="shared" si="2"/>
        <v>5707</v>
      </c>
      <c r="C2252" s="293" t="s">
        <v>427</v>
      </c>
      <c r="D2252" s="294" t="s">
        <v>395</v>
      </c>
      <c r="E2252" s="529">
        <v>3350</v>
      </c>
      <c r="F2252" s="293" t="s">
        <v>198</v>
      </c>
      <c r="G2252" s="293" t="s">
        <v>1875</v>
      </c>
      <c r="H2252" s="544">
        <v>44838</v>
      </c>
      <c r="I2252" s="293" t="s">
        <v>164</v>
      </c>
      <c r="J2252" s="268" t="s">
        <v>3000</v>
      </c>
      <c r="K2252" s="293" t="s">
        <v>1749</v>
      </c>
      <c r="L2252" s="251">
        <v>726494</v>
      </c>
      <c r="M2252" s="298" t="s">
        <v>1445</v>
      </c>
      <c r="N2252" s="251">
        <v>264</v>
      </c>
      <c r="O2252" s="296"/>
      <c r="P2252" s="297"/>
      <c r="Q2252" s="293"/>
      <c r="R2252" s="293"/>
      <c r="S2252" s="293"/>
    </row>
    <row r="2253" spans="2:19" ht="15.6" thickBot="1">
      <c r="B2253" s="247">
        <f t="shared" si="2"/>
        <v>5708</v>
      </c>
      <c r="C2253" s="293" t="s">
        <v>429</v>
      </c>
      <c r="D2253" s="294" t="s">
        <v>78</v>
      </c>
      <c r="E2253" s="528">
        <v>1600</v>
      </c>
      <c r="F2253" s="293" t="s">
        <v>166</v>
      </c>
      <c r="G2253" s="293" t="s">
        <v>1875</v>
      </c>
      <c r="H2253" s="544">
        <v>44839</v>
      </c>
      <c r="I2253" s="293" t="s">
        <v>164</v>
      </c>
      <c r="J2253" s="268" t="s">
        <v>2381</v>
      </c>
      <c r="K2253" s="293" t="s">
        <v>903</v>
      </c>
      <c r="L2253" s="251">
        <v>745697</v>
      </c>
      <c r="M2253" s="298" t="s">
        <v>79</v>
      </c>
      <c r="N2253" s="251">
        <v>213</v>
      </c>
      <c r="O2253" s="296"/>
      <c r="P2253" s="297"/>
      <c r="Q2253" s="293"/>
      <c r="R2253" s="293"/>
      <c r="S2253" s="293"/>
    </row>
    <row r="2254" spans="2:19" ht="15.6" thickBot="1">
      <c r="B2254" s="247">
        <f t="shared" si="2"/>
        <v>5709</v>
      </c>
      <c r="C2254" s="293" t="s">
        <v>429</v>
      </c>
      <c r="D2254" s="294" t="s">
        <v>814</v>
      </c>
      <c r="E2254" s="529">
        <v>2180</v>
      </c>
      <c r="F2254" s="293" t="s">
        <v>518</v>
      </c>
      <c r="G2254" s="293" t="s">
        <v>7</v>
      </c>
      <c r="H2254" s="544">
        <v>44839</v>
      </c>
      <c r="I2254" s="293" t="s">
        <v>164</v>
      </c>
      <c r="J2254" s="268" t="s">
        <v>3101</v>
      </c>
      <c r="K2254" s="293" t="s">
        <v>1771</v>
      </c>
      <c r="L2254" s="251">
        <v>635180</v>
      </c>
      <c r="M2254" s="298" t="s">
        <v>863</v>
      </c>
      <c r="N2254" s="251">
        <v>322</v>
      </c>
      <c r="O2254" s="296"/>
      <c r="P2254" s="297"/>
      <c r="Q2254" s="293"/>
      <c r="R2254" s="293"/>
      <c r="S2254" s="293"/>
    </row>
    <row r="2255" spans="2:19" ht="15.6" thickBot="1">
      <c r="B2255" s="247">
        <f t="shared" si="2"/>
        <v>5710</v>
      </c>
      <c r="C2255" s="293" t="s">
        <v>429</v>
      </c>
      <c r="D2255" s="294" t="s">
        <v>580</v>
      </c>
      <c r="E2255" s="528">
        <v>3350</v>
      </c>
      <c r="F2255" s="293" t="s">
        <v>865</v>
      </c>
      <c r="G2255" s="293" t="s">
        <v>1875</v>
      </c>
      <c r="H2255" s="544">
        <v>44839</v>
      </c>
      <c r="I2255" s="293" t="s">
        <v>164</v>
      </c>
      <c r="J2255" s="268" t="s">
        <v>3223</v>
      </c>
      <c r="K2255" s="293" t="s">
        <v>1770</v>
      </c>
      <c r="L2255" s="251">
        <v>521928</v>
      </c>
      <c r="M2255" s="298" t="s">
        <v>848</v>
      </c>
      <c r="N2255" s="251">
        <v>306</v>
      </c>
      <c r="O2255" s="296"/>
      <c r="P2255" s="297"/>
      <c r="Q2255" s="293"/>
      <c r="R2255" s="293"/>
      <c r="S2255" s="293"/>
    </row>
    <row r="2256" spans="2:19" ht="15.6" thickBot="1">
      <c r="B2256" s="247">
        <f t="shared" si="2"/>
        <v>5711</v>
      </c>
      <c r="C2256" s="293" t="s">
        <v>429</v>
      </c>
      <c r="D2256" s="294" t="s">
        <v>517</v>
      </c>
      <c r="E2256" s="529">
        <v>2180</v>
      </c>
      <c r="F2256" s="293" t="s">
        <v>518</v>
      </c>
      <c r="G2256" s="293" t="s">
        <v>7</v>
      </c>
      <c r="H2256" s="544">
        <v>44839</v>
      </c>
      <c r="I2256" s="293" t="s">
        <v>164</v>
      </c>
      <c r="J2256" s="268" t="s">
        <v>3467</v>
      </c>
      <c r="K2256" s="293" t="s">
        <v>1771</v>
      </c>
      <c r="L2256" s="251">
        <v>477128</v>
      </c>
      <c r="M2256" s="298" t="s">
        <v>841</v>
      </c>
      <c r="N2256" s="251">
        <v>298</v>
      </c>
      <c r="O2256" s="296"/>
      <c r="P2256" s="297"/>
      <c r="Q2256" s="293"/>
      <c r="R2256" s="293"/>
      <c r="S2256" s="293"/>
    </row>
    <row r="2257" spans="1:19" ht="15.6" thickBot="1">
      <c r="B2257" s="247">
        <f t="shared" si="2"/>
        <v>5712</v>
      </c>
      <c r="C2257" s="293" t="s">
        <v>429</v>
      </c>
      <c r="D2257" s="294" t="s">
        <v>106</v>
      </c>
      <c r="E2257" s="528">
        <v>2180</v>
      </c>
      <c r="F2257" s="293" t="s">
        <v>163</v>
      </c>
      <c r="G2257" s="293" t="s">
        <v>1875</v>
      </c>
      <c r="H2257" s="544">
        <v>44840</v>
      </c>
      <c r="I2257" s="293" t="s">
        <v>164</v>
      </c>
      <c r="J2257" s="268" t="s">
        <v>3552</v>
      </c>
      <c r="K2257" s="293" t="s">
        <v>1751</v>
      </c>
      <c r="L2257" s="251">
        <v>6351</v>
      </c>
      <c r="M2257" s="298" t="s">
        <v>107</v>
      </c>
      <c r="N2257" s="251">
        <v>242</v>
      </c>
      <c r="O2257" s="296"/>
      <c r="P2257" s="297"/>
      <c r="Q2257" s="293"/>
      <c r="R2257" s="293"/>
      <c r="S2257" s="293"/>
    </row>
    <row r="2258" spans="1:19" ht="15.6" thickBot="1">
      <c r="A2258" s="28">
        <v>5714</v>
      </c>
      <c r="B2258" s="247">
        <f t="shared" si="2"/>
        <v>5713</v>
      </c>
      <c r="C2258" s="293" t="s">
        <v>429</v>
      </c>
      <c r="D2258" s="294" t="s">
        <v>1582</v>
      </c>
      <c r="E2258" s="529">
        <v>1350</v>
      </c>
      <c r="F2258" s="293" t="s">
        <v>166</v>
      </c>
      <c r="G2258" s="293" t="s">
        <v>7</v>
      </c>
      <c r="H2258" s="544">
        <v>44840</v>
      </c>
      <c r="I2258" s="293" t="s">
        <v>164</v>
      </c>
      <c r="J2258" s="268" t="s">
        <v>4036</v>
      </c>
      <c r="K2258" s="293" t="s">
        <v>903</v>
      </c>
      <c r="L2258" s="251">
        <v>229576</v>
      </c>
      <c r="M2258" s="298" t="s">
        <v>1587</v>
      </c>
      <c r="N2258" s="251">
        <v>326</v>
      </c>
      <c r="O2258" s="296"/>
      <c r="P2258" s="297"/>
      <c r="Q2258" s="293"/>
      <c r="R2258" s="293"/>
      <c r="S2258" s="293"/>
    </row>
    <row r="2259" spans="1:19" ht="15.6" thickBot="1">
      <c r="B2259" s="247">
        <f t="shared" si="2"/>
        <v>5714</v>
      </c>
      <c r="C2259" s="293" t="s">
        <v>429</v>
      </c>
      <c r="D2259" s="294" t="s">
        <v>3237</v>
      </c>
      <c r="E2259" s="528"/>
      <c r="F2259" s="293"/>
      <c r="G2259" s="293"/>
      <c r="H2259" s="544"/>
      <c r="I2259" s="293"/>
      <c r="J2259" s="268"/>
      <c r="K2259" s="293"/>
      <c r="L2259" s="251"/>
      <c r="M2259" s="298"/>
      <c r="N2259" s="353"/>
      <c r="O2259" s="296"/>
      <c r="P2259" s="297"/>
      <c r="Q2259" s="293"/>
      <c r="R2259" s="293"/>
      <c r="S2259" s="293"/>
    </row>
    <row r="2260" spans="1:19" ht="15.6" thickBot="1">
      <c r="B2260" s="247">
        <f t="shared" si="2"/>
        <v>5715</v>
      </c>
      <c r="C2260" s="293" t="s">
        <v>429</v>
      </c>
      <c r="D2260" s="294" t="s">
        <v>1554</v>
      </c>
      <c r="E2260" s="529">
        <v>2180</v>
      </c>
      <c r="F2260" s="293" t="s">
        <v>163</v>
      </c>
      <c r="G2260" s="293" t="s">
        <v>7</v>
      </c>
      <c r="H2260" s="544">
        <v>44840</v>
      </c>
      <c r="I2260" s="293" t="s">
        <v>164</v>
      </c>
      <c r="J2260" s="268" t="s">
        <v>3507</v>
      </c>
      <c r="K2260" s="293" t="s">
        <v>1751</v>
      </c>
      <c r="L2260" s="251">
        <v>172795</v>
      </c>
      <c r="M2260" s="298" t="s">
        <v>1586</v>
      </c>
      <c r="N2260" s="251">
        <v>325</v>
      </c>
      <c r="O2260" s="296"/>
      <c r="P2260" s="297"/>
      <c r="Q2260" s="293"/>
      <c r="R2260" s="293"/>
      <c r="S2260" s="293"/>
    </row>
    <row r="2261" spans="1:19" ht="15.6" thickBot="1">
      <c r="B2261" s="247">
        <f t="shared" si="2"/>
        <v>5716</v>
      </c>
      <c r="C2261" s="293" t="s">
        <v>429</v>
      </c>
      <c r="D2261" s="294" t="s">
        <v>2210</v>
      </c>
      <c r="E2261" s="528">
        <v>2180</v>
      </c>
      <c r="F2261" s="293" t="s">
        <v>163</v>
      </c>
      <c r="G2261" s="293" t="s">
        <v>7</v>
      </c>
      <c r="H2261" s="544">
        <v>44840</v>
      </c>
      <c r="I2261" s="293" t="s">
        <v>164</v>
      </c>
      <c r="J2261" s="268" t="s">
        <v>3243</v>
      </c>
      <c r="K2261" s="293" t="s">
        <v>1751</v>
      </c>
      <c r="L2261" s="251">
        <v>147145</v>
      </c>
      <c r="M2261" s="298" t="s">
        <v>2269</v>
      </c>
      <c r="N2261" s="251">
        <v>366</v>
      </c>
      <c r="O2261" s="296" t="s">
        <v>686</v>
      </c>
      <c r="P2261" s="297"/>
      <c r="Q2261" s="293"/>
      <c r="R2261" s="293"/>
      <c r="S2261" s="293"/>
    </row>
    <row r="2262" spans="1:19" ht="15.6" thickBot="1">
      <c r="B2262" s="247">
        <f t="shared" si="2"/>
        <v>5717</v>
      </c>
      <c r="C2262" s="293" t="s">
        <v>429</v>
      </c>
      <c r="D2262" s="294" t="s">
        <v>412</v>
      </c>
      <c r="E2262" s="529">
        <v>2800</v>
      </c>
      <c r="F2262" s="293" t="s">
        <v>865</v>
      </c>
      <c r="G2262" s="293" t="s">
        <v>7</v>
      </c>
      <c r="H2262" s="544">
        <v>44840</v>
      </c>
      <c r="I2262" s="293" t="s">
        <v>164</v>
      </c>
      <c r="J2262" s="268" t="s">
        <v>3538</v>
      </c>
      <c r="K2262" s="293" t="s">
        <v>1770</v>
      </c>
      <c r="L2262" s="251">
        <v>19790</v>
      </c>
      <c r="M2262" s="298" t="s">
        <v>822</v>
      </c>
      <c r="N2262" s="251">
        <v>374</v>
      </c>
      <c r="O2262" s="296"/>
      <c r="P2262" s="297"/>
      <c r="Q2262" s="293"/>
      <c r="R2262" s="293"/>
      <c r="S2262" s="293"/>
    </row>
    <row r="2263" spans="1:19" ht="15.6" thickBot="1">
      <c r="B2263" s="247">
        <f t="shared" si="2"/>
        <v>5718</v>
      </c>
      <c r="C2263" s="293" t="s">
        <v>429</v>
      </c>
      <c r="D2263" s="294" t="s">
        <v>422</v>
      </c>
      <c r="E2263" s="528">
        <v>2180</v>
      </c>
      <c r="F2263" s="293" t="s">
        <v>163</v>
      </c>
      <c r="G2263" s="293" t="s">
        <v>7</v>
      </c>
      <c r="H2263" s="544">
        <v>44840</v>
      </c>
      <c r="I2263" s="293" t="s">
        <v>164</v>
      </c>
      <c r="J2263" s="268" t="s">
        <v>3166</v>
      </c>
      <c r="K2263" s="293" t="s">
        <v>1751</v>
      </c>
      <c r="L2263" s="251">
        <v>451771</v>
      </c>
      <c r="M2263" s="298" t="s">
        <v>825</v>
      </c>
      <c r="N2263" s="251">
        <v>220</v>
      </c>
      <c r="O2263" s="296"/>
      <c r="P2263" s="297"/>
      <c r="Q2263" s="293"/>
      <c r="R2263" s="293"/>
      <c r="S2263" s="293"/>
    </row>
    <row r="2264" spans="1:19" ht="15.6" thickBot="1">
      <c r="B2264" s="247">
        <f t="shared" si="2"/>
        <v>5719</v>
      </c>
      <c r="C2264" s="293" t="s">
        <v>429</v>
      </c>
      <c r="D2264" s="294" t="s">
        <v>783</v>
      </c>
      <c r="E2264" s="529">
        <v>2180</v>
      </c>
      <c r="F2264" s="293" t="s">
        <v>163</v>
      </c>
      <c r="G2264" s="293" t="s">
        <v>7</v>
      </c>
      <c r="H2264" s="544">
        <v>44840</v>
      </c>
      <c r="I2264" s="293" t="s">
        <v>164</v>
      </c>
      <c r="J2264" s="268" t="s">
        <v>3166</v>
      </c>
      <c r="K2264" s="293" t="s">
        <v>1751</v>
      </c>
      <c r="L2264" s="251">
        <v>446422</v>
      </c>
      <c r="M2264" s="298" t="s">
        <v>861</v>
      </c>
      <c r="N2264" s="425">
        <v>187</v>
      </c>
      <c r="O2264" s="296"/>
      <c r="P2264" s="297"/>
      <c r="Q2264" s="293"/>
      <c r="R2264" s="293"/>
      <c r="S2264" s="293"/>
    </row>
    <row r="2265" spans="1:19" ht="15.6" thickBot="1">
      <c r="B2265" s="247">
        <f t="shared" si="2"/>
        <v>5720</v>
      </c>
      <c r="C2265" s="163" t="s">
        <v>2714</v>
      </c>
      <c r="D2265" s="269" t="s">
        <v>288</v>
      </c>
      <c r="E2265" s="455">
        <v>1350</v>
      </c>
      <c r="F2265" s="163" t="s">
        <v>166</v>
      </c>
      <c r="G2265" s="457" t="s">
        <v>7</v>
      </c>
      <c r="H2265" s="561">
        <v>44855</v>
      </c>
      <c r="I2265" s="268" t="s">
        <v>164</v>
      </c>
      <c r="J2265" s="268" t="s">
        <v>3600</v>
      </c>
      <c r="K2265" s="163" t="s">
        <v>903</v>
      </c>
      <c r="L2265" s="271" t="s">
        <v>3612</v>
      </c>
      <c r="M2265" s="163" t="s">
        <v>970</v>
      </c>
      <c r="N2265" s="271">
        <v>62</v>
      </c>
      <c r="O2265" s="296"/>
      <c r="P2265" s="297"/>
      <c r="Q2265" s="293"/>
      <c r="R2265" s="293"/>
      <c r="S2265" s="293"/>
    </row>
    <row r="2266" spans="1:19" ht="15.6" thickBot="1">
      <c r="B2266" s="247">
        <f t="shared" si="2"/>
        <v>5721</v>
      </c>
      <c r="C2266" s="293" t="s">
        <v>2714</v>
      </c>
      <c r="D2266" s="294" t="s">
        <v>261</v>
      </c>
      <c r="E2266" s="529">
        <v>1350</v>
      </c>
      <c r="F2266" s="293" t="s">
        <v>166</v>
      </c>
      <c r="G2266" s="293" t="s">
        <v>7</v>
      </c>
      <c r="H2266" s="544">
        <v>44838</v>
      </c>
      <c r="I2266" s="293" t="s">
        <v>164</v>
      </c>
      <c r="J2266" s="268" t="s">
        <v>2330</v>
      </c>
      <c r="K2266" s="293" t="s">
        <v>903</v>
      </c>
      <c r="L2266" s="251">
        <v>403446</v>
      </c>
      <c r="M2266" s="298" t="s">
        <v>946</v>
      </c>
      <c r="N2266" s="251">
        <v>14</v>
      </c>
      <c r="O2266" s="296"/>
      <c r="P2266" s="297"/>
      <c r="Q2266" s="293"/>
      <c r="R2266" s="293"/>
      <c r="S2266" s="293"/>
    </row>
    <row r="2267" spans="1:19" ht="15.6" thickBot="1">
      <c r="B2267" s="247">
        <f t="shared" si="2"/>
        <v>5722</v>
      </c>
      <c r="C2267" s="293" t="s">
        <v>429</v>
      </c>
      <c r="D2267" s="294" t="s">
        <v>2614</v>
      </c>
      <c r="E2267" s="528">
        <v>2180</v>
      </c>
      <c r="F2267" s="293" t="s">
        <v>295</v>
      </c>
      <c r="G2267" s="293" t="s">
        <v>7</v>
      </c>
      <c r="H2267" s="544">
        <v>44838</v>
      </c>
      <c r="I2267" s="293" t="s">
        <v>164</v>
      </c>
      <c r="J2267" s="268" t="s">
        <v>1800</v>
      </c>
      <c r="K2267" s="293" t="s">
        <v>1769</v>
      </c>
      <c r="L2267" s="251">
        <v>601634</v>
      </c>
      <c r="M2267" s="298" t="s">
        <v>2613</v>
      </c>
      <c r="N2267" s="251">
        <v>379</v>
      </c>
      <c r="O2267" s="296"/>
      <c r="P2267" s="297"/>
      <c r="Q2267" s="293"/>
      <c r="R2267" s="293"/>
      <c r="S2267" s="293"/>
    </row>
    <row r="2268" spans="1:19" ht="15.6" thickBot="1">
      <c r="B2268" s="247">
        <f t="shared" si="2"/>
        <v>5723</v>
      </c>
      <c r="C2268" s="293" t="s">
        <v>294</v>
      </c>
      <c r="D2268" s="294" t="s">
        <v>3346</v>
      </c>
      <c r="E2268" s="529">
        <v>3350</v>
      </c>
      <c r="F2268" s="293" t="s">
        <v>198</v>
      </c>
      <c r="G2268" s="293" t="s">
        <v>7</v>
      </c>
      <c r="H2268" s="544">
        <v>44838</v>
      </c>
      <c r="I2268" s="293" t="s">
        <v>164</v>
      </c>
      <c r="J2268" s="268" t="s">
        <v>3613</v>
      </c>
      <c r="K2268" s="293" t="s">
        <v>1749</v>
      </c>
      <c r="L2268" s="251">
        <v>583993</v>
      </c>
      <c r="M2268" s="298" t="s">
        <v>1393</v>
      </c>
      <c r="N2268" s="251">
        <v>165</v>
      </c>
      <c r="O2268" s="296"/>
      <c r="P2268" s="297"/>
      <c r="Q2268" s="293"/>
      <c r="R2268" s="293"/>
      <c r="S2268" s="293"/>
    </row>
    <row r="2269" spans="1:19" ht="15.6" thickBot="1">
      <c r="B2269" s="247">
        <f t="shared" si="2"/>
        <v>5724</v>
      </c>
      <c r="C2269" s="293" t="s">
        <v>429</v>
      </c>
      <c r="D2269" s="300" t="str">
        <f>IFERROR(VLOOKUP(Dat_Pagos[[#This Row],[CURP]],BASE_A[[CURP]:[NOMBRE]],3,FALSE),"Por Identificar")</f>
        <v>POR IDENTIFICAR</v>
      </c>
      <c r="E2269" s="528">
        <v>2180</v>
      </c>
      <c r="F2269" s="293" t="s">
        <v>2038</v>
      </c>
      <c r="G2269" s="293" t="s">
        <v>1875</v>
      </c>
      <c r="H2269" s="544">
        <v>44840</v>
      </c>
      <c r="I2269" s="293" t="s">
        <v>164</v>
      </c>
      <c r="J2269" s="268"/>
      <c r="K2269" s="293" t="s">
        <v>2038</v>
      </c>
      <c r="L2269" s="251">
        <v>6351</v>
      </c>
      <c r="M2269" s="298" t="s">
        <v>2834</v>
      </c>
      <c r="N2269" s="251">
        <v>411</v>
      </c>
      <c r="O2269" s="296"/>
      <c r="P2269" s="297"/>
      <c r="Q2269" s="293"/>
      <c r="R2269" s="293"/>
      <c r="S2269" s="293"/>
    </row>
    <row r="2270" spans="1:19" ht="15.6" thickBot="1">
      <c r="B2270" s="247">
        <f t="shared" si="2"/>
        <v>5725</v>
      </c>
      <c r="C2270" s="293" t="s">
        <v>429</v>
      </c>
      <c r="D2270" s="294" t="s">
        <v>767</v>
      </c>
      <c r="E2270" s="529">
        <v>1800</v>
      </c>
      <c r="F2270" s="293" t="s">
        <v>163</v>
      </c>
      <c r="G2270" s="293" t="s">
        <v>7</v>
      </c>
      <c r="H2270" s="544">
        <v>44840</v>
      </c>
      <c r="I2270" s="293" t="s">
        <v>164</v>
      </c>
      <c r="J2270" s="268" t="s">
        <v>3166</v>
      </c>
      <c r="K2270" s="293" t="s">
        <v>1751</v>
      </c>
      <c r="L2270" s="251">
        <v>787698</v>
      </c>
      <c r="M2270" s="298" t="s">
        <v>852</v>
      </c>
      <c r="N2270" s="251">
        <v>311</v>
      </c>
      <c r="O2270" s="296"/>
      <c r="P2270" s="297"/>
      <c r="Q2270" s="293"/>
      <c r="R2270" s="293"/>
      <c r="S2270" s="293"/>
    </row>
    <row r="2271" spans="1:19" ht="15.6" thickBot="1">
      <c r="B2271" s="247">
        <f t="shared" si="2"/>
        <v>5726</v>
      </c>
      <c r="C2271" s="293" t="s">
        <v>429</v>
      </c>
      <c r="D2271" s="294" t="s">
        <v>3237</v>
      </c>
      <c r="E2271" s="528"/>
      <c r="F2271" s="293"/>
      <c r="G2271" s="293"/>
      <c r="H2271" s="544"/>
      <c r="I2271" s="293"/>
      <c r="J2271" s="268"/>
      <c r="K2271" s="293"/>
      <c r="L2271" s="251"/>
      <c r="M2271" s="298"/>
      <c r="N2271" s="251"/>
      <c r="O2271" s="296"/>
      <c r="P2271" s="297"/>
      <c r="Q2271" s="293"/>
      <c r="R2271" s="293"/>
      <c r="S2271" s="293"/>
    </row>
    <row r="2272" spans="1:19" ht="15.6" thickBot="1">
      <c r="B2272" s="247">
        <f t="shared" si="2"/>
        <v>5727</v>
      </c>
      <c r="C2272" s="293" t="s">
        <v>429</v>
      </c>
      <c r="D2272" s="294" t="s">
        <v>820</v>
      </c>
      <c r="E2272" s="529">
        <v>1800</v>
      </c>
      <c r="F2272" s="293" t="s">
        <v>163</v>
      </c>
      <c r="G2272" s="293" t="s">
        <v>7</v>
      </c>
      <c r="H2272" s="544">
        <v>44840</v>
      </c>
      <c r="I2272" s="293" t="s">
        <v>164</v>
      </c>
      <c r="J2272" s="268" t="s">
        <v>3166</v>
      </c>
      <c r="K2272" s="293" t="s">
        <v>1751</v>
      </c>
      <c r="L2272" s="251">
        <v>787090</v>
      </c>
      <c r="M2272" s="298" t="s">
        <v>862</v>
      </c>
      <c r="N2272" s="251">
        <v>321</v>
      </c>
      <c r="O2272" s="296"/>
      <c r="P2272" s="297"/>
      <c r="Q2272" s="293"/>
      <c r="R2272" s="293"/>
      <c r="S2272" s="293"/>
    </row>
    <row r="2273" spans="2:19" ht="15.6" thickBot="1">
      <c r="B2273" s="247">
        <f t="shared" si="2"/>
        <v>5728</v>
      </c>
      <c r="C2273" s="293" t="s">
        <v>2714</v>
      </c>
      <c r="D2273" s="294" t="s">
        <v>226</v>
      </c>
      <c r="E2273" s="528">
        <v>1350</v>
      </c>
      <c r="F2273" s="293" t="s">
        <v>166</v>
      </c>
      <c r="G2273" s="293" t="s">
        <v>7</v>
      </c>
      <c r="H2273" s="544">
        <v>44841</v>
      </c>
      <c r="I2273" s="293" t="s">
        <v>164</v>
      </c>
      <c r="J2273" s="268" t="s">
        <v>3614</v>
      </c>
      <c r="K2273" s="293" t="s">
        <v>903</v>
      </c>
      <c r="L2273" s="251">
        <v>691074</v>
      </c>
      <c r="M2273" s="298" t="s">
        <v>952</v>
      </c>
      <c r="N2273" s="251">
        <v>16</v>
      </c>
      <c r="O2273" s="296"/>
      <c r="P2273" s="297"/>
      <c r="Q2273" s="293"/>
      <c r="R2273" s="293"/>
      <c r="S2273" s="293"/>
    </row>
    <row r="2274" spans="2:19" ht="15.6" thickBot="1">
      <c r="B2274" s="247">
        <f t="shared" si="2"/>
        <v>5729</v>
      </c>
      <c r="C2274" s="293" t="s">
        <v>429</v>
      </c>
      <c r="D2274" s="294" t="s">
        <v>148</v>
      </c>
      <c r="E2274" s="529">
        <v>2180</v>
      </c>
      <c r="F2274" s="293" t="s">
        <v>303</v>
      </c>
      <c r="G2274" s="293" t="s">
        <v>7</v>
      </c>
      <c r="H2274" s="544">
        <v>44841</v>
      </c>
      <c r="I2274" s="293" t="s">
        <v>164</v>
      </c>
      <c r="J2274" s="268" t="s">
        <v>3615</v>
      </c>
      <c r="K2274" s="293" t="s">
        <v>1775</v>
      </c>
      <c r="L2274" s="251">
        <v>463340</v>
      </c>
      <c r="M2274" s="298" t="s">
        <v>149</v>
      </c>
      <c r="N2274" s="251">
        <v>261</v>
      </c>
      <c r="O2274" s="296"/>
      <c r="P2274" s="297"/>
      <c r="Q2274" s="293"/>
      <c r="R2274" s="293"/>
      <c r="S2274" s="293"/>
    </row>
    <row r="2275" spans="2:19" ht="15">
      <c r="B2275" s="247">
        <f t="shared" si="2"/>
        <v>5730</v>
      </c>
      <c r="C2275" s="293" t="s">
        <v>294</v>
      </c>
      <c r="D2275" s="294" t="s">
        <v>28</v>
      </c>
      <c r="E2275" s="530">
        <v>3350</v>
      </c>
      <c r="F2275" s="293" t="s">
        <v>198</v>
      </c>
      <c r="G2275" s="293" t="s">
        <v>7</v>
      </c>
      <c r="H2275" s="544">
        <v>44845</v>
      </c>
      <c r="I2275" s="293" t="s">
        <v>164</v>
      </c>
      <c r="J2275" s="268" t="s">
        <v>3496</v>
      </c>
      <c r="K2275" s="293" t="s">
        <v>1749</v>
      </c>
      <c r="L2275" s="251" t="s">
        <v>3551</v>
      </c>
      <c r="M2275" s="298" t="s">
        <v>2213</v>
      </c>
      <c r="N2275" s="251">
        <v>303</v>
      </c>
      <c r="O2275" s="296"/>
      <c r="P2275" s="297"/>
      <c r="Q2275" s="293"/>
      <c r="R2275" s="293"/>
      <c r="S2275" s="293"/>
    </row>
    <row r="2276" spans="2:19" ht="15">
      <c r="B2276" s="247">
        <f t="shared" si="2"/>
        <v>5731</v>
      </c>
      <c r="C2276" s="293" t="s">
        <v>429</v>
      </c>
      <c r="D2276" s="294" t="s">
        <v>2433</v>
      </c>
      <c r="E2276" s="530">
        <v>3350</v>
      </c>
      <c r="F2276" s="293" t="s">
        <v>865</v>
      </c>
      <c r="G2276" s="293" t="s">
        <v>7</v>
      </c>
      <c r="H2276" s="544">
        <v>44845</v>
      </c>
      <c r="I2276" s="293" t="s">
        <v>164</v>
      </c>
      <c r="J2276" s="268" t="s">
        <v>3059</v>
      </c>
      <c r="K2276" s="293" t="s">
        <v>1770</v>
      </c>
      <c r="L2276" s="251" t="s">
        <v>3616</v>
      </c>
      <c r="M2276" s="298" t="s">
        <v>2432</v>
      </c>
      <c r="N2276" s="251">
        <v>372</v>
      </c>
      <c r="O2276" s="296"/>
      <c r="P2276" s="297"/>
      <c r="Q2276" s="293"/>
      <c r="R2276" s="293"/>
      <c r="S2276" s="293"/>
    </row>
    <row r="2277" spans="2:19" ht="15">
      <c r="B2277" s="247">
        <f t="shared" si="2"/>
        <v>5732</v>
      </c>
      <c r="C2277" s="293" t="s">
        <v>429</v>
      </c>
      <c r="D2277" s="294" t="s">
        <v>818</v>
      </c>
      <c r="E2277" s="530">
        <v>3350</v>
      </c>
      <c r="F2277" s="293" t="s">
        <v>865</v>
      </c>
      <c r="G2277" s="293" t="s">
        <v>1609</v>
      </c>
      <c r="H2277" s="544">
        <v>44846</v>
      </c>
      <c r="I2277" s="293" t="s">
        <v>164</v>
      </c>
      <c r="J2277" s="268" t="s">
        <v>3166</v>
      </c>
      <c r="K2277" s="293" t="s">
        <v>1770</v>
      </c>
      <c r="L2277" s="251" t="s">
        <v>3617</v>
      </c>
      <c r="M2277" s="298" t="s">
        <v>860</v>
      </c>
      <c r="N2277" s="251">
        <v>319</v>
      </c>
      <c r="O2277" s="296"/>
      <c r="P2277" s="297"/>
      <c r="Q2277" s="293"/>
      <c r="R2277" s="293"/>
      <c r="S2277" s="293"/>
    </row>
    <row r="2278" spans="2:19" ht="15">
      <c r="B2278" s="247">
        <f t="shared" si="2"/>
        <v>5733</v>
      </c>
      <c r="C2278" s="293" t="s">
        <v>429</v>
      </c>
      <c r="D2278" s="294" t="s">
        <v>818</v>
      </c>
      <c r="E2278" s="530">
        <v>3350</v>
      </c>
      <c r="F2278" s="293" t="s">
        <v>198</v>
      </c>
      <c r="G2278" s="293" t="s">
        <v>1609</v>
      </c>
      <c r="H2278" s="544">
        <v>44846</v>
      </c>
      <c r="I2278" s="293" t="s">
        <v>164</v>
      </c>
      <c r="J2278" s="268" t="s">
        <v>3188</v>
      </c>
      <c r="K2278" s="293" t="s">
        <v>1749</v>
      </c>
      <c r="L2278" s="251" t="s">
        <v>3618</v>
      </c>
      <c r="M2278" s="298" t="s">
        <v>860</v>
      </c>
      <c r="N2278" s="251">
        <v>330</v>
      </c>
      <c r="O2278" s="296"/>
      <c r="P2278" s="297"/>
      <c r="Q2278" s="293"/>
      <c r="R2278" s="293"/>
      <c r="S2278" s="293"/>
    </row>
    <row r="2279" spans="2:19" ht="15">
      <c r="B2279" s="247">
        <f t="shared" si="2"/>
        <v>5734</v>
      </c>
      <c r="C2279" s="293" t="s">
        <v>429</v>
      </c>
      <c r="D2279" s="294" t="s">
        <v>104</v>
      </c>
      <c r="E2279" s="530">
        <v>2180</v>
      </c>
      <c r="F2279" s="293" t="s">
        <v>163</v>
      </c>
      <c r="G2279" s="293" t="s">
        <v>7</v>
      </c>
      <c r="H2279" s="544">
        <v>44848</v>
      </c>
      <c r="I2279" s="293" t="s">
        <v>164</v>
      </c>
      <c r="J2279" s="268" t="s">
        <v>3098</v>
      </c>
      <c r="K2279" s="293" t="s">
        <v>1751</v>
      </c>
      <c r="L2279" s="251" t="s">
        <v>3619</v>
      </c>
      <c r="M2279" s="298" t="s">
        <v>105</v>
      </c>
      <c r="N2279" s="249">
        <v>241</v>
      </c>
      <c r="O2279" s="296"/>
      <c r="P2279" s="297"/>
      <c r="Q2279" s="293"/>
      <c r="R2279" s="293"/>
      <c r="S2279" s="293"/>
    </row>
    <row r="2280" spans="2:19" ht="15">
      <c r="B2280" s="247">
        <f t="shared" si="2"/>
        <v>5735</v>
      </c>
      <c r="C2280" s="293" t="s">
        <v>429</v>
      </c>
      <c r="D2280" s="294" t="s">
        <v>72</v>
      </c>
      <c r="E2280" s="530">
        <v>1400</v>
      </c>
      <c r="F2280" s="293" t="s">
        <v>166</v>
      </c>
      <c r="G2280" s="293" t="s">
        <v>7</v>
      </c>
      <c r="H2280" s="544">
        <v>44848</v>
      </c>
      <c r="I2280" s="293" t="s">
        <v>164</v>
      </c>
      <c r="J2280" s="268" t="s">
        <v>1799</v>
      </c>
      <c r="K2280" s="293" t="s">
        <v>903</v>
      </c>
      <c r="L2280" s="251" t="s">
        <v>3620</v>
      </c>
      <c r="M2280" s="298" t="s">
        <v>73</v>
      </c>
      <c r="N2280" s="251">
        <v>268</v>
      </c>
      <c r="O2280" s="296"/>
      <c r="P2280" s="297"/>
      <c r="Q2280" s="293"/>
      <c r="R2280" s="293"/>
      <c r="S2280" s="293"/>
    </row>
    <row r="2281" spans="2:19" ht="15">
      <c r="B2281" s="247">
        <f t="shared" si="2"/>
        <v>5736</v>
      </c>
      <c r="C2281" s="293" t="s">
        <v>429</v>
      </c>
      <c r="D2281" s="294" t="s">
        <v>215</v>
      </c>
      <c r="E2281" s="530">
        <v>1400</v>
      </c>
      <c r="F2281" s="293" t="s">
        <v>166</v>
      </c>
      <c r="G2281" s="293" t="s">
        <v>7</v>
      </c>
      <c r="H2281" s="544">
        <v>44848</v>
      </c>
      <c r="I2281" s="293" t="s">
        <v>164</v>
      </c>
      <c r="J2281" s="268" t="s">
        <v>1799</v>
      </c>
      <c r="K2281" s="293" t="s">
        <v>903</v>
      </c>
      <c r="L2281" s="251" t="s">
        <v>3621</v>
      </c>
      <c r="M2281" s="298" t="s">
        <v>92</v>
      </c>
      <c r="N2281" s="251">
        <v>200</v>
      </c>
      <c r="O2281" s="296"/>
      <c r="P2281" s="297"/>
      <c r="Q2281" s="293"/>
      <c r="R2281" s="293"/>
      <c r="S2281" s="293"/>
    </row>
    <row r="2282" spans="2:19" ht="15">
      <c r="B2282" s="247">
        <f t="shared" si="2"/>
        <v>5737</v>
      </c>
      <c r="C2282" s="293" t="s">
        <v>429</v>
      </c>
      <c r="D2282" s="294" t="s">
        <v>2116</v>
      </c>
      <c r="E2282" s="530">
        <v>2200</v>
      </c>
      <c r="F2282" s="293" t="s">
        <v>163</v>
      </c>
      <c r="G2282" s="293" t="s">
        <v>7</v>
      </c>
      <c r="H2282" s="544">
        <v>44848</v>
      </c>
      <c r="I2282" s="293" t="s">
        <v>164</v>
      </c>
      <c r="J2282" s="268" t="s">
        <v>3463</v>
      </c>
      <c r="K2282" s="293" t="s">
        <v>1751</v>
      </c>
      <c r="L2282" s="251" t="s">
        <v>3622</v>
      </c>
      <c r="M2282" s="298" t="s">
        <v>2115</v>
      </c>
      <c r="N2282" s="251">
        <v>361</v>
      </c>
      <c r="O2282" s="296"/>
      <c r="P2282" s="297"/>
      <c r="Q2282" s="293"/>
      <c r="R2282" s="293"/>
      <c r="S2282" s="293"/>
    </row>
    <row r="2283" spans="2:19" ht="15">
      <c r="B2283" s="247">
        <f t="shared" si="2"/>
        <v>5738</v>
      </c>
      <c r="C2283" s="293" t="s">
        <v>429</v>
      </c>
      <c r="D2283" s="294" t="s">
        <v>726</v>
      </c>
      <c r="E2283" s="530">
        <v>3500</v>
      </c>
      <c r="F2283" s="293" t="s">
        <v>163</v>
      </c>
      <c r="G2283" s="293" t="s">
        <v>7</v>
      </c>
      <c r="H2283" s="544">
        <v>44848</v>
      </c>
      <c r="I2283" s="293" t="s">
        <v>224</v>
      </c>
      <c r="J2283" s="268" t="s">
        <v>2049</v>
      </c>
      <c r="K2283" s="293" t="s">
        <v>1751</v>
      </c>
      <c r="L2283" s="251" t="s">
        <v>3623</v>
      </c>
      <c r="M2283" s="298" t="s">
        <v>11</v>
      </c>
      <c r="N2283" s="251">
        <v>201</v>
      </c>
      <c r="O2283" s="296"/>
      <c r="P2283" s="297"/>
      <c r="Q2283" s="293"/>
      <c r="R2283" s="293"/>
      <c r="S2283" s="293"/>
    </row>
    <row r="2284" spans="2:19" ht="15">
      <c r="B2284" s="247">
        <f t="shared" si="2"/>
        <v>5739</v>
      </c>
      <c r="C2284" s="293" t="s">
        <v>429</v>
      </c>
      <c r="D2284" s="294" t="s">
        <v>22</v>
      </c>
      <c r="E2284" s="530">
        <v>1800</v>
      </c>
      <c r="F2284" s="293" t="s">
        <v>163</v>
      </c>
      <c r="G2284" s="293" t="s">
        <v>7</v>
      </c>
      <c r="H2284" s="544">
        <v>44848</v>
      </c>
      <c r="I2284" s="293" t="s">
        <v>164</v>
      </c>
      <c r="J2284" s="268" t="s">
        <v>3624</v>
      </c>
      <c r="K2284" s="293" t="s">
        <v>1751</v>
      </c>
      <c r="L2284" s="251" t="s">
        <v>3625</v>
      </c>
      <c r="M2284" s="298" t="s">
        <v>23</v>
      </c>
      <c r="N2284" s="251">
        <v>27</v>
      </c>
      <c r="O2284" s="296"/>
      <c r="P2284" s="297"/>
      <c r="Q2284" s="293"/>
      <c r="R2284" s="293"/>
      <c r="S2284" s="293"/>
    </row>
    <row r="2285" spans="2:19" ht="15">
      <c r="B2285" s="247">
        <f t="shared" si="2"/>
        <v>5740</v>
      </c>
      <c r="C2285" s="293" t="s">
        <v>429</v>
      </c>
      <c r="D2285" s="294" t="s">
        <v>2112</v>
      </c>
      <c r="E2285" s="530">
        <v>2200</v>
      </c>
      <c r="F2285" s="293" t="s">
        <v>163</v>
      </c>
      <c r="G2285" s="293" t="s">
        <v>7</v>
      </c>
      <c r="H2285" s="544">
        <v>44848</v>
      </c>
      <c r="I2285" s="293" t="s">
        <v>164</v>
      </c>
      <c r="J2285" s="268" t="s">
        <v>3626</v>
      </c>
      <c r="K2285" s="293" t="s">
        <v>1751</v>
      </c>
      <c r="L2285" s="251" t="s">
        <v>3627</v>
      </c>
      <c r="M2285" s="298" t="s">
        <v>2108</v>
      </c>
      <c r="N2285" s="251">
        <v>360</v>
      </c>
      <c r="O2285" s="296"/>
      <c r="P2285" s="297"/>
      <c r="Q2285" s="293"/>
      <c r="R2285" s="293"/>
      <c r="S2285" s="293"/>
    </row>
    <row r="2286" spans="2:19" ht="30">
      <c r="B2286" s="247">
        <f t="shared" si="2"/>
        <v>5741</v>
      </c>
      <c r="C2286" s="293" t="s">
        <v>429</v>
      </c>
      <c r="D2286" s="294" t="s">
        <v>2614</v>
      </c>
      <c r="E2286" s="530">
        <v>6000</v>
      </c>
      <c r="F2286" s="293" t="s">
        <v>163</v>
      </c>
      <c r="G2286" s="293" t="s">
        <v>1609</v>
      </c>
      <c r="H2286" s="544">
        <v>44844</v>
      </c>
      <c r="I2286" s="293" t="s">
        <v>164</v>
      </c>
      <c r="J2286" s="268" t="s">
        <v>257</v>
      </c>
      <c r="K2286" s="293" t="s">
        <v>1751</v>
      </c>
      <c r="L2286" s="533" t="s">
        <v>3628</v>
      </c>
      <c r="M2286" s="298" t="s">
        <v>2613</v>
      </c>
      <c r="N2286" s="251">
        <v>379</v>
      </c>
      <c r="O2286" s="296"/>
      <c r="P2286" s="297"/>
      <c r="Q2286" s="293"/>
      <c r="R2286" s="293"/>
      <c r="S2286" s="293"/>
    </row>
    <row r="2287" spans="2:19" ht="15">
      <c r="B2287" s="247">
        <f t="shared" si="2"/>
        <v>5742</v>
      </c>
      <c r="C2287" s="293" t="s">
        <v>433</v>
      </c>
      <c r="D2287" s="294" t="s">
        <v>439</v>
      </c>
      <c r="E2287" s="530">
        <v>2000</v>
      </c>
      <c r="F2287" s="293" t="s">
        <v>166</v>
      </c>
      <c r="G2287" s="293" t="s">
        <v>7</v>
      </c>
      <c r="H2287" s="544">
        <v>44844</v>
      </c>
      <c r="I2287" s="293" t="s">
        <v>224</v>
      </c>
      <c r="J2287" s="268" t="s">
        <v>694</v>
      </c>
      <c r="K2287" s="293" t="s">
        <v>903</v>
      </c>
      <c r="L2287" s="251" t="s">
        <v>3629</v>
      </c>
      <c r="M2287" s="298" t="s">
        <v>931</v>
      </c>
      <c r="N2287" s="251">
        <v>9</v>
      </c>
      <c r="O2287" s="296"/>
      <c r="P2287" s="297"/>
      <c r="Q2287" s="293"/>
      <c r="R2287" s="293"/>
      <c r="S2287" s="293"/>
    </row>
    <row r="2288" spans="2:19" ht="15">
      <c r="B2288" s="247">
        <f t="shared" si="2"/>
        <v>5743</v>
      </c>
      <c r="C2288" s="293" t="s">
        <v>429</v>
      </c>
      <c r="D2288" s="294" t="s">
        <v>106</v>
      </c>
      <c r="E2288" s="530">
        <v>10000</v>
      </c>
      <c r="F2288" s="293" t="s">
        <v>303</v>
      </c>
      <c r="G2288" s="293" t="s">
        <v>1609</v>
      </c>
      <c r="H2288" s="544">
        <v>44844</v>
      </c>
      <c r="I2288" s="293" t="s">
        <v>224</v>
      </c>
      <c r="J2288" s="268" t="s">
        <v>2403</v>
      </c>
      <c r="K2288" s="293" t="s">
        <v>903</v>
      </c>
      <c r="L2288" s="251" t="s">
        <v>3630</v>
      </c>
      <c r="M2288" s="298" t="s">
        <v>107</v>
      </c>
      <c r="N2288" s="251">
        <v>54</v>
      </c>
      <c r="O2288" s="296"/>
      <c r="P2288" s="297"/>
      <c r="Q2288" s="293"/>
      <c r="R2288" s="293"/>
      <c r="S2288" s="293"/>
    </row>
    <row r="2289" spans="2:19" ht="15.6">
      <c r="B2289" s="247">
        <f t="shared" si="2"/>
        <v>5744</v>
      </c>
      <c r="C2289" s="211" t="s">
        <v>294</v>
      </c>
      <c r="D2289" s="294" t="s">
        <v>2201</v>
      </c>
      <c r="E2289" s="530">
        <v>2600</v>
      </c>
      <c r="F2289" s="293" t="s">
        <v>166</v>
      </c>
      <c r="G2289" s="293" t="s">
        <v>7</v>
      </c>
      <c r="H2289" s="544">
        <v>44844</v>
      </c>
      <c r="I2289" s="293" t="s">
        <v>164</v>
      </c>
      <c r="J2289" s="268" t="s">
        <v>3907</v>
      </c>
      <c r="K2289" s="293" t="s">
        <v>903</v>
      </c>
      <c r="L2289" s="251" t="s">
        <v>3631</v>
      </c>
      <c r="M2289" s="298" t="s">
        <v>2200</v>
      </c>
      <c r="N2289" s="251">
        <v>365</v>
      </c>
      <c r="O2289" s="296" t="s">
        <v>686</v>
      </c>
      <c r="P2289" s="297"/>
      <c r="Q2289" s="293"/>
      <c r="R2289" s="293"/>
      <c r="S2289" s="293"/>
    </row>
    <row r="2290" spans="2:19" ht="15">
      <c r="B2290" s="247">
        <f t="shared" si="2"/>
        <v>5745</v>
      </c>
      <c r="C2290" s="293" t="s">
        <v>427</v>
      </c>
      <c r="D2290" s="294" t="s">
        <v>1023</v>
      </c>
      <c r="E2290" s="530">
        <v>3000</v>
      </c>
      <c r="F2290" s="293" t="s">
        <v>303</v>
      </c>
      <c r="G2290" s="293" t="s">
        <v>7</v>
      </c>
      <c r="H2290" s="544">
        <v>44844</v>
      </c>
      <c r="I2290" s="293" t="s">
        <v>224</v>
      </c>
      <c r="J2290" s="268" t="s">
        <v>2403</v>
      </c>
      <c r="K2290" s="293" t="s">
        <v>1775</v>
      </c>
      <c r="L2290" s="251" t="s">
        <v>2990</v>
      </c>
      <c r="M2290" s="298" t="s">
        <v>1021</v>
      </c>
      <c r="N2290" s="251">
        <v>38</v>
      </c>
      <c r="O2290" s="296"/>
      <c r="P2290" s="297"/>
      <c r="Q2290" s="293"/>
      <c r="R2290" s="293"/>
      <c r="S2290" s="293"/>
    </row>
    <row r="2291" spans="2:19" ht="15">
      <c r="B2291" s="247">
        <f t="shared" si="2"/>
        <v>5746</v>
      </c>
      <c r="C2291" s="293" t="s">
        <v>429</v>
      </c>
      <c r="D2291" s="294" t="s">
        <v>2831</v>
      </c>
      <c r="E2291" s="530">
        <v>2180</v>
      </c>
      <c r="F2291" s="293" t="s">
        <v>303</v>
      </c>
      <c r="G2291" s="293" t="s">
        <v>1609</v>
      </c>
      <c r="H2291" s="544">
        <v>44851</v>
      </c>
      <c r="I2291" s="293" t="s">
        <v>164</v>
      </c>
      <c r="J2291" s="268" t="s">
        <v>3632</v>
      </c>
      <c r="K2291" s="293" t="s">
        <v>1775</v>
      </c>
      <c r="L2291" s="251" t="s">
        <v>3633</v>
      </c>
      <c r="M2291" s="298" t="s">
        <v>2830</v>
      </c>
      <c r="N2291" s="251">
        <v>410</v>
      </c>
      <c r="O2291" s="296"/>
      <c r="P2291" s="297"/>
      <c r="Q2291" s="293"/>
      <c r="R2291" s="293"/>
      <c r="S2291" s="293"/>
    </row>
    <row r="2292" spans="2:19" ht="15">
      <c r="B2292" s="247">
        <f t="shared" si="2"/>
        <v>5747</v>
      </c>
      <c r="C2292" s="293" t="s">
        <v>429</v>
      </c>
      <c r="D2292" s="294" t="s">
        <v>2933</v>
      </c>
      <c r="E2292" s="530">
        <v>3497</v>
      </c>
      <c r="F2292" s="293" t="s">
        <v>198</v>
      </c>
      <c r="G2292" s="293" t="s">
        <v>7</v>
      </c>
      <c r="H2292" s="544">
        <v>44851</v>
      </c>
      <c r="I2292" s="293" t="s">
        <v>164</v>
      </c>
      <c r="J2292" s="268" t="s">
        <v>1641</v>
      </c>
      <c r="K2292" s="293" t="s">
        <v>1749</v>
      </c>
      <c r="L2292" s="251" t="s">
        <v>3634</v>
      </c>
      <c r="M2292" s="298" t="s">
        <v>2932</v>
      </c>
      <c r="N2292" s="251">
        <v>445</v>
      </c>
      <c r="O2292" s="296"/>
      <c r="P2292" s="297"/>
      <c r="Q2292" s="293"/>
      <c r="R2292" s="293"/>
      <c r="S2292" s="293"/>
    </row>
    <row r="2293" spans="2:19" ht="15">
      <c r="B2293" s="247">
        <f t="shared" si="2"/>
        <v>5748</v>
      </c>
      <c r="C2293" s="293" t="s">
        <v>433</v>
      </c>
      <c r="D2293" s="294" t="s">
        <v>2107</v>
      </c>
      <c r="E2293" s="530">
        <v>2000</v>
      </c>
      <c r="F2293" s="293" t="s">
        <v>166</v>
      </c>
      <c r="G2293" s="293" t="s">
        <v>7</v>
      </c>
      <c r="H2293" s="544">
        <v>44851</v>
      </c>
      <c r="I2293" s="293" t="s">
        <v>164</v>
      </c>
      <c r="J2293" s="268" t="s">
        <v>3635</v>
      </c>
      <c r="K2293" s="293" t="s">
        <v>903</v>
      </c>
      <c r="L2293" s="251" t="s">
        <v>3636</v>
      </c>
      <c r="M2293" s="298" t="s">
        <v>937</v>
      </c>
      <c r="N2293" s="251">
        <v>11</v>
      </c>
      <c r="O2293" s="296"/>
      <c r="P2293" s="297"/>
      <c r="Q2293" s="293"/>
      <c r="R2293" s="293"/>
      <c r="S2293" s="293"/>
    </row>
    <row r="2294" spans="2:19" ht="15">
      <c r="B2294" s="247">
        <f t="shared" si="2"/>
        <v>5749</v>
      </c>
      <c r="C2294" s="293" t="s">
        <v>294</v>
      </c>
      <c r="D2294" s="294" t="s">
        <v>118</v>
      </c>
      <c r="E2294" s="530">
        <v>2350</v>
      </c>
      <c r="F2294" s="293" t="s">
        <v>198</v>
      </c>
      <c r="G2294" s="293" t="s">
        <v>7</v>
      </c>
      <c r="H2294" s="544">
        <v>44851</v>
      </c>
      <c r="I2294" s="293" t="s">
        <v>164</v>
      </c>
      <c r="J2294" s="268" t="s">
        <v>280</v>
      </c>
      <c r="K2294" s="293" t="s">
        <v>1749</v>
      </c>
      <c r="L2294" s="251" t="s">
        <v>3637</v>
      </c>
      <c r="M2294" s="298" t="s">
        <v>119</v>
      </c>
      <c r="N2294" s="251">
        <v>250</v>
      </c>
      <c r="O2294" s="296"/>
      <c r="P2294" s="297"/>
      <c r="Q2294" s="293"/>
      <c r="R2294" s="293"/>
      <c r="S2294" s="293"/>
    </row>
    <row r="2295" spans="2:19" ht="15">
      <c r="B2295" s="247">
        <f t="shared" si="2"/>
        <v>5750</v>
      </c>
      <c r="C2295" s="293" t="s">
        <v>294</v>
      </c>
      <c r="D2295" s="294" t="s">
        <v>118</v>
      </c>
      <c r="E2295" s="530">
        <v>4000</v>
      </c>
      <c r="F2295" s="293" t="s">
        <v>198</v>
      </c>
      <c r="G2295" s="293" t="s">
        <v>7</v>
      </c>
      <c r="H2295" s="544">
        <v>44851</v>
      </c>
      <c r="I2295" s="293" t="s">
        <v>164</v>
      </c>
      <c r="J2295" s="268" t="s">
        <v>689</v>
      </c>
      <c r="K2295" s="293" t="s">
        <v>1749</v>
      </c>
      <c r="L2295" s="251" t="s">
        <v>3638</v>
      </c>
      <c r="M2295" s="298" t="s">
        <v>119</v>
      </c>
      <c r="N2295" s="251">
        <v>250</v>
      </c>
      <c r="O2295" s="296"/>
      <c r="P2295" s="297"/>
      <c r="Q2295" s="293"/>
      <c r="R2295" s="293"/>
      <c r="S2295" s="293"/>
    </row>
    <row r="2296" spans="2:19" ht="15">
      <c r="B2296" s="247">
        <f t="shared" si="2"/>
        <v>5751</v>
      </c>
      <c r="C2296" s="293" t="s">
        <v>429</v>
      </c>
      <c r="D2296" s="294" t="s">
        <v>2841</v>
      </c>
      <c r="E2296" s="530">
        <v>2180</v>
      </c>
      <c r="F2296" s="293" t="s">
        <v>303</v>
      </c>
      <c r="G2296" s="293" t="s">
        <v>1609</v>
      </c>
      <c r="H2296" s="544">
        <v>44851</v>
      </c>
      <c r="I2296" s="293" t="s">
        <v>164</v>
      </c>
      <c r="J2296" s="268" t="s">
        <v>3639</v>
      </c>
      <c r="K2296" s="293" t="s">
        <v>1775</v>
      </c>
      <c r="L2296" s="251" t="s">
        <v>3640</v>
      </c>
      <c r="M2296" s="298" t="s">
        <v>2840</v>
      </c>
      <c r="N2296" s="251">
        <v>413</v>
      </c>
      <c r="O2296" s="296"/>
      <c r="P2296" s="297"/>
      <c r="Q2296" s="293"/>
      <c r="R2296" s="293"/>
      <c r="S2296" s="293"/>
    </row>
    <row r="2297" spans="2:19" ht="15">
      <c r="B2297" s="247">
        <f t="shared" si="2"/>
        <v>5752</v>
      </c>
      <c r="C2297" s="293" t="s">
        <v>429</v>
      </c>
      <c r="D2297" s="294" t="s">
        <v>2831</v>
      </c>
      <c r="E2297" s="530">
        <v>2180</v>
      </c>
      <c r="F2297" s="293" t="s">
        <v>303</v>
      </c>
      <c r="G2297" s="293" t="s">
        <v>1609</v>
      </c>
      <c r="H2297" s="544">
        <v>44852</v>
      </c>
      <c r="I2297" s="293" t="s">
        <v>164</v>
      </c>
      <c r="J2297" s="268" t="s">
        <v>3641</v>
      </c>
      <c r="K2297" s="293" t="s">
        <v>1775</v>
      </c>
      <c r="L2297" s="251" t="s">
        <v>3642</v>
      </c>
      <c r="M2297" s="298" t="s">
        <v>2830</v>
      </c>
      <c r="N2297" s="251">
        <v>410</v>
      </c>
      <c r="O2297" s="296"/>
      <c r="P2297" s="297"/>
      <c r="Q2297" s="293"/>
      <c r="R2297" s="293"/>
      <c r="S2297" s="293"/>
    </row>
    <row r="2298" spans="2:19" ht="15">
      <c r="B2298" s="247">
        <f t="shared" si="2"/>
        <v>5753</v>
      </c>
      <c r="C2298" s="293" t="s">
        <v>429</v>
      </c>
      <c r="D2298" s="294" t="s">
        <v>2831</v>
      </c>
      <c r="E2298" s="530">
        <v>2180</v>
      </c>
      <c r="F2298" s="293" t="s">
        <v>303</v>
      </c>
      <c r="G2298" s="293" t="s">
        <v>1609</v>
      </c>
      <c r="H2298" s="544">
        <v>44852</v>
      </c>
      <c r="I2298" s="293" t="s">
        <v>164</v>
      </c>
      <c r="J2298" s="268" t="s">
        <v>3643</v>
      </c>
      <c r="K2298" s="293" t="s">
        <v>1775</v>
      </c>
      <c r="L2298" s="251" t="s">
        <v>3644</v>
      </c>
      <c r="M2298" s="298" t="s">
        <v>2830</v>
      </c>
      <c r="N2298" s="251">
        <v>410</v>
      </c>
      <c r="O2298" s="296"/>
      <c r="P2298" s="297"/>
      <c r="Q2298" s="293"/>
      <c r="R2298" s="293"/>
      <c r="S2298" s="293"/>
    </row>
    <row r="2299" spans="2:19" ht="15">
      <c r="B2299" s="247">
        <f t="shared" si="2"/>
        <v>5754</v>
      </c>
      <c r="C2299" s="293" t="s">
        <v>294</v>
      </c>
      <c r="D2299" s="294" t="s">
        <v>30</v>
      </c>
      <c r="E2299" s="530">
        <v>3350</v>
      </c>
      <c r="F2299" s="293" t="s">
        <v>198</v>
      </c>
      <c r="G2299" s="293" t="s">
        <v>7</v>
      </c>
      <c r="H2299" s="544">
        <v>44852</v>
      </c>
      <c r="I2299" s="293" t="s">
        <v>164</v>
      </c>
      <c r="J2299" s="268" t="s">
        <v>3645</v>
      </c>
      <c r="K2299" s="293" t="s">
        <v>1749</v>
      </c>
      <c r="L2299" s="251" t="s">
        <v>3646</v>
      </c>
      <c r="M2299" s="298" t="s">
        <v>33</v>
      </c>
      <c r="N2299" s="251">
        <v>281</v>
      </c>
      <c r="O2299" s="296"/>
      <c r="P2299" s="297"/>
      <c r="Q2299" s="293"/>
      <c r="R2299" s="293"/>
      <c r="S2299" s="293"/>
    </row>
    <row r="2300" spans="2:19" ht="15">
      <c r="B2300" s="247">
        <f t="shared" si="2"/>
        <v>5755</v>
      </c>
      <c r="C2300" s="293" t="s">
        <v>429</v>
      </c>
      <c r="D2300" s="294" t="s">
        <v>59</v>
      </c>
      <c r="E2300" s="530">
        <v>5000</v>
      </c>
      <c r="F2300" s="293" t="s">
        <v>198</v>
      </c>
      <c r="G2300" s="293" t="s">
        <v>7</v>
      </c>
      <c r="H2300" s="544">
        <v>44852</v>
      </c>
      <c r="I2300" s="293" t="s">
        <v>164</v>
      </c>
      <c r="J2300" s="268" t="s">
        <v>5716</v>
      </c>
      <c r="K2300" s="293" t="s">
        <v>1749</v>
      </c>
      <c r="L2300" s="251" t="s">
        <v>3647</v>
      </c>
      <c r="M2300" s="298" t="s">
        <v>60</v>
      </c>
      <c r="N2300" s="251">
        <v>191</v>
      </c>
      <c r="O2300" s="296"/>
      <c r="P2300" s="297"/>
      <c r="Q2300" s="293"/>
      <c r="R2300" s="293"/>
      <c r="S2300" s="293"/>
    </row>
    <row r="2301" spans="2:19" ht="15">
      <c r="B2301" s="247">
        <f t="shared" si="2"/>
        <v>5756</v>
      </c>
      <c r="C2301" s="293" t="s">
        <v>429</v>
      </c>
      <c r="D2301" s="294" t="s">
        <v>1583</v>
      </c>
      <c r="E2301" s="530">
        <v>1000</v>
      </c>
      <c r="F2301" s="293" t="s">
        <v>166</v>
      </c>
      <c r="G2301" s="293" t="s">
        <v>7</v>
      </c>
      <c r="H2301" s="544">
        <v>44852</v>
      </c>
      <c r="I2301" s="293" t="s">
        <v>164</v>
      </c>
      <c r="J2301" s="268" t="s">
        <v>3648</v>
      </c>
      <c r="K2301" s="293" t="s">
        <v>903</v>
      </c>
      <c r="L2301" s="251" t="s">
        <v>3649</v>
      </c>
      <c r="M2301" s="298" t="s">
        <v>1588</v>
      </c>
      <c r="N2301" s="251">
        <v>328</v>
      </c>
      <c r="O2301" s="296"/>
      <c r="P2301" s="297"/>
      <c r="Q2301" s="293"/>
      <c r="R2301" s="293"/>
      <c r="S2301" s="293"/>
    </row>
    <row r="2302" spans="2:19" ht="15">
      <c r="B2302" s="247">
        <f t="shared" si="2"/>
        <v>5757</v>
      </c>
      <c r="C2302" s="293" t="s">
        <v>429</v>
      </c>
      <c r="D2302" s="294" t="s">
        <v>1583</v>
      </c>
      <c r="E2302" s="530">
        <v>3050</v>
      </c>
      <c r="F2302" s="293" t="s">
        <v>166</v>
      </c>
      <c r="G2302" s="293" t="s">
        <v>7</v>
      </c>
      <c r="H2302" s="544">
        <v>44854</v>
      </c>
      <c r="I2302" s="293" t="s">
        <v>164</v>
      </c>
      <c r="J2302" s="268" t="s">
        <v>3650</v>
      </c>
      <c r="K2302" s="293" t="s">
        <v>903</v>
      </c>
      <c r="L2302" s="251" t="s">
        <v>3651</v>
      </c>
      <c r="M2302" s="298" t="s">
        <v>1588</v>
      </c>
      <c r="N2302" s="251">
        <v>328</v>
      </c>
      <c r="O2302" s="296"/>
      <c r="P2302" s="297"/>
      <c r="Q2302" s="293"/>
      <c r="R2302" s="293"/>
      <c r="S2302" s="293"/>
    </row>
    <row r="2303" spans="2:19" ht="15">
      <c r="B2303" s="247">
        <f t="shared" si="2"/>
        <v>5758</v>
      </c>
      <c r="C2303" s="293" t="s">
        <v>429</v>
      </c>
      <c r="D2303" s="294" t="s">
        <v>1023</v>
      </c>
      <c r="E2303" s="530">
        <v>400</v>
      </c>
      <c r="F2303" s="293" t="s">
        <v>303</v>
      </c>
      <c r="G2303" s="293" t="s">
        <v>7</v>
      </c>
      <c r="H2303" s="544">
        <v>44854</v>
      </c>
      <c r="I2303" s="293" t="s">
        <v>402</v>
      </c>
      <c r="J2303" s="268" t="s">
        <v>399</v>
      </c>
      <c r="K2303" s="293" t="s">
        <v>1775</v>
      </c>
      <c r="L2303" s="251" t="s">
        <v>3652</v>
      </c>
      <c r="M2303" s="298" t="s">
        <v>1021</v>
      </c>
      <c r="N2303" s="251">
        <v>38</v>
      </c>
      <c r="O2303" s="296"/>
      <c r="P2303" s="297"/>
      <c r="Q2303" s="293"/>
      <c r="R2303" s="293"/>
      <c r="S2303" s="293"/>
    </row>
    <row r="2304" spans="2:19" ht="15">
      <c r="B2304" s="247">
        <f t="shared" si="2"/>
        <v>5759</v>
      </c>
      <c r="C2304" s="293" t="s">
        <v>446</v>
      </c>
      <c r="D2304" s="294" t="s">
        <v>200</v>
      </c>
      <c r="E2304" s="530">
        <v>350</v>
      </c>
      <c r="F2304" s="293" t="s">
        <v>198</v>
      </c>
      <c r="G2304" s="293" t="s">
        <v>1638</v>
      </c>
      <c r="H2304" s="544">
        <v>44854</v>
      </c>
      <c r="I2304" s="293" t="s">
        <v>402</v>
      </c>
      <c r="J2304" s="268" t="s">
        <v>3176</v>
      </c>
      <c r="K2304" s="293" t="s">
        <v>1749</v>
      </c>
      <c r="L2304" s="251" t="s">
        <v>3653</v>
      </c>
      <c r="M2304" s="298" t="s">
        <v>1248</v>
      </c>
      <c r="N2304" s="251">
        <v>145</v>
      </c>
      <c r="O2304" s="296"/>
      <c r="P2304" s="297"/>
      <c r="Q2304" s="293"/>
      <c r="R2304" s="293"/>
      <c r="S2304" s="293"/>
    </row>
    <row r="2305" spans="2:19" ht="15">
      <c r="B2305" s="247">
        <f t="shared" si="2"/>
        <v>5760</v>
      </c>
      <c r="C2305" s="293" t="s">
        <v>2714</v>
      </c>
      <c r="D2305" s="294" t="s">
        <v>183</v>
      </c>
      <c r="E2305" s="530">
        <v>2700</v>
      </c>
      <c r="F2305" s="293" t="s">
        <v>166</v>
      </c>
      <c r="G2305" s="293" t="s">
        <v>7</v>
      </c>
      <c r="H2305" s="544">
        <v>44854</v>
      </c>
      <c r="I2305" s="293" t="s">
        <v>164</v>
      </c>
      <c r="J2305" s="268" t="s">
        <v>3354</v>
      </c>
      <c r="K2305" s="293" t="s">
        <v>903</v>
      </c>
      <c r="L2305" s="251" t="s">
        <v>3655</v>
      </c>
      <c r="M2305" s="298" t="s">
        <v>1003</v>
      </c>
      <c r="N2305" s="303">
        <v>32</v>
      </c>
      <c r="O2305" s="296"/>
      <c r="P2305" s="297"/>
      <c r="Q2305" s="293"/>
      <c r="R2305" s="293"/>
      <c r="S2305" s="293"/>
    </row>
    <row r="2306" spans="2:19" ht="15">
      <c r="B2306" s="247">
        <f t="shared" si="2"/>
        <v>5761</v>
      </c>
      <c r="C2306" s="293" t="s">
        <v>429</v>
      </c>
      <c r="D2306" s="294" t="s">
        <v>87</v>
      </c>
      <c r="E2306" s="530">
        <v>1600</v>
      </c>
      <c r="F2306" s="293" t="s">
        <v>166</v>
      </c>
      <c r="G2306" s="293" t="s">
        <v>7</v>
      </c>
      <c r="H2306" s="544">
        <v>44854</v>
      </c>
      <c r="I2306" s="293" t="s">
        <v>164</v>
      </c>
      <c r="J2306" s="268" t="s">
        <v>3656</v>
      </c>
      <c r="K2306" s="293" t="s">
        <v>903</v>
      </c>
      <c r="L2306" s="251" t="s">
        <v>3657</v>
      </c>
      <c r="M2306" s="298" t="s">
        <v>88</v>
      </c>
      <c r="N2306" s="251">
        <v>217</v>
      </c>
      <c r="O2306" s="296"/>
      <c r="P2306" s="297"/>
      <c r="Q2306" s="293"/>
      <c r="R2306" s="293"/>
      <c r="S2306" s="293"/>
    </row>
    <row r="2307" spans="2:19" ht="15">
      <c r="B2307" s="247">
        <f t="shared" ref="B2307:B2370" si="3">B2306+1</f>
        <v>5762</v>
      </c>
      <c r="C2307" s="293" t="s">
        <v>429</v>
      </c>
      <c r="D2307" s="294" t="s">
        <v>3658</v>
      </c>
      <c r="E2307" s="530">
        <v>350</v>
      </c>
      <c r="F2307" s="293" t="s">
        <v>198</v>
      </c>
      <c r="G2307" s="293" t="s">
        <v>7</v>
      </c>
      <c r="H2307" s="544">
        <v>44854</v>
      </c>
      <c r="I2307" s="293" t="s">
        <v>402</v>
      </c>
      <c r="J2307" s="268" t="s">
        <v>3176</v>
      </c>
      <c r="K2307" s="293" t="s">
        <v>1749</v>
      </c>
      <c r="L2307" s="251" t="s">
        <v>3659</v>
      </c>
      <c r="M2307" s="298" t="s">
        <v>1262</v>
      </c>
      <c r="N2307" s="251">
        <v>152</v>
      </c>
      <c r="O2307" s="296"/>
      <c r="P2307" s="297"/>
      <c r="Q2307" s="293"/>
      <c r="R2307" s="293"/>
      <c r="S2307" s="293"/>
    </row>
    <row r="2308" spans="2:19" ht="15">
      <c r="B2308" s="247">
        <f t="shared" si="3"/>
        <v>5763</v>
      </c>
      <c r="C2308" s="293" t="s">
        <v>429</v>
      </c>
      <c r="D2308" s="294" t="s">
        <v>443</v>
      </c>
      <c r="E2308" s="530">
        <v>2800</v>
      </c>
      <c r="F2308" s="293" t="s">
        <v>198</v>
      </c>
      <c r="G2308" s="293" t="s">
        <v>7</v>
      </c>
      <c r="H2308" s="544">
        <v>44854</v>
      </c>
      <c r="I2308" s="293" t="s">
        <v>164</v>
      </c>
      <c r="J2308" s="268" t="s">
        <v>3660</v>
      </c>
      <c r="K2308" s="293" t="s">
        <v>1749</v>
      </c>
      <c r="L2308" s="251" t="s">
        <v>3661</v>
      </c>
      <c r="M2308" s="298" t="s">
        <v>1320</v>
      </c>
      <c r="N2308" s="251">
        <v>178</v>
      </c>
      <c r="O2308" s="296"/>
      <c r="P2308" s="297"/>
      <c r="Q2308" s="293"/>
      <c r="R2308" s="293"/>
      <c r="S2308" s="293"/>
    </row>
    <row r="2309" spans="2:19" ht="15">
      <c r="B2309" s="247">
        <f t="shared" si="3"/>
        <v>5764</v>
      </c>
      <c r="C2309" s="293" t="s">
        <v>429</v>
      </c>
      <c r="D2309" s="294" t="s">
        <v>2473</v>
      </c>
      <c r="E2309" s="530">
        <v>1000</v>
      </c>
      <c r="F2309" s="293" t="s">
        <v>166</v>
      </c>
      <c r="G2309" s="293" t="s">
        <v>7</v>
      </c>
      <c r="H2309" s="544">
        <v>44855</v>
      </c>
      <c r="I2309" s="293" t="s">
        <v>164</v>
      </c>
      <c r="J2309" s="268" t="s">
        <v>3421</v>
      </c>
      <c r="K2309" s="293" t="s">
        <v>903</v>
      </c>
      <c r="L2309" s="251" t="s">
        <v>3662</v>
      </c>
      <c r="M2309" s="298" t="s">
        <v>2469</v>
      </c>
      <c r="N2309" s="251">
        <v>376</v>
      </c>
      <c r="O2309" s="296"/>
      <c r="P2309" s="297"/>
      <c r="Q2309" s="293"/>
      <c r="R2309" s="293"/>
      <c r="S2309" s="293"/>
    </row>
    <row r="2310" spans="2:19" ht="15">
      <c r="B2310" s="247">
        <f t="shared" si="3"/>
        <v>5765</v>
      </c>
      <c r="C2310" s="293" t="s">
        <v>429</v>
      </c>
      <c r="D2310" s="294" t="s">
        <v>1076</v>
      </c>
      <c r="E2310" s="530">
        <v>3200</v>
      </c>
      <c r="F2310" s="293" t="s">
        <v>303</v>
      </c>
      <c r="G2310" s="293" t="s">
        <v>7</v>
      </c>
      <c r="H2310" s="544">
        <v>44858</v>
      </c>
      <c r="I2310" s="293" t="s">
        <v>402</v>
      </c>
      <c r="J2310" s="268" t="s">
        <v>280</v>
      </c>
      <c r="K2310" s="293" t="s">
        <v>1775</v>
      </c>
      <c r="L2310" s="251" t="s">
        <v>3663</v>
      </c>
      <c r="M2310" s="298" t="s">
        <v>1074</v>
      </c>
      <c r="N2310" s="251">
        <v>60</v>
      </c>
      <c r="O2310" s="296"/>
      <c r="P2310" s="297"/>
      <c r="Q2310" s="293"/>
      <c r="R2310" s="293"/>
      <c r="S2310" s="293"/>
    </row>
    <row r="2311" spans="2:19" ht="15">
      <c r="B2311" s="247">
        <f t="shared" si="3"/>
        <v>5766</v>
      </c>
      <c r="C2311" s="293" t="s">
        <v>429</v>
      </c>
      <c r="D2311" s="294" t="s">
        <v>1076</v>
      </c>
      <c r="E2311" s="530">
        <v>1600</v>
      </c>
      <c r="F2311" s="293" t="s">
        <v>303</v>
      </c>
      <c r="G2311" s="293" t="s">
        <v>7</v>
      </c>
      <c r="H2311" s="544">
        <v>44858</v>
      </c>
      <c r="I2311" s="293" t="s">
        <v>402</v>
      </c>
      <c r="J2311" s="268" t="s">
        <v>3664</v>
      </c>
      <c r="K2311" s="293" t="s">
        <v>1775</v>
      </c>
      <c r="L2311" s="251" t="s">
        <v>3665</v>
      </c>
      <c r="M2311" s="298" t="s">
        <v>1074</v>
      </c>
      <c r="N2311" s="251">
        <v>60</v>
      </c>
      <c r="O2311" s="296"/>
      <c r="P2311" s="297"/>
      <c r="Q2311" s="293"/>
      <c r="R2311" s="293"/>
      <c r="S2311" s="293"/>
    </row>
    <row r="2312" spans="2:19" ht="15">
      <c r="B2312" s="247">
        <f t="shared" si="3"/>
        <v>5767</v>
      </c>
      <c r="C2312" s="293" t="s">
        <v>429</v>
      </c>
      <c r="D2312" s="294" t="s">
        <v>443</v>
      </c>
      <c r="E2312" s="530">
        <v>2800</v>
      </c>
      <c r="F2312" s="293" t="s">
        <v>198</v>
      </c>
      <c r="G2312" s="293" t="s">
        <v>7</v>
      </c>
      <c r="H2312" s="544">
        <v>44858</v>
      </c>
      <c r="I2312" s="293" t="s">
        <v>164</v>
      </c>
      <c r="J2312" s="268" t="s">
        <v>3666</v>
      </c>
      <c r="K2312" s="293" t="s">
        <v>1749</v>
      </c>
      <c r="L2312" s="251" t="s">
        <v>3667</v>
      </c>
      <c r="M2312" s="298" t="s">
        <v>1320</v>
      </c>
      <c r="N2312" s="251">
        <v>178</v>
      </c>
      <c r="O2312" s="296"/>
      <c r="P2312" s="297"/>
      <c r="Q2312" s="293"/>
      <c r="R2312" s="293"/>
      <c r="S2312" s="293"/>
    </row>
    <row r="2313" spans="2:19" ht="15">
      <c r="B2313" s="247">
        <f t="shared" si="3"/>
        <v>5768</v>
      </c>
      <c r="C2313" s="293" t="s">
        <v>429</v>
      </c>
      <c r="D2313" s="294" t="s">
        <v>2593</v>
      </c>
      <c r="E2313" s="531">
        <v>3350</v>
      </c>
      <c r="F2313" s="293" t="s">
        <v>865</v>
      </c>
      <c r="G2313" s="293" t="s">
        <v>3668</v>
      </c>
      <c r="H2313" s="544">
        <v>44858</v>
      </c>
      <c r="I2313" s="293" t="s">
        <v>164</v>
      </c>
      <c r="J2313" s="268" t="s">
        <v>3669</v>
      </c>
      <c r="K2313" s="293" t="s">
        <v>1770</v>
      </c>
      <c r="L2313" s="251" t="s">
        <v>3670</v>
      </c>
      <c r="M2313" s="298" t="s">
        <v>2591</v>
      </c>
      <c r="N2313" s="251">
        <v>378</v>
      </c>
      <c r="O2313" s="296"/>
      <c r="P2313" s="297"/>
      <c r="Q2313" s="293"/>
      <c r="R2313" s="293"/>
      <c r="S2313" s="293"/>
    </row>
    <row r="2314" spans="2:19" ht="15">
      <c r="B2314" s="247">
        <f t="shared" si="3"/>
        <v>5769</v>
      </c>
      <c r="C2314" s="293" t="s">
        <v>429</v>
      </c>
      <c r="D2314" s="294" t="s">
        <v>2593</v>
      </c>
      <c r="E2314" s="531">
        <v>3350</v>
      </c>
      <c r="F2314" s="293" t="s">
        <v>865</v>
      </c>
      <c r="G2314" s="293" t="s">
        <v>3668</v>
      </c>
      <c r="H2314" s="544">
        <v>44858</v>
      </c>
      <c r="I2314" s="293" t="s">
        <v>164</v>
      </c>
      <c r="J2314" s="268" t="s">
        <v>3671</v>
      </c>
      <c r="K2314" s="293" t="s">
        <v>1770</v>
      </c>
      <c r="L2314" s="251" t="s">
        <v>3672</v>
      </c>
      <c r="M2314" s="298" t="s">
        <v>2591</v>
      </c>
      <c r="N2314" s="251">
        <v>378</v>
      </c>
      <c r="O2314" s="296"/>
      <c r="P2314" s="297"/>
      <c r="Q2314" s="293"/>
      <c r="R2314" s="293"/>
      <c r="S2314" s="293"/>
    </row>
    <row r="2315" spans="2:19" ht="15">
      <c r="B2315" s="247">
        <f t="shared" si="3"/>
        <v>5770</v>
      </c>
      <c r="C2315" s="293" t="s">
        <v>2714</v>
      </c>
      <c r="D2315" s="294" t="s">
        <v>309</v>
      </c>
      <c r="E2315" s="530">
        <v>5400</v>
      </c>
      <c r="F2315" s="293" t="s">
        <v>166</v>
      </c>
      <c r="G2315" s="293" t="s">
        <v>7</v>
      </c>
      <c r="H2315" s="544">
        <v>44859</v>
      </c>
      <c r="I2315" s="293" t="s">
        <v>164</v>
      </c>
      <c r="J2315" s="268" t="s">
        <v>3673</v>
      </c>
      <c r="K2315" s="293" t="s">
        <v>903</v>
      </c>
      <c r="L2315" s="251" t="s">
        <v>3674</v>
      </c>
      <c r="M2315" s="298" t="s">
        <v>967</v>
      </c>
      <c r="N2315" s="251">
        <v>21</v>
      </c>
      <c r="O2315" s="296"/>
      <c r="P2315" s="297"/>
      <c r="Q2315" s="293"/>
      <c r="R2315" s="293"/>
      <c r="S2315" s="293"/>
    </row>
    <row r="2316" spans="2:19" ht="15">
      <c r="B2316" s="247">
        <f t="shared" si="3"/>
        <v>5771</v>
      </c>
      <c r="C2316" s="163" t="s">
        <v>429</v>
      </c>
      <c r="D2316" s="269" t="s">
        <v>148</v>
      </c>
      <c r="E2316" s="455">
        <v>2180</v>
      </c>
      <c r="F2316" s="163" t="s">
        <v>303</v>
      </c>
      <c r="G2316" s="457" t="s">
        <v>7</v>
      </c>
      <c r="H2316" s="561">
        <v>44855</v>
      </c>
      <c r="I2316" s="268" t="s">
        <v>164</v>
      </c>
      <c r="J2316" s="268" t="s">
        <v>3605</v>
      </c>
      <c r="K2316" s="163" t="s">
        <v>1775</v>
      </c>
      <c r="L2316" s="271" t="s">
        <v>3675</v>
      </c>
      <c r="M2316" s="163" t="s">
        <v>149</v>
      </c>
      <c r="N2316" s="271">
        <v>261</v>
      </c>
      <c r="O2316" s="296"/>
      <c r="P2316" s="297"/>
      <c r="Q2316" s="293"/>
      <c r="R2316" s="293"/>
      <c r="S2316" s="293"/>
    </row>
    <row r="2317" spans="2:19" ht="15">
      <c r="B2317" s="247">
        <f t="shared" si="3"/>
        <v>5772</v>
      </c>
      <c r="C2317" s="293" t="s">
        <v>429</v>
      </c>
      <c r="D2317" s="294" t="s">
        <v>2614</v>
      </c>
      <c r="E2317" s="530">
        <v>23000</v>
      </c>
      <c r="F2317" s="293" t="s">
        <v>295</v>
      </c>
      <c r="G2317" s="293" t="s">
        <v>7</v>
      </c>
      <c r="H2317" s="544">
        <v>44855</v>
      </c>
      <c r="I2317" s="293" t="s">
        <v>224</v>
      </c>
      <c r="J2317" s="268" t="s">
        <v>2954</v>
      </c>
      <c r="K2317" s="293" t="s">
        <v>1769</v>
      </c>
      <c r="L2317" s="251" t="s">
        <v>3676</v>
      </c>
      <c r="M2317" s="298" t="s">
        <v>2613</v>
      </c>
      <c r="N2317" s="251">
        <v>379</v>
      </c>
      <c r="O2317" s="296"/>
      <c r="P2317" s="297"/>
      <c r="Q2317" s="293"/>
      <c r="R2317" s="293"/>
      <c r="S2317" s="293"/>
    </row>
    <row r="2318" spans="2:19" ht="15">
      <c r="B2318" s="247">
        <f t="shared" si="3"/>
        <v>5773</v>
      </c>
      <c r="C2318" s="293" t="s">
        <v>429</v>
      </c>
      <c r="D2318" s="294" t="s">
        <v>6737</v>
      </c>
      <c r="E2318" s="530">
        <v>102137</v>
      </c>
      <c r="F2318" s="293" t="s">
        <v>198</v>
      </c>
      <c r="G2318" s="293" t="s">
        <v>7</v>
      </c>
      <c r="H2318" s="544">
        <v>44860</v>
      </c>
      <c r="I2318" s="293" t="s">
        <v>164</v>
      </c>
      <c r="J2318" s="268" t="s">
        <v>3677</v>
      </c>
      <c r="K2318" s="293" t="s">
        <v>1749</v>
      </c>
      <c r="L2318" s="251" t="s">
        <v>3678</v>
      </c>
      <c r="M2318" s="298" t="s">
        <v>2935</v>
      </c>
      <c r="N2318" s="251">
        <v>446</v>
      </c>
      <c r="O2318" s="296"/>
      <c r="P2318" s="297"/>
      <c r="Q2318" s="293"/>
      <c r="R2318" s="293"/>
      <c r="S2318" s="293"/>
    </row>
    <row r="2319" spans="2:19" ht="15">
      <c r="B2319" s="247">
        <f t="shared" si="3"/>
        <v>5774</v>
      </c>
      <c r="C2319" s="293" t="s">
        <v>429</v>
      </c>
      <c r="D2319" s="294" t="s">
        <v>2841</v>
      </c>
      <c r="E2319" s="530">
        <v>2180</v>
      </c>
      <c r="F2319" s="293" t="s">
        <v>303</v>
      </c>
      <c r="G2319" s="293" t="s">
        <v>1609</v>
      </c>
      <c r="H2319" s="544">
        <v>44865</v>
      </c>
      <c r="I2319" s="293" t="s">
        <v>164</v>
      </c>
      <c r="J2319" s="268" t="s">
        <v>3679</v>
      </c>
      <c r="K2319" s="293" t="s">
        <v>1775</v>
      </c>
      <c r="L2319" s="251" t="s">
        <v>3680</v>
      </c>
      <c r="M2319" s="298" t="s">
        <v>2840</v>
      </c>
      <c r="N2319" s="251">
        <v>413</v>
      </c>
      <c r="O2319" s="296"/>
      <c r="P2319" s="297"/>
      <c r="Q2319" s="293"/>
      <c r="R2319" s="293"/>
      <c r="S2319" s="293"/>
    </row>
    <row r="2320" spans="2:19" ht="15">
      <c r="B2320" s="247">
        <f t="shared" si="3"/>
        <v>5775</v>
      </c>
      <c r="C2320" s="293" t="s">
        <v>429</v>
      </c>
      <c r="D2320" s="294" t="s">
        <v>32</v>
      </c>
      <c r="E2320" s="530">
        <v>3350</v>
      </c>
      <c r="F2320" s="293" t="s">
        <v>198</v>
      </c>
      <c r="G2320" s="293" t="s">
        <v>7</v>
      </c>
      <c r="H2320" s="544">
        <v>44865</v>
      </c>
      <c r="I2320" s="293" t="s">
        <v>164</v>
      </c>
      <c r="J2320" s="268" t="s">
        <v>3613</v>
      </c>
      <c r="K2320" s="293" t="s">
        <v>1749</v>
      </c>
      <c r="L2320" s="251" t="s">
        <v>3681</v>
      </c>
      <c r="M2320" s="298" t="s">
        <v>1354</v>
      </c>
      <c r="N2320" s="251">
        <v>193</v>
      </c>
      <c r="O2320" s="296"/>
      <c r="P2320" s="297"/>
      <c r="Q2320" s="293"/>
      <c r="R2320" s="293"/>
      <c r="S2320" s="293"/>
    </row>
    <row r="2321" spans="2:19" ht="15">
      <c r="B2321" s="247">
        <f t="shared" si="3"/>
        <v>5776</v>
      </c>
      <c r="C2321" s="293" t="s">
        <v>433</v>
      </c>
      <c r="D2321" s="294" t="s">
        <v>2344</v>
      </c>
      <c r="E2321" s="530">
        <v>4000</v>
      </c>
      <c r="F2321" s="293" t="s">
        <v>166</v>
      </c>
      <c r="G2321" s="293" t="s">
        <v>7</v>
      </c>
      <c r="H2321" s="544">
        <v>44867</v>
      </c>
      <c r="I2321" s="293" t="s">
        <v>164</v>
      </c>
      <c r="J2321" s="268" t="s">
        <v>2060</v>
      </c>
      <c r="K2321" s="293" t="s">
        <v>903</v>
      </c>
      <c r="L2321" s="251" t="s">
        <v>3682</v>
      </c>
      <c r="M2321" s="298" t="s">
        <v>927</v>
      </c>
      <c r="N2321" s="251">
        <v>7</v>
      </c>
      <c r="O2321" s="296"/>
      <c r="P2321" s="297"/>
      <c r="Q2321" s="293"/>
      <c r="R2321" s="293"/>
      <c r="S2321" s="293"/>
    </row>
    <row r="2322" spans="2:19" ht="15">
      <c r="B2322" s="247">
        <f t="shared" si="3"/>
        <v>5777</v>
      </c>
      <c r="C2322" s="293" t="s">
        <v>429</v>
      </c>
      <c r="D2322" s="294" t="s">
        <v>1637</v>
      </c>
      <c r="E2322" s="530">
        <v>3350</v>
      </c>
      <c r="F2322" s="293" t="s">
        <v>198</v>
      </c>
      <c r="G2322" s="293" t="s">
        <v>7</v>
      </c>
      <c r="H2322" s="544">
        <v>44866</v>
      </c>
      <c r="I2322" s="293" t="s">
        <v>164</v>
      </c>
      <c r="J2322" s="268" t="s">
        <v>3683</v>
      </c>
      <c r="K2322" s="293" t="s">
        <v>1749</v>
      </c>
      <c r="L2322" s="251" t="s">
        <v>3684</v>
      </c>
      <c r="M2322" s="298" t="s">
        <v>1640</v>
      </c>
      <c r="N2322" s="251">
        <v>334</v>
      </c>
      <c r="O2322" s="296"/>
      <c r="P2322" s="297"/>
      <c r="Q2322" s="293"/>
      <c r="R2322" s="293"/>
      <c r="S2322" s="293"/>
    </row>
    <row r="2323" spans="2:19" ht="15">
      <c r="B2323" s="247">
        <f t="shared" si="3"/>
        <v>5778</v>
      </c>
      <c r="C2323" s="293" t="s">
        <v>429</v>
      </c>
      <c r="D2323" s="294" t="s">
        <v>41</v>
      </c>
      <c r="E2323" s="530">
        <v>5800</v>
      </c>
      <c r="F2323" s="293" t="s">
        <v>198</v>
      </c>
      <c r="G2323" s="293" t="s">
        <v>7</v>
      </c>
      <c r="H2323" s="544">
        <v>44866</v>
      </c>
      <c r="I2323" s="293" t="s">
        <v>164</v>
      </c>
      <c r="J2323" s="268" t="s">
        <v>3685</v>
      </c>
      <c r="K2323" s="293" t="s">
        <v>1749</v>
      </c>
      <c r="L2323" s="251" t="s">
        <v>3686</v>
      </c>
      <c r="M2323" s="298" t="s">
        <v>42</v>
      </c>
      <c r="N2323" s="251">
        <v>195</v>
      </c>
      <c r="O2323" s="296"/>
      <c r="P2323" s="297"/>
      <c r="Q2323" s="293"/>
      <c r="R2323" s="293"/>
      <c r="S2323" s="293"/>
    </row>
    <row r="2324" spans="2:19" ht="15">
      <c r="B2324" s="247">
        <f t="shared" si="3"/>
        <v>5779</v>
      </c>
      <c r="C2324" s="293" t="s">
        <v>429</v>
      </c>
      <c r="D2324" s="294" t="s">
        <v>41</v>
      </c>
      <c r="E2324" s="530">
        <v>14500</v>
      </c>
      <c r="F2324" s="293" t="s">
        <v>198</v>
      </c>
      <c r="G2324" s="293" t="s">
        <v>7</v>
      </c>
      <c r="H2324" s="544">
        <v>44866</v>
      </c>
      <c r="I2324" s="293" t="s">
        <v>164</v>
      </c>
      <c r="J2324" s="268" t="s">
        <v>2403</v>
      </c>
      <c r="K2324" s="293" t="s">
        <v>1749</v>
      </c>
      <c r="L2324" s="251" t="s">
        <v>3687</v>
      </c>
      <c r="M2324" s="298" t="s">
        <v>42</v>
      </c>
      <c r="N2324" s="251">
        <v>195</v>
      </c>
      <c r="O2324" s="296"/>
      <c r="P2324" s="297"/>
      <c r="Q2324" s="293"/>
      <c r="R2324" s="293"/>
      <c r="S2324" s="293"/>
    </row>
    <row r="2325" spans="2:19" ht="15">
      <c r="B2325" s="247">
        <f t="shared" si="3"/>
        <v>5780</v>
      </c>
      <c r="C2325" s="293" t="s">
        <v>429</v>
      </c>
      <c r="D2325" s="294" t="s">
        <v>482</v>
      </c>
      <c r="E2325" s="530">
        <v>8000</v>
      </c>
      <c r="F2325" s="293" t="s">
        <v>163</v>
      </c>
      <c r="G2325" s="293" t="s">
        <v>7</v>
      </c>
      <c r="H2325" s="544">
        <v>44866</v>
      </c>
      <c r="I2325" s="293" t="s">
        <v>224</v>
      </c>
      <c r="J2325" s="268" t="s">
        <v>2403</v>
      </c>
      <c r="K2325" s="293" t="s">
        <v>1751</v>
      </c>
      <c r="L2325" s="251" t="s">
        <v>3688</v>
      </c>
      <c r="M2325" s="298" t="s">
        <v>1347</v>
      </c>
      <c r="N2325" s="251">
        <v>188</v>
      </c>
      <c r="O2325" s="296"/>
      <c r="P2325" s="297"/>
      <c r="Q2325" s="293"/>
      <c r="R2325" s="293"/>
      <c r="S2325" s="293"/>
    </row>
    <row r="2326" spans="2:19" ht="15">
      <c r="B2326" s="247">
        <f t="shared" si="3"/>
        <v>5781</v>
      </c>
      <c r="C2326" s="293" t="s">
        <v>429</v>
      </c>
      <c r="D2326" s="294" t="s">
        <v>482</v>
      </c>
      <c r="E2326" s="530">
        <v>1000</v>
      </c>
      <c r="F2326" s="293" t="s">
        <v>163</v>
      </c>
      <c r="G2326" s="293" t="s">
        <v>7</v>
      </c>
      <c r="H2326" s="544">
        <v>44866</v>
      </c>
      <c r="I2326" s="293" t="s">
        <v>224</v>
      </c>
      <c r="J2326" s="268" t="s">
        <v>2954</v>
      </c>
      <c r="K2326" s="293" t="s">
        <v>1751</v>
      </c>
      <c r="L2326" s="251" t="s">
        <v>3689</v>
      </c>
      <c r="M2326" s="298" t="s">
        <v>1347</v>
      </c>
      <c r="N2326" s="251">
        <v>188</v>
      </c>
      <c r="O2326" s="296"/>
      <c r="P2326" s="297"/>
      <c r="Q2326" s="293"/>
      <c r="R2326" s="293"/>
      <c r="S2326" s="293"/>
    </row>
    <row r="2327" spans="2:19" ht="15">
      <c r="B2327" s="247">
        <f t="shared" si="3"/>
        <v>5782</v>
      </c>
      <c r="C2327" s="293" t="s">
        <v>429</v>
      </c>
      <c r="D2327" s="294" t="s">
        <v>2412</v>
      </c>
      <c r="E2327" s="530">
        <v>3350</v>
      </c>
      <c r="F2327" s="293" t="s">
        <v>198</v>
      </c>
      <c r="G2327" s="293" t="s">
        <v>7</v>
      </c>
      <c r="H2327" s="544">
        <v>44881</v>
      </c>
      <c r="I2327" s="293" t="s">
        <v>164</v>
      </c>
      <c r="J2327" s="268" t="s">
        <v>3690</v>
      </c>
      <c r="K2327" s="293" t="s">
        <v>1749</v>
      </c>
      <c r="L2327" s="251" t="s">
        <v>3691</v>
      </c>
      <c r="M2327" s="298" t="s">
        <v>1590</v>
      </c>
      <c r="N2327" s="251">
        <v>331</v>
      </c>
      <c r="O2327" s="296"/>
      <c r="P2327" s="297"/>
      <c r="Q2327" s="293"/>
      <c r="R2327" s="293"/>
      <c r="S2327" s="293"/>
    </row>
    <row r="2328" spans="2:19" ht="15">
      <c r="B2328" s="247">
        <f t="shared" si="3"/>
        <v>5783</v>
      </c>
      <c r="C2328" s="293" t="s">
        <v>429</v>
      </c>
      <c r="D2328" s="294" t="s">
        <v>22</v>
      </c>
      <c r="E2328" s="530">
        <v>1800</v>
      </c>
      <c r="F2328" s="293" t="s">
        <v>163</v>
      </c>
      <c r="G2328" s="293" t="s">
        <v>7</v>
      </c>
      <c r="H2328" s="544">
        <v>44866</v>
      </c>
      <c r="I2328" s="293" t="s">
        <v>164</v>
      </c>
      <c r="J2328" s="268" t="s">
        <v>2606</v>
      </c>
      <c r="K2328" s="293" t="s">
        <v>1751</v>
      </c>
      <c r="L2328" s="251" t="s">
        <v>3692</v>
      </c>
      <c r="M2328" s="298" t="s">
        <v>23</v>
      </c>
      <c r="N2328" s="251">
        <v>27</v>
      </c>
      <c r="O2328" s="296"/>
      <c r="P2328" s="297"/>
      <c r="Q2328" s="293"/>
      <c r="R2328" s="293"/>
      <c r="S2328" s="293"/>
    </row>
    <row r="2329" spans="2:19" ht="15">
      <c r="B2329" s="247">
        <f t="shared" si="3"/>
        <v>5784</v>
      </c>
      <c r="C2329" s="293" t="s">
        <v>429</v>
      </c>
      <c r="D2329" s="294" t="s">
        <v>22</v>
      </c>
      <c r="E2329" s="530">
        <v>1800</v>
      </c>
      <c r="F2329" s="293" t="s">
        <v>163</v>
      </c>
      <c r="G2329" s="293" t="s">
        <v>7</v>
      </c>
      <c r="H2329" s="544">
        <v>44866</v>
      </c>
      <c r="I2329" s="293" t="s">
        <v>164</v>
      </c>
      <c r="J2329" s="268" t="s">
        <v>3693</v>
      </c>
      <c r="K2329" s="293" t="s">
        <v>1751</v>
      </c>
      <c r="L2329" s="251" t="s">
        <v>3694</v>
      </c>
      <c r="M2329" s="298" t="s">
        <v>23</v>
      </c>
      <c r="N2329" s="251">
        <v>27</v>
      </c>
      <c r="O2329" s="296"/>
      <c r="P2329" s="297"/>
      <c r="Q2329" s="293"/>
      <c r="R2329" s="293"/>
      <c r="S2329" s="293"/>
    </row>
    <row r="2330" spans="2:19" ht="15">
      <c r="B2330" s="247">
        <f t="shared" si="3"/>
        <v>5785</v>
      </c>
      <c r="C2330" s="293" t="s">
        <v>429</v>
      </c>
      <c r="D2330" s="294" t="s">
        <v>819</v>
      </c>
      <c r="E2330" s="530">
        <v>2180</v>
      </c>
      <c r="F2330" s="293" t="s">
        <v>163</v>
      </c>
      <c r="G2330" s="293" t="s">
        <v>7</v>
      </c>
      <c r="H2330" s="544">
        <v>44866</v>
      </c>
      <c r="I2330" s="293" t="s">
        <v>164</v>
      </c>
      <c r="J2330" s="268" t="s">
        <v>3695</v>
      </c>
      <c r="K2330" s="293" t="s">
        <v>1751</v>
      </c>
      <c r="L2330" s="251" t="s">
        <v>3696</v>
      </c>
      <c r="M2330" s="298" t="s">
        <v>861</v>
      </c>
      <c r="N2330" s="425">
        <v>187</v>
      </c>
      <c r="O2330" s="296"/>
      <c r="P2330" s="297"/>
      <c r="Q2330" s="293"/>
      <c r="R2330" s="293"/>
      <c r="S2330" s="293"/>
    </row>
    <row r="2331" spans="2:19" ht="15">
      <c r="B2331" s="247">
        <f t="shared" si="3"/>
        <v>5786</v>
      </c>
      <c r="C2331" s="293" t="s">
        <v>429</v>
      </c>
      <c r="D2331" s="294" t="s">
        <v>422</v>
      </c>
      <c r="E2331" s="530">
        <v>2180</v>
      </c>
      <c r="F2331" s="293" t="s">
        <v>163</v>
      </c>
      <c r="G2331" s="293" t="s">
        <v>7</v>
      </c>
      <c r="H2331" s="544">
        <v>44866</v>
      </c>
      <c r="I2331" s="293" t="s">
        <v>164</v>
      </c>
      <c r="J2331" s="268" t="s">
        <v>3697</v>
      </c>
      <c r="K2331" s="293" t="s">
        <v>1751</v>
      </c>
      <c r="L2331" s="251" t="s">
        <v>3698</v>
      </c>
      <c r="M2331" s="298" t="s">
        <v>825</v>
      </c>
      <c r="N2331" s="251">
        <v>220</v>
      </c>
      <c r="O2331" s="296"/>
      <c r="P2331" s="297"/>
      <c r="Q2331" s="293"/>
      <c r="R2331" s="293"/>
      <c r="S2331" s="293"/>
    </row>
    <row r="2332" spans="2:19" ht="15">
      <c r="B2332" s="247">
        <f t="shared" si="3"/>
        <v>5787</v>
      </c>
      <c r="C2332" s="293" t="s">
        <v>429</v>
      </c>
      <c r="D2332" s="294" t="s">
        <v>725</v>
      </c>
      <c r="E2332" s="530">
        <v>2275</v>
      </c>
      <c r="F2332" s="293" t="s">
        <v>518</v>
      </c>
      <c r="G2332" s="293" t="s">
        <v>1609</v>
      </c>
      <c r="H2332" s="544">
        <v>44866</v>
      </c>
      <c r="I2332" s="293" t="s">
        <v>164</v>
      </c>
      <c r="J2332" s="268" t="s">
        <v>3584</v>
      </c>
      <c r="K2332" s="293" t="s">
        <v>1771</v>
      </c>
      <c r="L2332" s="251" t="s">
        <v>3699</v>
      </c>
      <c r="M2332" s="298" t="s">
        <v>842</v>
      </c>
      <c r="N2332" s="251">
        <v>371</v>
      </c>
      <c r="O2332" s="296"/>
      <c r="P2332" s="297"/>
      <c r="Q2332" s="293"/>
      <c r="R2332" s="293"/>
      <c r="S2332" s="293"/>
    </row>
    <row r="2333" spans="2:19" ht="15">
      <c r="B2333" s="247">
        <f t="shared" si="3"/>
        <v>5788</v>
      </c>
      <c r="C2333" s="293" t="s">
        <v>429</v>
      </c>
      <c r="D2333" s="294" t="s">
        <v>52</v>
      </c>
      <c r="E2333" s="530">
        <v>3350</v>
      </c>
      <c r="F2333" s="293" t="s">
        <v>198</v>
      </c>
      <c r="G2333" s="293" t="s">
        <v>1609</v>
      </c>
      <c r="H2333" s="544">
        <v>44865</v>
      </c>
      <c r="I2333" s="293" t="s">
        <v>164</v>
      </c>
      <c r="J2333" s="268" t="s">
        <v>3700</v>
      </c>
      <c r="K2333" s="293" t="s">
        <v>1749</v>
      </c>
      <c r="L2333" s="251" t="s">
        <v>3701</v>
      </c>
      <c r="M2333" s="298" t="s">
        <v>53</v>
      </c>
      <c r="N2333" s="251">
        <v>96</v>
      </c>
      <c r="O2333" s="296"/>
      <c r="P2333" s="297"/>
      <c r="Q2333" s="293"/>
      <c r="R2333" s="293"/>
      <c r="S2333" s="293"/>
    </row>
    <row r="2334" spans="2:19" ht="15">
      <c r="B2334" s="247">
        <f t="shared" si="3"/>
        <v>5789</v>
      </c>
      <c r="C2334" s="293" t="s">
        <v>429</v>
      </c>
      <c r="D2334" s="294" t="s">
        <v>983</v>
      </c>
      <c r="E2334" s="530">
        <v>2000</v>
      </c>
      <c r="F2334" s="293" t="s">
        <v>303</v>
      </c>
      <c r="G2334" s="293" t="s">
        <v>7</v>
      </c>
      <c r="H2334" s="544">
        <v>44865</v>
      </c>
      <c r="I2334" s="293" t="s">
        <v>164</v>
      </c>
      <c r="J2334" s="268" t="s">
        <v>2954</v>
      </c>
      <c r="K2334" s="293" t="s">
        <v>1775</v>
      </c>
      <c r="L2334" s="251" t="s">
        <v>3702</v>
      </c>
      <c r="M2334" s="298" t="s">
        <v>981</v>
      </c>
      <c r="N2334" s="251">
        <v>25</v>
      </c>
      <c r="O2334" s="296"/>
      <c r="P2334" s="297"/>
      <c r="Q2334" s="293"/>
      <c r="R2334" s="293"/>
      <c r="S2334" s="293"/>
    </row>
    <row r="2335" spans="2:19" ht="15">
      <c r="B2335" s="247">
        <f t="shared" si="3"/>
        <v>5790</v>
      </c>
      <c r="C2335" s="293" t="s">
        <v>427</v>
      </c>
      <c r="D2335" s="294" t="s">
        <v>46</v>
      </c>
      <c r="E2335" s="530">
        <v>3350</v>
      </c>
      <c r="F2335" s="293" t="s">
        <v>198</v>
      </c>
      <c r="G2335" s="293" t="s">
        <v>7</v>
      </c>
      <c r="H2335" s="544">
        <v>44865</v>
      </c>
      <c r="I2335" s="293" t="s">
        <v>164</v>
      </c>
      <c r="J2335" s="268" t="s">
        <v>3703</v>
      </c>
      <c r="K2335" s="293" t="s">
        <v>1749</v>
      </c>
      <c r="L2335" s="251" t="s">
        <v>3704</v>
      </c>
      <c r="M2335" s="298" t="s">
        <v>47</v>
      </c>
      <c r="N2335" s="251">
        <v>196</v>
      </c>
      <c r="O2335" s="296"/>
      <c r="P2335" s="297"/>
      <c r="Q2335" s="293"/>
      <c r="R2335" s="293"/>
      <c r="S2335" s="293"/>
    </row>
    <row r="2336" spans="2:19" ht="15">
      <c r="B2336" s="247">
        <f t="shared" si="3"/>
        <v>5791</v>
      </c>
      <c r="C2336" s="293" t="s">
        <v>429</v>
      </c>
      <c r="D2336" s="440" t="s">
        <v>3237</v>
      </c>
      <c r="E2336" s="530"/>
      <c r="F2336" s="293"/>
      <c r="G2336" s="293"/>
      <c r="H2336" s="544"/>
      <c r="I2336" s="293"/>
      <c r="J2336" s="268"/>
      <c r="K2336" s="293"/>
      <c r="L2336" s="251"/>
      <c r="M2336" s="298"/>
      <c r="N2336" s="251"/>
      <c r="O2336" s="296" t="s">
        <v>4237</v>
      </c>
      <c r="P2336" s="297"/>
      <c r="Q2336" s="293"/>
      <c r="R2336" s="293"/>
      <c r="S2336" s="293"/>
    </row>
    <row r="2337" spans="2:19" ht="15">
      <c r="B2337" s="247">
        <f t="shared" si="3"/>
        <v>5792</v>
      </c>
      <c r="C2337" s="293" t="s">
        <v>429</v>
      </c>
      <c r="D2337" s="294" t="s">
        <v>90</v>
      </c>
      <c r="E2337" s="530">
        <v>1600</v>
      </c>
      <c r="F2337" s="293" t="s">
        <v>166</v>
      </c>
      <c r="G2337" s="293" t="s">
        <v>7</v>
      </c>
      <c r="H2337" s="544">
        <v>44868</v>
      </c>
      <c r="I2337" s="293" t="s">
        <v>164</v>
      </c>
      <c r="J2337" s="268" t="s">
        <v>4938</v>
      </c>
      <c r="K2337" s="293" t="s">
        <v>903</v>
      </c>
      <c r="L2337" s="251" t="s">
        <v>3706</v>
      </c>
      <c r="M2337" s="298" t="s">
        <v>91</v>
      </c>
      <c r="N2337" s="251">
        <v>218</v>
      </c>
      <c r="O2337" s="296"/>
      <c r="P2337" s="297"/>
      <c r="Q2337" s="293"/>
      <c r="R2337" s="293"/>
      <c r="S2337" s="293"/>
    </row>
    <row r="2338" spans="2:19" ht="15">
      <c r="B2338" s="247">
        <f t="shared" si="3"/>
        <v>5793</v>
      </c>
      <c r="C2338" s="293" t="s">
        <v>429</v>
      </c>
      <c r="D2338" s="294" t="s">
        <v>2837</v>
      </c>
      <c r="E2338" s="530">
        <v>2189</v>
      </c>
      <c r="F2338" s="293" t="s">
        <v>303</v>
      </c>
      <c r="G2338" s="293" t="s">
        <v>7</v>
      </c>
      <c r="H2338" s="544">
        <v>44868</v>
      </c>
      <c r="I2338" s="293" t="s">
        <v>164</v>
      </c>
      <c r="J2338" s="268" t="s">
        <v>3707</v>
      </c>
      <c r="K2338" s="293" t="s">
        <v>1775</v>
      </c>
      <c r="L2338" s="251" t="s">
        <v>3708</v>
      </c>
      <c r="M2338" s="298" t="s">
        <v>2836</v>
      </c>
      <c r="N2338" s="251">
        <v>412</v>
      </c>
      <c r="O2338" s="296"/>
      <c r="P2338" s="297"/>
      <c r="Q2338" s="293"/>
      <c r="R2338" s="293"/>
      <c r="S2338" s="293"/>
    </row>
    <row r="2339" spans="2:19" ht="15">
      <c r="B2339" s="247">
        <f t="shared" si="3"/>
        <v>5794</v>
      </c>
      <c r="C2339" s="293" t="s">
        <v>429</v>
      </c>
      <c r="D2339" s="294" t="s">
        <v>820</v>
      </c>
      <c r="E2339" s="530">
        <v>1800</v>
      </c>
      <c r="F2339" s="293" t="s">
        <v>163</v>
      </c>
      <c r="G2339" s="293" t="s">
        <v>7</v>
      </c>
      <c r="H2339" s="544">
        <v>44872</v>
      </c>
      <c r="I2339" s="293" t="s">
        <v>164</v>
      </c>
      <c r="J2339" s="268" t="s">
        <v>3055</v>
      </c>
      <c r="K2339" s="293" t="s">
        <v>1751</v>
      </c>
      <c r="L2339" s="251" t="s">
        <v>3709</v>
      </c>
      <c r="M2339" s="298" t="s">
        <v>862</v>
      </c>
      <c r="N2339" s="251">
        <v>321</v>
      </c>
      <c r="O2339" s="296"/>
      <c r="P2339" s="297"/>
      <c r="Q2339" s="293"/>
      <c r="R2339" s="293"/>
      <c r="S2339" s="293"/>
    </row>
    <row r="2340" spans="2:19" ht="15">
      <c r="B2340" s="247">
        <f t="shared" si="3"/>
        <v>5795</v>
      </c>
      <c r="C2340" s="293" t="s">
        <v>429</v>
      </c>
      <c r="D2340" s="294" t="s">
        <v>557</v>
      </c>
      <c r="E2340" s="530">
        <v>2180</v>
      </c>
      <c r="F2340" s="293" t="s">
        <v>518</v>
      </c>
      <c r="G2340" s="293" t="s">
        <v>7</v>
      </c>
      <c r="H2340" s="544">
        <v>44872</v>
      </c>
      <c r="I2340" s="293" t="s">
        <v>164</v>
      </c>
      <c r="J2340" s="268" t="s">
        <v>3845</v>
      </c>
      <c r="K2340" s="293" t="s">
        <v>1771</v>
      </c>
      <c r="L2340" s="251" t="s">
        <v>3710</v>
      </c>
      <c r="M2340" s="298" t="s">
        <v>127</v>
      </c>
      <c r="N2340" s="251">
        <v>87</v>
      </c>
      <c r="O2340" s="296"/>
      <c r="P2340" s="297"/>
      <c r="Q2340" s="293"/>
      <c r="R2340" s="293"/>
      <c r="S2340" s="293"/>
    </row>
    <row r="2341" spans="2:19" ht="15">
      <c r="B2341" s="247">
        <f t="shared" si="3"/>
        <v>5796</v>
      </c>
      <c r="C2341" s="293" t="s">
        <v>429</v>
      </c>
      <c r="D2341" s="294" t="s">
        <v>517</v>
      </c>
      <c r="E2341" s="530">
        <v>2180</v>
      </c>
      <c r="F2341" s="293" t="s">
        <v>518</v>
      </c>
      <c r="G2341" s="293" t="s">
        <v>7</v>
      </c>
      <c r="H2341" s="544">
        <v>44872</v>
      </c>
      <c r="I2341" s="293" t="s">
        <v>164</v>
      </c>
      <c r="J2341" s="268" t="s">
        <v>3711</v>
      </c>
      <c r="K2341" s="293" t="s">
        <v>1771</v>
      </c>
      <c r="L2341" s="251" t="s">
        <v>3712</v>
      </c>
      <c r="M2341" s="298" t="s">
        <v>841</v>
      </c>
      <c r="N2341" s="251">
        <v>298</v>
      </c>
      <c r="O2341" s="296"/>
      <c r="P2341" s="297"/>
      <c r="Q2341" s="293"/>
      <c r="R2341" s="293"/>
      <c r="S2341" s="293"/>
    </row>
    <row r="2342" spans="2:19" ht="15">
      <c r="B2342" s="247">
        <f t="shared" si="3"/>
        <v>5797</v>
      </c>
      <c r="C2342" s="293" t="s">
        <v>429</v>
      </c>
      <c r="D2342" s="294" t="s">
        <v>2900</v>
      </c>
      <c r="E2342" s="530">
        <v>2275</v>
      </c>
      <c r="F2342" s="293" t="s">
        <v>518</v>
      </c>
      <c r="G2342" s="293" t="s">
        <v>7</v>
      </c>
      <c r="H2342" s="544">
        <v>44872</v>
      </c>
      <c r="I2342" s="293" t="s">
        <v>164</v>
      </c>
      <c r="J2342" s="268" t="s">
        <v>3713</v>
      </c>
      <c r="K2342" s="293" t="s">
        <v>1771</v>
      </c>
      <c r="L2342" s="251" t="s">
        <v>3714</v>
      </c>
      <c r="M2342" s="298" t="s">
        <v>2898</v>
      </c>
      <c r="N2342" s="251">
        <v>430</v>
      </c>
      <c r="O2342" s="296"/>
      <c r="P2342" s="297"/>
      <c r="Q2342" s="293"/>
      <c r="R2342" s="293"/>
      <c r="S2342" s="293"/>
    </row>
    <row r="2343" spans="2:19" ht="15">
      <c r="B2343" s="247">
        <f t="shared" si="3"/>
        <v>5798</v>
      </c>
      <c r="C2343" s="293" t="s">
        <v>429</v>
      </c>
      <c r="D2343" s="294" t="s">
        <v>2896</v>
      </c>
      <c r="E2343" s="530">
        <v>2275</v>
      </c>
      <c r="F2343" s="293" t="s">
        <v>518</v>
      </c>
      <c r="G2343" s="293" t="s">
        <v>7</v>
      </c>
      <c r="H2343" s="544">
        <v>44872</v>
      </c>
      <c r="I2343" s="293" t="s">
        <v>164</v>
      </c>
      <c r="J2343" s="268" t="s">
        <v>3715</v>
      </c>
      <c r="K2343" s="293" t="s">
        <v>1771</v>
      </c>
      <c r="L2343" s="251" t="s">
        <v>3716</v>
      </c>
      <c r="M2343" s="298" t="s">
        <v>2894</v>
      </c>
      <c r="N2343" s="251">
        <v>429</v>
      </c>
      <c r="O2343" s="296"/>
      <c r="P2343" s="297"/>
      <c r="Q2343" s="293"/>
      <c r="R2343" s="293"/>
      <c r="S2343" s="293"/>
    </row>
    <row r="2344" spans="2:19" ht="15">
      <c r="B2344" s="247">
        <f t="shared" si="3"/>
        <v>5799</v>
      </c>
      <c r="C2344" s="293" t="s">
        <v>429</v>
      </c>
      <c r="D2344" s="294" t="s">
        <v>767</v>
      </c>
      <c r="E2344" s="530">
        <v>1800</v>
      </c>
      <c r="F2344" s="293" t="s">
        <v>163</v>
      </c>
      <c r="G2344" s="293" t="s">
        <v>7</v>
      </c>
      <c r="H2344" s="544">
        <v>44872</v>
      </c>
      <c r="I2344" s="293" t="s">
        <v>164</v>
      </c>
      <c r="J2344" s="268" t="s">
        <v>3697</v>
      </c>
      <c r="K2344" s="293" t="s">
        <v>1751</v>
      </c>
      <c r="L2344" s="251" t="s">
        <v>3717</v>
      </c>
      <c r="M2344" s="298" t="s">
        <v>852</v>
      </c>
      <c r="N2344" s="251">
        <v>311</v>
      </c>
      <c r="O2344" s="296"/>
      <c r="P2344" s="297"/>
      <c r="Q2344" s="293"/>
      <c r="R2344" s="293"/>
      <c r="S2344" s="293"/>
    </row>
    <row r="2345" spans="2:19" ht="15">
      <c r="B2345" s="247">
        <f t="shared" si="3"/>
        <v>5800</v>
      </c>
      <c r="C2345" s="293" t="s">
        <v>429</v>
      </c>
      <c r="D2345" s="294" t="s">
        <v>2772</v>
      </c>
      <c r="E2345" s="530">
        <v>3350</v>
      </c>
      <c r="F2345" s="293" t="s">
        <v>865</v>
      </c>
      <c r="G2345" s="293" t="s">
        <v>7</v>
      </c>
      <c r="H2345" s="544">
        <v>44872</v>
      </c>
      <c r="I2345" s="293" t="s">
        <v>164</v>
      </c>
      <c r="J2345" s="268" t="s">
        <v>3243</v>
      </c>
      <c r="K2345" s="293" t="s">
        <v>1770</v>
      </c>
      <c r="L2345" s="251" t="s">
        <v>3718</v>
      </c>
      <c r="M2345" s="298" t="s">
        <v>2771</v>
      </c>
      <c r="N2345" s="251">
        <v>383</v>
      </c>
      <c r="O2345" s="296"/>
      <c r="P2345" s="297"/>
      <c r="Q2345" s="293"/>
      <c r="R2345" s="293"/>
      <c r="S2345" s="293"/>
    </row>
    <row r="2346" spans="2:19" ht="15">
      <c r="B2346" s="247">
        <f t="shared" si="3"/>
        <v>5801</v>
      </c>
      <c r="C2346" s="293" t="s">
        <v>429</v>
      </c>
      <c r="D2346" s="294" t="s">
        <v>84</v>
      </c>
      <c r="E2346" s="530">
        <v>1600</v>
      </c>
      <c r="F2346" s="293" t="s">
        <v>166</v>
      </c>
      <c r="G2346" s="293" t="s">
        <v>7</v>
      </c>
      <c r="H2346" s="544">
        <v>44872</v>
      </c>
      <c r="I2346" s="293" t="s">
        <v>164</v>
      </c>
      <c r="J2346" s="268" t="s">
        <v>1799</v>
      </c>
      <c r="K2346" s="293" t="s">
        <v>903</v>
      </c>
      <c r="L2346" s="251" t="s">
        <v>3719</v>
      </c>
      <c r="M2346" s="298" t="s">
        <v>85</v>
      </c>
      <c r="N2346" s="251">
        <v>216</v>
      </c>
      <c r="O2346" s="296"/>
      <c r="P2346" s="297"/>
      <c r="Q2346" s="293"/>
      <c r="R2346" s="293"/>
      <c r="S2346" s="293"/>
    </row>
    <row r="2347" spans="2:19" ht="15">
      <c r="B2347" s="247">
        <f t="shared" si="3"/>
        <v>5802</v>
      </c>
      <c r="C2347" s="293" t="s">
        <v>429</v>
      </c>
      <c r="D2347" s="294" t="s">
        <v>2891</v>
      </c>
      <c r="E2347" s="530">
        <v>1350</v>
      </c>
      <c r="F2347" s="293" t="s">
        <v>166</v>
      </c>
      <c r="G2347" s="293" t="s">
        <v>7</v>
      </c>
      <c r="H2347" s="544">
        <v>44872</v>
      </c>
      <c r="I2347" s="293" t="s">
        <v>164</v>
      </c>
      <c r="J2347" s="268" t="s">
        <v>3029</v>
      </c>
      <c r="K2347" s="293" t="s">
        <v>903</v>
      </c>
      <c r="L2347" s="251" t="s">
        <v>3720</v>
      </c>
      <c r="M2347" s="298" t="s">
        <v>2890</v>
      </c>
      <c r="N2347" s="251">
        <v>428</v>
      </c>
      <c r="O2347" s="296"/>
      <c r="P2347" s="297"/>
      <c r="Q2347" s="293"/>
      <c r="R2347" s="293"/>
      <c r="S2347" s="293"/>
    </row>
    <row r="2348" spans="2:19" ht="15">
      <c r="B2348" s="247">
        <f t="shared" si="3"/>
        <v>5803</v>
      </c>
      <c r="C2348" s="293" t="s">
        <v>429</v>
      </c>
      <c r="D2348" s="294" t="s">
        <v>2210</v>
      </c>
      <c r="E2348" s="530">
        <v>2180</v>
      </c>
      <c r="F2348" s="293" t="s">
        <v>163</v>
      </c>
      <c r="G2348" s="293" t="s">
        <v>7</v>
      </c>
      <c r="H2348" s="544">
        <v>44872</v>
      </c>
      <c r="I2348" s="293" t="s">
        <v>164</v>
      </c>
      <c r="J2348" s="268" t="s">
        <v>3721</v>
      </c>
      <c r="K2348" s="293" t="s">
        <v>1751</v>
      </c>
      <c r="L2348" s="251" t="s">
        <v>3722</v>
      </c>
      <c r="M2348" s="298" t="s">
        <v>2269</v>
      </c>
      <c r="N2348" s="251">
        <v>366</v>
      </c>
      <c r="O2348" s="296" t="s">
        <v>686</v>
      </c>
      <c r="P2348" s="297"/>
      <c r="Q2348" s="293"/>
      <c r="R2348" s="293"/>
      <c r="S2348" s="293"/>
    </row>
    <row r="2349" spans="2:19" ht="15">
      <c r="B2349" s="247">
        <f t="shared" si="3"/>
        <v>5804</v>
      </c>
      <c r="C2349" s="293" t="s">
        <v>429</v>
      </c>
      <c r="D2349" s="294" t="s">
        <v>72</v>
      </c>
      <c r="E2349" s="530">
        <v>1400</v>
      </c>
      <c r="F2349" s="293" t="s">
        <v>166</v>
      </c>
      <c r="G2349" s="293" t="s">
        <v>7</v>
      </c>
      <c r="H2349" s="544">
        <v>44872</v>
      </c>
      <c r="I2349" s="293" t="s">
        <v>164</v>
      </c>
      <c r="J2349" s="268" t="s">
        <v>3723</v>
      </c>
      <c r="K2349" s="293" t="s">
        <v>903</v>
      </c>
      <c r="L2349" s="251" t="s">
        <v>3724</v>
      </c>
      <c r="M2349" s="298" t="s">
        <v>73</v>
      </c>
      <c r="N2349" s="251">
        <v>268</v>
      </c>
      <c r="O2349" s="296"/>
      <c r="P2349" s="297"/>
      <c r="Q2349" s="293"/>
      <c r="R2349" s="293"/>
      <c r="S2349" s="293"/>
    </row>
    <row r="2350" spans="2:19" ht="15">
      <c r="B2350" s="247">
        <f t="shared" si="3"/>
        <v>5805</v>
      </c>
      <c r="C2350" s="293" t="s">
        <v>429</v>
      </c>
      <c r="D2350" s="294" t="s">
        <v>215</v>
      </c>
      <c r="E2350" s="530">
        <v>1400</v>
      </c>
      <c r="F2350" s="293" t="s">
        <v>166</v>
      </c>
      <c r="G2350" s="293" t="s">
        <v>7</v>
      </c>
      <c r="H2350" s="544">
        <v>44872</v>
      </c>
      <c r="I2350" s="293" t="s">
        <v>164</v>
      </c>
      <c r="J2350" s="268" t="s">
        <v>2381</v>
      </c>
      <c r="K2350" s="293" t="s">
        <v>903</v>
      </c>
      <c r="L2350" s="251" t="s">
        <v>3725</v>
      </c>
      <c r="M2350" s="298" t="s">
        <v>92</v>
      </c>
      <c r="N2350" s="251">
        <v>200</v>
      </c>
      <c r="O2350" s="296"/>
      <c r="P2350" s="297"/>
      <c r="Q2350" s="293"/>
      <c r="R2350" s="293"/>
      <c r="S2350" s="293"/>
    </row>
    <row r="2351" spans="2:19" ht="15">
      <c r="B2351" s="247">
        <f t="shared" si="3"/>
        <v>5806</v>
      </c>
      <c r="C2351" s="293" t="s">
        <v>427</v>
      </c>
      <c r="D2351" s="294" t="s">
        <v>1582</v>
      </c>
      <c r="E2351" s="530">
        <v>1350</v>
      </c>
      <c r="F2351" s="293" t="s">
        <v>166</v>
      </c>
      <c r="G2351" s="293" t="s">
        <v>7</v>
      </c>
      <c r="H2351" s="544">
        <v>44872</v>
      </c>
      <c r="I2351" s="293" t="s">
        <v>164</v>
      </c>
      <c r="J2351" s="268" t="s">
        <v>4037</v>
      </c>
      <c r="K2351" s="293" t="s">
        <v>903</v>
      </c>
      <c r="L2351" s="251" t="s">
        <v>3726</v>
      </c>
      <c r="M2351" s="298" t="s">
        <v>1587</v>
      </c>
      <c r="N2351" s="251">
        <v>326</v>
      </c>
      <c r="O2351" s="296"/>
      <c r="P2351" s="297"/>
      <c r="Q2351" s="293"/>
      <c r="R2351" s="293"/>
      <c r="S2351" s="293"/>
    </row>
    <row r="2352" spans="2:19" ht="15">
      <c r="B2352" s="247">
        <f t="shared" si="3"/>
        <v>5807</v>
      </c>
      <c r="C2352" s="293" t="s">
        <v>429</v>
      </c>
      <c r="D2352" s="294" t="s">
        <v>2473</v>
      </c>
      <c r="E2352" s="530">
        <v>1600</v>
      </c>
      <c r="F2352" s="293" t="s">
        <v>166</v>
      </c>
      <c r="G2352" s="293" t="s">
        <v>7</v>
      </c>
      <c r="H2352" s="544">
        <v>44869</v>
      </c>
      <c r="I2352" s="293" t="s">
        <v>164</v>
      </c>
      <c r="J2352" s="268" t="s">
        <v>3727</v>
      </c>
      <c r="K2352" s="293" t="s">
        <v>903</v>
      </c>
      <c r="L2352" s="251" t="s">
        <v>3728</v>
      </c>
      <c r="M2352" s="298" t="s">
        <v>2469</v>
      </c>
      <c r="N2352" s="251">
        <v>376</v>
      </c>
      <c r="O2352" s="296"/>
      <c r="P2352" s="297"/>
      <c r="Q2352" s="293"/>
      <c r="R2352" s="293"/>
      <c r="S2352" s="293"/>
    </row>
    <row r="2353" spans="2:19" ht="15">
      <c r="B2353" s="247">
        <f t="shared" si="3"/>
        <v>5808</v>
      </c>
      <c r="C2353" s="293" t="s">
        <v>429</v>
      </c>
      <c r="D2353" s="294" t="s">
        <v>78</v>
      </c>
      <c r="E2353" s="530">
        <v>1600</v>
      </c>
      <c r="F2353" s="293" t="s">
        <v>166</v>
      </c>
      <c r="G2353" s="293" t="s">
        <v>7</v>
      </c>
      <c r="H2353" s="544">
        <v>44869</v>
      </c>
      <c r="I2353" s="293" t="s">
        <v>164</v>
      </c>
      <c r="J2353" s="268" t="s">
        <v>3729</v>
      </c>
      <c r="K2353" s="293" t="s">
        <v>903</v>
      </c>
      <c r="L2353" s="251" t="s">
        <v>3730</v>
      </c>
      <c r="M2353" s="298" t="s">
        <v>79</v>
      </c>
      <c r="N2353" s="251">
        <v>213</v>
      </c>
      <c r="O2353" s="296"/>
      <c r="P2353" s="297"/>
      <c r="Q2353" s="293"/>
      <c r="R2353" s="293"/>
      <c r="S2353" s="293"/>
    </row>
    <row r="2354" spans="2:19" ht="15">
      <c r="B2354" s="247">
        <f t="shared" si="3"/>
        <v>5809</v>
      </c>
      <c r="C2354" s="293" t="s">
        <v>2714</v>
      </c>
      <c r="D2354" s="294" t="s">
        <v>177</v>
      </c>
      <c r="E2354" s="530">
        <v>1350</v>
      </c>
      <c r="F2354" s="293" t="s">
        <v>166</v>
      </c>
      <c r="G2354" s="293" t="s">
        <v>7</v>
      </c>
      <c r="H2354" s="544">
        <v>44869</v>
      </c>
      <c r="I2354" s="293" t="s">
        <v>164</v>
      </c>
      <c r="J2354" s="268" t="s">
        <v>2974</v>
      </c>
      <c r="K2354" s="293" t="s">
        <v>903</v>
      </c>
      <c r="L2354" s="251" t="s">
        <v>3731</v>
      </c>
      <c r="M2354" s="298" t="s">
        <v>949</v>
      </c>
      <c r="N2354" s="323">
        <v>15</v>
      </c>
      <c r="O2354" s="296"/>
      <c r="P2354" s="297"/>
      <c r="Q2354" s="293"/>
      <c r="R2354" s="293"/>
      <c r="S2354" s="293"/>
    </row>
    <row r="2355" spans="2:19" ht="15">
      <c r="B2355" s="247">
        <f t="shared" si="3"/>
        <v>5810</v>
      </c>
      <c r="C2355" s="293" t="s">
        <v>429</v>
      </c>
      <c r="D2355" s="294" t="s">
        <v>35</v>
      </c>
      <c r="E2355" s="530">
        <v>2800</v>
      </c>
      <c r="F2355" s="293" t="s">
        <v>198</v>
      </c>
      <c r="G2355" s="293" t="s">
        <v>3668</v>
      </c>
      <c r="H2355" s="544">
        <v>44869</v>
      </c>
      <c r="I2355" s="293" t="s">
        <v>164</v>
      </c>
      <c r="J2355" s="268" t="s">
        <v>3564</v>
      </c>
      <c r="K2355" s="293" t="s">
        <v>1749</v>
      </c>
      <c r="L2355" s="251" t="s">
        <v>3732</v>
      </c>
      <c r="M2355" s="298" t="s">
        <v>36</v>
      </c>
      <c r="N2355" s="251">
        <v>194</v>
      </c>
      <c r="O2355" s="296"/>
      <c r="P2355" s="297"/>
      <c r="Q2355" s="293"/>
      <c r="R2355" s="293"/>
      <c r="S2355" s="293"/>
    </row>
    <row r="2356" spans="2:19" ht="15">
      <c r="B2356" s="247">
        <f t="shared" si="3"/>
        <v>5811</v>
      </c>
      <c r="C2356" s="293" t="s">
        <v>429</v>
      </c>
      <c r="D2356" s="294" t="s">
        <v>56</v>
      </c>
      <c r="E2356" s="530">
        <v>2800</v>
      </c>
      <c r="F2356" s="293" t="s">
        <v>198</v>
      </c>
      <c r="G2356" s="293" t="s">
        <v>7</v>
      </c>
      <c r="H2356" s="544">
        <v>44868</v>
      </c>
      <c r="I2356" s="293" t="s">
        <v>164</v>
      </c>
      <c r="J2356" s="268" t="s">
        <v>3703</v>
      </c>
      <c r="K2356" s="293" t="s">
        <v>1749</v>
      </c>
      <c r="L2356" s="251" t="s">
        <v>3733</v>
      </c>
      <c r="M2356" s="298" t="s">
        <v>57</v>
      </c>
      <c r="N2356" s="251">
        <v>95</v>
      </c>
      <c r="O2356" s="296"/>
      <c r="P2356" s="297"/>
      <c r="Q2356" s="293"/>
      <c r="R2356" s="293"/>
      <c r="S2356" s="293"/>
    </row>
    <row r="2357" spans="2:19" ht="15">
      <c r="B2357" s="247">
        <f t="shared" si="3"/>
        <v>5812</v>
      </c>
      <c r="C2357" s="293" t="s">
        <v>2714</v>
      </c>
      <c r="D2357" s="294" t="s">
        <v>226</v>
      </c>
      <c r="E2357" s="530">
        <v>1350</v>
      </c>
      <c r="F2357" s="293" t="s">
        <v>166</v>
      </c>
      <c r="G2357" s="293" t="s">
        <v>7</v>
      </c>
      <c r="H2357" s="544">
        <v>44868</v>
      </c>
      <c r="I2357" s="293" t="s">
        <v>164</v>
      </c>
      <c r="J2357" s="268" t="s">
        <v>2974</v>
      </c>
      <c r="K2357" s="293" t="s">
        <v>903</v>
      </c>
      <c r="L2357" s="251" t="s">
        <v>3734</v>
      </c>
      <c r="M2357" s="298" t="s">
        <v>952</v>
      </c>
      <c r="N2357" s="251">
        <v>16</v>
      </c>
      <c r="O2357" s="296"/>
      <c r="P2357" s="297"/>
      <c r="Q2357" s="293"/>
      <c r="R2357" s="293"/>
      <c r="S2357" s="293"/>
    </row>
    <row r="2358" spans="2:19" ht="15">
      <c r="B2358" s="247">
        <f t="shared" si="3"/>
        <v>5813</v>
      </c>
      <c r="C2358" s="293" t="s">
        <v>429</v>
      </c>
      <c r="D2358" s="294" t="s">
        <v>319</v>
      </c>
      <c r="E2358" s="530">
        <v>3000</v>
      </c>
      <c r="F2358" s="293" t="s">
        <v>198</v>
      </c>
      <c r="G2358" s="293" t="s">
        <v>7</v>
      </c>
      <c r="H2358" s="544">
        <v>44868</v>
      </c>
      <c r="I2358" s="293" t="s">
        <v>164</v>
      </c>
      <c r="J2358" s="268" t="s">
        <v>3735</v>
      </c>
      <c r="K2358" s="293" t="s">
        <v>1749</v>
      </c>
      <c r="L2358" s="251" t="s">
        <v>3736</v>
      </c>
      <c r="M2358" s="298" t="s">
        <v>1385</v>
      </c>
      <c r="N2358" s="251">
        <v>270</v>
      </c>
      <c r="O2358" s="296"/>
      <c r="P2358" s="297"/>
      <c r="Q2358" s="293"/>
      <c r="R2358" s="293"/>
      <c r="S2358" s="293"/>
    </row>
    <row r="2359" spans="2:19" ht="15">
      <c r="B2359" s="247">
        <f t="shared" si="3"/>
        <v>5814</v>
      </c>
      <c r="C2359" s="293" t="s">
        <v>429</v>
      </c>
      <c r="D2359" s="294" t="s">
        <v>2743</v>
      </c>
      <c r="E2359" s="530">
        <v>1350</v>
      </c>
      <c r="F2359" s="293" t="s">
        <v>166</v>
      </c>
      <c r="G2359" s="293" t="s">
        <v>7</v>
      </c>
      <c r="H2359" s="544">
        <v>44868</v>
      </c>
      <c r="I2359" s="293" t="s">
        <v>164</v>
      </c>
      <c r="J2359" s="268" t="s">
        <v>3737</v>
      </c>
      <c r="K2359" s="293" t="s">
        <v>903</v>
      </c>
      <c r="L2359" s="251" t="s">
        <v>3738</v>
      </c>
      <c r="M2359" s="298" t="s">
        <v>859</v>
      </c>
      <c r="N2359" s="251">
        <v>318</v>
      </c>
      <c r="O2359" s="296"/>
      <c r="P2359" s="297"/>
      <c r="Q2359" s="293"/>
      <c r="R2359" s="293"/>
      <c r="S2359" s="293"/>
    </row>
    <row r="2360" spans="2:19" ht="15">
      <c r="B2360" s="247">
        <f t="shared" si="3"/>
        <v>5815</v>
      </c>
      <c r="C2360" s="293" t="s">
        <v>429</v>
      </c>
      <c r="D2360" s="294" t="s">
        <v>106</v>
      </c>
      <c r="E2360" s="530">
        <v>13000</v>
      </c>
      <c r="F2360" s="293" t="s">
        <v>303</v>
      </c>
      <c r="G2360" s="293" t="s">
        <v>3668</v>
      </c>
      <c r="H2360" s="544">
        <v>44869</v>
      </c>
      <c r="I2360" s="293" t="s">
        <v>224</v>
      </c>
      <c r="J2360" s="268" t="s">
        <v>5430</v>
      </c>
      <c r="K2360" s="293" t="s">
        <v>903</v>
      </c>
      <c r="L2360" s="251" t="s">
        <v>3739</v>
      </c>
      <c r="M2360" s="298" t="s">
        <v>107</v>
      </c>
      <c r="N2360" s="251">
        <v>54</v>
      </c>
      <c r="O2360" s="296"/>
      <c r="P2360" s="297"/>
      <c r="Q2360" s="293"/>
      <c r="R2360" s="293"/>
      <c r="S2360" s="293"/>
    </row>
    <row r="2361" spans="2:19" ht="15">
      <c r="B2361" s="247">
        <f t="shared" si="3"/>
        <v>5816</v>
      </c>
      <c r="C2361" s="293" t="s">
        <v>429</v>
      </c>
      <c r="D2361" s="294" t="s">
        <v>580</v>
      </c>
      <c r="E2361" s="530">
        <v>3350</v>
      </c>
      <c r="F2361" s="293" t="s">
        <v>865</v>
      </c>
      <c r="G2361" s="293" t="s">
        <v>1875</v>
      </c>
      <c r="H2361" s="544">
        <v>44869</v>
      </c>
      <c r="I2361" s="293" t="s">
        <v>164</v>
      </c>
      <c r="J2361" s="268" t="s">
        <v>3000</v>
      </c>
      <c r="K2361" s="293" t="s">
        <v>1770</v>
      </c>
      <c r="L2361" s="251" t="s">
        <v>3740</v>
      </c>
      <c r="M2361" s="298" t="s">
        <v>848</v>
      </c>
      <c r="N2361" s="251">
        <v>306</v>
      </c>
      <c r="O2361" s="296"/>
      <c r="P2361" s="297"/>
      <c r="Q2361" s="293"/>
      <c r="R2361" s="293"/>
      <c r="S2361" s="293"/>
    </row>
    <row r="2362" spans="2:19" ht="15">
      <c r="B2362" s="247">
        <f t="shared" si="3"/>
        <v>5817</v>
      </c>
      <c r="C2362" s="293" t="s">
        <v>429</v>
      </c>
      <c r="D2362" s="294" t="s">
        <v>4597</v>
      </c>
      <c r="E2362" s="530">
        <v>2275</v>
      </c>
      <c r="F2362" s="293" t="s">
        <v>518</v>
      </c>
      <c r="G2362" s="293" t="s">
        <v>1875</v>
      </c>
      <c r="H2362" s="544">
        <v>44869</v>
      </c>
      <c r="I2362" s="293" t="s">
        <v>164</v>
      </c>
      <c r="J2362" s="268" t="s">
        <v>3713</v>
      </c>
      <c r="K2362" s="293" t="s">
        <v>1771</v>
      </c>
      <c r="L2362" s="251" t="s">
        <v>3741</v>
      </c>
      <c r="M2362" s="298" t="s">
        <v>2887</v>
      </c>
      <c r="N2362" s="251">
        <v>427</v>
      </c>
      <c r="O2362" s="296"/>
      <c r="P2362" s="297"/>
      <c r="Q2362" s="293"/>
      <c r="R2362" s="293"/>
      <c r="S2362" s="293"/>
    </row>
    <row r="2363" spans="2:19" ht="15">
      <c r="B2363" s="247">
        <f t="shared" si="3"/>
        <v>5818</v>
      </c>
      <c r="C2363" s="293" t="s">
        <v>429</v>
      </c>
      <c r="D2363" s="294" t="s">
        <v>395</v>
      </c>
      <c r="E2363" s="530">
        <v>3350</v>
      </c>
      <c r="F2363" s="293" t="s">
        <v>198</v>
      </c>
      <c r="G2363" s="293" t="s">
        <v>1609</v>
      </c>
      <c r="H2363" s="544">
        <v>44869</v>
      </c>
      <c r="I2363" s="293" t="s">
        <v>164</v>
      </c>
      <c r="J2363" s="268" t="s">
        <v>3742</v>
      </c>
      <c r="K2363" s="293" t="s">
        <v>1749</v>
      </c>
      <c r="L2363" s="251" t="s">
        <v>3743</v>
      </c>
      <c r="M2363" s="298" t="s">
        <v>1445</v>
      </c>
      <c r="N2363" s="251">
        <v>264</v>
      </c>
      <c r="O2363" s="296"/>
      <c r="P2363" s="297"/>
      <c r="Q2363" s="293"/>
      <c r="R2363" s="293"/>
      <c r="S2363" s="293"/>
    </row>
    <row r="2364" spans="2:19" ht="15">
      <c r="B2364" s="247">
        <f t="shared" si="3"/>
        <v>5819</v>
      </c>
      <c r="C2364" s="293" t="s">
        <v>429</v>
      </c>
      <c r="D2364" s="294" t="s">
        <v>106</v>
      </c>
      <c r="E2364" s="530">
        <v>2180</v>
      </c>
      <c r="F2364" s="293" t="s">
        <v>163</v>
      </c>
      <c r="G2364" s="293" t="s">
        <v>3668</v>
      </c>
      <c r="H2364" s="544">
        <v>44869</v>
      </c>
      <c r="I2364" s="293" t="s">
        <v>164</v>
      </c>
      <c r="J2364" s="268" t="s">
        <v>3430</v>
      </c>
      <c r="K2364" s="293" t="s">
        <v>1751</v>
      </c>
      <c r="L2364" s="251" t="s">
        <v>3744</v>
      </c>
      <c r="M2364" s="298" t="s">
        <v>107</v>
      </c>
      <c r="N2364" s="251">
        <v>242</v>
      </c>
      <c r="O2364" s="296"/>
      <c r="P2364" s="297"/>
      <c r="Q2364" s="293"/>
      <c r="R2364" s="293"/>
      <c r="S2364" s="293"/>
    </row>
    <row r="2365" spans="2:19" ht="15">
      <c r="B2365" s="247">
        <f t="shared" si="3"/>
        <v>5820</v>
      </c>
      <c r="C2365" s="293" t="s">
        <v>429</v>
      </c>
      <c r="D2365" s="294" t="s">
        <v>2694</v>
      </c>
      <c r="E2365" s="530">
        <v>2180</v>
      </c>
      <c r="F2365" s="293" t="s">
        <v>166</v>
      </c>
      <c r="G2365" s="293" t="s">
        <v>1638</v>
      </c>
      <c r="H2365" s="544">
        <v>44872</v>
      </c>
      <c r="I2365" s="293" t="s">
        <v>164</v>
      </c>
      <c r="J2365" s="268" t="s">
        <v>4580</v>
      </c>
      <c r="K2365" s="293" t="s">
        <v>903</v>
      </c>
      <c r="L2365" s="251">
        <v>71351</v>
      </c>
      <c r="M2365" s="298" t="s">
        <v>2693</v>
      </c>
      <c r="N2365" s="251">
        <v>382</v>
      </c>
      <c r="O2365" s="296"/>
      <c r="P2365" s="297"/>
      <c r="Q2365" s="293"/>
      <c r="R2365" s="293"/>
      <c r="S2365" s="293"/>
    </row>
    <row r="2366" spans="2:19" ht="15">
      <c r="B2366" s="247">
        <f t="shared" si="3"/>
        <v>5821</v>
      </c>
      <c r="C2366" s="293" t="s">
        <v>429</v>
      </c>
      <c r="D2366" s="294" t="s">
        <v>420</v>
      </c>
      <c r="E2366" s="530">
        <v>2000</v>
      </c>
      <c r="F2366" s="293" t="s">
        <v>295</v>
      </c>
      <c r="G2366" s="293" t="s">
        <v>3668</v>
      </c>
      <c r="H2366" s="544">
        <v>44872</v>
      </c>
      <c r="I2366" s="293" t="s">
        <v>224</v>
      </c>
      <c r="J2366" s="268" t="s">
        <v>224</v>
      </c>
      <c r="K2366" s="293" t="s">
        <v>1769</v>
      </c>
      <c r="L2366" s="251" t="s">
        <v>3745</v>
      </c>
      <c r="M2366" s="298" t="s">
        <v>1457</v>
      </c>
      <c r="N2366" s="249">
        <v>269</v>
      </c>
      <c r="O2366" s="296"/>
      <c r="P2366" s="297"/>
      <c r="Q2366" s="293"/>
      <c r="R2366" s="293"/>
      <c r="S2366" s="293"/>
    </row>
    <row r="2367" spans="2:19" ht="15">
      <c r="B2367" s="247">
        <f t="shared" si="3"/>
        <v>5822</v>
      </c>
      <c r="C2367" s="163" t="s">
        <v>429</v>
      </c>
      <c r="D2367" s="269" t="s">
        <v>381</v>
      </c>
      <c r="E2367" s="455">
        <v>3350</v>
      </c>
      <c r="F2367" s="163" t="s">
        <v>198</v>
      </c>
      <c r="G2367" s="532" t="s">
        <v>7</v>
      </c>
      <c r="H2367" s="561">
        <v>44868</v>
      </c>
      <c r="I2367" s="268" t="s">
        <v>164</v>
      </c>
      <c r="J2367" s="268" t="s">
        <v>3746</v>
      </c>
      <c r="K2367" s="163" t="s">
        <v>1749</v>
      </c>
      <c r="L2367" s="271" t="s">
        <v>3705</v>
      </c>
      <c r="M2367" s="163" t="s">
        <v>154</v>
      </c>
      <c r="N2367" s="271">
        <v>92</v>
      </c>
      <c r="O2367" s="296"/>
      <c r="P2367" s="297"/>
      <c r="Q2367" s="293"/>
      <c r="R2367" s="293"/>
      <c r="S2367" s="293"/>
    </row>
    <row r="2368" spans="2:19" ht="15">
      <c r="B2368" s="247">
        <f t="shared" si="3"/>
        <v>5823</v>
      </c>
      <c r="C2368" s="163" t="s">
        <v>429</v>
      </c>
      <c r="D2368" s="269" t="s">
        <v>2084</v>
      </c>
      <c r="E2368" s="455">
        <v>6400</v>
      </c>
      <c r="F2368" s="163" t="s">
        <v>166</v>
      </c>
      <c r="G2368" s="532" t="s">
        <v>7</v>
      </c>
      <c r="H2368" s="561">
        <v>44873</v>
      </c>
      <c r="I2368" s="268" t="s">
        <v>164</v>
      </c>
      <c r="J2368" s="268" t="s">
        <v>3747</v>
      </c>
      <c r="K2368" s="163" t="s">
        <v>903</v>
      </c>
      <c r="L2368" s="271" t="s">
        <v>3748</v>
      </c>
      <c r="M2368" s="163" t="s">
        <v>2082</v>
      </c>
      <c r="N2368" s="271">
        <v>358</v>
      </c>
      <c r="O2368" s="296"/>
      <c r="P2368" s="297"/>
      <c r="Q2368" s="293"/>
      <c r="R2368" s="293"/>
      <c r="S2368" s="293"/>
    </row>
    <row r="2369" spans="2:19" ht="15">
      <c r="B2369" s="247">
        <f t="shared" si="3"/>
        <v>5824</v>
      </c>
      <c r="C2369" s="293" t="s">
        <v>429</v>
      </c>
      <c r="D2369" s="294" t="s">
        <v>725</v>
      </c>
      <c r="E2369" s="530">
        <v>3350</v>
      </c>
      <c r="F2369" s="293" t="s">
        <v>865</v>
      </c>
      <c r="G2369" s="293" t="s">
        <v>7</v>
      </c>
      <c r="H2369" s="544">
        <v>44873</v>
      </c>
      <c r="I2369" s="293" t="s">
        <v>164</v>
      </c>
      <c r="J2369" s="268" t="s">
        <v>3749</v>
      </c>
      <c r="K2369" s="293" t="s">
        <v>1770</v>
      </c>
      <c r="L2369" s="251" t="s">
        <v>3750</v>
      </c>
      <c r="M2369" s="298" t="s">
        <v>842</v>
      </c>
      <c r="N2369" s="249">
        <v>299</v>
      </c>
      <c r="O2369" s="296"/>
      <c r="P2369" s="297"/>
      <c r="Q2369" s="293"/>
      <c r="R2369" s="293"/>
      <c r="S2369" s="293"/>
    </row>
    <row r="2370" spans="2:19" ht="15">
      <c r="B2370" s="247">
        <f t="shared" si="3"/>
        <v>5825</v>
      </c>
      <c r="C2370" s="293" t="s">
        <v>429</v>
      </c>
      <c r="D2370" s="294" t="s">
        <v>592</v>
      </c>
      <c r="E2370" s="530">
        <v>3350</v>
      </c>
      <c r="F2370" s="293" t="s">
        <v>865</v>
      </c>
      <c r="G2370" s="293" t="s">
        <v>7</v>
      </c>
      <c r="H2370" s="544">
        <v>44873</v>
      </c>
      <c r="I2370" s="293" t="s">
        <v>164</v>
      </c>
      <c r="J2370" s="268" t="s">
        <v>3751</v>
      </c>
      <c r="K2370" s="293" t="s">
        <v>1770</v>
      </c>
      <c r="L2370" s="251" t="s">
        <v>3752</v>
      </c>
      <c r="M2370" s="298" t="s">
        <v>838</v>
      </c>
      <c r="N2370" s="251">
        <v>283</v>
      </c>
      <c r="O2370" s="296"/>
      <c r="P2370" s="297"/>
      <c r="Q2370" s="293"/>
      <c r="R2370" s="293"/>
      <c r="S2370" s="293"/>
    </row>
    <row r="2371" spans="2:19" ht="15">
      <c r="B2371" s="247">
        <f t="shared" ref="B2371:B2434" si="4">B2370+1</f>
        <v>5826</v>
      </c>
      <c r="C2371" s="293" t="s">
        <v>429</v>
      </c>
      <c r="D2371" s="294" t="s">
        <v>993</v>
      </c>
      <c r="E2371" s="530">
        <v>7000</v>
      </c>
      <c r="F2371" s="293" t="s">
        <v>303</v>
      </c>
      <c r="G2371" s="293" t="s">
        <v>7</v>
      </c>
      <c r="H2371" s="544">
        <v>44874</v>
      </c>
      <c r="I2371" s="293" t="s">
        <v>224</v>
      </c>
      <c r="J2371" s="268" t="s">
        <v>2403</v>
      </c>
      <c r="K2371" s="293" t="s">
        <v>1775</v>
      </c>
      <c r="L2371" s="251" t="s">
        <v>3753</v>
      </c>
      <c r="M2371" s="298" t="s">
        <v>991</v>
      </c>
      <c r="N2371" s="251">
        <v>28</v>
      </c>
      <c r="O2371" s="296"/>
      <c r="P2371" s="297"/>
      <c r="Q2371" s="293"/>
      <c r="R2371" s="293"/>
      <c r="S2371" s="293"/>
    </row>
    <row r="2372" spans="2:19" ht="15">
      <c r="B2372" s="247">
        <f t="shared" si="4"/>
        <v>5827</v>
      </c>
      <c r="C2372" s="293" t="s">
        <v>429</v>
      </c>
      <c r="D2372" s="294" t="s">
        <v>443</v>
      </c>
      <c r="E2372" s="530">
        <v>2800</v>
      </c>
      <c r="F2372" s="293" t="s">
        <v>198</v>
      </c>
      <c r="G2372" s="293" t="s">
        <v>7</v>
      </c>
      <c r="H2372" s="544">
        <v>44873</v>
      </c>
      <c r="I2372" s="293" t="s">
        <v>164</v>
      </c>
      <c r="J2372" s="268" t="s">
        <v>3754</v>
      </c>
      <c r="K2372" s="293" t="s">
        <v>1749</v>
      </c>
      <c r="L2372" s="251" t="s">
        <v>3755</v>
      </c>
      <c r="M2372" s="298" t="s">
        <v>1320</v>
      </c>
      <c r="N2372" s="251">
        <v>178</v>
      </c>
      <c r="O2372" s="296"/>
      <c r="P2372" s="297"/>
      <c r="Q2372" s="293"/>
      <c r="R2372" s="293"/>
      <c r="S2372" s="293"/>
    </row>
    <row r="2373" spans="2:19" ht="15">
      <c r="B2373" s="247">
        <f t="shared" si="4"/>
        <v>5828</v>
      </c>
      <c r="C2373" s="293" t="s">
        <v>2714</v>
      </c>
      <c r="D2373" s="294" t="s">
        <v>267</v>
      </c>
      <c r="E2373" s="530">
        <v>1350</v>
      </c>
      <c r="F2373" s="293" t="s">
        <v>166</v>
      </c>
      <c r="G2373" s="293" t="s">
        <v>7</v>
      </c>
      <c r="H2373" s="544">
        <v>44876</v>
      </c>
      <c r="I2373" s="293" t="s">
        <v>164</v>
      </c>
      <c r="J2373" s="268" t="s">
        <v>1798</v>
      </c>
      <c r="K2373" s="293" t="s">
        <v>903</v>
      </c>
      <c r="L2373" s="251" t="s">
        <v>3756</v>
      </c>
      <c r="M2373" s="298" t="s">
        <v>958</v>
      </c>
      <c r="N2373" s="249">
        <v>18</v>
      </c>
      <c r="O2373" s="296"/>
      <c r="P2373" s="297"/>
      <c r="Q2373" s="293"/>
      <c r="R2373" s="293"/>
      <c r="S2373" s="293"/>
    </row>
    <row r="2374" spans="2:19" ht="15">
      <c r="B2374" s="247">
        <f t="shared" si="4"/>
        <v>5829</v>
      </c>
      <c r="C2374" s="293" t="s">
        <v>429</v>
      </c>
      <c r="D2374" s="294" t="s">
        <v>93</v>
      </c>
      <c r="E2374" s="580">
        <v>8720</v>
      </c>
      <c r="F2374" s="293" t="s">
        <v>163</v>
      </c>
      <c r="G2374" s="293" t="s">
        <v>7</v>
      </c>
      <c r="H2374" s="544">
        <v>44876</v>
      </c>
      <c r="I2374" s="293" t="s">
        <v>164</v>
      </c>
      <c r="J2374" s="268" t="s">
        <v>5523</v>
      </c>
      <c r="K2374" s="293" t="s">
        <v>1751</v>
      </c>
      <c r="L2374" s="251" t="s">
        <v>3757</v>
      </c>
      <c r="M2374" s="298" t="s">
        <v>94</v>
      </c>
      <c r="N2374" s="251">
        <v>231</v>
      </c>
      <c r="O2374" s="296"/>
      <c r="P2374" s="297"/>
      <c r="Q2374" s="293"/>
      <c r="R2374" s="293"/>
      <c r="S2374" s="293"/>
    </row>
    <row r="2375" spans="2:19" ht="15">
      <c r="B2375" s="247">
        <f t="shared" si="4"/>
        <v>5830</v>
      </c>
      <c r="C2375" s="293" t="s">
        <v>429</v>
      </c>
      <c r="D2375" s="294" t="s">
        <v>2633</v>
      </c>
      <c r="E2375" s="530">
        <v>3350</v>
      </c>
      <c r="F2375" s="293" t="s">
        <v>198</v>
      </c>
      <c r="G2375" s="293" t="s">
        <v>3668</v>
      </c>
      <c r="H2375" s="544">
        <v>44875</v>
      </c>
      <c r="I2375" s="293" t="s">
        <v>164</v>
      </c>
      <c r="J2375" s="268" t="s">
        <v>3564</v>
      </c>
      <c r="K2375" s="293" t="s">
        <v>1749</v>
      </c>
      <c r="L2375" s="251" t="s">
        <v>3758</v>
      </c>
      <c r="M2375" s="298" t="s">
        <v>1363</v>
      </c>
      <c r="N2375" s="251">
        <v>82</v>
      </c>
      <c r="O2375" s="296"/>
      <c r="P2375" s="297"/>
      <c r="Q2375" s="293"/>
      <c r="R2375" s="293"/>
      <c r="S2375" s="293"/>
    </row>
    <row r="2376" spans="2:19" ht="15">
      <c r="B2376" s="247">
        <f t="shared" si="4"/>
        <v>5831</v>
      </c>
      <c r="C2376" s="293" t="s">
        <v>294</v>
      </c>
      <c r="D2376" s="294" t="s">
        <v>474</v>
      </c>
      <c r="E2376" s="455">
        <v>7000</v>
      </c>
      <c r="F2376" s="293" t="s">
        <v>198</v>
      </c>
      <c r="G2376" s="293" t="s">
        <v>7</v>
      </c>
      <c r="H2376" s="544">
        <v>44876</v>
      </c>
      <c r="I2376" s="293" t="s">
        <v>224</v>
      </c>
      <c r="J2376" s="268" t="s">
        <v>2669</v>
      </c>
      <c r="K2376" s="293" t="s">
        <v>1749</v>
      </c>
      <c r="L2376" s="251" t="s">
        <v>3759</v>
      </c>
      <c r="M2376" s="298" t="s">
        <v>1393</v>
      </c>
      <c r="N2376" s="251">
        <v>165</v>
      </c>
      <c r="O2376" s="296"/>
      <c r="P2376" s="297"/>
      <c r="Q2376" s="293"/>
      <c r="R2376" s="293"/>
      <c r="S2376" s="293"/>
    </row>
    <row r="2377" spans="2:19" ht="15">
      <c r="B2377" s="247">
        <f t="shared" si="4"/>
        <v>5832</v>
      </c>
      <c r="C2377" s="293" t="s">
        <v>294</v>
      </c>
      <c r="D2377" s="294" t="s">
        <v>28</v>
      </c>
      <c r="E2377" s="455">
        <v>3350</v>
      </c>
      <c r="F2377" s="293" t="s">
        <v>198</v>
      </c>
      <c r="G2377" s="293" t="s">
        <v>7</v>
      </c>
      <c r="H2377" s="544">
        <v>44876</v>
      </c>
      <c r="I2377" s="293" t="s">
        <v>164</v>
      </c>
      <c r="J2377" s="268" t="s">
        <v>3703</v>
      </c>
      <c r="K2377" s="293" t="s">
        <v>1749</v>
      </c>
      <c r="L2377" s="251" t="s">
        <v>3760</v>
      </c>
      <c r="M2377" s="298" t="s">
        <v>2213</v>
      </c>
      <c r="N2377" s="251">
        <v>303</v>
      </c>
      <c r="O2377" s="296"/>
      <c r="P2377" s="297"/>
      <c r="Q2377" s="293"/>
      <c r="R2377" s="293"/>
      <c r="S2377" s="293"/>
    </row>
    <row r="2378" spans="2:19" ht="15">
      <c r="B2378" s="247">
        <f t="shared" si="4"/>
        <v>5833</v>
      </c>
      <c r="C2378" s="293" t="s">
        <v>429</v>
      </c>
      <c r="D2378" s="294" t="s">
        <v>52</v>
      </c>
      <c r="E2378" s="455">
        <v>3350</v>
      </c>
      <c r="F2378" s="293" t="s">
        <v>198</v>
      </c>
      <c r="G2378" s="293" t="s">
        <v>1609</v>
      </c>
      <c r="H2378" s="544">
        <v>44876</v>
      </c>
      <c r="I2378" s="293" t="s">
        <v>164</v>
      </c>
      <c r="J2378" s="268" t="s">
        <v>3761</v>
      </c>
      <c r="K2378" s="293" t="s">
        <v>1749</v>
      </c>
      <c r="L2378" s="251" t="s">
        <v>3762</v>
      </c>
      <c r="M2378" s="298" t="s">
        <v>53</v>
      </c>
      <c r="N2378" s="251">
        <v>96</v>
      </c>
      <c r="O2378" s="296"/>
      <c r="P2378" s="297"/>
      <c r="Q2378" s="293"/>
      <c r="R2378" s="293"/>
      <c r="S2378" s="293"/>
    </row>
    <row r="2379" spans="2:19" ht="15">
      <c r="B2379" s="247">
        <f t="shared" si="4"/>
        <v>5834</v>
      </c>
      <c r="C2379" s="293" t="s">
        <v>429</v>
      </c>
      <c r="D2379" s="294" t="s">
        <v>22</v>
      </c>
      <c r="E2379" s="455">
        <v>1800</v>
      </c>
      <c r="F2379" s="293" t="s">
        <v>163</v>
      </c>
      <c r="G2379" s="293" t="s">
        <v>7</v>
      </c>
      <c r="H2379" s="544">
        <v>44879</v>
      </c>
      <c r="I2379" s="293" t="s">
        <v>164</v>
      </c>
      <c r="J2379" s="268" t="s">
        <v>3096</v>
      </c>
      <c r="K2379" s="293" t="s">
        <v>1751</v>
      </c>
      <c r="L2379" s="251" t="s">
        <v>3763</v>
      </c>
      <c r="M2379" s="298" t="s">
        <v>23</v>
      </c>
      <c r="N2379" s="251">
        <v>27</v>
      </c>
      <c r="O2379" s="296"/>
      <c r="P2379" s="297"/>
      <c r="Q2379" s="293"/>
      <c r="R2379" s="293"/>
      <c r="S2379" s="293"/>
    </row>
    <row r="2380" spans="2:19" ht="15">
      <c r="B2380" s="247">
        <f t="shared" si="4"/>
        <v>5835</v>
      </c>
      <c r="C2380" s="293" t="s">
        <v>429</v>
      </c>
      <c r="D2380" s="294" t="s">
        <v>22</v>
      </c>
      <c r="E2380" s="455">
        <v>1800</v>
      </c>
      <c r="F2380" s="293" t="s">
        <v>163</v>
      </c>
      <c r="G2380" s="293" t="s">
        <v>7</v>
      </c>
      <c r="H2380" s="544">
        <v>44879</v>
      </c>
      <c r="I2380" s="293" t="s">
        <v>164</v>
      </c>
      <c r="J2380" s="268" t="s">
        <v>3098</v>
      </c>
      <c r="K2380" s="293" t="s">
        <v>1751</v>
      </c>
      <c r="L2380" s="251" t="s">
        <v>3764</v>
      </c>
      <c r="M2380" s="298" t="s">
        <v>23</v>
      </c>
      <c r="N2380" s="251">
        <v>27</v>
      </c>
      <c r="O2380" s="296"/>
      <c r="P2380" s="297"/>
      <c r="Q2380" s="293"/>
      <c r="R2380" s="293"/>
      <c r="S2380" s="293"/>
    </row>
    <row r="2381" spans="2:19" ht="15">
      <c r="B2381" s="247">
        <f t="shared" si="4"/>
        <v>5836</v>
      </c>
      <c r="C2381" s="293" t="s">
        <v>294</v>
      </c>
      <c r="D2381" s="294" t="s">
        <v>474</v>
      </c>
      <c r="E2381" s="455">
        <v>4000</v>
      </c>
      <c r="F2381" s="293" t="s">
        <v>198</v>
      </c>
      <c r="G2381" s="293" t="s">
        <v>7</v>
      </c>
      <c r="H2381" s="544">
        <v>44880</v>
      </c>
      <c r="I2381" s="293" t="s">
        <v>224</v>
      </c>
      <c r="J2381" s="268" t="s">
        <v>2060</v>
      </c>
      <c r="K2381" s="293" t="s">
        <v>1749</v>
      </c>
      <c r="L2381" s="251" t="s">
        <v>3765</v>
      </c>
      <c r="M2381" s="298" t="s">
        <v>1393</v>
      </c>
      <c r="N2381" s="251">
        <v>165</v>
      </c>
      <c r="O2381" s="296"/>
      <c r="P2381" s="297"/>
      <c r="Q2381" s="293"/>
      <c r="R2381" s="293"/>
      <c r="S2381" s="293"/>
    </row>
    <row r="2382" spans="2:19" ht="15.6">
      <c r="B2382" s="247">
        <f t="shared" si="4"/>
        <v>5837</v>
      </c>
      <c r="C2382" s="211" t="s">
        <v>294</v>
      </c>
      <c r="D2382" s="294" t="s">
        <v>2201</v>
      </c>
      <c r="E2382" s="455">
        <v>1600</v>
      </c>
      <c r="F2382" s="293" t="s">
        <v>166</v>
      </c>
      <c r="G2382" s="293" t="s">
        <v>7</v>
      </c>
      <c r="H2382" s="544">
        <v>44879</v>
      </c>
      <c r="I2382" s="293" t="s">
        <v>164</v>
      </c>
      <c r="J2382" s="268" t="s">
        <v>3245</v>
      </c>
      <c r="K2382" s="293" t="s">
        <v>903</v>
      </c>
      <c r="L2382" s="251" t="s">
        <v>3766</v>
      </c>
      <c r="M2382" s="298" t="s">
        <v>2200</v>
      </c>
      <c r="N2382" s="251">
        <v>365</v>
      </c>
      <c r="O2382" s="296" t="s">
        <v>686</v>
      </c>
      <c r="P2382" s="297"/>
      <c r="Q2382" s="293"/>
      <c r="R2382" s="293"/>
      <c r="S2382" s="293"/>
    </row>
    <row r="2383" spans="2:19" ht="15">
      <c r="B2383" s="247">
        <f t="shared" si="4"/>
        <v>5838</v>
      </c>
      <c r="C2383" s="293" t="s">
        <v>2714</v>
      </c>
      <c r="D2383" s="294" t="s">
        <v>180</v>
      </c>
      <c r="E2383" s="455">
        <v>1350</v>
      </c>
      <c r="F2383" s="293" t="s">
        <v>166</v>
      </c>
      <c r="G2383" s="293" t="s">
        <v>7</v>
      </c>
      <c r="H2383" s="544">
        <v>44879</v>
      </c>
      <c r="I2383" s="293" t="s">
        <v>164</v>
      </c>
      <c r="J2383" s="268" t="s">
        <v>3767</v>
      </c>
      <c r="K2383" s="293" t="s">
        <v>903</v>
      </c>
      <c r="L2383" s="251" t="s">
        <v>3768</v>
      </c>
      <c r="M2383" s="298" t="s">
        <v>961</v>
      </c>
      <c r="N2383" s="251">
        <v>19</v>
      </c>
      <c r="O2383" s="296"/>
      <c r="P2383" s="297"/>
      <c r="Q2383" s="293"/>
      <c r="R2383" s="293"/>
      <c r="S2383" s="293"/>
    </row>
    <row r="2384" spans="2:19" ht="15">
      <c r="B2384" s="247">
        <f t="shared" si="4"/>
        <v>5839</v>
      </c>
      <c r="C2384" s="293" t="s">
        <v>429</v>
      </c>
      <c r="D2384" s="294" t="s">
        <v>2831</v>
      </c>
      <c r="E2384" s="455">
        <v>2180</v>
      </c>
      <c r="F2384" s="293" t="s">
        <v>303</v>
      </c>
      <c r="G2384" s="293" t="s">
        <v>1609</v>
      </c>
      <c r="H2384" s="544">
        <v>44881</v>
      </c>
      <c r="I2384" s="293" t="s">
        <v>164</v>
      </c>
      <c r="J2384" s="268" t="s">
        <v>3829</v>
      </c>
      <c r="K2384" s="293" t="s">
        <v>1775</v>
      </c>
      <c r="L2384" s="251" t="s">
        <v>3769</v>
      </c>
      <c r="M2384" s="298" t="s">
        <v>2830</v>
      </c>
      <c r="N2384" s="251">
        <v>410</v>
      </c>
      <c r="O2384" s="296"/>
      <c r="P2384" s="297"/>
      <c r="Q2384" s="293"/>
      <c r="R2384" s="293"/>
      <c r="S2384" s="293"/>
    </row>
    <row r="2385" spans="2:19" ht="15">
      <c r="B2385" s="247">
        <f t="shared" si="4"/>
        <v>5840</v>
      </c>
      <c r="C2385" s="293" t="s">
        <v>433</v>
      </c>
      <c r="D2385" s="294" t="s">
        <v>2107</v>
      </c>
      <c r="E2385" s="455">
        <v>2000</v>
      </c>
      <c r="F2385" s="293" t="s">
        <v>166</v>
      </c>
      <c r="G2385" s="293" t="s">
        <v>7</v>
      </c>
      <c r="H2385" s="544">
        <v>44881</v>
      </c>
      <c r="I2385" s="293" t="s">
        <v>164</v>
      </c>
      <c r="J2385" s="268" t="s">
        <v>3635</v>
      </c>
      <c r="K2385" s="293" t="s">
        <v>903</v>
      </c>
      <c r="L2385" s="251" t="s">
        <v>3770</v>
      </c>
      <c r="M2385" s="298" t="s">
        <v>937</v>
      </c>
      <c r="N2385" s="251">
        <v>11</v>
      </c>
      <c r="O2385" s="296"/>
      <c r="P2385" s="297"/>
      <c r="Q2385" s="293"/>
      <c r="R2385" s="293"/>
      <c r="S2385" s="293"/>
    </row>
    <row r="2386" spans="2:19" ht="15">
      <c r="B2386" s="247">
        <f t="shared" si="4"/>
        <v>5841</v>
      </c>
      <c r="C2386" s="293" t="s">
        <v>429</v>
      </c>
      <c r="D2386" s="294" t="s">
        <v>420</v>
      </c>
      <c r="E2386" s="455">
        <v>2000</v>
      </c>
      <c r="F2386" s="293" t="s">
        <v>295</v>
      </c>
      <c r="G2386" s="293" t="s">
        <v>1609</v>
      </c>
      <c r="H2386" s="544">
        <v>44880</v>
      </c>
      <c r="I2386" s="293" t="s">
        <v>224</v>
      </c>
      <c r="J2386" s="268" t="s">
        <v>224</v>
      </c>
      <c r="K2386" s="293" t="s">
        <v>1769</v>
      </c>
      <c r="L2386" s="251" t="s">
        <v>3771</v>
      </c>
      <c r="M2386" s="298" t="s">
        <v>1457</v>
      </c>
      <c r="N2386" s="249">
        <v>269</v>
      </c>
      <c r="O2386" s="296"/>
      <c r="P2386" s="297"/>
      <c r="Q2386" s="293"/>
      <c r="R2386" s="293"/>
      <c r="S2386" s="293"/>
    </row>
    <row r="2387" spans="2:19" ht="15">
      <c r="B2387" s="247">
        <f t="shared" si="4"/>
        <v>5842</v>
      </c>
      <c r="C2387" s="293" t="s">
        <v>429</v>
      </c>
      <c r="D2387" s="294" t="s">
        <v>818</v>
      </c>
      <c r="E2387" s="455">
        <v>3500</v>
      </c>
      <c r="F2387" s="293" t="s">
        <v>865</v>
      </c>
      <c r="G2387" s="293" t="s">
        <v>1609</v>
      </c>
      <c r="H2387" s="544">
        <v>44880</v>
      </c>
      <c r="I2387" s="293" t="s">
        <v>164</v>
      </c>
      <c r="J2387" s="268" t="s">
        <v>3843</v>
      </c>
      <c r="K2387" s="293" t="s">
        <v>1770</v>
      </c>
      <c r="L2387" s="251" t="s">
        <v>3772</v>
      </c>
      <c r="M2387" s="298" t="s">
        <v>860</v>
      </c>
      <c r="N2387" s="251">
        <v>319</v>
      </c>
      <c r="O2387" s="296"/>
      <c r="P2387" s="297"/>
      <c r="Q2387" s="293"/>
      <c r="R2387" s="293"/>
      <c r="S2387" s="293"/>
    </row>
    <row r="2388" spans="2:19" ht="15">
      <c r="B2388" s="247">
        <f t="shared" si="4"/>
        <v>5843</v>
      </c>
      <c r="C2388" s="293" t="s">
        <v>429</v>
      </c>
      <c r="D2388" s="294" t="s">
        <v>818</v>
      </c>
      <c r="E2388" s="455">
        <v>3500</v>
      </c>
      <c r="F2388" s="293" t="s">
        <v>198</v>
      </c>
      <c r="G2388" s="293" t="s">
        <v>1609</v>
      </c>
      <c r="H2388" s="544">
        <v>44880</v>
      </c>
      <c r="I2388" s="293" t="s">
        <v>164</v>
      </c>
      <c r="J2388" s="268" t="s">
        <v>3166</v>
      </c>
      <c r="K2388" s="293" t="s">
        <v>1749</v>
      </c>
      <c r="L2388" s="251" t="s">
        <v>3773</v>
      </c>
      <c r="M2388" s="298" t="s">
        <v>860</v>
      </c>
      <c r="N2388" s="251">
        <v>330</v>
      </c>
      <c r="O2388" s="296"/>
      <c r="P2388" s="297"/>
      <c r="Q2388" s="293"/>
      <c r="R2388" s="293"/>
      <c r="S2388" s="293"/>
    </row>
    <row r="2389" spans="2:19" ht="15">
      <c r="B2389" s="247">
        <f t="shared" si="4"/>
        <v>5844</v>
      </c>
      <c r="C2389" s="293" t="s">
        <v>429</v>
      </c>
      <c r="D2389" s="294" t="s">
        <v>8684</v>
      </c>
      <c r="E2389" s="455">
        <v>1350</v>
      </c>
      <c r="F2389" s="293" t="s">
        <v>198</v>
      </c>
      <c r="G2389" s="293" t="s">
        <v>7</v>
      </c>
      <c r="H2389" s="544">
        <v>44883</v>
      </c>
      <c r="I2389" s="293" t="s">
        <v>164</v>
      </c>
      <c r="J2389" s="268" t="s">
        <v>2941</v>
      </c>
      <c r="K2389" s="293" t="s">
        <v>1749</v>
      </c>
      <c r="L2389" s="251" t="s">
        <v>3810</v>
      </c>
      <c r="M2389" s="298" t="s">
        <v>2871</v>
      </c>
      <c r="N2389" s="251">
        <v>422</v>
      </c>
      <c r="O2389" s="296"/>
      <c r="P2389" s="297"/>
      <c r="Q2389" s="293"/>
      <c r="R2389" s="293"/>
      <c r="S2389" s="293"/>
    </row>
    <row r="2390" spans="2:19" ht="15">
      <c r="B2390" s="247">
        <f t="shared" si="4"/>
        <v>5845</v>
      </c>
      <c r="C2390" s="293" t="s">
        <v>429</v>
      </c>
      <c r="D2390" s="294" t="s">
        <v>215</v>
      </c>
      <c r="E2390" s="455">
        <v>2700</v>
      </c>
      <c r="F2390" s="293" t="s">
        <v>166</v>
      </c>
      <c r="G2390" s="293" t="s">
        <v>7</v>
      </c>
      <c r="H2390" s="544">
        <v>44883</v>
      </c>
      <c r="I2390" s="293" t="s">
        <v>164</v>
      </c>
      <c r="J2390" s="268" t="s">
        <v>2941</v>
      </c>
      <c r="K2390" s="293" t="s">
        <v>3811</v>
      </c>
      <c r="L2390" s="251" t="s">
        <v>3812</v>
      </c>
      <c r="M2390" s="298" t="s">
        <v>92</v>
      </c>
      <c r="N2390" s="251"/>
      <c r="O2390" s="296"/>
      <c r="P2390" s="297"/>
      <c r="Q2390" s="293"/>
      <c r="R2390" s="293"/>
      <c r="S2390" s="293"/>
    </row>
    <row r="2391" spans="2:19" ht="15">
      <c r="B2391" s="247">
        <f t="shared" si="4"/>
        <v>5846</v>
      </c>
      <c r="C2391" s="293" t="s">
        <v>429</v>
      </c>
      <c r="D2391" s="294" t="s">
        <v>726</v>
      </c>
      <c r="E2391" s="455">
        <v>136</v>
      </c>
      <c r="F2391" s="293" t="s">
        <v>163</v>
      </c>
      <c r="G2391" s="293" t="s">
        <v>7</v>
      </c>
      <c r="H2391" s="544">
        <v>44883</v>
      </c>
      <c r="I2391" s="293" t="s">
        <v>224</v>
      </c>
      <c r="J2391" s="268" t="s">
        <v>2049</v>
      </c>
      <c r="K2391" s="293" t="s">
        <v>1751</v>
      </c>
      <c r="L2391" s="251" t="s">
        <v>3813</v>
      </c>
      <c r="M2391" s="298" t="s">
        <v>11</v>
      </c>
      <c r="N2391" s="251">
        <v>201</v>
      </c>
      <c r="O2391" s="296"/>
      <c r="P2391" s="297"/>
      <c r="Q2391" s="293"/>
      <c r="R2391" s="293"/>
      <c r="S2391" s="293"/>
    </row>
    <row r="2392" spans="2:19" ht="15">
      <c r="B2392" s="247">
        <f t="shared" si="4"/>
        <v>5847</v>
      </c>
      <c r="C2392" s="293" t="s">
        <v>429</v>
      </c>
      <c r="D2392" s="294" t="s">
        <v>726</v>
      </c>
      <c r="E2392" s="455">
        <v>5000</v>
      </c>
      <c r="F2392" s="293" t="s">
        <v>163</v>
      </c>
      <c r="G2392" s="293" t="s">
        <v>7</v>
      </c>
      <c r="H2392" s="544">
        <v>44883</v>
      </c>
      <c r="I2392" s="293" t="s">
        <v>224</v>
      </c>
      <c r="J2392" s="268" t="s">
        <v>2049</v>
      </c>
      <c r="K2392" s="293" t="s">
        <v>1751</v>
      </c>
      <c r="L2392" s="251" t="s">
        <v>3814</v>
      </c>
      <c r="M2392" s="298" t="s">
        <v>11</v>
      </c>
      <c r="N2392" s="251">
        <v>201</v>
      </c>
      <c r="O2392" s="296"/>
      <c r="P2392" s="297"/>
      <c r="Q2392" s="293"/>
      <c r="R2392" s="293"/>
      <c r="S2392" s="293"/>
    </row>
    <row r="2393" spans="2:19" ht="15">
      <c r="B2393" s="247">
        <f t="shared" si="4"/>
        <v>5848</v>
      </c>
      <c r="C2393" s="293" t="s">
        <v>429</v>
      </c>
      <c r="D2393" s="294" t="s">
        <v>726</v>
      </c>
      <c r="E2393" s="455">
        <v>5000</v>
      </c>
      <c r="F2393" s="293" t="s">
        <v>163</v>
      </c>
      <c r="G2393" s="293" t="s">
        <v>7</v>
      </c>
      <c r="H2393" s="544">
        <v>44883</v>
      </c>
      <c r="I2393" s="293" t="s">
        <v>224</v>
      </c>
      <c r="J2393" s="268" t="s">
        <v>2049</v>
      </c>
      <c r="K2393" s="293" t="s">
        <v>1751</v>
      </c>
      <c r="L2393" s="251" t="s">
        <v>3815</v>
      </c>
      <c r="M2393" s="298" t="s">
        <v>11</v>
      </c>
      <c r="N2393" s="251">
        <v>201</v>
      </c>
      <c r="O2393" s="296"/>
      <c r="P2393" s="297"/>
      <c r="Q2393" s="293"/>
      <c r="R2393" s="293"/>
      <c r="S2393" s="293"/>
    </row>
    <row r="2394" spans="2:19" ht="15">
      <c r="B2394" s="247">
        <f t="shared" si="4"/>
        <v>5849</v>
      </c>
      <c r="C2394" s="293" t="s">
        <v>429</v>
      </c>
      <c r="D2394" s="294" t="s">
        <v>726</v>
      </c>
      <c r="E2394" s="455">
        <v>5000</v>
      </c>
      <c r="F2394" s="293" t="s">
        <v>163</v>
      </c>
      <c r="G2394" s="293" t="s">
        <v>7</v>
      </c>
      <c r="H2394" s="544">
        <v>44883</v>
      </c>
      <c r="I2394" s="293" t="s">
        <v>224</v>
      </c>
      <c r="J2394" s="268" t="s">
        <v>2049</v>
      </c>
      <c r="K2394" s="293" t="s">
        <v>1751</v>
      </c>
      <c r="L2394" s="251" t="s">
        <v>3816</v>
      </c>
      <c r="M2394" s="298" t="s">
        <v>11</v>
      </c>
      <c r="N2394" s="251">
        <v>201</v>
      </c>
      <c r="O2394" s="296"/>
      <c r="P2394" s="297"/>
      <c r="Q2394" s="293"/>
      <c r="R2394" s="293"/>
      <c r="S2394" s="293"/>
    </row>
    <row r="2395" spans="2:19" ht="15">
      <c r="B2395" s="247">
        <f t="shared" si="4"/>
        <v>5850</v>
      </c>
      <c r="C2395" s="293" t="s">
        <v>429</v>
      </c>
      <c r="D2395" s="294" t="s">
        <v>342</v>
      </c>
      <c r="E2395" s="455">
        <v>10000</v>
      </c>
      <c r="F2395" s="293" t="s">
        <v>198</v>
      </c>
      <c r="G2395" s="293" t="s">
        <v>7</v>
      </c>
      <c r="H2395" s="544">
        <v>44883</v>
      </c>
      <c r="I2395" s="293" t="s">
        <v>224</v>
      </c>
      <c r="J2395" s="256" t="s">
        <v>2954</v>
      </c>
      <c r="K2395" s="293" t="s">
        <v>1749</v>
      </c>
      <c r="L2395" s="251" t="s">
        <v>3817</v>
      </c>
      <c r="M2395" s="298" t="s">
        <v>1302</v>
      </c>
      <c r="N2395" s="251">
        <v>171</v>
      </c>
      <c r="O2395" s="296"/>
      <c r="P2395" s="297"/>
      <c r="Q2395" s="293"/>
      <c r="R2395" s="293"/>
      <c r="S2395" s="293"/>
    </row>
    <row r="2396" spans="2:19" ht="15">
      <c r="B2396" s="247">
        <f t="shared" si="4"/>
        <v>5851</v>
      </c>
      <c r="C2396" s="293" t="s">
        <v>429</v>
      </c>
      <c r="D2396" s="294" t="s">
        <v>342</v>
      </c>
      <c r="E2396" s="455">
        <v>10000</v>
      </c>
      <c r="F2396" s="293" t="s">
        <v>198</v>
      </c>
      <c r="G2396" s="293" t="s">
        <v>7</v>
      </c>
      <c r="H2396" s="544">
        <v>44883</v>
      </c>
      <c r="I2396" s="293" t="s">
        <v>224</v>
      </c>
      <c r="J2396" s="256" t="s">
        <v>2954</v>
      </c>
      <c r="K2396" s="293" t="s">
        <v>1749</v>
      </c>
      <c r="L2396" s="251" t="s">
        <v>3818</v>
      </c>
      <c r="M2396" s="298" t="s">
        <v>1302</v>
      </c>
      <c r="N2396" s="251">
        <v>171</v>
      </c>
      <c r="O2396" s="296"/>
      <c r="P2396" s="297"/>
      <c r="Q2396" s="293"/>
      <c r="R2396" s="293"/>
      <c r="S2396" s="293"/>
    </row>
    <row r="2397" spans="2:19" ht="15">
      <c r="B2397" s="247">
        <f t="shared" si="4"/>
        <v>5852</v>
      </c>
      <c r="C2397" s="293" t="s">
        <v>429</v>
      </c>
      <c r="D2397" s="294" t="s">
        <v>342</v>
      </c>
      <c r="E2397" s="455">
        <v>9000</v>
      </c>
      <c r="F2397" s="293" t="s">
        <v>198</v>
      </c>
      <c r="G2397" s="293" t="s">
        <v>7</v>
      </c>
      <c r="H2397" s="544">
        <v>44883</v>
      </c>
      <c r="I2397" s="293" t="s">
        <v>224</v>
      </c>
      <c r="J2397" s="256" t="s">
        <v>2954</v>
      </c>
      <c r="K2397" s="293" t="s">
        <v>1749</v>
      </c>
      <c r="L2397" s="251" t="s">
        <v>3819</v>
      </c>
      <c r="M2397" s="298" t="s">
        <v>1302</v>
      </c>
      <c r="N2397" s="251">
        <v>171</v>
      </c>
      <c r="O2397" s="296"/>
      <c r="P2397" s="297"/>
      <c r="Q2397" s="293"/>
      <c r="R2397" s="293"/>
      <c r="S2397" s="293"/>
    </row>
    <row r="2398" spans="2:19" ht="15">
      <c r="B2398" s="247">
        <f t="shared" si="4"/>
        <v>5853</v>
      </c>
      <c r="C2398" s="293" t="s">
        <v>429</v>
      </c>
      <c r="D2398" s="294" t="s">
        <v>725</v>
      </c>
      <c r="E2398" s="455">
        <v>1300</v>
      </c>
      <c r="F2398" s="293" t="s">
        <v>518</v>
      </c>
      <c r="G2398" s="293" t="s">
        <v>1609</v>
      </c>
      <c r="H2398" s="544">
        <v>44882</v>
      </c>
      <c r="I2398" s="293" t="s">
        <v>164</v>
      </c>
      <c r="J2398" s="256" t="s">
        <v>2941</v>
      </c>
      <c r="K2398" s="293" t="s">
        <v>3811</v>
      </c>
      <c r="L2398" s="251" t="s">
        <v>3820</v>
      </c>
      <c r="M2398" s="298" t="s">
        <v>842</v>
      </c>
      <c r="N2398" s="251"/>
      <c r="O2398" s="296"/>
      <c r="P2398" s="297"/>
      <c r="Q2398" s="293"/>
      <c r="R2398" s="293"/>
      <c r="S2398" s="293"/>
    </row>
    <row r="2399" spans="2:19" ht="15">
      <c r="B2399" s="247">
        <f t="shared" si="4"/>
        <v>5854</v>
      </c>
      <c r="C2399" s="293" t="s">
        <v>429</v>
      </c>
      <c r="D2399" s="294" t="s">
        <v>242</v>
      </c>
      <c r="E2399" s="455">
        <v>2500</v>
      </c>
      <c r="F2399" s="293" t="s">
        <v>303</v>
      </c>
      <c r="G2399" s="293" t="s">
        <v>1609</v>
      </c>
      <c r="H2399" s="544">
        <v>44882</v>
      </c>
      <c r="I2399" s="293" t="s">
        <v>1766</v>
      </c>
      <c r="J2399" s="256" t="s">
        <v>3821</v>
      </c>
      <c r="K2399" s="293" t="s">
        <v>1775</v>
      </c>
      <c r="L2399" s="251" t="s">
        <v>3822</v>
      </c>
      <c r="M2399" s="298" t="s">
        <v>1072</v>
      </c>
      <c r="N2399" s="251">
        <v>59</v>
      </c>
      <c r="O2399" s="296"/>
      <c r="P2399" s="297"/>
      <c r="Q2399" s="293"/>
      <c r="R2399" s="293"/>
      <c r="S2399" s="293"/>
    </row>
    <row r="2400" spans="2:19" ht="15">
      <c r="B2400" s="247">
        <f t="shared" si="4"/>
        <v>5855</v>
      </c>
      <c r="C2400" s="293" t="s">
        <v>429</v>
      </c>
      <c r="D2400" s="294" t="s">
        <v>242</v>
      </c>
      <c r="E2400" s="455">
        <v>2500</v>
      </c>
      <c r="F2400" s="293" t="s">
        <v>303</v>
      </c>
      <c r="G2400" s="293" t="s">
        <v>1609</v>
      </c>
      <c r="H2400" s="544">
        <v>44882</v>
      </c>
      <c r="I2400" s="293" t="s">
        <v>1766</v>
      </c>
      <c r="J2400" s="256" t="s">
        <v>3823</v>
      </c>
      <c r="K2400" s="293" t="s">
        <v>1775</v>
      </c>
      <c r="L2400" s="251" t="s">
        <v>3824</v>
      </c>
      <c r="M2400" s="298" t="s">
        <v>1072</v>
      </c>
      <c r="N2400" s="251">
        <v>59</v>
      </c>
      <c r="O2400" s="296"/>
      <c r="P2400" s="297"/>
      <c r="Q2400" s="293"/>
      <c r="R2400" s="293"/>
      <c r="S2400" s="293"/>
    </row>
    <row r="2401" spans="2:19" ht="15">
      <c r="B2401" s="247">
        <f t="shared" si="4"/>
        <v>5856</v>
      </c>
      <c r="C2401" s="293" t="s">
        <v>2714</v>
      </c>
      <c r="D2401" s="294" t="s">
        <v>267</v>
      </c>
      <c r="E2401" s="455">
        <v>2700</v>
      </c>
      <c r="F2401" s="293" t="s">
        <v>166</v>
      </c>
      <c r="G2401" s="293" t="s">
        <v>7</v>
      </c>
      <c r="H2401" s="544">
        <v>44882</v>
      </c>
      <c r="I2401" s="293" t="s">
        <v>164</v>
      </c>
      <c r="J2401" s="256" t="s">
        <v>3825</v>
      </c>
      <c r="K2401" s="293" t="s">
        <v>903</v>
      </c>
      <c r="L2401" s="251" t="s">
        <v>3826</v>
      </c>
      <c r="M2401" s="298" t="s">
        <v>958</v>
      </c>
      <c r="N2401" s="249">
        <v>18</v>
      </c>
      <c r="O2401" s="296"/>
      <c r="P2401" s="297"/>
      <c r="Q2401" s="293"/>
      <c r="R2401" s="293"/>
      <c r="S2401" s="293"/>
    </row>
    <row r="2402" spans="2:19" ht="15">
      <c r="B2402" s="247">
        <f t="shared" si="4"/>
        <v>5857</v>
      </c>
      <c r="C2402" s="293" t="s">
        <v>294</v>
      </c>
      <c r="D2402" s="294" t="s">
        <v>30</v>
      </c>
      <c r="E2402" s="455">
        <v>3350</v>
      </c>
      <c r="F2402" s="293" t="s">
        <v>198</v>
      </c>
      <c r="G2402" s="293" t="s">
        <v>7</v>
      </c>
      <c r="H2402" s="544">
        <v>44882</v>
      </c>
      <c r="I2402" s="293" t="s">
        <v>164</v>
      </c>
      <c r="J2402" s="256" t="s">
        <v>3761</v>
      </c>
      <c r="K2402" s="293" t="s">
        <v>1749</v>
      </c>
      <c r="L2402" s="251" t="s">
        <v>3827</v>
      </c>
      <c r="M2402" s="298" t="s">
        <v>33</v>
      </c>
      <c r="N2402" s="251">
        <v>281</v>
      </c>
      <c r="O2402" s="296"/>
      <c r="P2402" s="297"/>
      <c r="Q2402" s="293"/>
      <c r="R2402" s="293"/>
      <c r="S2402" s="293"/>
    </row>
    <row r="2403" spans="2:19" ht="15">
      <c r="B2403" s="247">
        <f t="shared" si="4"/>
        <v>5858</v>
      </c>
      <c r="C2403" s="293" t="s">
        <v>429</v>
      </c>
      <c r="D2403" s="294" t="s">
        <v>814</v>
      </c>
      <c r="E2403" s="455">
        <v>2180</v>
      </c>
      <c r="F2403" s="293" t="s">
        <v>518</v>
      </c>
      <c r="G2403" s="293" t="s">
        <v>7</v>
      </c>
      <c r="H2403" s="544">
        <v>44884</v>
      </c>
      <c r="I2403" s="293" t="s">
        <v>3839</v>
      </c>
      <c r="J2403" s="256" t="s">
        <v>3840</v>
      </c>
      <c r="K2403" s="293" t="s">
        <v>1771</v>
      </c>
      <c r="L2403" s="251" t="s">
        <v>3834</v>
      </c>
      <c r="M2403" s="298" t="s">
        <v>863</v>
      </c>
      <c r="N2403" s="251">
        <v>322</v>
      </c>
      <c r="O2403" s="296"/>
      <c r="P2403" s="297"/>
      <c r="Q2403" s="293"/>
      <c r="R2403" s="293"/>
      <c r="S2403" s="293"/>
    </row>
    <row r="2404" spans="2:19" ht="15">
      <c r="B2404" s="247">
        <f t="shared" si="4"/>
        <v>5859</v>
      </c>
      <c r="C2404" s="293" t="s">
        <v>2714</v>
      </c>
      <c r="D2404" s="294" t="s">
        <v>302</v>
      </c>
      <c r="E2404" s="455">
        <v>1350</v>
      </c>
      <c r="F2404" s="293" t="s">
        <v>166</v>
      </c>
      <c r="G2404" s="293" t="s">
        <v>7</v>
      </c>
      <c r="H2404" s="544">
        <v>44884</v>
      </c>
      <c r="I2404" s="293" t="s">
        <v>164</v>
      </c>
      <c r="J2404" s="256" t="s">
        <v>3614</v>
      </c>
      <c r="K2404" s="293" t="s">
        <v>903</v>
      </c>
      <c r="L2404" s="251" t="s">
        <v>3835</v>
      </c>
      <c r="M2404" s="298" t="s">
        <v>955</v>
      </c>
      <c r="N2404" s="251">
        <v>17</v>
      </c>
      <c r="O2404" s="296"/>
      <c r="P2404" s="297"/>
      <c r="Q2404" s="293"/>
      <c r="R2404" s="293"/>
      <c r="S2404" s="293"/>
    </row>
    <row r="2405" spans="2:19" ht="15">
      <c r="B2405" s="247">
        <f t="shared" si="4"/>
        <v>5860</v>
      </c>
      <c r="C2405" s="293" t="s">
        <v>429</v>
      </c>
      <c r="D2405" s="294" t="s">
        <v>2038</v>
      </c>
      <c r="E2405" s="455">
        <v>3350</v>
      </c>
      <c r="F2405" s="293" t="s">
        <v>198</v>
      </c>
      <c r="G2405" s="293" t="s">
        <v>7</v>
      </c>
      <c r="H2405" s="544">
        <v>44883</v>
      </c>
      <c r="I2405" s="293" t="s">
        <v>164</v>
      </c>
      <c r="J2405" s="256"/>
      <c r="K2405" s="293" t="s">
        <v>1749</v>
      </c>
      <c r="L2405" s="251" t="s">
        <v>3836</v>
      </c>
      <c r="M2405" s="298"/>
      <c r="N2405" s="251"/>
      <c r="O2405" s="296"/>
      <c r="P2405" s="297"/>
      <c r="Q2405" s="293"/>
      <c r="R2405" s="293"/>
      <c r="S2405" s="293"/>
    </row>
    <row r="2406" spans="2:19" ht="15">
      <c r="B2406" s="247">
        <f t="shared" si="4"/>
        <v>5861</v>
      </c>
      <c r="C2406" s="293" t="s">
        <v>429</v>
      </c>
      <c r="D2406" s="294" t="s">
        <v>420</v>
      </c>
      <c r="E2406" s="455">
        <v>2000</v>
      </c>
      <c r="F2406" s="293" t="s">
        <v>295</v>
      </c>
      <c r="G2406" s="293" t="s">
        <v>3376</v>
      </c>
      <c r="H2406" s="544">
        <v>44888</v>
      </c>
      <c r="I2406" s="293" t="s">
        <v>224</v>
      </c>
      <c r="J2406" s="256" t="s">
        <v>224</v>
      </c>
      <c r="K2406" s="293" t="s">
        <v>1769</v>
      </c>
      <c r="L2406" s="251">
        <v>131120</v>
      </c>
      <c r="M2406" s="298" t="s">
        <v>1457</v>
      </c>
      <c r="N2406" s="249">
        <v>269</v>
      </c>
      <c r="O2406" s="296"/>
      <c r="P2406" s="297"/>
      <c r="Q2406" s="293"/>
      <c r="R2406" s="293"/>
      <c r="S2406" s="293"/>
    </row>
    <row r="2407" spans="2:19" ht="15">
      <c r="B2407" s="247">
        <f t="shared" si="4"/>
        <v>5862</v>
      </c>
      <c r="C2407" s="293" t="s">
        <v>429</v>
      </c>
      <c r="D2407" s="294" t="s">
        <v>557</v>
      </c>
      <c r="E2407" s="455">
        <v>2180</v>
      </c>
      <c r="F2407" s="293" t="s">
        <v>518</v>
      </c>
      <c r="G2407" s="293" t="s">
        <v>7</v>
      </c>
      <c r="H2407" s="544">
        <v>44887</v>
      </c>
      <c r="I2407" s="293" t="s">
        <v>164</v>
      </c>
      <c r="J2407" s="256" t="s">
        <v>3841</v>
      </c>
      <c r="K2407" s="293" t="s">
        <v>1771</v>
      </c>
      <c r="L2407" s="251" t="s">
        <v>3837</v>
      </c>
      <c r="M2407" s="298" t="s">
        <v>127</v>
      </c>
      <c r="N2407" s="251">
        <v>87</v>
      </c>
      <c r="O2407" s="296" t="s">
        <v>3842</v>
      </c>
      <c r="P2407" s="297"/>
      <c r="Q2407" s="293"/>
      <c r="R2407" s="293"/>
      <c r="S2407" s="293"/>
    </row>
    <row r="2408" spans="2:19" ht="15">
      <c r="B2408" s="247">
        <f t="shared" si="4"/>
        <v>5863</v>
      </c>
      <c r="C2408" s="293" t="s">
        <v>294</v>
      </c>
      <c r="D2408" s="294" t="s">
        <v>118</v>
      </c>
      <c r="E2408" s="455">
        <v>3050</v>
      </c>
      <c r="F2408" s="293" t="s">
        <v>198</v>
      </c>
      <c r="G2408" s="293" t="s">
        <v>7</v>
      </c>
      <c r="H2408" s="544">
        <v>44887</v>
      </c>
      <c r="I2408" s="293" t="s">
        <v>3381</v>
      </c>
      <c r="J2408" s="256" t="s">
        <v>2632</v>
      </c>
      <c r="K2408" s="293" t="s">
        <v>1749</v>
      </c>
      <c r="L2408" s="251" t="s">
        <v>3838</v>
      </c>
      <c r="M2408" s="298" t="s">
        <v>119</v>
      </c>
      <c r="N2408" s="251">
        <v>250</v>
      </c>
      <c r="O2408" s="296"/>
      <c r="P2408" s="297"/>
      <c r="Q2408" s="293"/>
      <c r="R2408" s="293"/>
      <c r="S2408" s="293"/>
    </row>
    <row r="2409" spans="2:19" ht="15">
      <c r="B2409" s="247">
        <f t="shared" si="4"/>
        <v>5864</v>
      </c>
      <c r="C2409" s="293" t="s">
        <v>429</v>
      </c>
      <c r="D2409" s="294" t="s">
        <v>2433</v>
      </c>
      <c r="E2409" s="317">
        <v>3699</v>
      </c>
      <c r="F2409" s="293" t="s">
        <v>865</v>
      </c>
      <c r="G2409" s="293" t="s">
        <v>7</v>
      </c>
      <c r="H2409" s="544">
        <v>44887</v>
      </c>
      <c r="I2409" s="293" t="s">
        <v>164</v>
      </c>
      <c r="J2409" s="256" t="s">
        <v>5094</v>
      </c>
      <c r="K2409" s="293" t="s">
        <v>1770</v>
      </c>
      <c r="L2409" s="533">
        <v>2410717</v>
      </c>
      <c r="M2409" s="298" t="s">
        <v>2432</v>
      </c>
      <c r="N2409" s="251">
        <v>372</v>
      </c>
      <c r="O2409" s="296"/>
      <c r="P2409" s="297"/>
      <c r="Q2409" s="293"/>
      <c r="R2409" s="293"/>
      <c r="S2409" s="293"/>
    </row>
    <row r="2410" spans="2:19" ht="15">
      <c r="B2410" s="247">
        <f t="shared" si="4"/>
        <v>5865</v>
      </c>
      <c r="C2410" s="293" t="s">
        <v>2714</v>
      </c>
      <c r="D2410" s="294" t="s">
        <v>267</v>
      </c>
      <c r="E2410" s="455">
        <v>32400</v>
      </c>
      <c r="F2410" s="293" t="s">
        <v>166</v>
      </c>
      <c r="G2410" s="293" t="s">
        <v>7</v>
      </c>
      <c r="H2410" s="544" t="s">
        <v>298</v>
      </c>
      <c r="I2410" s="293" t="s">
        <v>164</v>
      </c>
      <c r="J2410" s="256" t="s">
        <v>3844</v>
      </c>
      <c r="K2410" s="293" t="s">
        <v>903</v>
      </c>
      <c r="L2410" s="251" t="s">
        <v>3826</v>
      </c>
      <c r="M2410" s="298" t="s">
        <v>958</v>
      </c>
      <c r="N2410" s="249">
        <v>18</v>
      </c>
      <c r="O2410" s="296"/>
      <c r="P2410" s="297"/>
      <c r="Q2410" s="293"/>
      <c r="R2410" s="293"/>
      <c r="S2410" s="293"/>
    </row>
    <row r="2411" spans="2:19" ht="15">
      <c r="B2411" s="247">
        <f t="shared" si="4"/>
        <v>5866</v>
      </c>
      <c r="C2411" s="293" t="s">
        <v>429</v>
      </c>
      <c r="D2411" s="294" t="s">
        <v>237</v>
      </c>
      <c r="E2411" s="455">
        <v>7000</v>
      </c>
      <c r="F2411" s="293" t="s">
        <v>303</v>
      </c>
      <c r="G2411" s="293" t="s">
        <v>7</v>
      </c>
      <c r="H2411" s="544">
        <v>44890</v>
      </c>
      <c r="I2411" s="293" t="s">
        <v>224</v>
      </c>
      <c r="J2411" s="256" t="s">
        <v>285</v>
      </c>
      <c r="K2411" s="293" t="s">
        <v>1775</v>
      </c>
      <c r="L2411" s="251" t="s">
        <v>3846</v>
      </c>
      <c r="M2411" s="298" t="s">
        <v>1038</v>
      </c>
      <c r="N2411" s="251">
        <v>44</v>
      </c>
      <c r="O2411" s="296"/>
      <c r="P2411" s="297"/>
      <c r="Q2411" s="293"/>
      <c r="R2411" s="293"/>
      <c r="S2411" s="293"/>
    </row>
    <row r="2412" spans="2:19" ht="15">
      <c r="B2412" s="247">
        <f t="shared" si="4"/>
        <v>5867</v>
      </c>
      <c r="C2412" s="293" t="s">
        <v>429</v>
      </c>
      <c r="D2412" s="294" t="s">
        <v>1026</v>
      </c>
      <c r="E2412" s="455">
        <v>14000</v>
      </c>
      <c r="F2412" s="293" t="s">
        <v>303</v>
      </c>
      <c r="G2412" s="293" t="s">
        <v>7</v>
      </c>
      <c r="H2412" s="544">
        <v>44889</v>
      </c>
      <c r="I2412" s="293" t="s">
        <v>224</v>
      </c>
      <c r="J2412" s="256" t="s">
        <v>285</v>
      </c>
      <c r="K2412" s="293" t="s">
        <v>1775</v>
      </c>
      <c r="L2412" s="251">
        <v>27634</v>
      </c>
      <c r="M2412" s="298" t="s">
        <v>1024</v>
      </c>
      <c r="N2412" s="251">
        <v>39</v>
      </c>
      <c r="O2412" s="296"/>
      <c r="P2412" s="297"/>
      <c r="Q2412" s="293"/>
      <c r="R2412" s="293"/>
      <c r="S2412" s="293"/>
    </row>
    <row r="2413" spans="2:19" ht="15">
      <c r="B2413" s="247">
        <f t="shared" si="4"/>
        <v>5868</v>
      </c>
      <c r="C2413" s="293" t="s">
        <v>429</v>
      </c>
      <c r="D2413" s="294" t="s">
        <v>2884</v>
      </c>
      <c r="E2413" s="455">
        <v>25000</v>
      </c>
      <c r="F2413" s="293" t="s">
        <v>295</v>
      </c>
      <c r="G2413" s="293" t="s">
        <v>7</v>
      </c>
      <c r="H2413" s="544">
        <v>44889</v>
      </c>
      <c r="I2413" s="293" t="s">
        <v>224</v>
      </c>
      <c r="J2413" s="256" t="s">
        <v>285</v>
      </c>
      <c r="K2413" s="293" t="s">
        <v>1769</v>
      </c>
      <c r="L2413" s="251" t="s">
        <v>3851</v>
      </c>
      <c r="M2413" s="298" t="s">
        <v>2883</v>
      </c>
      <c r="N2413" s="251">
        <v>425</v>
      </c>
      <c r="O2413" s="296"/>
      <c r="P2413" s="297"/>
      <c r="Q2413" s="293"/>
      <c r="R2413" s="293"/>
      <c r="S2413" s="293"/>
    </row>
    <row r="2414" spans="2:19" ht="15">
      <c r="B2414" s="247">
        <f t="shared" si="4"/>
        <v>5869</v>
      </c>
      <c r="C2414" s="293" t="s">
        <v>429</v>
      </c>
      <c r="D2414" s="294" t="s">
        <v>3848</v>
      </c>
      <c r="E2414" s="455">
        <v>1000</v>
      </c>
      <c r="F2414" s="293" t="s">
        <v>518</v>
      </c>
      <c r="G2414" s="293" t="s">
        <v>7</v>
      </c>
      <c r="H2414" s="544">
        <v>44889</v>
      </c>
      <c r="I2414" s="293" t="s">
        <v>4</v>
      </c>
      <c r="J2414" s="256" t="s">
        <v>3850</v>
      </c>
      <c r="K2414" s="293" t="s">
        <v>1771</v>
      </c>
      <c r="L2414" s="251" t="s">
        <v>3852</v>
      </c>
      <c r="M2414" s="298" t="s">
        <v>3847</v>
      </c>
      <c r="N2414" s="251">
        <v>459</v>
      </c>
      <c r="O2414" s="296"/>
      <c r="P2414" s="297"/>
      <c r="Q2414" s="293"/>
      <c r="R2414" s="293"/>
      <c r="S2414" s="293"/>
    </row>
    <row r="2415" spans="2:19" ht="15">
      <c r="B2415" s="247">
        <f t="shared" si="4"/>
        <v>5870</v>
      </c>
      <c r="C2415" s="293" t="s">
        <v>429</v>
      </c>
      <c r="D2415" s="294" t="s">
        <v>3854</v>
      </c>
      <c r="E2415" s="455">
        <v>1000</v>
      </c>
      <c r="F2415" s="293" t="s">
        <v>518</v>
      </c>
      <c r="G2415" s="293" t="s">
        <v>7</v>
      </c>
      <c r="H2415" s="544">
        <v>44890</v>
      </c>
      <c r="I2415" s="293" t="s">
        <v>3381</v>
      </c>
      <c r="J2415" s="256" t="s">
        <v>285</v>
      </c>
      <c r="K2415" s="293" t="s">
        <v>1771</v>
      </c>
      <c r="L2415" s="251">
        <v>162533</v>
      </c>
      <c r="M2415" s="298" t="s">
        <v>3853</v>
      </c>
      <c r="N2415" s="533">
        <v>460</v>
      </c>
      <c r="O2415" s="296"/>
      <c r="P2415" s="297"/>
      <c r="Q2415" s="293"/>
      <c r="R2415" s="293"/>
      <c r="S2415" s="293"/>
    </row>
    <row r="2416" spans="2:19" ht="15">
      <c r="B2416" s="247">
        <f t="shared" si="4"/>
        <v>5871</v>
      </c>
      <c r="C2416" s="293" t="s">
        <v>429</v>
      </c>
      <c r="D2416" s="294" t="s">
        <v>8684</v>
      </c>
      <c r="E2416" s="455">
        <v>10500</v>
      </c>
      <c r="F2416" s="293" t="s">
        <v>198</v>
      </c>
      <c r="G2416" s="293" t="s">
        <v>7</v>
      </c>
      <c r="H2416" s="544">
        <v>44890</v>
      </c>
      <c r="I2416" s="293" t="s">
        <v>3381</v>
      </c>
      <c r="J2416" s="256" t="s">
        <v>5662</v>
      </c>
      <c r="K2416" s="293" t="s">
        <v>1749</v>
      </c>
      <c r="L2416" s="251" t="s">
        <v>3856</v>
      </c>
      <c r="M2416" s="298" t="s">
        <v>2871</v>
      </c>
      <c r="N2416" s="251">
        <v>422</v>
      </c>
      <c r="O2416" s="296"/>
      <c r="P2416" s="297"/>
      <c r="Q2416" s="293"/>
      <c r="R2416" s="293"/>
      <c r="S2416" s="293"/>
    </row>
    <row r="2417" spans="2:19" ht="15">
      <c r="B2417" s="247">
        <f t="shared" si="4"/>
        <v>5872</v>
      </c>
      <c r="C2417" s="293" t="s">
        <v>2714</v>
      </c>
      <c r="D2417" s="294" t="s">
        <v>183</v>
      </c>
      <c r="E2417" s="455">
        <v>1350</v>
      </c>
      <c r="F2417" s="293" t="s">
        <v>166</v>
      </c>
      <c r="G2417" s="293" t="s">
        <v>7</v>
      </c>
      <c r="H2417" s="544">
        <v>44888</v>
      </c>
      <c r="I2417" s="293" t="s">
        <v>3381</v>
      </c>
      <c r="J2417" s="256" t="s">
        <v>2974</v>
      </c>
      <c r="K2417" s="293" t="s">
        <v>903</v>
      </c>
      <c r="L2417" s="251" t="s">
        <v>3858</v>
      </c>
      <c r="M2417" s="298" t="s">
        <v>1003</v>
      </c>
      <c r="N2417" s="251">
        <v>32</v>
      </c>
      <c r="O2417" s="296"/>
      <c r="P2417" s="297"/>
      <c r="Q2417" s="293"/>
      <c r="R2417" s="293"/>
      <c r="S2417" s="293"/>
    </row>
    <row r="2418" spans="2:19" ht="15">
      <c r="B2418" s="247">
        <f t="shared" si="4"/>
        <v>5873</v>
      </c>
      <c r="C2418" s="293" t="s">
        <v>429</v>
      </c>
      <c r="D2418" s="294" t="s">
        <v>3860</v>
      </c>
      <c r="E2418" s="455">
        <v>5200</v>
      </c>
      <c r="F2418" s="293" t="s">
        <v>865</v>
      </c>
      <c r="G2418" s="293" t="s">
        <v>7</v>
      </c>
      <c r="H2418" s="544">
        <v>44890</v>
      </c>
      <c r="I2418" s="293" t="s">
        <v>3381</v>
      </c>
      <c r="J2418" s="256" t="s">
        <v>5673</v>
      </c>
      <c r="K2418" s="293" t="s">
        <v>1770</v>
      </c>
      <c r="L2418" s="251" t="s">
        <v>3863</v>
      </c>
      <c r="M2418" s="298" t="s">
        <v>3859</v>
      </c>
      <c r="N2418" s="251">
        <v>461</v>
      </c>
      <c r="O2418" s="296"/>
      <c r="P2418" s="297"/>
      <c r="Q2418" s="293"/>
      <c r="R2418" s="293"/>
      <c r="S2418" s="293"/>
    </row>
    <row r="2419" spans="2:19" ht="15">
      <c r="B2419" s="247">
        <f t="shared" si="4"/>
        <v>5874</v>
      </c>
      <c r="C2419" s="293" t="s">
        <v>429</v>
      </c>
      <c r="D2419" s="294" t="s">
        <v>1079</v>
      </c>
      <c r="E2419" s="455">
        <v>7000</v>
      </c>
      <c r="F2419" s="293" t="s">
        <v>303</v>
      </c>
      <c r="G2419" s="293" t="s">
        <v>7</v>
      </c>
      <c r="H2419" s="544">
        <v>44873</v>
      </c>
      <c r="I2419" s="293" t="s">
        <v>224</v>
      </c>
      <c r="J2419" s="256" t="s">
        <v>2972</v>
      </c>
      <c r="K2419" s="293" t="s">
        <v>1775</v>
      </c>
      <c r="L2419" s="251" t="s">
        <v>3889</v>
      </c>
      <c r="M2419" s="298" t="s">
        <v>1077</v>
      </c>
      <c r="N2419" s="353">
        <v>61</v>
      </c>
      <c r="O2419" s="296"/>
      <c r="P2419" s="297"/>
      <c r="Q2419" s="293"/>
      <c r="R2419" s="293"/>
      <c r="S2419" s="293"/>
    </row>
    <row r="2420" spans="2:19" ht="15">
      <c r="B2420" s="247">
        <f t="shared" si="4"/>
        <v>5875</v>
      </c>
      <c r="C2420" s="293" t="s">
        <v>294</v>
      </c>
      <c r="D2420" s="294" t="s">
        <v>474</v>
      </c>
      <c r="E2420" s="455">
        <v>3000</v>
      </c>
      <c r="F2420" s="293" t="s">
        <v>198</v>
      </c>
      <c r="G2420" s="293" t="s">
        <v>7</v>
      </c>
      <c r="H2420" s="544">
        <v>44893</v>
      </c>
      <c r="I2420" s="293" t="s">
        <v>224</v>
      </c>
      <c r="J2420" s="256" t="s">
        <v>285</v>
      </c>
      <c r="K2420" s="293" t="s">
        <v>1749</v>
      </c>
      <c r="L2420" s="251" t="s">
        <v>3890</v>
      </c>
      <c r="M2420" s="298" t="s">
        <v>1393</v>
      </c>
      <c r="N2420" s="353">
        <v>165</v>
      </c>
      <c r="O2420" s="296"/>
      <c r="P2420" s="297"/>
      <c r="Q2420" s="293"/>
      <c r="R2420" s="293"/>
      <c r="S2420" s="293"/>
    </row>
    <row r="2421" spans="2:19" ht="15">
      <c r="B2421" s="247">
        <f t="shared" si="4"/>
        <v>5876</v>
      </c>
      <c r="C2421" s="293" t="s">
        <v>429</v>
      </c>
      <c r="D2421" s="294" t="s">
        <v>1388</v>
      </c>
      <c r="E2421" s="455">
        <v>12000</v>
      </c>
      <c r="F2421" s="293" t="s">
        <v>163</v>
      </c>
      <c r="G2421" s="293" t="s">
        <v>3891</v>
      </c>
      <c r="H2421" s="544">
        <v>44894</v>
      </c>
      <c r="I2421" s="293" t="s">
        <v>164</v>
      </c>
      <c r="J2421" s="256" t="s">
        <v>2954</v>
      </c>
      <c r="K2421" s="293" t="s">
        <v>1751</v>
      </c>
      <c r="L2421" s="251" t="s">
        <v>3890</v>
      </c>
      <c r="M2421" s="298" t="s">
        <v>1000</v>
      </c>
      <c r="N2421" s="353">
        <v>227</v>
      </c>
      <c r="O2421" s="296"/>
      <c r="P2421" s="297"/>
      <c r="Q2421" s="293"/>
      <c r="R2421" s="293"/>
      <c r="S2421" s="293"/>
    </row>
    <row r="2422" spans="2:19" ht="15">
      <c r="B2422" s="247">
        <f t="shared" si="4"/>
        <v>5877</v>
      </c>
      <c r="C2422" s="293" t="s">
        <v>294</v>
      </c>
      <c r="D2422" s="294" t="s">
        <v>2281</v>
      </c>
      <c r="E2422" s="455">
        <f>3350*3</f>
        <v>10050</v>
      </c>
      <c r="F2422" s="293" t="s">
        <v>198</v>
      </c>
      <c r="G2422" s="293" t="s">
        <v>7</v>
      </c>
      <c r="H2422" s="544">
        <v>44883</v>
      </c>
      <c r="I2422" s="293" t="s">
        <v>164</v>
      </c>
      <c r="J2422" s="256" t="s">
        <v>3919</v>
      </c>
      <c r="K2422" s="293" t="s">
        <v>1749</v>
      </c>
      <c r="L2422" s="251" t="s">
        <v>3892</v>
      </c>
      <c r="M2422" s="298" t="s">
        <v>62</v>
      </c>
      <c r="N2422" s="353">
        <v>211</v>
      </c>
      <c r="O2422" s="296"/>
      <c r="P2422" s="297"/>
      <c r="Q2422" s="293"/>
      <c r="R2422" s="293"/>
      <c r="S2422" s="293"/>
    </row>
    <row r="2423" spans="2:19" ht="15">
      <c r="B2423" s="247">
        <f t="shared" si="4"/>
        <v>5878</v>
      </c>
      <c r="C2423" s="293" t="s">
        <v>294</v>
      </c>
      <c r="D2423" s="294" t="s">
        <v>2281</v>
      </c>
      <c r="E2423" s="455">
        <v>3350</v>
      </c>
      <c r="F2423" s="293" t="s">
        <v>198</v>
      </c>
      <c r="G2423" s="293" t="s">
        <v>7</v>
      </c>
      <c r="H2423" s="544">
        <v>44749</v>
      </c>
      <c r="I2423" s="293" t="s">
        <v>164</v>
      </c>
      <c r="J2423" s="256" t="s">
        <v>674</v>
      </c>
      <c r="K2423" s="293" t="s">
        <v>1749</v>
      </c>
      <c r="L2423" s="251">
        <v>3586</v>
      </c>
      <c r="M2423" s="298" t="s">
        <v>62</v>
      </c>
      <c r="N2423" s="353">
        <v>211</v>
      </c>
      <c r="O2423" s="296"/>
      <c r="P2423" s="297"/>
      <c r="Q2423" s="293"/>
      <c r="R2423" s="293"/>
      <c r="S2423" s="293"/>
    </row>
    <row r="2424" spans="2:19" ht="15">
      <c r="B2424" s="247">
        <f t="shared" si="4"/>
        <v>5879</v>
      </c>
      <c r="C2424" s="293" t="s">
        <v>294</v>
      </c>
      <c r="D2424" s="294" t="s">
        <v>118</v>
      </c>
      <c r="E2424" s="455">
        <v>3050</v>
      </c>
      <c r="F2424" s="293" t="s">
        <v>198</v>
      </c>
      <c r="G2424" s="293" t="s">
        <v>7</v>
      </c>
      <c r="H2424" s="544">
        <v>44900</v>
      </c>
      <c r="I2424" s="293" t="s">
        <v>164</v>
      </c>
      <c r="J2424" s="256" t="s">
        <v>3020</v>
      </c>
      <c r="K2424" s="293" t="s">
        <v>1749</v>
      </c>
      <c r="L2424" s="251" t="s">
        <v>3893</v>
      </c>
      <c r="M2424" s="298" t="s">
        <v>119</v>
      </c>
      <c r="N2424" s="353">
        <v>250</v>
      </c>
      <c r="O2424" s="296"/>
      <c r="P2424" s="297"/>
      <c r="Q2424" s="293"/>
      <c r="R2424" s="293"/>
      <c r="S2424" s="293"/>
    </row>
    <row r="2425" spans="2:19" ht="15">
      <c r="B2425" s="247">
        <f t="shared" si="4"/>
        <v>5880</v>
      </c>
      <c r="C2425" s="293" t="s">
        <v>429</v>
      </c>
      <c r="D2425" s="294" t="s">
        <v>3854</v>
      </c>
      <c r="E2425" s="455">
        <v>1137</v>
      </c>
      <c r="F2425" s="293" t="s">
        <v>518</v>
      </c>
      <c r="G2425" s="293" t="s">
        <v>7</v>
      </c>
      <c r="H2425" s="544">
        <v>44900</v>
      </c>
      <c r="I2425" s="293" t="s">
        <v>164</v>
      </c>
      <c r="J2425" s="256" t="s">
        <v>3909</v>
      </c>
      <c r="K2425" s="293" t="s">
        <v>1771</v>
      </c>
      <c r="L2425" s="251" t="s">
        <v>3894</v>
      </c>
      <c r="M2425" s="298" t="s">
        <v>3853</v>
      </c>
      <c r="N2425" s="353">
        <v>460</v>
      </c>
      <c r="O2425" s="296"/>
      <c r="P2425" s="297"/>
      <c r="Q2425" s="293"/>
      <c r="R2425" s="293"/>
      <c r="S2425" s="293"/>
    </row>
    <row r="2426" spans="2:19" ht="15">
      <c r="B2426" s="247">
        <f t="shared" si="4"/>
        <v>5881</v>
      </c>
      <c r="C2426" s="293" t="s">
        <v>429</v>
      </c>
      <c r="D2426" s="294" t="s">
        <v>59</v>
      </c>
      <c r="E2426" s="455">
        <v>3000</v>
      </c>
      <c r="F2426" s="293" t="s">
        <v>198</v>
      </c>
      <c r="G2426" s="293" t="s">
        <v>7</v>
      </c>
      <c r="H2426" s="544">
        <v>44900</v>
      </c>
      <c r="I2426" s="293" t="s">
        <v>164</v>
      </c>
      <c r="J2426" s="256" t="s">
        <v>5717</v>
      </c>
      <c r="K2426" s="293" t="s">
        <v>1749</v>
      </c>
      <c r="L2426" s="251" t="s">
        <v>3895</v>
      </c>
      <c r="M2426" s="298" t="s">
        <v>60</v>
      </c>
      <c r="N2426" s="353">
        <v>191</v>
      </c>
      <c r="O2426" s="296"/>
      <c r="P2426" s="297"/>
      <c r="Q2426" s="293"/>
      <c r="R2426" s="293"/>
      <c r="S2426" s="293"/>
    </row>
    <row r="2427" spans="2:19" ht="15">
      <c r="B2427" s="247">
        <f t="shared" si="4"/>
        <v>5882</v>
      </c>
      <c r="C2427" s="293" t="s">
        <v>429</v>
      </c>
      <c r="D2427" s="294" t="s">
        <v>1583</v>
      </c>
      <c r="E2427" s="455">
        <v>2700</v>
      </c>
      <c r="F2427" s="293" t="s">
        <v>166</v>
      </c>
      <c r="G2427" s="293" t="s">
        <v>7</v>
      </c>
      <c r="H2427" s="544">
        <v>44900</v>
      </c>
      <c r="I2427" s="293" t="s">
        <v>164</v>
      </c>
      <c r="J2427" s="256" t="s">
        <v>3910</v>
      </c>
      <c r="K2427" s="293" t="s">
        <v>903</v>
      </c>
      <c r="L2427" s="251" t="s">
        <v>3896</v>
      </c>
      <c r="M2427" s="298" t="s">
        <v>1588</v>
      </c>
      <c r="N2427" s="353">
        <v>328</v>
      </c>
      <c r="O2427" s="296"/>
      <c r="P2427" s="297"/>
      <c r="Q2427" s="293"/>
      <c r="R2427" s="293"/>
      <c r="S2427" s="293"/>
    </row>
    <row r="2428" spans="2:19" ht="15">
      <c r="B2428" s="247">
        <f t="shared" si="4"/>
        <v>5883</v>
      </c>
      <c r="C2428" s="293" t="s">
        <v>429</v>
      </c>
      <c r="D2428" s="294" t="s">
        <v>381</v>
      </c>
      <c r="E2428" s="455">
        <v>3350</v>
      </c>
      <c r="F2428" s="293" t="s">
        <v>198</v>
      </c>
      <c r="G2428" s="293" t="s">
        <v>7</v>
      </c>
      <c r="H2428" s="544">
        <v>44900</v>
      </c>
      <c r="I2428" s="293" t="s">
        <v>164</v>
      </c>
      <c r="J2428" s="256" t="s">
        <v>3238</v>
      </c>
      <c r="K2428" s="293" t="s">
        <v>1749</v>
      </c>
      <c r="L2428" s="251" t="s">
        <v>3897</v>
      </c>
      <c r="M2428" s="298" t="s">
        <v>154</v>
      </c>
      <c r="N2428" s="353">
        <v>92</v>
      </c>
      <c r="O2428" s="296"/>
      <c r="P2428" s="297"/>
      <c r="Q2428" s="293"/>
      <c r="R2428" s="293"/>
      <c r="S2428" s="293"/>
    </row>
    <row r="2429" spans="2:19" ht="15">
      <c r="B2429" s="247">
        <f t="shared" si="4"/>
        <v>5884</v>
      </c>
      <c r="C2429" s="293" t="s">
        <v>429</v>
      </c>
      <c r="D2429" s="294" t="s">
        <v>2772</v>
      </c>
      <c r="E2429" s="455">
        <v>3350</v>
      </c>
      <c r="F2429" s="293" t="s">
        <v>865</v>
      </c>
      <c r="G2429" s="293" t="s">
        <v>7</v>
      </c>
      <c r="H2429" s="544">
        <v>44900</v>
      </c>
      <c r="I2429" s="293" t="s">
        <v>164</v>
      </c>
      <c r="J2429" s="256" t="s">
        <v>3911</v>
      </c>
      <c r="K2429" s="293" t="s">
        <v>1770</v>
      </c>
      <c r="L2429" s="251" t="s">
        <v>3898</v>
      </c>
      <c r="M2429" s="298" t="s">
        <v>2771</v>
      </c>
      <c r="N2429" s="353">
        <v>383</v>
      </c>
      <c r="O2429" s="296"/>
      <c r="P2429" s="297"/>
      <c r="Q2429" s="293"/>
      <c r="R2429" s="293"/>
      <c r="S2429" s="293"/>
    </row>
    <row r="2430" spans="2:19" ht="15">
      <c r="B2430" s="247">
        <f t="shared" si="4"/>
        <v>5885</v>
      </c>
      <c r="C2430" s="293" t="s">
        <v>429</v>
      </c>
      <c r="D2430" s="294" t="s">
        <v>90</v>
      </c>
      <c r="E2430" s="455">
        <v>1600</v>
      </c>
      <c r="F2430" s="293" t="s">
        <v>166</v>
      </c>
      <c r="G2430" s="293" t="s">
        <v>7</v>
      </c>
      <c r="H2430" s="544">
        <v>44900</v>
      </c>
      <c r="I2430" s="293" t="s">
        <v>164</v>
      </c>
      <c r="J2430" s="256" t="s">
        <v>4939</v>
      </c>
      <c r="K2430" s="293" t="s">
        <v>903</v>
      </c>
      <c r="L2430" s="251" t="s">
        <v>3899</v>
      </c>
      <c r="M2430" s="298" t="s">
        <v>91</v>
      </c>
      <c r="N2430" s="353">
        <v>218</v>
      </c>
      <c r="O2430" s="296"/>
      <c r="P2430" s="297"/>
      <c r="Q2430" s="293"/>
      <c r="R2430" s="293"/>
      <c r="S2430" s="293"/>
    </row>
    <row r="2431" spans="2:19" ht="15">
      <c r="B2431" s="247">
        <f t="shared" si="4"/>
        <v>5886</v>
      </c>
      <c r="C2431" s="293" t="s">
        <v>429</v>
      </c>
      <c r="D2431" s="294" t="s">
        <v>725</v>
      </c>
      <c r="E2431" s="455">
        <v>2275</v>
      </c>
      <c r="F2431" s="293" t="s">
        <v>518</v>
      </c>
      <c r="G2431" s="293" t="s">
        <v>7</v>
      </c>
      <c r="H2431" s="544">
        <v>44897</v>
      </c>
      <c r="I2431" s="293" t="s">
        <v>164</v>
      </c>
      <c r="J2431" s="256" t="s">
        <v>3101</v>
      </c>
      <c r="K2431" s="293" t="s">
        <v>1771</v>
      </c>
      <c r="L2431" s="251">
        <v>260993</v>
      </c>
      <c r="M2431" s="298" t="s">
        <v>842</v>
      </c>
      <c r="N2431" s="353">
        <v>371</v>
      </c>
      <c r="O2431" s="296"/>
      <c r="P2431" s="297"/>
      <c r="Q2431" s="293"/>
      <c r="R2431" s="293"/>
      <c r="S2431" s="293"/>
    </row>
    <row r="2432" spans="2:19" ht="15">
      <c r="B2432" s="247">
        <f t="shared" si="4"/>
        <v>5887</v>
      </c>
      <c r="C2432" s="293" t="s">
        <v>429</v>
      </c>
      <c r="D2432" s="294" t="s">
        <v>422</v>
      </c>
      <c r="E2432" s="455">
        <v>2180</v>
      </c>
      <c r="F2432" s="293" t="s">
        <v>163</v>
      </c>
      <c r="G2432" s="293" t="s">
        <v>7</v>
      </c>
      <c r="H2432" s="544">
        <v>44897</v>
      </c>
      <c r="I2432" s="293" t="s">
        <v>164</v>
      </c>
      <c r="J2432" s="256" t="s">
        <v>3912</v>
      </c>
      <c r="K2432" s="293" t="s">
        <v>1751</v>
      </c>
      <c r="L2432" s="251" t="s">
        <v>3900</v>
      </c>
      <c r="M2432" s="298" t="s">
        <v>825</v>
      </c>
      <c r="N2432" s="353">
        <v>220</v>
      </c>
      <c r="O2432" s="296"/>
      <c r="P2432" s="297"/>
      <c r="Q2432" s="293"/>
      <c r="R2432" s="293"/>
      <c r="S2432" s="293"/>
    </row>
    <row r="2433" spans="2:19" ht="15">
      <c r="B2433" s="247">
        <f t="shared" si="4"/>
        <v>5888</v>
      </c>
      <c r="C2433" s="293" t="s">
        <v>429</v>
      </c>
      <c r="D2433" s="294" t="s">
        <v>819</v>
      </c>
      <c r="E2433" s="455">
        <v>2180</v>
      </c>
      <c r="F2433" s="293" t="s">
        <v>163</v>
      </c>
      <c r="G2433" s="293" t="s">
        <v>7</v>
      </c>
      <c r="H2433" s="544">
        <v>44897</v>
      </c>
      <c r="I2433" s="293" t="s">
        <v>164</v>
      </c>
      <c r="J2433" s="256" t="s">
        <v>3913</v>
      </c>
      <c r="K2433" s="293" t="s">
        <v>1751</v>
      </c>
      <c r="L2433" s="251" t="s">
        <v>3901</v>
      </c>
      <c r="M2433" s="298" t="s">
        <v>861</v>
      </c>
      <c r="N2433" s="353">
        <v>187</v>
      </c>
      <c r="O2433" s="296"/>
      <c r="P2433" s="297"/>
      <c r="Q2433" s="293"/>
      <c r="R2433" s="293"/>
      <c r="S2433" s="293"/>
    </row>
    <row r="2434" spans="2:19" ht="15">
      <c r="B2434" s="247">
        <f t="shared" si="4"/>
        <v>5889</v>
      </c>
      <c r="C2434" s="293" t="s">
        <v>429</v>
      </c>
      <c r="D2434" s="294" t="s">
        <v>1637</v>
      </c>
      <c r="E2434" s="455">
        <v>3350</v>
      </c>
      <c r="F2434" s="293" t="s">
        <v>198</v>
      </c>
      <c r="G2434" s="293" t="s">
        <v>7</v>
      </c>
      <c r="H2434" s="544">
        <v>44896</v>
      </c>
      <c r="I2434" s="293" t="s">
        <v>164</v>
      </c>
      <c r="J2434" s="256" t="s">
        <v>3285</v>
      </c>
      <c r="K2434" s="293" t="s">
        <v>1749</v>
      </c>
      <c r="L2434" s="251" t="s">
        <v>3902</v>
      </c>
      <c r="M2434" s="298" t="s">
        <v>1640</v>
      </c>
      <c r="N2434" s="353">
        <v>334</v>
      </c>
      <c r="O2434" s="296"/>
      <c r="P2434" s="297"/>
      <c r="Q2434" s="293"/>
      <c r="R2434" s="293"/>
      <c r="S2434" s="293"/>
    </row>
    <row r="2435" spans="2:19" ht="15">
      <c r="B2435" s="247">
        <f t="shared" ref="B2435:B2498" si="5">B2434+1</f>
        <v>5890</v>
      </c>
      <c r="C2435" s="293" t="s">
        <v>429</v>
      </c>
      <c r="D2435" s="294" t="s">
        <v>2841</v>
      </c>
      <c r="E2435" s="455">
        <v>2180</v>
      </c>
      <c r="F2435" s="293" t="s">
        <v>303</v>
      </c>
      <c r="G2435" s="293" t="s">
        <v>7</v>
      </c>
      <c r="H2435" s="544">
        <v>44896</v>
      </c>
      <c r="I2435" s="293" t="s">
        <v>164</v>
      </c>
      <c r="J2435" s="256" t="s">
        <v>3914</v>
      </c>
      <c r="K2435" s="293" t="s">
        <v>1775</v>
      </c>
      <c r="L2435" s="251">
        <v>252311</v>
      </c>
      <c r="M2435" s="298" t="s">
        <v>2840</v>
      </c>
      <c r="N2435" s="353">
        <v>413</v>
      </c>
      <c r="O2435" s="296"/>
      <c r="P2435" s="297"/>
      <c r="Q2435" s="293"/>
      <c r="R2435" s="293"/>
      <c r="S2435" s="293"/>
    </row>
    <row r="2436" spans="2:19" ht="15">
      <c r="B2436" s="247">
        <f t="shared" si="5"/>
        <v>5891</v>
      </c>
      <c r="C2436" s="293" t="s">
        <v>429</v>
      </c>
      <c r="D2436" s="294" t="s">
        <v>2837</v>
      </c>
      <c r="E2436" s="455">
        <v>2189</v>
      </c>
      <c r="F2436" s="293" t="s">
        <v>303</v>
      </c>
      <c r="G2436" s="293" t="s">
        <v>7</v>
      </c>
      <c r="H2436" s="544">
        <v>44896</v>
      </c>
      <c r="I2436" s="293" t="s">
        <v>164</v>
      </c>
      <c r="J2436" s="256" t="s">
        <v>3914</v>
      </c>
      <c r="K2436" s="293" t="s">
        <v>1775</v>
      </c>
      <c r="L2436" s="251" t="s">
        <v>3903</v>
      </c>
      <c r="M2436" s="298" t="s">
        <v>2836</v>
      </c>
      <c r="N2436" s="353">
        <v>412</v>
      </c>
      <c r="O2436" s="296"/>
      <c r="P2436" s="297"/>
      <c r="Q2436" s="293"/>
      <c r="R2436" s="293"/>
      <c r="S2436" s="293"/>
    </row>
    <row r="2437" spans="2:19" ht="15.6">
      <c r="B2437" s="247">
        <f t="shared" si="5"/>
        <v>5892</v>
      </c>
      <c r="C2437" s="211" t="s">
        <v>294</v>
      </c>
      <c r="D2437" s="294" t="s">
        <v>2201</v>
      </c>
      <c r="E2437" s="455">
        <v>1600</v>
      </c>
      <c r="F2437" s="293" t="s">
        <v>166</v>
      </c>
      <c r="G2437" s="293" t="s">
        <v>7</v>
      </c>
      <c r="H2437" s="544">
        <v>44896</v>
      </c>
      <c r="I2437" s="293" t="s">
        <v>164</v>
      </c>
      <c r="J2437" s="256" t="s">
        <v>3908</v>
      </c>
      <c r="K2437" s="293" t="s">
        <v>903</v>
      </c>
      <c r="L2437" s="251" t="s">
        <v>3904</v>
      </c>
      <c r="M2437" s="298" t="s">
        <v>2200</v>
      </c>
      <c r="N2437" s="353">
        <v>365</v>
      </c>
      <c r="O2437" s="296" t="s">
        <v>686</v>
      </c>
      <c r="P2437" s="297"/>
      <c r="Q2437" s="293"/>
      <c r="R2437" s="293"/>
      <c r="S2437" s="293"/>
    </row>
    <row r="2438" spans="2:19" ht="15">
      <c r="B2438" s="247">
        <f t="shared" si="5"/>
        <v>5893</v>
      </c>
      <c r="C2438" s="293" t="s">
        <v>429</v>
      </c>
      <c r="D2438" s="294" t="s">
        <v>52</v>
      </c>
      <c r="E2438" s="455">
        <v>29000</v>
      </c>
      <c r="F2438" s="293" t="s">
        <v>198</v>
      </c>
      <c r="G2438" s="293" t="s">
        <v>7</v>
      </c>
      <c r="H2438" s="544">
        <v>44895</v>
      </c>
      <c r="I2438" s="293" t="s">
        <v>224</v>
      </c>
      <c r="J2438" s="256" t="s">
        <v>2954</v>
      </c>
      <c r="K2438" s="293" t="s">
        <v>1749</v>
      </c>
      <c r="L2438" s="251" t="s">
        <v>3905</v>
      </c>
      <c r="M2438" s="298" t="s">
        <v>53</v>
      </c>
      <c r="N2438" s="353">
        <v>96</v>
      </c>
      <c r="O2438" s="296"/>
      <c r="P2438" s="297"/>
      <c r="Q2438" s="293"/>
      <c r="R2438" s="293"/>
      <c r="S2438" s="293"/>
    </row>
    <row r="2439" spans="2:19" ht="15">
      <c r="B2439" s="247">
        <f t="shared" si="5"/>
        <v>5894</v>
      </c>
      <c r="C2439" s="293" t="s">
        <v>429</v>
      </c>
      <c r="D2439" s="294" t="s">
        <v>46</v>
      </c>
      <c r="E2439" s="455">
        <v>29000</v>
      </c>
      <c r="F2439" s="293" t="s">
        <v>198</v>
      </c>
      <c r="G2439" s="293" t="s">
        <v>7</v>
      </c>
      <c r="H2439" s="544">
        <v>44895</v>
      </c>
      <c r="I2439" s="293" t="s">
        <v>224</v>
      </c>
      <c r="J2439" s="256" t="s">
        <v>2954</v>
      </c>
      <c r="K2439" s="293" t="s">
        <v>1749</v>
      </c>
      <c r="L2439" s="251" t="s">
        <v>3906</v>
      </c>
      <c r="M2439" s="298" t="s">
        <v>47</v>
      </c>
      <c r="N2439" s="353">
        <v>196</v>
      </c>
      <c r="O2439" s="296"/>
      <c r="P2439" s="297"/>
      <c r="Q2439" s="293"/>
      <c r="R2439" s="293"/>
      <c r="S2439" s="293"/>
    </row>
    <row r="2440" spans="2:19" ht="15">
      <c r="B2440" s="247">
        <f t="shared" si="5"/>
        <v>5895</v>
      </c>
      <c r="C2440" s="293" t="s">
        <v>429</v>
      </c>
      <c r="D2440" s="294" t="s">
        <v>78</v>
      </c>
      <c r="E2440" s="455">
        <v>1600</v>
      </c>
      <c r="F2440" s="293" t="s">
        <v>166</v>
      </c>
      <c r="G2440" s="293" t="s">
        <v>7</v>
      </c>
      <c r="H2440" s="544">
        <v>44900</v>
      </c>
      <c r="I2440" s="293" t="s">
        <v>164</v>
      </c>
      <c r="J2440" s="256" t="s">
        <v>3920</v>
      </c>
      <c r="K2440" s="293" t="s">
        <v>903</v>
      </c>
      <c r="L2440" s="251" t="s">
        <v>3915</v>
      </c>
      <c r="M2440" s="298" t="s">
        <v>79</v>
      </c>
      <c r="N2440" s="353">
        <v>213</v>
      </c>
      <c r="O2440" s="296"/>
      <c r="P2440" s="297"/>
      <c r="Q2440" s="293"/>
      <c r="R2440" s="293"/>
      <c r="S2440" s="293"/>
    </row>
    <row r="2441" spans="2:19" ht="15">
      <c r="B2441" s="247">
        <f t="shared" si="5"/>
        <v>5896</v>
      </c>
      <c r="C2441" s="293" t="s">
        <v>429</v>
      </c>
      <c r="D2441" s="294" t="s">
        <v>2694</v>
      </c>
      <c r="E2441" s="455">
        <v>2180</v>
      </c>
      <c r="F2441" s="293" t="s">
        <v>166</v>
      </c>
      <c r="G2441" s="293" t="s">
        <v>7</v>
      </c>
      <c r="H2441" s="544">
        <v>44900</v>
      </c>
      <c r="I2441" s="293" t="s">
        <v>164</v>
      </c>
      <c r="J2441" s="256" t="s">
        <v>3584</v>
      </c>
      <c r="K2441" s="293" t="s">
        <v>903</v>
      </c>
      <c r="L2441" s="251">
        <v>298882</v>
      </c>
      <c r="M2441" s="298" t="s">
        <v>2693</v>
      </c>
      <c r="N2441" s="353">
        <v>382</v>
      </c>
      <c r="O2441" s="296"/>
      <c r="P2441" s="297"/>
      <c r="Q2441" s="293"/>
      <c r="R2441" s="293"/>
      <c r="S2441" s="293"/>
    </row>
    <row r="2442" spans="2:19" ht="15">
      <c r="B2442" s="247">
        <f t="shared" si="5"/>
        <v>5897</v>
      </c>
      <c r="C2442" s="293" t="s">
        <v>429</v>
      </c>
      <c r="D2442" s="294" t="s">
        <v>580</v>
      </c>
      <c r="E2442" s="455">
        <v>3350</v>
      </c>
      <c r="F2442" s="293" t="s">
        <v>865</v>
      </c>
      <c r="G2442" s="293" t="s">
        <v>7</v>
      </c>
      <c r="H2442" s="544">
        <v>44900</v>
      </c>
      <c r="I2442" s="293" t="s">
        <v>164</v>
      </c>
      <c r="J2442" s="256" t="s">
        <v>2606</v>
      </c>
      <c r="K2442" s="293" t="s">
        <v>1770</v>
      </c>
      <c r="L2442" s="251">
        <v>383544</v>
      </c>
      <c r="M2442" s="298" t="s">
        <v>848</v>
      </c>
      <c r="N2442" s="353">
        <v>306</v>
      </c>
      <c r="O2442" s="296"/>
      <c r="P2442" s="297"/>
      <c r="Q2442" s="293"/>
      <c r="R2442" s="293"/>
      <c r="S2442" s="293"/>
    </row>
    <row r="2443" spans="2:19" ht="15">
      <c r="B2443" s="247">
        <f t="shared" si="5"/>
        <v>5898</v>
      </c>
      <c r="C2443" s="293"/>
      <c r="D2443" s="294"/>
      <c r="E2443" s="455"/>
      <c r="F2443" s="293"/>
      <c r="G2443" s="293"/>
      <c r="H2443" s="544"/>
      <c r="I2443" s="293"/>
      <c r="J2443" s="256"/>
      <c r="K2443" s="293"/>
      <c r="L2443" s="251"/>
      <c r="M2443" s="298"/>
      <c r="N2443" s="353"/>
      <c r="O2443" s="296"/>
      <c r="P2443" s="297"/>
      <c r="Q2443" s="293"/>
      <c r="R2443" s="293"/>
      <c r="S2443" s="293"/>
    </row>
    <row r="2444" spans="2:19" ht="15">
      <c r="B2444" s="247">
        <f t="shared" si="5"/>
        <v>5899</v>
      </c>
      <c r="C2444" s="293" t="s">
        <v>429</v>
      </c>
      <c r="D2444" s="294" t="s">
        <v>2281</v>
      </c>
      <c r="E2444" s="455">
        <v>3350</v>
      </c>
      <c r="F2444" s="293" t="s">
        <v>198</v>
      </c>
      <c r="G2444" s="293" t="s">
        <v>7</v>
      </c>
      <c r="H2444" s="544">
        <v>44900</v>
      </c>
      <c r="I2444" s="293" t="s">
        <v>164</v>
      </c>
      <c r="J2444" s="256" t="s">
        <v>3496</v>
      </c>
      <c r="K2444" s="293" t="s">
        <v>1749</v>
      </c>
      <c r="L2444" s="251" t="s">
        <v>3916</v>
      </c>
      <c r="M2444" s="298" t="s">
        <v>62</v>
      </c>
      <c r="N2444" s="353">
        <v>211</v>
      </c>
      <c r="O2444" s="296"/>
      <c r="P2444" s="297"/>
      <c r="Q2444" s="293"/>
      <c r="R2444" s="293"/>
      <c r="S2444" s="293"/>
    </row>
    <row r="2445" spans="2:19" ht="15">
      <c r="B2445" s="247">
        <f t="shared" si="5"/>
        <v>5900</v>
      </c>
      <c r="C2445" s="293" t="s">
        <v>429</v>
      </c>
      <c r="D2445" s="294" t="s">
        <v>72</v>
      </c>
      <c r="E2445" s="455">
        <v>1400</v>
      </c>
      <c r="F2445" s="293" t="s">
        <v>166</v>
      </c>
      <c r="G2445" s="293" t="s">
        <v>7</v>
      </c>
      <c r="H2445" s="544">
        <v>44900</v>
      </c>
      <c r="I2445" s="293" t="s">
        <v>164</v>
      </c>
      <c r="J2445" s="256" t="s">
        <v>2485</v>
      </c>
      <c r="K2445" s="293" t="s">
        <v>903</v>
      </c>
      <c r="L2445" s="251" t="s">
        <v>3917</v>
      </c>
      <c r="M2445" s="298" t="s">
        <v>73</v>
      </c>
      <c r="N2445" s="353">
        <v>268</v>
      </c>
      <c r="O2445" s="296"/>
      <c r="P2445" s="297"/>
      <c r="Q2445" s="293"/>
      <c r="R2445" s="293"/>
      <c r="S2445" s="293"/>
    </row>
    <row r="2446" spans="2:19" ht="15">
      <c r="B2446" s="247">
        <f t="shared" si="5"/>
        <v>5901</v>
      </c>
      <c r="C2446" s="293" t="s">
        <v>429</v>
      </c>
      <c r="D2446" s="294" t="s">
        <v>215</v>
      </c>
      <c r="E2446" s="455">
        <v>1400</v>
      </c>
      <c r="F2446" s="293" t="s">
        <v>166</v>
      </c>
      <c r="G2446" s="293" t="s">
        <v>7</v>
      </c>
      <c r="H2446" s="544">
        <v>44900</v>
      </c>
      <c r="I2446" s="293" t="s">
        <v>164</v>
      </c>
      <c r="J2446" s="256" t="s">
        <v>2485</v>
      </c>
      <c r="K2446" s="293" t="s">
        <v>903</v>
      </c>
      <c r="L2446" s="251" t="s">
        <v>3918</v>
      </c>
      <c r="M2446" s="298" t="s">
        <v>92</v>
      </c>
      <c r="N2446" s="353">
        <v>200</v>
      </c>
      <c r="O2446" s="296"/>
      <c r="P2446" s="297"/>
      <c r="Q2446" s="293"/>
      <c r="R2446" s="293"/>
      <c r="S2446" s="293"/>
    </row>
    <row r="2447" spans="2:19" ht="15">
      <c r="B2447" s="247">
        <f t="shared" si="5"/>
        <v>5902</v>
      </c>
      <c r="C2447" s="293" t="s">
        <v>429</v>
      </c>
      <c r="D2447" s="294" t="s">
        <v>258</v>
      </c>
      <c r="E2447" s="455">
        <v>480</v>
      </c>
      <c r="F2447" s="293" t="s">
        <v>303</v>
      </c>
      <c r="G2447" s="293" t="s">
        <v>7</v>
      </c>
      <c r="H2447" s="544">
        <v>44901</v>
      </c>
      <c r="I2447" s="293" t="s">
        <v>399</v>
      </c>
      <c r="J2447" s="256" t="s">
        <v>3944</v>
      </c>
      <c r="K2447" s="293" t="s">
        <v>1775</v>
      </c>
      <c r="L2447" s="251" t="s">
        <v>3921</v>
      </c>
      <c r="M2447" s="298" t="s">
        <v>1013</v>
      </c>
      <c r="N2447" s="353"/>
      <c r="O2447" s="296"/>
      <c r="P2447" s="297"/>
      <c r="Q2447" s="293"/>
      <c r="R2447" s="293"/>
      <c r="S2447" s="293"/>
    </row>
    <row r="2448" spans="2:19" ht="15">
      <c r="B2448" s="247">
        <f t="shared" si="5"/>
        <v>5903</v>
      </c>
      <c r="C2448" s="293" t="s">
        <v>2714</v>
      </c>
      <c r="D2448" s="294" t="s">
        <v>261</v>
      </c>
      <c r="E2448" s="455">
        <v>1350</v>
      </c>
      <c r="F2448" s="293" t="s">
        <v>166</v>
      </c>
      <c r="G2448" s="293" t="s">
        <v>7</v>
      </c>
      <c r="H2448" s="544">
        <v>44901</v>
      </c>
      <c r="I2448" s="293" t="s">
        <v>164</v>
      </c>
      <c r="J2448" s="256" t="s">
        <v>2974</v>
      </c>
      <c r="K2448" s="293" t="s">
        <v>903</v>
      </c>
      <c r="L2448" s="251" t="s">
        <v>3922</v>
      </c>
      <c r="M2448" s="298" t="s">
        <v>946</v>
      </c>
      <c r="N2448" s="353">
        <v>14</v>
      </c>
      <c r="O2448" s="296"/>
      <c r="P2448" s="297"/>
      <c r="Q2448" s="293"/>
      <c r="R2448" s="293"/>
      <c r="S2448" s="293"/>
    </row>
    <row r="2449" spans="2:19" ht="15">
      <c r="B2449" s="247">
        <f t="shared" si="5"/>
        <v>5904</v>
      </c>
      <c r="C2449" s="293" t="s">
        <v>429</v>
      </c>
      <c r="D2449" s="294" t="s">
        <v>2210</v>
      </c>
      <c r="E2449" s="455">
        <v>2180</v>
      </c>
      <c r="F2449" s="293" t="s">
        <v>163</v>
      </c>
      <c r="G2449" s="293" t="s">
        <v>7</v>
      </c>
      <c r="H2449" s="544">
        <v>44901</v>
      </c>
      <c r="I2449" s="293" t="s">
        <v>164</v>
      </c>
      <c r="J2449" s="256" t="s">
        <v>3945</v>
      </c>
      <c r="K2449" s="293" t="s">
        <v>1751</v>
      </c>
      <c r="L2449" s="251" t="s">
        <v>3923</v>
      </c>
      <c r="M2449" s="298" t="s">
        <v>2269</v>
      </c>
      <c r="N2449" s="353">
        <v>366</v>
      </c>
      <c r="O2449" s="296" t="s">
        <v>686</v>
      </c>
      <c r="P2449" s="297"/>
      <c r="Q2449" s="293"/>
      <c r="R2449" s="293"/>
      <c r="S2449" s="293"/>
    </row>
    <row r="2450" spans="2:19" ht="15">
      <c r="B2450" s="247">
        <f t="shared" si="5"/>
        <v>5905</v>
      </c>
      <c r="C2450" s="293" t="s">
        <v>429</v>
      </c>
      <c r="D2450" s="294" t="s">
        <v>2891</v>
      </c>
      <c r="E2450" s="455">
        <v>1350</v>
      </c>
      <c r="F2450" s="293" t="s">
        <v>166</v>
      </c>
      <c r="G2450" s="293" t="s">
        <v>7</v>
      </c>
      <c r="H2450" s="544">
        <v>44901</v>
      </c>
      <c r="I2450" s="293" t="s">
        <v>164</v>
      </c>
      <c r="J2450" s="256" t="s">
        <v>3064</v>
      </c>
      <c r="K2450" s="293" t="s">
        <v>903</v>
      </c>
      <c r="L2450" s="251" t="s">
        <v>3924</v>
      </c>
      <c r="M2450" s="298" t="s">
        <v>2890</v>
      </c>
      <c r="N2450" s="353">
        <v>428</v>
      </c>
      <c r="O2450" s="296"/>
      <c r="P2450" s="297"/>
      <c r="Q2450" s="293"/>
      <c r="R2450" s="293"/>
      <c r="S2450" s="293"/>
    </row>
    <row r="2451" spans="2:19" ht="15">
      <c r="B2451" s="247">
        <f t="shared" si="5"/>
        <v>5906</v>
      </c>
      <c r="C2451" s="293" t="s">
        <v>429</v>
      </c>
      <c r="D2451" s="294" t="s">
        <v>2646</v>
      </c>
      <c r="E2451" s="455">
        <v>2180</v>
      </c>
      <c r="F2451" s="293" t="s">
        <v>303</v>
      </c>
      <c r="G2451" s="293" t="s">
        <v>7</v>
      </c>
      <c r="H2451" s="544">
        <v>44901</v>
      </c>
      <c r="I2451" s="293" t="s">
        <v>164</v>
      </c>
      <c r="J2451" s="256" t="s">
        <v>3928</v>
      </c>
      <c r="K2451" s="293" t="s">
        <v>1775</v>
      </c>
      <c r="L2451" s="251" t="s">
        <v>3925</v>
      </c>
      <c r="M2451" s="298" t="s">
        <v>2645</v>
      </c>
      <c r="N2451" s="353">
        <v>380</v>
      </c>
      <c r="O2451" s="296"/>
      <c r="P2451" s="297"/>
      <c r="Q2451" s="293"/>
      <c r="R2451" s="293"/>
      <c r="S2451" s="293"/>
    </row>
    <row r="2452" spans="2:19" ht="15">
      <c r="B2452" s="247">
        <f t="shared" si="5"/>
        <v>5907</v>
      </c>
      <c r="C2452" s="293" t="s">
        <v>429</v>
      </c>
      <c r="D2452" s="294" t="s">
        <v>767</v>
      </c>
      <c r="E2452" s="455">
        <v>1800</v>
      </c>
      <c r="F2452" s="293" t="s">
        <v>163</v>
      </c>
      <c r="G2452" s="293" t="s">
        <v>7</v>
      </c>
      <c r="H2452" s="544">
        <v>44901</v>
      </c>
      <c r="I2452" s="293" t="s">
        <v>164</v>
      </c>
      <c r="J2452" s="256" t="s">
        <v>4017</v>
      </c>
      <c r="K2452" s="293" t="s">
        <v>1751</v>
      </c>
      <c r="L2452" s="251" t="s">
        <v>3926</v>
      </c>
      <c r="M2452" s="298" t="s">
        <v>852</v>
      </c>
      <c r="N2452" s="353">
        <v>311</v>
      </c>
      <c r="O2452" s="296"/>
      <c r="P2452" s="297"/>
      <c r="Q2452" s="293"/>
      <c r="R2452" s="293"/>
      <c r="S2452" s="293"/>
    </row>
    <row r="2453" spans="2:19" ht="15">
      <c r="B2453" s="247">
        <f t="shared" si="5"/>
        <v>5908</v>
      </c>
      <c r="C2453" s="293" t="s">
        <v>429</v>
      </c>
      <c r="D2453" s="294" t="s">
        <v>820</v>
      </c>
      <c r="E2453" s="455">
        <v>1800</v>
      </c>
      <c r="F2453" s="293" t="s">
        <v>163</v>
      </c>
      <c r="G2453" s="293" t="s">
        <v>7</v>
      </c>
      <c r="H2453" s="544">
        <v>44901</v>
      </c>
      <c r="I2453" s="293" t="s">
        <v>164</v>
      </c>
      <c r="J2453" s="256" t="s">
        <v>3223</v>
      </c>
      <c r="K2453" s="293" t="s">
        <v>1751</v>
      </c>
      <c r="L2453" s="251" t="s">
        <v>3927</v>
      </c>
      <c r="M2453" s="298" t="s">
        <v>862</v>
      </c>
      <c r="N2453" s="353">
        <v>321</v>
      </c>
      <c r="O2453" s="296"/>
      <c r="P2453" s="297"/>
      <c r="Q2453" s="293"/>
      <c r="R2453" s="293"/>
      <c r="S2453" s="293"/>
    </row>
    <row r="2454" spans="2:19" ht="15">
      <c r="B2454" s="247">
        <f t="shared" si="5"/>
        <v>5909</v>
      </c>
      <c r="C2454" s="293" t="s">
        <v>429</v>
      </c>
      <c r="D2454" s="294" t="s">
        <v>319</v>
      </c>
      <c r="E2454" s="455">
        <v>3000</v>
      </c>
      <c r="F2454" s="293" t="s">
        <v>198</v>
      </c>
      <c r="G2454" s="293" t="s">
        <v>7</v>
      </c>
      <c r="H2454" s="544">
        <v>44902</v>
      </c>
      <c r="I2454" s="293" t="s">
        <v>164</v>
      </c>
      <c r="J2454" s="256" t="s">
        <v>2632</v>
      </c>
      <c r="K2454" s="293" t="s">
        <v>1749</v>
      </c>
      <c r="L2454" s="251" t="s">
        <v>3929</v>
      </c>
      <c r="M2454" s="298" t="s">
        <v>1385</v>
      </c>
      <c r="N2454" s="353">
        <v>270</v>
      </c>
      <c r="O2454" s="296"/>
      <c r="P2454" s="297"/>
      <c r="Q2454" s="293"/>
      <c r="R2454" s="293"/>
      <c r="S2454" s="293"/>
    </row>
    <row r="2455" spans="2:19" ht="15">
      <c r="B2455" s="247">
        <f t="shared" si="5"/>
        <v>5910</v>
      </c>
      <c r="C2455" s="293" t="s">
        <v>429</v>
      </c>
      <c r="D2455" s="294" t="s">
        <v>2593</v>
      </c>
      <c r="E2455" s="455">
        <v>3350</v>
      </c>
      <c r="F2455" s="293" t="s">
        <v>865</v>
      </c>
      <c r="G2455" s="293" t="s">
        <v>7</v>
      </c>
      <c r="H2455" s="544">
        <v>44902</v>
      </c>
      <c r="I2455" s="293" t="s">
        <v>164</v>
      </c>
      <c r="J2455" s="256" t="s">
        <v>3243</v>
      </c>
      <c r="K2455" s="293" t="s">
        <v>1770</v>
      </c>
      <c r="L2455" s="251" t="s">
        <v>3930</v>
      </c>
      <c r="M2455" s="298" t="s">
        <v>2591</v>
      </c>
      <c r="N2455" s="353">
        <v>378</v>
      </c>
      <c r="O2455" s="296"/>
      <c r="P2455" s="297"/>
      <c r="Q2455" s="293"/>
      <c r="R2455" s="293"/>
      <c r="S2455" s="293"/>
    </row>
    <row r="2456" spans="2:19" ht="15">
      <c r="B2456" s="247">
        <f t="shared" si="5"/>
        <v>5911</v>
      </c>
      <c r="C2456" s="293" t="s">
        <v>429</v>
      </c>
      <c r="D2456" s="294" t="s">
        <v>2593</v>
      </c>
      <c r="E2456" s="455">
        <v>3350</v>
      </c>
      <c r="F2456" s="293" t="s">
        <v>865</v>
      </c>
      <c r="G2456" s="293" t="s">
        <v>7</v>
      </c>
      <c r="H2456" s="544">
        <v>44902</v>
      </c>
      <c r="I2456" s="293" t="s">
        <v>164</v>
      </c>
      <c r="J2456" s="256" t="s">
        <v>3170</v>
      </c>
      <c r="K2456" s="293" t="s">
        <v>1770</v>
      </c>
      <c r="L2456" s="251" t="s">
        <v>3931</v>
      </c>
      <c r="M2456" s="298" t="s">
        <v>2591</v>
      </c>
      <c r="N2456" s="353">
        <v>378</v>
      </c>
      <c r="O2456" s="296"/>
      <c r="P2456" s="297"/>
      <c r="Q2456" s="293"/>
      <c r="R2456" s="293"/>
      <c r="S2456" s="293"/>
    </row>
    <row r="2457" spans="2:19" ht="15">
      <c r="B2457" s="247">
        <f t="shared" si="5"/>
        <v>5912</v>
      </c>
      <c r="C2457" s="293" t="s">
        <v>429</v>
      </c>
      <c r="D2457" s="294" t="s">
        <v>2864</v>
      </c>
      <c r="E2457" s="455">
        <v>40000</v>
      </c>
      <c r="F2457" s="293" t="s">
        <v>303</v>
      </c>
      <c r="G2457" s="293" t="s">
        <v>7</v>
      </c>
      <c r="H2457" s="544">
        <v>44902</v>
      </c>
      <c r="I2457" s="293" t="s">
        <v>164</v>
      </c>
      <c r="J2457" s="256" t="s">
        <v>164</v>
      </c>
      <c r="K2457" s="293" t="s">
        <v>1775</v>
      </c>
      <c r="L2457" s="251" t="s">
        <v>3932</v>
      </c>
      <c r="M2457" s="298" t="s">
        <v>2862</v>
      </c>
      <c r="N2457" s="353">
        <v>419</v>
      </c>
      <c r="O2457" s="296"/>
      <c r="P2457" s="297"/>
      <c r="Q2457" s="293"/>
      <c r="R2457" s="293"/>
      <c r="S2457" s="293"/>
    </row>
    <row r="2458" spans="2:19" ht="15">
      <c r="B2458" s="247">
        <f t="shared" si="5"/>
        <v>5913</v>
      </c>
      <c r="C2458" s="293" t="s">
        <v>429</v>
      </c>
      <c r="D2458" s="294" t="s">
        <v>993</v>
      </c>
      <c r="E2458" s="455">
        <v>7000</v>
      </c>
      <c r="F2458" s="293" t="s">
        <v>303</v>
      </c>
      <c r="G2458" s="293" t="s">
        <v>7</v>
      </c>
      <c r="H2458" s="544">
        <v>44901</v>
      </c>
      <c r="I2458" s="293" t="s">
        <v>224</v>
      </c>
      <c r="J2458" s="256" t="s">
        <v>2954</v>
      </c>
      <c r="K2458" s="293" t="s">
        <v>1775</v>
      </c>
      <c r="L2458" s="251" t="s">
        <v>3943</v>
      </c>
      <c r="M2458" s="298" t="s">
        <v>991</v>
      </c>
      <c r="N2458" s="353">
        <v>28</v>
      </c>
      <c r="O2458" s="296"/>
      <c r="P2458" s="297"/>
      <c r="Q2458" s="293"/>
      <c r="R2458" s="293"/>
      <c r="S2458" s="293"/>
    </row>
    <row r="2459" spans="2:19" ht="15">
      <c r="B2459" s="247">
        <f t="shared" si="5"/>
        <v>5914</v>
      </c>
      <c r="C2459" s="293" t="s">
        <v>429</v>
      </c>
      <c r="D2459" s="294" t="s">
        <v>104</v>
      </c>
      <c r="E2459" s="455">
        <v>2180</v>
      </c>
      <c r="F2459" s="293" t="s">
        <v>163</v>
      </c>
      <c r="G2459" s="293" t="s">
        <v>7</v>
      </c>
      <c r="H2459" s="544">
        <v>44901</v>
      </c>
      <c r="I2459" s="293" t="s">
        <v>164</v>
      </c>
      <c r="J2459" s="256" t="s">
        <v>3552</v>
      </c>
      <c r="K2459" s="293" t="s">
        <v>1751</v>
      </c>
      <c r="L2459" s="251" t="s">
        <v>3933</v>
      </c>
      <c r="M2459" s="298" t="s">
        <v>105</v>
      </c>
      <c r="N2459" s="353">
        <v>241</v>
      </c>
      <c r="O2459" s="296"/>
      <c r="P2459" s="297"/>
      <c r="Q2459" s="293"/>
      <c r="R2459" s="293"/>
      <c r="S2459" s="293"/>
    </row>
    <row r="2460" spans="2:19" ht="15">
      <c r="B2460" s="247">
        <f t="shared" si="5"/>
        <v>5915</v>
      </c>
      <c r="C2460" s="293" t="s">
        <v>429</v>
      </c>
      <c r="D2460" s="294" t="s">
        <v>1582</v>
      </c>
      <c r="E2460" s="455">
        <v>1350</v>
      </c>
      <c r="F2460" s="293" t="s">
        <v>166</v>
      </c>
      <c r="G2460" s="293" t="s">
        <v>7</v>
      </c>
      <c r="H2460" s="544">
        <v>44901</v>
      </c>
      <c r="I2460" s="293" t="s">
        <v>164</v>
      </c>
      <c r="J2460" s="256" t="s">
        <v>4038</v>
      </c>
      <c r="K2460" s="293" t="s">
        <v>903</v>
      </c>
      <c r="L2460" s="251" t="s">
        <v>3934</v>
      </c>
      <c r="M2460" s="298" t="s">
        <v>1587</v>
      </c>
      <c r="N2460" s="353">
        <v>326</v>
      </c>
      <c r="O2460" s="296"/>
      <c r="P2460" s="297"/>
      <c r="Q2460" s="293"/>
      <c r="R2460" s="293"/>
      <c r="S2460" s="293"/>
    </row>
    <row r="2461" spans="2:19" ht="15">
      <c r="B2461" s="247">
        <f t="shared" si="5"/>
        <v>5916</v>
      </c>
      <c r="C2461" s="293" t="s">
        <v>429</v>
      </c>
      <c r="D2461" s="294" t="s">
        <v>2933</v>
      </c>
      <c r="E2461" s="455">
        <v>3497</v>
      </c>
      <c r="F2461" s="293" t="s">
        <v>198</v>
      </c>
      <c r="G2461" s="293" t="s">
        <v>7</v>
      </c>
      <c r="H2461" s="544">
        <v>44901</v>
      </c>
      <c r="I2461" s="293" t="s">
        <v>164</v>
      </c>
      <c r="J2461" s="256" t="s">
        <v>2062</v>
      </c>
      <c r="K2461" s="293" t="s">
        <v>1749</v>
      </c>
      <c r="L2461" s="251" t="s">
        <v>3935</v>
      </c>
      <c r="M2461" s="298" t="s">
        <v>2932</v>
      </c>
      <c r="N2461" s="353">
        <v>445</v>
      </c>
      <c r="O2461" s="296"/>
      <c r="P2461" s="297"/>
      <c r="Q2461" s="293"/>
      <c r="R2461" s="293"/>
      <c r="S2461" s="293"/>
    </row>
    <row r="2462" spans="2:19" ht="15">
      <c r="B2462" s="247">
        <f t="shared" si="5"/>
        <v>5917</v>
      </c>
      <c r="C2462" s="293" t="s">
        <v>429</v>
      </c>
      <c r="D2462" s="294" t="s">
        <v>592</v>
      </c>
      <c r="E2462" s="455">
        <v>3350</v>
      </c>
      <c r="F2462" s="293" t="s">
        <v>865</v>
      </c>
      <c r="G2462" s="293" t="s">
        <v>7</v>
      </c>
      <c r="H2462" s="544">
        <v>44901</v>
      </c>
      <c r="I2462" s="293" t="s">
        <v>164</v>
      </c>
      <c r="J2462" s="256" t="s">
        <v>2606</v>
      </c>
      <c r="K2462" s="293" t="s">
        <v>1770</v>
      </c>
      <c r="L2462" s="251" t="s">
        <v>3936</v>
      </c>
      <c r="M2462" s="298" t="s">
        <v>838</v>
      </c>
      <c r="N2462" s="353">
        <v>283</v>
      </c>
      <c r="O2462" s="296"/>
      <c r="P2462" s="297"/>
      <c r="Q2462" s="293"/>
      <c r="R2462" s="293"/>
      <c r="S2462" s="293"/>
    </row>
    <row r="2463" spans="2:19" ht="15">
      <c r="B2463" s="247">
        <f t="shared" si="5"/>
        <v>5918</v>
      </c>
      <c r="C2463" s="293" t="s">
        <v>429</v>
      </c>
      <c r="D2463" s="294" t="s">
        <v>395</v>
      </c>
      <c r="E2463" s="455">
        <v>3350</v>
      </c>
      <c r="F2463" s="293" t="s">
        <v>198</v>
      </c>
      <c r="G2463" s="293" t="s">
        <v>7</v>
      </c>
      <c r="H2463" s="544">
        <v>44901</v>
      </c>
      <c r="I2463" s="293" t="s">
        <v>164</v>
      </c>
      <c r="J2463" s="256" t="s">
        <v>2632</v>
      </c>
      <c r="K2463" s="293" t="s">
        <v>1749</v>
      </c>
      <c r="L2463" s="251">
        <v>324963</v>
      </c>
      <c r="M2463" s="298" t="s">
        <v>1445</v>
      </c>
      <c r="N2463" s="353">
        <v>264</v>
      </c>
      <c r="O2463" s="296"/>
      <c r="P2463" s="297"/>
      <c r="Q2463" s="293"/>
      <c r="R2463" s="293"/>
      <c r="S2463" s="293"/>
    </row>
    <row r="2464" spans="2:19" ht="15">
      <c r="B2464" s="247">
        <f t="shared" si="5"/>
        <v>5919</v>
      </c>
      <c r="C2464" s="293" t="s">
        <v>429</v>
      </c>
      <c r="D2464" s="294" t="s">
        <v>412</v>
      </c>
      <c r="E2464" s="455">
        <v>2800</v>
      </c>
      <c r="F2464" s="293" t="s">
        <v>865</v>
      </c>
      <c r="G2464" s="293" t="s">
        <v>7</v>
      </c>
      <c r="H2464" s="544">
        <v>44901</v>
      </c>
      <c r="I2464" s="293" t="s">
        <v>164</v>
      </c>
      <c r="J2464" s="256" t="s">
        <v>4692</v>
      </c>
      <c r="K2464" s="293" t="s">
        <v>1770</v>
      </c>
      <c r="L2464" s="251" t="s">
        <v>3937</v>
      </c>
      <c r="M2464" s="298" t="s">
        <v>822</v>
      </c>
      <c r="N2464" s="353">
        <v>374</v>
      </c>
      <c r="O2464" s="296"/>
      <c r="P2464" s="297"/>
      <c r="Q2464" s="293"/>
      <c r="R2464" s="293"/>
      <c r="S2464" s="293"/>
    </row>
    <row r="2465" spans="2:19" ht="15">
      <c r="B2465" s="247">
        <f t="shared" si="5"/>
        <v>5920</v>
      </c>
      <c r="C2465" s="293" t="s">
        <v>429</v>
      </c>
      <c r="D2465" s="294" t="s">
        <v>4597</v>
      </c>
      <c r="E2465" s="455">
        <v>2275</v>
      </c>
      <c r="F2465" s="293" t="s">
        <v>518</v>
      </c>
      <c r="G2465" s="293" t="s">
        <v>7</v>
      </c>
      <c r="H2465" s="544">
        <v>44901</v>
      </c>
      <c r="I2465" s="293" t="s">
        <v>164</v>
      </c>
      <c r="J2465" s="256" t="s">
        <v>2993</v>
      </c>
      <c r="K2465" s="293" t="s">
        <v>1771</v>
      </c>
      <c r="L2465" s="251">
        <v>326481</v>
      </c>
      <c r="M2465" s="298" t="s">
        <v>2887</v>
      </c>
      <c r="N2465" s="353">
        <v>427</v>
      </c>
      <c r="O2465" s="296"/>
      <c r="P2465" s="297"/>
      <c r="Q2465" s="293"/>
      <c r="R2465" s="293"/>
      <c r="S2465" s="293"/>
    </row>
    <row r="2466" spans="2:19" ht="15">
      <c r="B2466" s="247">
        <f t="shared" si="5"/>
        <v>5921</v>
      </c>
      <c r="C2466" s="293" t="s">
        <v>429</v>
      </c>
      <c r="D2466" s="294" t="s">
        <v>258</v>
      </c>
      <c r="E2466" s="455">
        <v>1455</v>
      </c>
      <c r="F2466" s="293" t="s">
        <v>303</v>
      </c>
      <c r="G2466" s="293" t="s">
        <v>7</v>
      </c>
      <c r="H2466" s="544">
        <v>44901</v>
      </c>
      <c r="I2466" s="293" t="s">
        <v>164</v>
      </c>
      <c r="J2466" s="256" t="s">
        <v>3950</v>
      </c>
      <c r="K2466" s="293" t="s">
        <v>1775</v>
      </c>
      <c r="L2466" s="251" t="s">
        <v>3938</v>
      </c>
      <c r="M2466" s="298" t="s">
        <v>1013</v>
      </c>
      <c r="N2466" s="353">
        <v>35</v>
      </c>
      <c r="O2466" s="296"/>
      <c r="P2466" s="297"/>
      <c r="Q2466" s="293"/>
      <c r="R2466" s="293"/>
      <c r="S2466" s="293"/>
    </row>
    <row r="2467" spans="2:19" ht="15">
      <c r="B2467" s="247">
        <f t="shared" si="5"/>
        <v>5922</v>
      </c>
      <c r="C2467" s="293" t="s">
        <v>429</v>
      </c>
      <c r="D2467" s="294" t="s">
        <v>106</v>
      </c>
      <c r="E2467" s="455">
        <v>2180</v>
      </c>
      <c r="F2467" s="293" t="s">
        <v>163</v>
      </c>
      <c r="G2467" s="293" t="s">
        <v>1609</v>
      </c>
      <c r="H2467" s="544">
        <v>44901</v>
      </c>
      <c r="I2467" s="293" t="s">
        <v>164</v>
      </c>
      <c r="J2467" s="268" t="s">
        <v>3703</v>
      </c>
      <c r="K2467" s="293" t="s">
        <v>1751</v>
      </c>
      <c r="L2467" s="251">
        <v>8945</v>
      </c>
      <c r="M2467" s="298" t="s">
        <v>107</v>
      </c>
      <c r="N2467" s="251">
        <v>242</v>
      </c>
      <c r="O2467" s="296"/>
      <c r="P2467" s="297"/>
      <c r="Q2467" s="293"/>
      <c r="R2467" s="293"/>
      <c r="S2467" s="293"/>
    </row>
    <row r="2468" spans="2:19" ht="15">
      <c r="B2468" s="247">
        <f t="shared" si="5"/>
        <v>5923</v>
      </c>
      <c r="C2468" s="293" t="s">
        <v>429</v>
      </c>
      <c r="D2468" s="294" t="s">
        <v>443</v>
      </c>
      <c r="E2468" s="455">
        <v>2800</v>
      </c>
      <c r="F2468" s="293" t="s">
        <v>198</v>
      </c>
      <c r="G2468" s="293" t="s">
        <v>7</v>
      </c>
      <c r="H2468" s="544">
        <v>44901</v>
      </c>
      <c r="I2468" s="293" t="s">
        <v>164</v>
      </c>
      <c r="J2468" s="256" t="s">
        <v>3946</v>
      </c>
      <c r="K2468" s="293" t="s">
        <v>1749</v>
      </c>
      <c r="L2468" s="251">
        <v>27324</v>
      </c>
      <c r="M2468" s="298" t="s">
        <v>1320</v>
      </c>
      <c r="N2468" s="353">
        <v>178</v>
      </c>
      <c r="O2468" s="296"/>
      <c r="P2468" s="297"/>
      <c r="Q2468" s="293"/>
      <c r="R2468" s="293"/>
      <c r="S2468" s="293"/>
    </row>
    <row r="2469" spans="2:19" ht="15">
      <c r="B2469" s="247">
        <f t="shared" si="5"/>
        <v>5924</v>
      </c>
      <c r="C2469" s="293" t="s">
        <v>429</v>
      </c>
      <c r="D2469" s="294" t="s">
        <v>443</v>
      </c>
      <c r="E2469" s="455">
        <v>2800</v>
      </c>
      <c r="F2469" s="293" t="s">
        <v>198</v>
      </c>
      <c r="G2469" s="293" t="s">
        <v>7</v>
      </c>
      <c r="H2469" s="544">
        <v>44901</v>
      </c>
      <c r="I2469" s="293" t="s">
        <v>164</v>
      </c>
      <c r="J2469" s="256" t="s">
        <v>3947</v>
      </c>
      <c r="K2469" s="293" t="s">
        <v>1749</v>
      </c>
      <c r="L2469" s="251">
        <v>27250</v>
      </c>
      <c r="M2469" s="298" t="s">
        <v>1320</v>
      </c>
      <c r="N2469" s="353">
        <v>178</v>
      </c>
      <c r="O2469" s="296"/>
      <c r="P2469" s="297"/>
      <c r="Q2469" s="293"/>
      <c r="R2469" s="293"/>
      <c r="S2469" s="293"/>
    </row>
    <row r="2470" spans="2:19" ht="15">
      <c r="B2470" s="247">
        <f t="shared" si="5"/>
        <v>5925</v>
      </c>
      <c r="C2470" s="293" t="s">
        <v>429</v>
      </c>
      <c r="D2470" s="294" t="s">
        <v>443</v>
      </c>
      <c r="E2470" s="455">
        <v>2800</v>
      </c>
      <c r="F2470" s="293" t="s">
        <v>198</v>
      </c>
      <c r="G2470" s="293" t="s">
        <v>7</v>
      </c>
      <c r="H2470" s="544">
        <v>44901</v>
      </c>
      <c r="I2470" s="293" t="s">
        <v>164</v>
      </c>
      <c r="J2470" s="256" t="s">
        <v>3948</v>
      </c>
      <c r="K2470" s="293" t="s">
        <v>1749</v>
      </c>
      <c r="L2470" s="251">
        <v>27352</v>
      </c>
      <c r="M2470" s="298" t="s">
        <v>1320</v>
      </c>
      <c r="N2470" s="353">
        <v>178</v>
      </c>
      <c r="O2470" s="296"/>
      <c r="P2470" s="297"/>
      <c r="Q2470" s="293"/>
      <c r="R2470" s="293"/>
      <c r="S2470" s="293"/>
    </row>
    <row r="2471" spans="2:19" ht="15">
      <c r="B2471" s="247">
        <f t="shared" si="5"/>
        <v>5926</v>
      </c>
      <c r="C2471" s="293" t="s">
        <v>429</v>
      </c>
      <c r="D2471" s="294" t="s">
        <v>443</v>
      </c>
      <c r="E2471" s="455">
        <v>2800</v>
      </c>
      <c r="F2471" s="293" t="s">
        <v>198</v>
      </c>
      <c r="G2471" s="293" t="s">
        <v>7</v>
      </c>
      <c r="H2471" s="544">
        <v>44901</v>
      </c>
      <c r="I2471" s="293" t="s">
        <v>164</v>
      </c>
      <c r="J2471" s="256" t="s">
        <v>3949</v>
      </c>
      <c r="K2471" s="293" t="s">
        <v>1749</v>
      </c>
      <c r="L2471" s="251">
        <v>27330</v>
      </c>
      <c r="M2471" s="298" t="s">
        <v>1320</v>
      </c>
      <c r="N2471" s="353">
        <v>178</v>
      </c>
      <c r="O2471" s="296"/>
      <c r="P2471" s="297"/>
      <c r="Q2471" s="293"/>
      <c r="R2471" s="293"/>
      <c r="S2471" s="293"/>
    </row>
    <row r="2472" spans="2:19" ht="15">
      <c r="B2472" s="247">
        <f t="shared" si="5"/>
        <v>5927</v>
      </c>
      <c r="C2472" s="293" t="s">
        <v>429</v>
      </c>
      <c r="D2472" s="294" t="s">
        <v>725</v>
      </c>
      <c r="E2472" s="455">
        <v>3350</v>
      </c>
      <c r="F2472" s="293" t="s">
        <v>865</v>
      </c>
      <c r="G2472" s="293" t="s">
        <v>7</v>
      </c>
      <c r="H2472" s="544">
        <v>44901</v>
      </c>
      <c r="I2472" s="293" t="s">
        <v>164</v>
      </c>
      <c r="J2472" s="256" t="s">
        <v>182</v>
      </c>
      <c r="K2472" s="293" t="s">
        <v>1770</v>
      </c>
      <c r="L2472" s="251" t="s">
        <v>3939</v>
      </c>
      <c r="M2472" s="298" t="s">
        <v>842</v>
      </c>
      <c r="N2472" s="353">
        <v>299</v>
      </c>
      <c r="O2472" s="296"/>
      <c r="P2472" s="297"/>
      <c r="Q2472" s="293"/>
      <c r="R2472" s="293"/>
      <c r="S2472" s="293"/>
    </row>
    <row r="2473" spans="2:19" ht="15">
      <c r="B2473" s="247">
        <f t="shared" si="5"/>
        <v>5928</v>
      </c>
      <c r="C2473" s="293" t="s">
        <v>429</v>
      </c>
      <c r="D2473" s="294" t="s">
        <v>32</v>
      </c>
      <c r="E2473" s="455">
        <v>29000</v>
      </c>
      <c r="F2473" s="293" t="s">
        <v>198</v>
      </c>
      <c r="G2473" s="293" t="s">
        <v>7</v>
      </c>
      <c r="H2473" s="544">
        <v>44901</v>
      </c>
      <c r="I2473" s="293" t="s">
        <v>224</v>
      </c>
      <c r="J2473" s="256" t="s">
        <v>2954</v>
      </c>
      <c r="K2473" s="293" t="s">
        <v>1749</v>
      </c>
      <c r="L2473" s="251" t="s">
        <v>3940</v>
      </c>
      <c r="M2473" s="298" t="s">
        <v>1354</v>
      </c>
      <c r="N2473" s="353">
        <v>193</v>
      </c>
      <c r="O2473" s="296"/>
      <c r="P2473" s="297"/>
      <c r="Q2473" s="293"/>
      <c r="R2473" s="293"/>
      <c r="S2473" s="293"/>
    </row>
    <row r="2474" spans="2:19" ht="15">
      <c r="B2474" s="247">
        <f t="shared" si="5"/>
        <v>5929</v>
      </c>
      <c r="C2474" s="293" t="s">
        <v>429</v>
      </c>
      <c r="D2474" s="294" t="s">
        <v>2900</v>
      </c>
      <c r="E2474" s="455">
        <v>2275</v>
      </c>
      <c r="F2474" s="293" t="s">
        <v>518</v>
      </c>
      <c r="G2474" s="293" t="s">
        <v>7</v>
      </c>
      <c r="H2474" s="544">
        <v>44901</v>
      </c>
      <c r="I2474" s="293" t="s">
        <v>164</v>
      </c>
      <c r="J2474" s="256" t="s">
        <v>2993</v>
      </c>
      <c r="K2474" s="293" t="s">
        <v>1771</v>
      </c>
      <c r="L2474" s="251" t="s">
        <v>3941</v>
      </c>
      <c r="M2474" s="298" t="s">
        <v>2898</v>
      </c>
      <c r="N2474" s="353">
        <v>430</v>
      </c>
      <c r="O2474" s="296"/>
      <c r="P2474" s="297"/>
      <c r="Q2474" s="293"/>
      <c r="R2474" s="293"/>
      <c r="S2474" s="293"/>
    </row>
    <row r="2475" spans="2:19" ht="15">
      <c r="B2475" s="247">
        <f t="shared" si="5"/>
        <v>5930</v>
      </c>
      <c r="C2475" s="293" t="s">
        <v>429</v>
      </c>
      <c r="D2475" s="294" t="s">
        <v>2896</v>
      </c>
      <c r="E2475" s="455">
        <v>2275</v>
      </c>
      <c r="F2475" s="293" t="s">
        <v>518</v>
      </c>
      <c r="G2475" s="293" t="s">
        <v>7</v>
      </c>
      <c r="H2475" s="544">
        <v>44901</v>
      </c>
      <c r="I2475" s="293" t="s">
        <v>164</v>
      </c>
      <c r="J2475" s="256" t="s">
        <v>2993</v>
      </c>
      <c r="K2475" s="293" t="s">
        <v>1771</v>
      </c>
      <c r="L2475" s="251" t="s">
        <v>3942</v>
      </c>
      <c r="M2475" s="298" t="s">
        <v>2894</v>
      </c>
      <c r="N2475" s="353">
        <v>429</v>
      </c>
      <c r="O2475" s="296"/>
      <c r="P2475" s="297"/>
      <c r="Q2475" s="293"/>
      <c r="R2475" s="293"/>
      <c r="S2475" s="293"/>
    </row>
    <row r="2476" spans="2:19" ht="15">
      <c r="B2476" s="247">
        <f t="shared" si="5"/>
        <v>5931</v>
      </c>
      <c r="C2476" s="293" t="s">
        <v>429</v>
      </c>
      <c r="D2476" s="294" t="s">
        <v>692</v>
      </c>
      <c r="E2476" s="455">
        <v>2800</v>
      </c>
      <c r="F2476" s="293" t="s">
        <v>198</v>
      </c>
      <c r="G2476" s="293" t="s">
        <v>7</v>
      </c>
      <c r="H2476" s="544">
        <v>44904</v>
      </c>
      <c r="I2476" s="293" t="s">
        <v>164</v>
      </c>
      <c r="J2476" s="256" t="s">
        <v>4106</v>
      </c>
      <c r="K2476" s="293" t="s">
        <v>1749</v>
      </c>
      <c r="L2476" s="251" t="s">
        <v>3951</v>
      </c>
      <c r="M2476" s="298" t="s">
        <v>843</v>
      </c>
      <c r="N2476" s="353">
        <v>420</v>
      </c>
      <c r="O2476" s="296"/>
      <c r="P2476" s="297"/>
      <c r="Q2476" s="293"/>
      <c r="R2476" s="293"/>
      <c r="S2476" s="293"/>
    </row>
    <row r="2477" spans="2:19" ht="15">
      <c r="B2477" s="247">
        <f t="shared" si="5"/>
        <v>5932</v>
      </c>
      <c r="C2477" s="293" t="s">
        <v>294</v>
      </c>
      <c r="D2477" s="294" t="s">
        <v>474</v>
      </c>
      <c r="E2477" s="455">
        <v>5000</v>
      </c>
      <c r="F2477" s="293" t="s">
        <v>198</v>
      </c>
      <c r="G2477" s="293" t="s">
        <v>7</v>
      </c>
      <c r="H2477" s="544">
        <v>44904</v>
      </c>
      <c r="I2477" s="293" t="s">
        <v>224</v>
      </c>
      <c r="J2477" s="256" t="s">
        <v>3006</v>
      </c>
      <c r="K2477" s="293" t="s">
        <v>1749</v>
      </c>
      <c r="L2477" s="251" t="s">
        <v>3952</v>
      </c>
      <c r="M2477" s="298" t="s">
        <v>1393</v>
      </c>
      <c r="N2477" s="353">
        <v>165</v>
      </c>
      <c r="O2477" s="296"/>
      <c r="P2477" s="297"/>
      <c r="Q2477" s="293"/>
      <c r="R2477" s="293"/>
      <c r="S2477" s="293"/>
    </row>
    <row r="2478" spans="2:19" ht="15">
      <c r="B2478" s="247">
        <f t="shared" si="5"/>
        <v>5933</v>
      </c>
      <c r="C2478" s="293" t="s">
        <v>429</v>
      </c>
      <c r="D2478" s="294" t="s">
        <v>2444</v>
      </c>
      <c r="E2478" s="455">
        <v>8000</v>
      </c>
      <c r="F2478" s="293" t="s">
        <v>255</v>
      </c>
      <c r="G2478" s="293" t="s">
        <v>7</v>
      </c>
      <c r="H2478" s="544">
        <v>44903</v>
      </c>
      <c r="I2478" s="293" t="s">
        <v>224</v>
      </c>
      <c r="J2478" s="256" t="s">
        <v>2060</v>
      </c>
      <c r="K2478" s="293" t="s">
        <v>1774</v>
      </c>
      <c r="L2478" s="251" t="s">
        <v>3953</v>
      </c>
      <c r="M2478" s="298" t="s">
        <v>2443</v>
      </c>
      <c r="N2478" s="353">
        <v>373</v>
      </c>
      <c r="O2478" s="296"/>
      <c r="P2478" s="297"/>
      <c r="Q2478" s="293"/>
      <c r="R2478" s="293"/>
      <c r="S2478" s="293"/>
    </row>
    <row r="2479" spans="2:19" ht="15">
      <c r="B2479" s="247">
        <f t="shared" si="5"/>
        <v>5934</v>
      </c>
      <c r="C2479" s="293" t="s">
        <v>429</v>
      </c>
      <c r="D2479" s="294" t="s">
        <v>983</v>
      </c>
      <c r="E2479" s="455">
        <v>6000</v>
      </c>
      <c r="F2479" s="293" t="s">
        <v>163</v>
      </c>
      <c r="G2479" s="293" t="s">
        <v>7</v>
      </c>
      <c r="H2479" s="544">
        <v>44903</v>
      </c>
      <c r="I2479" s="293" t="s">
        <v>164</v>
      </c>
      <c r="J2479" s="256" t="s">
        <v>3957</v>
      </c>
      <c r="K2479" s="293" t="s">
        <v>1751</v>
      </c>
      <c r="L2479" s="251" t="s">
        <v>3954</v>
      </c>
      <c r="M2479" s="298" t="s">
        <v>981</v>
      </c>
      <c r="N2479" s="353">
        <v>224</v>
      </c>
      <c r="O2479" s="296"/>
      <c r="P2479" s="297"/>
      <c r="Q2479" s="293"/>
      <c r="R2479" s="293"/>
      <c r="S2479" s="293"/>
    </row>
    <row r="2480" spans="2:19" ht="15">
      <c r="B2480" s="247">
        <f t="shared" si="5"/>
        <v>5935</v>
      </c>
      <c r="C2480" s="293" t="s">
        <v>2714</v>
      </c>
      <c r="D2480" s="294" t="s">
        <v>289</v>
      </c>
      <c r="E2480" s="455">
        <v>2700</v>
      </c>
      <c r="F2480" s="293" t="s">
        <v>166</v>
      </c>
      <c r="G2480" s="293" t="s">
        <v>7</v>
      </c>
      <c r="H2480" s="544">
        <v>44903</v>
      </c>
      <c r="I2480" s="293" t="s">
        <v>224</v>
      </c>
      <c r="J2480" s="256" t="s">
        <v>694</v>
      </c>
      <c r="K2480" s="293" t="s">
        <v>903</v>
      </c>
      <c r="L2480" s="251" t="s">
        <v>3955</v>
      </c>
      <c r="M2480" s="298" t="s">
        <v>964</v>
      </c>
      <c r="N2480" s="353">
        <v>20</v>
      </c>
      <c r="O2480" s="296"/>
      <c r="P2480" s="297"/>
      <c r="Q2480" s="293"/>
      <c r="R2480" s="293"/>
      <c r="S2480" s="293"/>
    </row>
    <row r="2481" spans="2:19" ht="15">
      <c r="B2481" s="247">
        <f t="shared" si="5"/>
        <v>5936</v>
      </c>
      <c r="C2481" s="293" t="s">
        <v>429</v>
      </c>
      <c r="D2481" s="294" t="s">
        <v>84</v>
      </c>
      <c r="E2481" s="455">
        <v>1600</v>
      </c>
      <c r="F2481" s="293" t="s">
        <v>166</v>
      </c>
      <c r="G2481" s="293" t="s">
        <v>7</v>
      </c>
      <c r="H2481" s="544">
        <v>44903</v>
      </c>
      <c r="I2481" s="293" t="s">
        <v>164</v>
      </c>
      <c r="J2481" s="256" t="s">
        <v>3958</v>
      </c>
      <c r="K2481" s="293" t="s">
        <v>903</v>
      </c>
      <c r="L2481" s="251" t="s">
        <v>3956</v>
      </c>
      <c r="M2481" s="298" t="s">
        <v>85</v>
      </c>
      <c r="N2481" s="353">
        <v>216</v>
      </c>
      <c r="O2481" s="296"/>
      <c r="P2481" s="297"/>
      <c r="Q2481" s="293"/>
      <c r="R2481" s="293"/>
      <c r="S2481" s="293"/>
    </row>
    <row r="2482" spans="2:19" ht="15">
      <c r="B2482" s="247">
        <f t="shared" si="5"/>
        <v>5937</v>
      </c>
      <c r="C2482" s="293" t="s">
        <v>429</v>
      </c>
      <c r="D2482" s="294" t="s">
        <v>517</v>
      </c>
      <c r="E2482" s="455">
        <v>2180</v>
      </c>
      <c r="F2482" s="293" t="s">
        <v>518</v>
      </c>
      <c r="G2482" s="293" t="s">
        <v>7</v>
      </c>
      <c r="H2482" s="544">
        <v>44902</v>
      </c>
      <c r="I2482" s="293" t="s">
        <v>164</v>
      </c>
      <c r="J2482" s="256" t="s">
        <v>3959</v>
      </c>
      <c r="K2482" s="293" t="s">
        <v>1771</v>
      </c>
      <c r="L2482" s="251">
        <v>20739</v>
      </c>
      <c r="M2482" s="298" t="s">
        <v>841</v>
      </c>
      <c r="N2482" s="353">
        <v>298</v>
      </c>
      <c r="O2482" s="296"/>
      <c r="P2482" s="297"/>
      <c r="Q2482" s="293"/>
      <c r="R2482" s="293"/>
      <c r="S2482" s="293"/>
    </row>
    <row r="2483" spans="2:19" ht="15">
      <c r="B2483" s="247">
        <f t="shared" si="5"/>
        <v>5938</v>
      </c>
      <c r="C2483" s="293" t="s">
        <v>429</v>
      </c>
      <c r="D2483" s="294" t="s">
        <v>2473</v>
      </c>
      <c r="E2483" s="455">
        <v>1600</v>
      </c>
      <c r="F2483" s="293" t="s">
        <v>166</v>
      </c>
      <c r="G2483" s="293" t="s">
        <v>7</v>
      </c>
      <c r="H2483" s="544">
        <v>44907</v>
      </c>
      <c r="I2483" s="293" t="s">
        <v>164</v>
      </c>
      <c r="J2483" s="256" t="s">
        <v>3963</v>
      </c>
      <c r="K2483" s="293" t="s">
        <v>903</v>
      </c>
      <c r="L2483" s="251" t="s">
        <v>3960</v>
      </c>
      <c r="M2483" s="298" t="s">
        <v>2469</v>
      </c>
      <c r="N2483" s="353">
        <v>376</v>
      </c>
      <c r="O2483" s="296"/>
      <c r="P2483" s="297"/>
      <c r="Q2483" s="293"/>
      <c r="R2483" s="293"/>
      <c r="S2483" s="293"/>
    </row>
    <row r="2484" spans="2:19" ht="15">
      <c r="B2484" s="247">
        <f t="shared" si="5"/>
        <v>5939</v>
      </c>
      <c r="C2484" s="293" t="s">
        <v>429</v>
      </c>
      <c r="D2484" s="294" t="s">
        <v>304</v>
      </c>
      <c r="E2484" s="455">
        <v>1245</v>
      </c>
      <c r="F2484" s="293" t="s">
        <v>198</v>
      </c>
      <c r="G2484" s="293" t="s">
        <v>7</v>
      </c>
      <c r="H2484" s="544">
        <v>44907</v>
      </c>
      <c r="I2484" s="293" t="s">
        <v>3964</v>
      </c>
      <c r="J2484" s="256" t="s">
        <v>3965</v>
      </c>
      <c r="K2484" s="293" t="s">
        <v>1749</v>
      </c>
      <c r="L2484" s="251" t="s">
        <v>3961</v>
      </c>
      <c r="M2484" s="298" t="s">
        <v>2189</v>
      </c>
      <c r="N2484" s="353">
        <v>170</v>
      </c>
      <c r="O2484" s="296"/>
      <c r="P2484" s="297"/>
      <c r="Q2484" s="293"/>
      <c r="R2484" s="293"/>
      <c r="S2484" s="293"/>
    </row>
    <row r="2485" spans="2:19" ht="30">
      <c r="B2485" s="247">
        <f t="shared" si="5"/>
        <v>5940</v>
      </c>
      <c r="C2485" s="293" t="s">
        <v>429</v>
      </c>
      <c r="D2485" s="294" t="s">
        <v>3966</v>
      </c>
      <c r="E2485" s="455">
        <v>400</v>
      </c>
      <c r="F2485" s="293" t="s">
        <v>163</v>
      </c>
      <c r="G2485" s="293" t="s">
        <v>7</v>
      </c>
      <c r="H2485" s="544">
        <v>44907</v>
      </c>
      <c r="I2485" s="293" t="s">
        <v>3967</v>
      </c>
      <c r="J2485" s="256" t="s">
        <v>3968</v>
      </c>
      <c r="K2485" s="293" t="s">
        <v>1751</v>
      </c>
      <c r="L2485" s="533" t="s">
        <v>3969</v>
      </c>
      <c r="M2485" s="298" t="s">
        <v>2443</v>
      </c>
      <c r="N2485" s="353">
        <v>373</v>
      </c>
      <c r="O2485" s="296"/>
      <c r="P2485" s="297"/>
      <c r="Q2485" s="293"/>
      <c r="R2485" s="293"/>
      <c r="S2485" s="293"/>
    </row>
    <row r="2486" spans="2:19" ht="15">
      <c r="B2486" s="247">
        <f t="shared" si="5"/>
        <v>5941</v>
      </c>
      <c r="C2486" s="293" t="s">
        <v>429</v>
      </c>
      <c r="D2486" s="294" t="s">
        <v>3848</v>
      </c>
      <c r="E2486" s="455">
        <v>1137</v>
      </c>
      <c r="F2486" s="293" t="s">
        <v>518</v>
      </c>
      <c r="G2486" s="293" t="s">
        <v>7</v>
      </c>
      <c r="H2486" s="544">
        <v>44904</v>
      </c>
      <c r="I2486" s="293" t="s">
        <v>164</v>
      </c>
      <c r="J2486" s="256" t="s">
        <v>3970</v>
      </c>
      <c r="K2486" s="293" t="s">
        <v>1771</v>
      </c>
      <c r="L2486" s="251" t="s">
        <v>3962</v>
      </c>
      <c r="M2486" s="298" t="s">
        <v>3847</v>
      </c>
      <c r="N2486" s="353">
        <v>459</v>
      </c>
      <c r="O2486" s="296"/>
      <c r="P2486" s="297"/>
      <c r="Q2486" s="293"/>
      <c r="R2486" s="293"/>
      <c r="S2486" s="293"/>
    </row>
    <row r="2487" spans="2:19" ht="15">
      <c r="B2487" s="247">
        <f t="shared" si="5"/>
        <v>5942</v>
      </c>
      <c r="C2487" s="293" t="s">
        <v>429</v>
      </c>
      <c r="D2487" s="294" t="s">
        <v>728</v>
      </c>
      <c r="E2487" s="455">
        <v>1245</v>
      </c>
      <c r="F2487" s="293" t="s">
        <v>255</v>
      </c>
      <c r="G2487" s="293" t="s">
        <v>7</v>
      </c>
      <c r="H2487" s="544">
        <v>44907</v>
      </c>
      <c r="I2487" s="293" t="s">
        <v>383</v>
      </c>
      <c r="J2487" s="256" t="s">
        <v>3974</v>
      </c>
      <c r="K2487" s="293" t="s">
        <v>1774</v>
      </c>
      <c r="L2487" s="251" t="s">
        <v>3973</v>
      </c>
      <c r="M2487" s="298" t="s">
        <v>834</v>
      </c>
      <c r="N2487" s="353">
        <v>290</v>
      </c>
      <c r="O2487" s="296"/>
      <c r="P2487" s="297"/>
      <c r="Q2487" s="293"/>
      <c r="R2487" s="293"/>
      <c r="S2487" s="293"/>
    </row>
    <row r="2488" spans="2:19" ht="15">
      <c r="B2488" s="247">
        <f t="shared" si="5"/>
        <v>5943</v>
      </c>
      <c r="C2488" s="293" t="s">
        <v>429</v>
      </c>
      <c r="D2488" s="294" t="s">
        <v>46</v>
      </c>
      <c r="E2488" s="455">
        <v>3000</v>
      </c>
      <c r="F2488" s="293" t="s">
        <v>198</v>
      </c>
      <c r="G2488" s="293" t="s">
        <v>7</v>
      </c>
      <c r="H2488" s="544">
        <v>44911</v>
      </c>
      <c r="I2488" s="293" t="s">
        <v>383</v>
      </c>
      <c r="J2488" s="256" t="s">
        <v>3974</v>
      </c>
      <c r="K2488" s="293" t="s">
        <v>1749</v>
      </c>
      <c r="L2488" s="251" t="s">
        <v>3975</v>
      </c>
      <c r="M2488" s="298" t="s">
        <v>47</v>
      </c>
      <c r="N2488" s="353">
        <v>196</v>
      </c>
      <c r="O2488" s="296"/>
      <c r="P2488" s="297"/>
      <c r="Q2488" s="293"/>
      <c r="R2488" s="293"/>
      <c r="S2488" s="293"/>
    </row>
    <row r="2489" spans="2:19" ht="15">
      <c r="B2489" s="247">
        <f t="shared" si="5"/>
        <v>5944</v>
      </c>
      <c r="C2489" s="293" t="s">
        <v>429</v>
      </c>
      <c r="D2489" s="294" t="s">
        <v>59</v>
      </c>
      <c r="E2489" s="455">
        <v>1800</v>
      </c>
      <c r="F2489" s="293" t="s">
        <v>198</v>
      </c>
      <c r="G2489" s="293" t="s">
        <v>7</v>
      </c>
      <c r="H2489" s="544">
        <v>44911</v>
      </c>
      <c r="I2489" s="293" t="s">
        <v>383</v>
      </c>
      <c r="J2489" s="256" t="s">
        <v>3974</v>
      </c>
      <c r="K2489" s="293" t="s">
        <v>1749</v>
      </c>
      <c r="L2489" s="251" t="s">
        <v>3976</v>
      </c>
      <c r="M2489" s="298" t="s">
        <v>60</v>
      </c>
      <c r="N2489" s="353">
        <v>191</v>
      </c>
      <c r="O2489" s="296"/>
      <c r="P2489" s="297"/>
      <c r="Q2489" s="293"/>
      <c r="R2489" s="293"/>
      <c r="S2489" s="293"/>
    </row>
    <row r="2490" spans="2:19" ht="15">
      <c r="B2490" s="247">
        <f t="shared" si="5"/>
        <v>5945</v>
      </c>
      <c r="C2490" s="293" t="s">
        <v>429</v>
      </c>
      <c r="D2490" s="294" t="s">
        <v>2038</v>
      </c>
      <c r="E2490" s="455">
        <v>1800</v>
      </c>
      <c r="F2490" s="293" t="s">
        <v>2038</v>
      </c>
      <c r="G2490" s="293" t="s">
        <v>3891</v>
      </c>
      <c r="H2490" s="544">
        <v>44910</v>
      </c>
      <c r="I2490" s="293" t="s">
        <v>164</v>
      </c>
      <c r="J2490" s="256"/>
      <c r="K2490" s="293" t="s">
        <v>2038</v>
      </c>
      <c r="L2490" s="251" t="s">
        <v>3977</v>
      </c>
      <c r="M2490" s="298" t="s">
        <v>2834</v>
      </c>
      <c r="N2490" s="353">
        <v>411</v>
      </c>
      <c r="O2490" s="296"/>
      <c r="P2490" s="297"/>
      <c r="Q2490" s="293"/>
      <c r="R2490" s="293"/>
      <c r="S2490" s="293"/>
    </row>
    <row r="2491" spans="2:19" ht="15">
      <c r="B2491" s="247">
        <f t="shared" si="5"/>
        <v>5946</v>
      </c>
      <c r="C2491" s="293" t="s">
        <v>429</v>
      </c>
      <c r="D2491" s="294" t="s">
        <v>818</v>
      </c>
      <c r="E2491" s="455">
        <v>3500</v>
      </c>
      <c r="F2491" s="293" t="s">
        <v>865</v>
      </c>
      <c r="G2491" s="293" t="s">
        <v>3978</v>
      </c>
      <c r="H2491" s="544">
        <v>44910</v>
      </c>
      <c r="I2491" s="293" t="s">
        <v>164</v>
      </c>
      <c r="J2491" s="256" t="s">
        <v>3912</v>
      </c>
      <c r="K2491" s="293" t="s">
        <v>1770</v>
      </c>
      <c r="L2491" s="251" t="s">
        <v>3979</v>
      </c>
      <c r="M2491" s="298" t="s">
        <v>860</v>
      </c>
      <c r="N2491" s="353">
        <v>319</v>
      </c>
      <c r="O2491" s="296"/>
      <c r="P2491" s="297"/>
      <c r="Q2491" s="293"/>
      <c r="R2491" s="293"/>
      <c r="S2491" s="293"/>
    </row>
    <row r="2492" spans="2:19" ht="15">
      <c r="B2492" s="247">
        <f t="shared" si="5"/>
        <v>5947</v>
      </c>
      <c r="C2492" s="293" t="s">
        <v>429</v>
      </c>
      <c r="D2492" s="294" t="s">
        <v>818</v>
      </c>
      <c r="E2492" s="455">
        <v>3500</v>
      </c>
      <c r="F2492" s="293" t="s">
        <v>198</v>
      </c>
      <c r="G2492" s="293" t="s">
        <v>3978</v>
      </c>
      <c r="H2492" s="544">
        <v>44910</v>
      </c>
      <c r="I2492" s="293" t="s">
        <v>164</v>
      </c>
      <c r="J2492" s="256" t="s">
        <v>3990</v>
      </c>
      <c r="K2492" s="293" t="s">
        <v>1749</v>
      </c>
      <c r="L2492" s="251" t="s">
        <v>3980</v>
      </c>
      <c r="M2492" s="298" t="s">
        <v>860</v>
      </c>
      <c r="N2492" s="353">
        <v>319</v>
      </c>
      <c r="O2492" s="296"/>
      <c r="P2492" s="297"/>
      <c r="Q2492" s="293"/>
      <c r="R2492" s="293"/>
      <c r="S2492" s="293"/>
    </row>
    <row r="2493" spans="2:19" ht="15">
      <c r="B2493" s="247">
        <f t="shared" si="5"/>
        <v>5948</v>
      </c>
      <c r="C2493" s="293" t="s">
        <v>429</v>
      </c>
      <c r="D2493" s="294" t="s">
        <v>35</v>
      </c>
      <c r="E2493" s="455">
        <v>3945</v>
      </c>
      <c r="F2493" s="293" t="s">
        <v>198</v>
      </c>
      <c r="G2493" s="293" t="s">
        <v>3978</v>
      </c>
      <c r="H2493" s="544">
        <v>44910</v>
      </c>
      <c r="I2493" s="293" t="s">
        <v>383</v>
      </c>
      <c r="J2493" s="256" t="s">
        <v>3974</v>
      </c>
      <c r="K2493" s="293" t="s">
        <v>1749</v>
      </c>
      <c r="L2493" s="251" t="s">
        <v>3981</v>
      </c>
      <c r="M2493" s="298" t="s">
        <v>36</v>
      </c>
      <c r="N2493" s="353">
        <v>194</v>
      </c>
      <c r="O2493" s="296"/>
      <c r="P2493" s="297"/>
      <c r="Q2493" s="293"/>
      <c r="R2493" s="293"/>
      <c r="S2493" s="293"/>
    </row>
    <row r="2494" spans="2:19" ht="15">
      <c r="B2494" s="247">
        <f t="shared" si="5"/>
        <v>5949</v>
      </c>
      <c r="C2494" s="293" t="s">
        <v>429</v>
      </c>
      <c r="D2494" s="294" t="s">
        <v>41</v>
      </c>
      <c r="E2494" s="455">
        <v>14500</v>
      </c>
      <c r="F2494" s="293" t="s">
        <v>198</v>
      </c>
      <c r="G2494" s="293" t="s">
        <v>7</v>
      </c>
      <c r="H2494" s="544">
        <v>44910</v>
      </c>
      <c r="I2494" s="293" t="s">
        <v>224</v>
      </c>
      <c r="J2494" s="256" t="s">
        <v>2954</v>
      </c>
      <c r="K2494" s="293" t="s">
        <v>1749</v>
      </c>
      <c r="L2494" s="251" t="s">
        <v>3982</v>
      </c>
      <c r="M2494" s="298" t="s">
        <v>42</v>
      </c>
      <c r="N2494" s="353">
        <v>195</v>
      </c>
      <c r="O2494" s="296"/>
      <c r="P2494" s="297"/>
      <c r="Q2494" s="293"/>
      <c r="R2494" s="293"/>
      <c r="S2494" s="293"/>
    </row>
    <row r="2495" spans="2:19" ht="15">
      <c r="B2495" s="247">
        <f t="shared" si="5"/>
        <v>5950</v>
      </c>
      <c r="C2495" s="293" t="s">
        <v>294</v>
      </c>
      <c r="D2495" s="294" t="s">
        <v>30</v>
      </c>
      <c r="E2495" s="455">
        <v>29000</v>
      </c>
      <c r="F2495" s="293" t="s">
        <v>198</v>
      </c>
      <c r="G2495" s="293" t="s">
        <v>7</v>
      </c>
      <c r="H2495" s="544">
        <v>44909</v>
      </c>
      <c r="I2495" s="293" t="s">
        <v>224</v>
      </c>
      <c r="J2495" s="256" t="s">
        <v>2954</v>
      </c>
      <c r="K2495" s="293" t="s">
        <v>1749</v>
      </c>
      <c r="L2495" s="251" t="s">
        <v>3983</v>
      </c>
      <c r="M2495" s="298" t="s">
        <v>33</v>
      </c>
      <c r="N2495" s="353">
        <v>281</v>
      </c>
      <c r="O2495" s="296"/>
      <c r="P2495" s="297"/>
      <c r="Q2495" s="293"/>
      <c r="R2495" s="293"/>
      <c r="S2495" s="293"/>
    </row>
    <row r="2496" spans="2:19" ht="15">
      <c r="B2496" s="247">
        <f t="shared" si="5"/>
        <v>5951</v>
      </c>
      <c r="C2496" s="293" t="s">
        <v>294</v>
      </c>
      <c r="D2496" s="294" t="s">
        <v>28</v>
      </c>
      <c r="E2496" s="455">
        <v>29000</v>
      </c>
      <c r="F2496" s="293" t="s">
        <v>198</v>
      </c>
      <c r="G2496" s="293" t="s">
        <v>7</v>
      </c>
      <c r="H2496" s="544">
        <v>44909</v>
      </c>
      <c r="I2496" s="293" t="s">
        <v>224</v>
      </c>
      <c r="J2496" s="256" t="s">
        <v>2954</v>
      </c>
      <c r="K2496" s="293" t="s">
        <v>1749</v>
      </c>
      <c r="L2496" s="251" t="s">
        <v>3984</v>
      </c>
      <c r="M2496" s="298" t="s">
        <v>2213</v>
      </c>
      <c r="N2496" s="353">
        <v>303</v>
      </c>
      <c r="O2496" s="296"/>
      <c r="P2496" s="297"/>
      <c r="Q2496" s="293"/>
      <c r="R2496" s="293"/>
      <c r="S2496" s="293"/>
    </row>
    <row r="2497" spans="2:19" ht="15">
      <c r="B2497" s="247">
        <f t="shared" si="5"/>
        <v>5952</v>
      </c>
      <c r="C2497" s="293" t="s">
        <v>429</v>
      </c>
      <c r="D2497" s="294" t="s">
        <v>438</v>
      </c>
      <c r="E2497" s="455">
        <v>2000</v>
      </c>
      <c r="F2497" s="293" t="s">
        <v>255</v>
      </c>
      <c r="G2497" s="293" t="s">
        <v>7</v>
      </c>
      <c r="H2497" s="544">
        <v>44909</v>
      </c>
      <c r="I2497" s="293" t="s">
        <v>3964</v>
      </c>
      <c r="J2497" s="256" t="s">
        <v>383</v>
      </c>
      <c r="K2497" s="293" t="s">
        <v>1774</v>
      </c>
      <c r="L2497" s="251" t="s">
        <v>3985</v>
      </c>
      <c r="M2497" s="298" t="s">
        <v>827</v>
      </c>
      <c r="N2497" s="353">
        <v>111</v>
      </c>
      <c r="O2497" s="296"/>
      <c r="P2497" s="297"/>
      <c r="Q2497" s="293"/>
      <c r="R2497" s="293"/>
      <c r="S2497" s="293"/>
    </row>
    <row r="2498" spans="2:19" ht="15">
      <c r="B2498" s="247">
        <f t="shared" si="5"/>
        <v>5953</v>
      </c>
      <c r="C2498" s="293" t="s">
        <v>429</v>
      </c>
      <c r="D2498" s="294" t="s">
        <v>41</v>
      </c>
      <c r="E2498" s="455">
        <v>3150</v>
      </c>
      <c r="F2498" s="293" t="s">
        <v>198</v>
      </c>
      <c r="G2498" s="293" t="s">
        <v>7</v>
      </c>
      <c r="H2498" s="544">
        <v>44909</v>
      </c>
      <c r="I2498" s="293" t="s">
        <v>383</v>
      </c>
      <c r="J2498" s="256" t="s">
        <v>3974</v>
      </c>
      <c r="K2498" s="293" t="s">
        <v>1749</v>
      </c>
      <c r="L2498" s="251" t="s">
        <v>3986</v>
      </c>
      <c r="M2498" s="298" t="s">
        <v>42</v>
      </c>
      <c r="N2498" s="353">
        <v>195</v>
      </c>
      <c r="O2498" s="296"/>
      <c r="P2498" s="297"/>
      <c r="Q2498" s="293"/>
      <c r="R2498" s="293"/>
      <c r="S2498" s="293"/>
    </row>
    <row r="2499" spans="2:19" ht="15">
      <c r="B2499" s="247">
        <f t="shared" ref="B2499:B2562" si="6">B2498+1</f>
        <v>5954</v>
      </c>
      <c r="C2499" s="293" t="s">
        <v>429</v>
      </c>
      <c r="D2499" s="294" t="s">
        <v>78</v>
      </c>
      <c r="E2499" s="455">
        <v>1000</v>
      </c>
      <c r="F2499" s="293" t="s">
        <v>166</v>
      </c>
      <c r="G2499" s="293" t="s">
        <v>7</v>
      </c>
      <c r="H2499" s="544">
        <v>44909</v>
      </c>
      <c r="I2499" s="293" t="s">
        <v>164</v>
      </c>
      <c r="J2499" s="256" t="s">
        <v>4345</v>
      </c>
      <c r="K2499" s="293" t="s">
        <v>903</v>
      </c>
      <c r="L2499" s="251" t="s">
        <v>3987</v>
      </c>
      <c r="M2499" s="298" t="s">
        <v>79</v>
      </c>
      <c r="N2499" s="353">
        <v>213</v>
      </c>
      <c r="O2499" s="296"/>
      <c r="P2499" s="297"/>
      <c r="Q2499" s="293"/>
      <c r="R2499" s="293"/>
      <c r="S2499" s="293"/>
    </row>
    <row r="2500" spans="2:19" ht="15">
      <c r="B2500" s="247">
        <f t="shared" si="6"/>
        <v>5955</v>
      </c>
      <c r="C2500" s="293" t="s">
        <v>429</v>
      </c>
      <c r="D2500" s="294" t="s">
        <v>1554</v>
      </c>
      <c r="E2500" s="455">
        <v>2180</v>
      </c>
      <c r="F2500" s="293" t="s">
        <v>163</v>
      </c>
      <c r="G2500" s="293" t="s">
        <v>7</v>
      </c>
      <c r="H2500" s="544">
        <v>44909</v>
      </c>
      <c r="I2500" s="293" t="s">
        <v>164</v>
      </c>
      <c r="J2500" s="256" t="s">
        <v>3991</v>
      </c>
      <c r="K2500" s="293" t="s">
        <v>1751</v>
      </c>
      <c r="L2500" s="251" t="s">
        <v>3988</v>
      </c>
      <c r="M2500" s="298" t="s">
        <v>1586</v>
      </c>
      <c r="N2500" s="353">
        <v>325</v>
      </c>
      <c r="O2500" s="296"/>
      <c r="P2500" s="297"/>
      <c r="Q2500" s="293"/>
      <c r="R2500" s="293"/>
      <c r="S2500" s="293"/>
    </row>
    <row r="2501" spans="2:19" ht="15">
      <c r="B2501" s="247">
        <f t="shared" si="6"/>
        <v>5956</v>
      </c>
      <c r="C2501" s="293" t="s">
        <v>429</v>
      </c>
      <c r="D2501" s="294" t="s">
        <v>451</v>
      </c>
      <c r="E2501" s="455">
        <v>3495</v>
      </c>
      <c r="F2501" s="293" t="s">
        <v>255</v>
      </c>
      <c r="G2501" s="293" t="s">
        <v>7</v>
      </c>
      <c r="H2501" s="544">
        <v>44908</v>
      </c>
      <c r="I2501" s="293" t="s">
        <v>383</v>
      </c>
      <c r="J2501" s="256" t="s">
        <v>3974</v>
      </c>
      <c r="K2501" s="293" t="s">
        <v>1774</v>
      </c>
      <c r="L2501" s="251" t="s">
        <v>3989</v>
      </c>
      <c r="M2501" s="298" t="s">
        <v>1467</v>
      </c>
      <c r="N2501" s="353">
        <v>239</v>
      </c>
      <c r="O2501" s="296"/>
      <c r="P2501" s="297"/>
      <c r="Q2501" s="293"/>
      <c r="R2501" s="293"/>
      <c r="S2501" s="293"/>
    </row>
    <row r="2502" spans="2:19" ht="15">
      <c r="B2502" s="247">
        <f t="shared" si="6"/>
        <v>5957</v>
      </c>
      <c r="C2502" s="293" t="s">
        <v>429</v>
      </c>
      <c r="D2502" s="294" t="s">
        <v>728</v>
      </c>
      <c r="E2502" s="455">
        <v>1245</v>
      </c>
      <c r="F2502" s="293" t="s">
        <v>255</v>
      </c>
      <c r="G2502" s="293" t="s">
        <v>7</v>
      </c>
      <c r="H2502" s="544">
        <v>44907</v>
      </c>
      <c r="I2502" s="293" t="s">
        <v>383</v>
      </c>
      <c r="J2502" s="256" t="s">
        <v>3974</v>
      </c>
      <c r="K2502" s="293" t="s">
        <v>1774</v>
      </c>
      <c r="L2502" s="251" t="s">
        <v>3973</v>
      </c>
      <c r="M2502" s="298" t="s">
        <v>834</v>
      </c>
      <c r="N2502" s="353">
        <v>290</v>
      </c>
      <c r="O2502" s="296"/>
      <c r="P2502" s="297"/>
      <c r="Q2502" s="293"/>
      <c r="R2502" s="293"/>
      <c r="S2502" s="293"/>
    </row>
    <row r="2503" spans="2:19" ht="15">
      <c r="B2503" s="247">
        <f t="shared" si="6"/>
        <v>5958</v>
      </c>
      <c r="C2503" s="293" t="s">
        <v>294</v>
      </c>
      <c r="D2503" s="294" t="s">
        <v>28</v>
      </c>
      <c r="E2503" s="455">
        <v>1590</v>
      </c>
      <c r="F2503" s="293" t="s">
        <v>198</v>
      </c>
      <c r="G2503" s="293" t="s">
        <v>7</v>
      </c>
      <c r="H2503" s="544">
        <v>44911</v>
      </c>
      <c r="I2503" s="293" t="s">
        <v>383</v>
      </c>
      <c r="J2503" s="256" t="s">
        <v>383</v>
      </c>
      <c r="K2503" s="293" t="s">
        <v>1749</v>
      </c>
      <c r="L2503" s="251" t="s">
        <v>3992</v>
      </c>
      <c r="M2503" s="298" t="s">
        <v>2213</v>
      </c>
      <c r="N2503" s="353">
        <v>303</v>
      </c>
      <c r="O2503" s="296"/>
      <c r="P2503" s="297"/>
      <c r="Q2503" s="293"/>
      <c r="R2503" s="293"/>
      <c r="S2503" s="293"/>
    </row>
    <row r="2504" spans="2:19" ht="15">
      <c r="B2504" s="247">
        <f t="shared" si="6"/>
        <v>5959</v>
      </c>
      <c r="C2504" s="293" t="s">
        <v>2714</v>
      </c>
      <c r="D2504" s="294" t="s">
        <v>180</v>
      </c>
      <c r="E2504" s="455">
        <v>16000</v>
      </c>
      <c r="F2504" s="293" t="s">
        <v>166</v>
      </c>
      <c r="G2504" s="293" t="s">
        <v>7</v>
      </c>
      <c r="H2504" s="544">
        <v>44911</v>
      </c>
      <c r="I2504" s="293" t="s">
        <v>3998</v>
      </c>
      <c r="J2504" s="256" t="s">
        <v>224</v>
      </c>
      <c r="K2504" s="293" t="s">
        <v>903</v>
      </c>
      <c r="L2504" s="251" t="s">
        <v>3993</v>
      </c>
      <c r="M2504" s="298" t="s">
        <v>961</v>
      </c>
      <c r="N2504" s="353">
        <v>19</v>
      </c>
      <c r="O2504" s="296"/>
      <c r="P2504" s="297"/>
      <c r="Q2504" s="293"/>
      <c r="R2504" s="293"/>
      <c r="S2504" s="293"/>
    </row>
    <row r="2505" spans="2:19" ht="15">
      <c r="B2505" s="247">
        <f t="shared" si="6"/>
        <v>5960</v>
      </c>
      <c r="C2505" s="293" t="s">
        <v>2714</v>
      </c>
      <c r="D2505" s="294" t="s">
        <v>309</v>
      </c>
      <c r="E2505" s="455">
        <v>4350</v>
      </c>
      <c r="F2505" s="293" t="s">
        <v>166</v>
      </c>
      <c r="G2505" s="293" t="s">
        <v>7</v>
      </c>
      <c r="H2505" s="544">
        <v>44911</v>
      </c>
      <c r="I2505" s="293" t="s">
        <v>164</v>
      </c>
      <c r="J2505" s="256" t="s">
        <v>3995</v>
      </c>
      <c r="K2505" s="293" t="s">
        <v>903</v>
      </c>
      <c r="L2505" s="251" t="s">
        <v>3994</v>
      </c>
      <c r="M2505" s="298" t="s">
        <v>967</v>
      </c>
      <c r="N2505" s="353">
        <v>21</v>
      </c>
      <c r="O2505" s="296"/>
      <c r="P2505" s="297"/>
      <c r="Q2505" s="293"/>
      <c r="R2505" s="293"/>
      <c r="S2505" s="293"/>
    </row>
    <row r="2506" spans="2:19" ht="15">
      <c r="B2506" s="247">
        <f t="shared" si="6"/>
        <v>5961</v>
      </c>
      <c r="C2506" s="293" t="s">
        <v>429</v>
      </c>
      <c r="D2506" s="294" t="s">
        <v>46</v>
      </c>
      <c r="E2506" s="455">
        <v>3000</v>
      </c>
      <c r="F2506" s="293" t="s">
        <v>198</v>
      </c>
      <c r="G2506" s="293" t="s">
        <v>7</v>
      </c>
      <c r="H2506" s="544">
        <v>44952</v>
      </c>
      <c r="I2506" s="293" t="s">
        <v>383</v>
      </c>
      <c r="J2506" s="256" t="s">
        <v>3974</v>
      </c>
      <c r="K2506" s="293" t="s">
        <v>1749</v>
      </c>
      <c r="L2506" s="251" t="s">
        <v>4151</v>
      </c>
      <c r="M2506" s="298" t="s">
        <v>47</v>
      </c>
      <c r="N2506" s="353">
        <v>196</v>
      </c>
      <c r="O2506" s="296"/>
      <c r="P2506" s="297"/>
      <c r="Q2506" s="293"/>
      <c r="R2506" s="293"/>
      <c r="S2506" s="293"/>
    </row>
    <row r="2507" spans="2:19" ht="15">
      <c r="B2507" s="247">
        <f t="shared" si="6"/>
        <v>5962</v>
      </c>
      <c r="C2507" s="293" t="s">
        <v>429</v>
      </c>
      <c r="D2507" s="294" t="s">
        <v>2433</v>
      </c>
      <c r="E2507" s="455">
        <v>3349</v>
      </c>
      <c r="F2507" s="293" t="s">
        <v>865</v>
      </c>
      <c r="G2507" s="293" t="s">
        <v>7</v>
      </c>
      <c r="H2507" s="544">
        <v>44911</v>
      </c>
      <c r="I2507" s="293" t="s">
        <v>164</v>
      </c>
      <c r="J2507" s="256" t="s">
        <v>3170</v>
      </c>
      <c r="K2507" s="293" t="s">
        <v>1770</v>
      </c>
      <c r="L2507" s="251" t="s">
        <v>3997</v>
      </c>
      <c r="M2507" s="298" t="s">
        <v>2432</v>
      </c>
      <c r="N2507" s="353">
        <v>372</v>
      </c>
      <c r="O2507" s="296"/>
      <c r="P2507" s="297"/>
      <c r="Q2507" s="293"/>
      <c r="R2507" s="293"/>
      <c r="S2507" s="293"/>
    </row>
    <row r="2508" spans="2:19" ht="15">
      <c r="B2508" s="247">
        <f t="shared" si="6"/>
        <v>5963</v>
      </c>
      <c r="C2508" s="293" t="s">
        <v>429</v>
      </c>
      <c r="D2508" s="294" t="s">
        <v>35</v>
      </c>
      <c r="E2508" s="455">
        <v>2145</v>
      </c>
      <c r="F2508" s="293" t="s">
        <v>198</v>
      </c>
      <c r="G2508" s="293" t="s">
        <v>7</v>
      </c>
      <c r="H2508" s="544">
        <v>44911</v>
      </c>
      <c r="I2508" s="293" t="s">
        <v>383</v>
      </c>
      <c r="J2508" s="256" t="s">
        <v>3974</v>
      </c>
      <c r="K2508" s="293" t="s">
        <v>1749</v>
      </c>
      <c r="L2508" s="251">
        <v>486030</v>
      </c>
      <c r="M2508" s="298" t="s">
        <v>36</v>
      </c>
      <c r="N2508" s="353">
        <v>194</v>
      </c>
      <c r="O2508" s="296"/>
      <c r="P2508" s="297"/>
      <c r="Q2508" s="293"/>
      <c r="R2508" s="293"/>
      <c r="S2508" s="293"/>
    </row>
    <row r="2509" spans="2:19" ht="15">
      <c r="B2509" s="247">
        <f t="shared" si="6"/>
        <v>5964</v>
      </c>
      <c r="C2509" s="293" t="s">
        <v>429</v>
      </c>
      <c r="D2509" s="294" t="s">
        <v>420</v>
      </c>
      <c r="E2509" s="455">
        <v>2000</v>
      </c>
      <c r="F2509" s="293" t="s">
        <v>198</v>
      </c>
      <c r="G2509" s="293" t="s">
        <v>7</v>
      </c>
      <c r="H2509" s="544">
        <v>44914</v>
      </c>
      <c r="I2509" s="293" t="s">
        <v>4</v>
      </c>
      <c r="J2509" s="256" t="s">
        <v>4000</v>
      </c>
      <c r="K2509" s="293" t="s">
        <v>1749</v>
      </c>
      <c r="L2509" s="251">
        <v>500207</v>
      </c>
      <c r="M2509" s="298" t="s">
        <v>1457</v>
      </c>
      <c r="N2509" s="353">
        <v>462</v>
      </c>
      <c r="O2509" s="296"/>
      <c r="P2509" s="297"/>
      <c r="Q2509" s="293"/>
      <c r="R2509" s="293"/>
      <c r="S2509" s="293"/>
    </row>
    <row r="2510" spans="2:19" ht="15">
      <c r="B2510" s="247">
        <f t="shared" si="6"/>
        <v>5965</v>
      </c>
      <c r="C2510" s="293" t="s">
        <v>2714</v>
      </c>
      <c r="D2510" s="294" t="s">
        <v>4001</v>
      </c>
      <c r="E2510" s="455">
        <v>2700</v>
      </c>
      <c r="F2510" s="293" t="s">
        <v>166</v>
      </c>
      <c r="G2510" s="293" t="s">
        <v>7</v>
      </c>
      <c r="H2510" s="544">
        <v>44914</v>
      </c>
      <c r="I2510" s="293" t="s">
        <v>164</v>
      </c>
      <c r="J2510" s="256" t="s">
        <v>4003</v>
      </c>
      <c r="K2510" s="293" t="s">
        <v>903</v>
      </c>
      <c r="L2510" s="251" t="s">
        <v>4004</v>
      </c>
      <c r="M2510" s="298" t="s">
        <v>2834</v>
      </c>
      <c r="N2510" s="353">
        <v>411</v>
      </c>
      <c r="O2510" s="296"/>
      <c r="P2510" s="297"/>
      <c r="Q2510" s="293"/>
      <c r="R2510" s="293"/>
      <c r="S2510" s="293"/>
    </row>
    <row r="2511" spans="2:19" ht="15">
      <c r="B2511" s="247">
        <f t="shared" si="6"/>
        <v>5966</v>
      </c>
      <c r="C2511" s="293" t="s">
        <v>2714</v>
      </c>
      <c r="D2511" s="294" t="s">
        <v>4002</v>
      </c>
      <c r="E2511" s="455">
        <v>1350</v>
      </c>
      <c r="F2511" s="293" t="s">
        <v>166</v>
      </c>
      <c r="G2511" s="293" t="s">
        <v>7</v>
      </c>
      <c r="H2511" s="544">
        <v>44914</v>
      </c>
      <c r="I2511" s="293" t="s">
        <v>164</v>
      </c>
      <c r="J2511" s="256" t="s">
        <v>4003</v>
      </c>
      <c r="K2511" s="293" t="s">
        <v>903</v>
      </c>
      <c r="L2511" s="251" t="s">
        <v>4005</v>
      </c>
      <c r="M2511" s="298" t="s">
        <v>2834</v>
      </c>
      <c r="N2511" s="353">
        <v>411</v>
      </c>
      <c r="O2511" s="296"/>
      <c r="P2511" s="297"/>
      <c r="Q2511" s="293"/>
      <c r="R2511" s="293"/>
      <c r="S2511" s="293"/>
    </row>
    <row r="2512" spans="2:19" ht="15">
      <c r="B2512" s="247">
        <f t="shared" si="6"/>
        <v>5967</v>
      </c>
      <c r="C2512" s="293" t="s">
        <v>429</v>
      </c>
      <c r="D2512" s="294" t="s">
        <v>240</v>
      </c>
      <c r="E2512" s="455">
        <v>10000</v>
      </c>
      <c r="F2512" s="293" t="s">
        <v>163</v>
      </c>
      <c r="G2512" s="293" t="s">
        <v>7</v>
      </c>
      <c r="H2512" s="544">
        <v>44915</v>
      </c>
      <c r="I2512" s="293" t="s">
        <v>224</v>
      </c>
      <c r="J2512" s="256" t="s">
        <v>694</v>
      </c>
      <c r="K2512" s="293" t="s">
        <v>1751</v>
      </c>
      <c r="L2512" s="251" t="s">
        <v>4006</v>
      </c>
      <c r="M2512" s="298" t="s">
        <v>1066</v>
      </c>
      <c r="N2512" s="353">
        <v>230</v>
      </c>
      <c r="O2512" s="296"/>
      <c r="P2512" s="297"/>
      <c r="Q2512" s="293"/>
      <c r="R2512" s="293"/>
      <c r="S2512" s="293"/>
    </row>
    <row r="2513" spans="2:19" ht="15">
      <c r="B2513" s="247">
        <f t="shared" si="6"/>
        <v>5968</v>
      </c>
      <c r="C2513" s="293" t="s">
        <v>429</v>
      </c>
      <c r="D2513" s="294" t="s">
        <v>106</v>
      </c>
      <c r="E2513" s="455">
        <v>2000</v>
      </c>
      <c r="F2513" s="293" t="s">
        <v>198</v>
      </c>
      <c r="G2513" s="293" t="s">
        <v>7</v>
      </c>
      <c r="H2513" s="544">
        <v>44917</v>
      </c>
      <c r="I2513" s="293" t="s">
        <v>4</v>
      </c>
      <c r="J2513" s="256" t="s">
        <v>4009</v>
      </c>
      <c r="K2513" s="293" t="s">
        <v>1749</v>
      </c>
      <c r="L2513" s="251">
        <v>32591</v>
      </c>
      <c r="M2513" s="298" t="s">
        <v>107</v>
      </c>
      <c r="N2513" s="353">
        <v>463</v>
      </c>
      <c r="O2513" s="296"/>
      <c r="P2513" s="297"/>
      <c r="Q2513" s="293"/>
      <c r="R2513" s="293"/>
      <c r="S2513" s="293"/>
    </row>
    <row r="2514" spans="2:19" ht="15">
      <c r="B2514" s="247">
        <f t="shared" si="6"/>
        <v>5969</v>
      </c>
      <c r="C2514" s="293" t="s">
        <v>446</v>
      </c>
      <c r="D2514" s="294" t="s">
        <v>356</v>
      </c>
      <c r="E2514" s="455">
        <v>10000</v>
      </c>
      <c r="F2514" s="293" t="s">
        <v>198</v>
      </c>
      <c r="G2514" s="293" t="s">
        <v>7</v>
      </c>
      <c r="H2514" s="544">
        <v>44916</v>
      </c>
      <c r="I2514" s="293" t="s">
        <v>224</v>
      </c>
      <c r="J2514" s="256" t="s">
        <v>2049</v>
      </c>
      <c r="K2514" s="293" t="s">
        <v>1749</v>
      </c>
      <c r="L2514" s="251" t="s">
        <v>4008</v>
      </c>
      <c r="M2514" s="298" t="s">
        <v>1236</v>
      </c>
      <c r="N2514" s="353">
        <v>139</v>
      </c>
      <c r="O2514" s="296"/>
      <c r="P2514" s="297"/>
      <c r="Q2514" s="293"/>
      <c r="R2514" s="293"/>
      <c r="S2514" s="293"/>
    </row>
    <row r="2515" spans="2:19" ht="15">
      <c r="B2515" s="247">
        <f t="shared" si="6"/>
        <v>5970</v>
      </c>
      <c r="C2515" s="255" t="s">
        <v>429</v>
      </c>
      <c r="D2515" s="255" t="s">
        <v>2694</v>
      </c>
      <c r="E2515" s="248">
        <v>2180</v>
      </c>
      <c r="F2515" s="255" t="s">
        <v>166</v>
      </c>
      <c r="G2515" s="457" t="s">
        <v>7</v>
      </c>
      <c r="H2515" s="252">
        <v>44921</v>
      </c>
      <c r="I2515" s="256" t="s">
        <v>164</v>
      </c>
      <c r="J2515" s="256" t="s">
        <v>3101</v>
      </c>
      <c r="K2515" s="255" t="s">
        <v>903</v>
      </c>
      <c r="L2515" s="742">
        <v>604677</v>
      </c>
      <c r="M2515" s="255" t="s">
        <v>2693</v>
      </c>
      <c r="N2515" s="249">
        <v>382</v>
      </c>
      <c r="O2515" s="296"/>
      <c r="P2515" s="297"/>
      <c r="Q2515" s="293"/>
      <c r="R2515" s="293"/>
      <c r="S2515" s="293"/>
    </row>
    <row r="2516" spans="2:19" ht="15">
      <c r="B2516" s="247">
        <f t="shared" si="6"/>
        <v>5971</v>
      </c>
      <c r="C2516" s="255" t="s">
        <v>429</v>
      </c>
      <c r="D2516" s="255" t="s">
        <v>2694</v>
      </c>
      <c r="E2516" s="248">
        <v>2500</v>
      </c>
      <c r="F2516" s="255" t="s">
        <v>166</v>
      </c>
      <c r="G2516" s="457" t="s">
        <v>7</v>
      </c>
      <c r="H2516" s="252">
        <v>44921</v>
      </c>
      <c r="I2516" s="256" t="s">
        <v>1766</v>
      </c>
      <c r="J2516" s="256" t="s">
        <v>2423</v>
      </c>
      <c r="K2516" s="255" t="s">
        <v>903</v>
      </c>
      <c r="L2516" s="742">
        <v>604658</v>
      </c>
      <c r="M2516" s="255" t="s">
        <v>2693</v>
      </c>
      <c r="N2516" s="249">
        <v>382</v>
      </c>
      <c r="O2516" s="296"/>
      <c r="P2516" s="297"/>
      <c r="Q2516" s="293"/>
      <c r="R2516" s="293"/>
      <c r="S2516" s="293"/>
    </row>
    <row r="2517" spans="2:19" ht="15">
      <c r="B2517" s="247">
        <f t="shared" si="6"/>
        <v>5972</v>
      </c>
      <c r="C2517" s="293" t="s">
        <v>429</v>
      </c>
      <c r="D2517" s="294" t="s">
        <v>1037</v>
      </c>
      <c r="E2517" s="455">
        <v>3000</v>
      </c>
      <c r="F2517" s="293" t="s">
        <v>303</v>
      </c>
      <c r="G2517" s="293" t="s">
        <v>7</v>
      </c>
      <c r="H2517" s="544">
        <v>44918</v>
      </c>
      <c r="I2517" s="293" t="s">
        <v>224</v>
      </c>
      <c r="J2517" s="256" t="s">
        <v>2060</v>
      </c>
      <c r="K2517" s="293" t="s">
        <v>1775</v>
      </c>
      <c r="L2517" s="251" t="s">
        <v>4010</v>
      </c>
      <c r="M2517" s="298" t="s">
        <v>1035</v>
      </c>
      <c r="N2517" s="353"/>
      <c r="O2517" s="296"/>
      <c r="P2517" s="297"/>
      <c r="Q2517" s="293"/>
      <c r="R2517" s="293"/>
      <c r="S2517" s="293"/>
    </row>
    <row r="2518" spans="2:19" ht="15">
      <c r="B2518" s="247">
        <f t="shared" si="6"/>
        <v>5973</v>
      </c>
      <c r="C2518" s="293" t="s">
        <v>429</v>
      </c>
      <c r="D2518" s="294" t="s">
        <v>2841</v>
      </c>
      <c r="E2518" s="455">
        <v>5000</v>
      </c>
      <c r="F2518" s="293" t="s">
        <v>303</v>
      </c>
      <c r="G2518" s="293" t="s">
        <v>7</v>
      </c>
      <c r="H2518" s="544">
        <v>44925</v>
      </c>
      <c r="I2518" s="293" t="s">
        <v>1766</v>
      </c>
      <c r="J2518" s="256" t="s">
        <v>2999</v>
      </c>
      <c r="K2518" s="293" t="s">
        <v>1775</v>
      </c>
      <c r="L2518" s="251" t="s">
        <v>4013</v>
      </c>
      <c r="M2518" s="298" t="s">
        <v>2840</v>
      </c>
      <c r="N2518" s="249">
        <v>413</v>
      </c>
      <c r="O2518" s="296"/>
      <c r="P2518" s="297"/>
      <c r="Q2518" s="293"/>
      <c r="R2518" s="293"/>
      <c r="S2518" s="293"/>
    </row>
    <row r="2519" spans="2:19" ht="15">
      <c r="B2519" s="247">
        <f t="shared" si="6"/>
        <v>5974</v>
      </c>
      <c r="C2519" s="293" t="s">
        <v>429</v>
      </c>
      <c r="D2519" s="294" t="s">
        <v>35</v>
      </c>
      <c r="E2519" s="455">
        <v>6000</v>
      </c>
      <c r="F2519" s="293" t="s">
        <v>198</v>
      </c>
      <c r="G2519" s="293" t="s">
        <v>7</v>
      </c>
      <c r="H2519" s="544">
        <v>44925</v>
      </c>
      <c r="I2519" s="293" t="s">
        <v>224</v>
      </c>
      <c r="J2519" s="256" t="s">
        <v>4559</v>
      </c>
      <c r="K2519" s="293" t="s">
        <v>1749</v>
      </c>
      <c r="L2519" s="251" t="s">
        <v>4014</v>
      </c>
      <c r="M2519" s="298" t="s">
        <v>36</v>
      </c>
      <c r="N2519" s="249">
        <v>194</v>
      </c>
      <c r="O2519" s="296"/>
      <c r="P2519" s="297"/>
      <c r="Q2519" s="293"/>
      <c r="R2519" s="293"/>
      <c r="S2519" s="293"/>
    </row>
    <row r="2520" spans="2:19" ht="15">
      <c r="B2520" s="247">
        <f t="shared" si="6"/>
        <v>5975</v>
      </c>
      <c r="C2520" s="293" t="s">
        <v>429</v>
      </c>
      <c r="D2520" s="294" t="s">
        <v>557</v>
      </c>
      <c r="E2520" s="455">
        <v>2180</v>
      </c>
      <c r="F2520" s="293" t="s">
        <v>518</v>
      </c>
      <c r="G2520" s="293" t="s">
        <v>7</v>
      </c>
      <c r="H2520" s="544">
        <v>44925</v>
      </c>
      <c r="I2520" s="293" t="s">
        <v>164</v>
      </c>
      <c r="J2520" s="256" t="s">
        <v>4022</v>
      </c>
      <c r="K2520" s="293" t="s">
        <v>1771</v>
      </c>
      <c r="L2520" s="251" t="s">
        <v>4015</v>
      </c>
      <c r="M2520" s="298" t="s">
        <v>127</v>
      </c>
      <c r="N2520" s="249">
        <v>87</v>
      </c>
      <c r="O2520" s="296"/>
      <c r="P2520" s="297"/>
      <c r="Q2520" s="293"/>
      <c r="R2520" s="293"/>
      <c r="S2520" s="293"/>
    </row>
    <row r="2521" spans="2:19" ht="15">
      <c r="B2521" s="247">
        <f t="shared" si="6"/>
        <v>5976</v>
      </c>
      <c r="C2521" s="293" t="s">
        <v>429</v>
      </c>
      <c r="D2521" s="294" t="s">
        <v>3334</v>
      </c>
      <c r="E2521" s="455">
        <v>66397.350000000006</v>
      </c>
      <c r="F2521" s="293" t="s">
        <v>518</v>
      </c>
      <c r="G2521" s="293" t="s">
        <v>7</v>
      </c>
      <c r="H2521" s="544">
        <v>44924</v>
      </c>
      <c r="I2521" s="293" t="s">
        <v>164</v>
      </c>
      <c r="J2521" s="256" t="s">
        <v>4023</v>
      </c>
      <c r="K2521" s="293" t="s">
        <v>1751</v>
      </c>
      <c r="L2521" s="251" t="s">
        <v>4016</v>
      </c>
      <c r="M2521" s="298" t="s">
        <v>2834</v>
      </c>
      <c r="N2521" s="353"/>
      <c r="O2521" s="296"/>
      <c r="P2521" s="297"/>
      <c r="Q2521" s="293"/>
      <c r="R2521" s="293"/>
      <c r="S2521" s="293"/>
    </row>
    <row r="2522" spans="2:19" ht="15">
      <c r="B2522" s="247">
        <f t="shared" si="6"/>
        <v>5977</v>
      </c>
      <c r="C2522" s="293" t="s">
        <v>429</v>
      </c>
      <c r="D2522" s="294" t="s">
        <v>2868</v>
      </c>
      <c r="E2522" s="455">
        <v>38000</v>
      </c>
      <c r="F2522" s="293" t="s">
        <v>166</v>
      </c>
      <c r="G2522" s="293" t="s">
        <v>3891</v>
      </c>
      <c r="H2522" s="544">
        <v>44930</v>
      </c>
      <c r="I2522" s="293" t="s">
        <v>224</v>
      </c>
      <c r="J2522" s="256" t="s">
        <v>4018</v>
      </c>
      <c r="K2522" s="293" t="s">
        <v>903</v>
      </c>
      <c r="L2522" s="251" t="s">
        <v>4016</v>
      </c>
      <c r="M2522" s="298" t="s">
        <v>2866</v>
      </c>
      <c r="N2522" s="353">
        <v>421</v>
      </c>
      <c r="O2522" s="296"/>
      <c r="P2522" s="297"/>
      <c r="Q2522" s="293"/>
      <c r="R2522" s="293"/>
      <c r="S2522" s="293"/>
    </row>
    <row r="2523" spans="2:19" ht="15">
      <c r="B2523" s="247">
        <f t="shared" si="6"/>
        <v>5978</v>
      </c>
      <c r="C2523" s="293" t="s">
        <v>429</v>
      </c>
      <c r="D2523" s="294" t="s">
        <v>381</v>
      </c>
      <c r="E2523" s="455">
        <v>3350</v>
      </c>
      <c r="F2523" s="293" t="s">
        <v>198</v>
      </c>
      <c r="G2523" s="293" t="s">
        <v>7</v>
      </c>
      <c r="H2523" s="544">
        <v>44928</v>
      </c>
      <c r="I2523" s="293" t="s">
        <v>164</v>
      </c>
      <c r="J2523" s="256" t="s">
        <v>3098</v>
      </c>
      <c r="K2523" s="293" t="s">
        <v>1749</v>
      </c>
      <c r="L2523" s="251" t="s">
        <v>4019</v>
      </c>
      <c r="M2523" s="298" t="s">
        <v>154</v>
      </c>
      <c r="N2523" s="353">
        <v>92</v>
      </c>
      <c r="O2523" s="296"/>
      <c r="P2523" s="297"/>
      <c r="Q2523" s="293"/>
      <c r="R2523" s="293"/>
      <c r="S2523" s="293"/>
    </row>
    <row r="2524" spans="2:19" ht="15">
      <c r="B2524" s="247">
        <f t="shared" si="6"/>
        <v>5979</v>
      </c>
      <c r="C2524" s="293" t="s">
        <v>429</v>
      </c>
      <c r="D2524" s="294" t="s">
        <v>2880</v>
      </c>
      <c r="E2524" s="455">
        <v>5000</v>
      </c>
      <c r="F2524" s="293" t="s">
        <v>198</v>
      </c>
      <c r="G2524" s="293" t="s">
        <v>7</v>
      </c>
      <c r="H2524" s="544">
        <v>44928</v>
      </c>
      <c r="I2524" s="293" t="s">
        <v>224</v>
      </c>
      <c r="J2524" s="256" t="s">
        <v>4024</v>
      </c>
      <c r="K2524" s="293" t="s">
        <v>1749</v>
      </c>
      <c r="L2524" s="251" t="s">
        <v>4020</v>
      </c>
      <c r="M2524" s="298" t="s">
        <v>2879</v>
      </c>
      <c r="N2524" s="353">
        <v>424</v>
      </c>
      <c r="O2524" s="296"/>
      <c r="P2524" s="297"/>
      <c r="Q2524" s="293"/>
      <c r="R2524" s="293"/>
      <c r="S2524" s="293"/>
    </row>
    <row r="2525" spans="2:19" ht="15">
      <c r="B2525" s="247">
        <f t="shared" si="6"/>
        <v>5980</v>
      </c>
      <c r="C2525" s="293" t="s">
        <v>429</v>
      </c>
      <c r="D2525" s="294" t="s">
        <v>2473</v>
      </c>
      <c r="E2525" s="455">
        <v>1600</v>
      </c>
      <c r="F2525" s="293" t="s">
        <v>166</v>
      </c>
      <c r="G2525" s="293" t="s">
        <v>7</v>
      </c>
      <c r="H2525" s="544">
        <v>44928</v>
      </c>
      <c r="I2525" s="293" t="s">
        <v>164</v>
      </c>
      <c r="J2525" s="256" t="s">
        <v>3416</v>
      </c>
      <c r="K2525" s="293" t="s">
        <v>903</v>
      </c>
      <c r="L2525" s="251" t="s">
        <v>4021</v>
      </c>
      <c r="M2525" s="298" t="s">
        <v>2469</v>
      </c>
      <c r="N2525" s="353">
        <v>376</v>
      </c>
      <c r="O2525" s="296"/>
      <c r="P2525" s="297"/>
      <c r="Q2525" s="293"/>
      <c r="R2525" s="293"/>
      <c r="S2525" s="293"/>
    </row>
    <row r="2526" spans="2:19" ht="15">
      <c r="B2526" s="247">
        <f t="shared" si="6"/>
        <v>5981</v>
      </c>
      <c r="C2526" s="293" t="s">
        <v>429</v>
      </c>
      <c r="D2526" s="255" t="s">
        <v>5019</v>
      </c>
      <c r="E2526" s="455">
        <v>3350</v>
      </c>
      <c r="F2526" s="293" t="s">
        <v>865</v>
      </c>
      <c r="G2526" s="293" t="s">
        <v>7</v>
      </c>
      <c r="H2526" s="544">
        <v>44928</v>
      </c>
      <c r="I2526" s="293" t="s">
        <v>164</v>
      </c>
      <c r="J2526" s="256" t="s">
        <v>300</v>
      </c>
      <c r="K2526" s="293" t="s">
        <v>1770</v>
      </c>
      <c r="L2526" s="251">
        <v>675789</v>
      </c>
      <c r="M2526" s="298" t="s">
        <v>2682</v>
      </c>
      <c r="N2526" s="353">
        <v>381</v>
      </c>
      <c r="O2526" s="296"/>
      <c r="P2526" s="297"/>
      <c r="Q2526" s="293"/>
      <c r="R2526" s="293"/>
      <c r="S2526" s="293"/>
    </row>
    <row r="2527" spans="2:19" ht="15">
      <c r="B2527" s="247">
        <f t="shared" si="6"/>
        <v>5982</v>
      </c>
      <c r="C2527" s="293" t="s">
        <v>429</v>
      </c>
      <c r="D2527" s="255" t="s">
        <v>5019</v>
      </c>
      <c r="E2527" s="455">
        <v>6700</v>
      </c>
      <c r="F2527" s="293" t="s">
        <v>865</v>
      </c>
      <c r="G2527" s="293" t="s">
        <v>7</v>
      </c>
      <c r="H2527" s="544">
        <v>44928</v>
      </c>
      <c r="I2527" s="293" t="s">
        <v>164</v>
      </c>
      <c r="J2527" s="256" t="s">
        <v>4025</v>
      </c>
      <c r="K2527" s="293" t="s">
        <v>1770</v>
      </c>
      <c r="L2527" s="251">
        <v>675763</v>
      </c>
      <c r="M2527" s="298" t="s">
        <v>2682</v>
      </c>
      <c r="N2527" s="353">
        <v>381</v>
      </c>
      <c r="O2527" s="296"/>
      <c r="P2527" s="297"/>
      <c r="Q2527" s="293"/>
      <c r="R2527" s="293"/>
      <c r="S2527" s="293"/>
    </row>
    <row r="2528" spans="2:19" ht="15">
      <c r="B2528" s="247">
        <f t="shared" si="6"/>
        <v>5983</v>
      </c>
      <c r="C2528" s="293" t="s">
        <v>429</v>
      </c>
      <c r="D2528" s="255" t="s">
        <v>5019</v>
      </c>
      <c r="E2528" s="455">
        <v>6700</v>
      </c>
      <c r="F2528" s="293" t="s">
        <v>865</v>
      </c>
      <c r="G2528" s="293" t="s">
        <v>7</v>
      </c>
      <c r="H2528" s="544">
        <v>44928</v>
      </c>
      <c r="I2528" s="293" t="s">
        <v>164</v>
      </c>
      <c r="J2528" s="256" t="s">
        <v>4026</v>
      </c>
      <c r="K2528" s="293" t="s">
        <v>1770</v>
      </c>
      <c r="L2528" s="251">
        <v>675754</v>
      </c>
      <c r="M2528" s="298" t="s">
        <v>2682</v>
      </c>
      <c r="N2528" s="353">
        <v>381</v>
      </c>
      <c r="O2528" s="296"/>
      <c r="P2528" s="297"/>
      <c r="Q2528" s="293"/>
      <c r="R2528" s="293"/>
      <c r="S2528" s="293"/>
    </row>
    <row r="2529" spans="2:19" ht="15">
      <c r="B2529" s="247">
        <f t="shared" si="6"/>
        <v>5984</v>
      </c>
      <c r="C2529" s="293" t="s">
        <v>429</v>
      </c>
      <c r="D2529" s="294" t="s">
        <v>1637</v>
      </c>
      <c r="E2529" s="455">
        <v>3350</v>
      </c>
      <c r="F2529" s="293" t="s">
        <v>198</v>
      </c>
      <c r="G2529" s="293" t="s">
        <v>7</v>
      </c>
      <c r="H2529" s="544">
        <v>44929</v>
      </c>
      <c r="I2529" s="293" t="s">
        <v>164</v>
      </c>
      <c r="J2529" s="256" t="s">
        <v>3695</v>
      </c>
      <c r="K2529" s="293" t="s">
        <v>1749</v>
      </c>
      <c r="L2529" s="251" t="s">
        <v>4028</v>
      </c>
      <c r="M2529" s="298" t="s">
        <v>1640</v>
      </c>
      <c r="N2529" s="353">
        <v>334</v>
      </c>
      <c r="O2529" s="296"/>
      <c r="P2529" s="297"/>
      <c r="Q2529" s="293"/>
      <c r="R2529" s="293"/>
      <c r="S2529" s="293"/>
    </row>
    <row r="2530" spans="2:19" ht="15">
      <c r="B2530" s="247">
        <f t="shared" si="6"/>
        <v>5985</v>
      </c>
      <c r="C2530" s="293" t="s">
        <v>429</v>
      </c>
      <c r="D2530" s="255" t="s">
        <v>5019</v>
      </c>
      <c r="E2530" s="455">
        <v>3000</v>
      </c>
      <c r="F2530" s="293" t="s">
        <v>865</v>
      </c>
      <c r="G2530" s="293" t="s">
        <v>7</v>
      </c>
      <c r="H2530" s="544">
        <v>44928</v>
      </c>
      <c r="I2530" s="293" t="s">
        <v>280</v>
      </c>
      <c r="J2530" s="256" t="s">
        <v>2609</v>
      </c>
      <c r="K2530" s="293" t="s">
        <v>1770</v>
      </c>
      <c r="L2530" s="251">
        <v>697458</v>
      </c>
      <c r="M2530" s="298" t="s">
        <v>2682</v>
      </c>
      <c r="N2530" s="353">
        <v>381</v>
      </c>
      <c r="O2530" s="296"/>
      <c r="P2530" s="297"/>
      <c r="Q2530" s="293"/>
      <c r="R2530" s="293"/>
      <c r="S2530" s="293"/>
    </row>
    <row r="2531" spans="2:19" ht="15">
      <c r="B2531" s="247">
        <f t="shared" si="6"/>
        <v>5986</v>
      </c>
      <c r="C2531" s="293" t="s">
        <v>429</v>
      </c>
      <c r="D2531" s="294" t="s">
        <v>422</v>
      </c>
      <c r="E2531" s="455">
        <v>2180</v>
      </c>
      <c r="F2531" s="293" t="s">
        <v>163</v>
      </c>
      <c r="G2531" s="293" t="s">
        <v>7</v>
      </c>
      <c r="H2531" s="544">
        <v>44930</v>
      </c>
      <c r="I2531" s="293" t="s">
        <v>164</v>
      </c>
      <c r="J2531" s="256" t="s">
        <v>4034</v>
      </c>
      <c r="K2531" s="293" t="s">
        <v>1751</v>
      </c>
      <c r="L2531" s="251" t="s">
        <v>4030</v>
      </c>
      <c r="M2531" s="298" t="s">
        <v>825</v>
      </c>
      <c r="N2531" s="353">
        <v>220</v>
      </c>
      <c r="O2531" s="296"/>
      <c r="P2531" s="297"/>
      <c r="Q2531" s="293"/>
      <c r="R2531" s="293"/>
      <c r="S2531" s="293"/>
    </row>
    <row r="2532" spans="2:19" ht="15">
      <c r="B2532" s="247">
        <f t="shared" si="6"/>
        <v>5987</v>
      </c>
      <c r="C2532" s="293" t="s">
        <v>429</v>
      </c>
      <c r="D2532" s="294" t="s">
        <v>819</v>
      </c>
      <c r="E2532" s="455">
        <v>2180</v>
      </c>
      <c r="F2532" s="293" t="s">
        <v>163</v>
      </c>
      <c r="G2532" s="293" t="s">
        <v>7</v>
      </c>
      <c r="H2532" s="544">
        <v>44930</v>
      </c>
      <c r="I2532" s="293" t="s">
        <v>164</v>
      </c>
      <c r="J2532" s="256" t="s">
        <v>3000</v>
      </c>
      <c r="K2532" s="293" t="s">
        <v>1751</v>
      </c>
      <c r="L2532" s="251" t="s">
        <v>4031</v>
      </c>
      <c r="M2532" s="298" t="s">
        <v>861</v>
      </c>
      <c r="N2532" s="353">
        <v>187</v>
      </c>
      <c r="O2532" s="296"/>
      <c r="P2532" s="297"/>
      <c r="Q2532" s="293"/>
      <c r="R2532" s="293"/>
      <c r="S2532" s="293"/>
    </row>
    <row r="2533" spans="2:19" ht="15">
      <c r="B2533" s="247">
        <f t="shared" si="6"/>
        <v>5988</v>
      </c>
      <c r="C2533" s="293" t="s">
        <v>2714</v>
      </c>
      <c r="D2533" s="294" t="s">
        <v>267</v>
      </c>
      <c r="E2533" s="455">
        <v>16000</v>
      </c>
      <c r="F2533" s="293" t="s">
        <v>166</v>
      </c>
      <c r="G2533" s="293" t="s">
        <v>7</v>
      </c>
      <c r="H2533" s="544">
        <v>44930</v>
      </c>
      <c r="I2533" s="293" t="s">
        <v>224</v>
      </c>
      <c r="J2533" s="256" t="s">
        <v>4029</v>
      </c>
      <c r="K2533" s="293" t="s">
        <v>903</v>
      </c>
      <c r="L2533" s="251" t="s">
        <v>4032</v>
      </c>
      <c r="M2533" s="298" t="s">
        <v>958</v>
      </c>
      <c r="N2533" s="353">
        <v>18</v>
      </c>
      <c r="O2533" s="296"/>
      <c r="P2533" s="297"/>
      <c r="Q2533" s="293"/>
      <c r="R2533" s="293"/>
      <c r="S2533" s="293"/>
    </row>
    <row r="2534" spans="2:19" ht="15">
      <c r="B2534" s="247">
        <f t="shared" si="6"/>
        <v>5989</v>
      </c>
      <c r="C2534" s="293" t="s">
        <v>429</v>
      </c>
      <c r="D2534" s="294" t="s">
        <v>412</v>
      </c>
      <c r="E2534" s="455">
        <v>2800</v>
      </c>
      <c r="F2534" s="293" t="s">
        <v>865</v>
      </c>
      <c r="G2534" s="293" t="s">
        <v>7</v>
      </c>
      <c r="H2534" s="544">
        <v>44930</v>
      </c>
      <c r="I2534" s="293" t="s">
        <v>164</v>
      </c>
      <c r="J2534" s="256" t="s">
        <v>4035</v>
      </c>
      <c r="K2534" s="293" t="s">
        <v>1770</v>
      </c>
      <c r="L2534" s="251" t="s">
        <v>4033</v>
      </c>
      <c r="M2534" s="298" t="s">
        <v>822</v>
      </c>
      <c r="N2534" s="353">
        <v>374</v>
      </c>
      <c r="O2534" s="296"/>
      <c r="P2534" s="297"/>
      <c r="Q2534" s="293"/>
      <c r="R2534" s="293"/>
      <c r="S2534" s="293"/>
    </row>
    <row r="2535" spans="2:19" ht="15">
      <c r="B2535" s="247">
        <f t="shared" si="6"/>
        <v>5990</v>
      </c>
      <c r="C2535" s="293" t="s">
        <v>294</v>
      </c>
      <c r="D2535" s="294" t="s">
        <v>474</v>
      </c>
      <c r="E2535" s="455">
        <v>10000</v>
      </c>
      <c r="F2535" s="293" t="s">
        <v>198</v>
      </c>
      <c r="G2535" s="293" t="s">
        <v>7</v>
      </c>
      <c r="H2535" s="544">
        <v>44935</v>
      </c>
      <c r="I2535" s="293" t="s">
        <v>224</v>
      </c>
      <c r="J2535" s="256" t="s">
        <v>4018</v>
      </c>
      <c r="K2535" s="293" t="s">
        <v>1749</v>
      </c>
      <c r="L2535" s="251" t="s">
        <v>4039</v>
      </c>
      <c r="M2535" s="298" t="s">
        <v>1393</v>
      </c>
      <c r="N2535" s="353">
        <v>165</v>
      </c>
      <c r="O2535" s="296"/>
      <c r="P2535" s="297"/>
      <c r="Q2535" s="293"/>
      <c r="R2535" s="293"/>
      <c r="S2535" s="293"/>
    </row>
    <row r="2536" spans="2:19" ht="15">
      <c r="B2536" s="247">
        <f t="shared" si="6"/>
        <v>5991</v>
      </c>
      <c r="C2536" s="293" t="s">
        <v>2714</v>
      </c>
      <c r="D2536" s="294" t="s">
        <v>226</v>
      </c>
      <c r="E2536" s="455">
        <v>16000</v>
      </c>
      <c r="F2536" s="293" t="s">
        <v>166</v>
      </c>
      <c r="G2536" s="293" t="s">
        <v>7</v>
      </c>
      <c r="H2536" s="544">
        <v>44935</v>
      </c>
      <c r="I2536" s="293" t="s">
        <v>224</v>
      </c>
      <c r="J2536" s="256" t="s">
        <v>4018</v>
      </c>
      <c r="K2536" s="293" t="s">
        <v>903</v>
      </c>
      <c r="L2536" s="251" t="s">
        <v>4040</v>
      </c>
      <c r="M2536" s="298" t="s">
        <v>952</v>
      </c>
      <c r="N2536" s="353">
        <v>16</v>
      </c>
      <c r="O2536" s="296"/>
      <c r="P2536" s="297"/>
      <c r="Q2536" s="293"/>
      <c r="R2536" s="293"/>
      <c r="S2536" s="293"/>
    </row>
    <row r="2537" spans="2:19" ht="15">
      <c r="B2537" s="247">
        <f t="shared" si="6"/>
        <v>5992</v>
      </c>
      <c r="C2537" s="293" t="s">
        <v>429</v>
      </c>
      <c r="D2537" s="294" t="s">
        <v>725</v>
      </c>
      <c r="E2537" s="455">
        <v>2275</v>
      </c>
      <c r="F2537" s="293" t="s">
        <v>518</v>
      </c>
      <c r="G2537" s="293" t="s">
        <v>7</v>
      </c>
      <c r="H2537" s="544">
        <v>44935</v>
      </c>
      <c r="I2537" s="293" t="s">
        <v>164</v>
      </c>
      <c r="J2537" s="256" t="s">
        <v>4056</v>
      </c>
      <c r="K2537" s="293" t="s">
        <v>1771</v>
      </c>
      <c r="L2537" s="251">
        <v>780606</v>
      </c>
      <c r="M2537" s="298" t="s">
        <v>842</v>
      </c>
      <c r="N2537" s="353">
        <v>371</v>
      </c>
      <c r="O2537" s="296"/>
      <c r="P2537" s="297"/>
      <c r="Q2537" s="293"/>
      <c r="R2537" s="293"/>
      <c r="S2537" s="293"/>
    </row>
    <row r="2538" spans="2:19" ht="15">
      <c r="B2538" s="247">
        <f t="shared" si="6"/>
        <v>5993</v>
      </c>
      <c r="C2538" s="293" t="s">
        <v>429</v>
      </c>
      <c r="D2538" s="294" t="s">
        <v>725</v>
      </c>
      <c r="E2538" s="455">
        <v>3350</v>
      </c>
      <c r="F2538" s="293" t="s">
        <v>865</v>
      </c>
      <c r="G2538" s="293" t="s">
        <v>7</v>
      </c>
      <c r="H2538" s="544">
        <v>44935</v>
      </c>
      <c r="I2538" s="293" t="s">
        <v>164</v>
      </c>
      <c r="J2538" s="256" t="s">
        <v>4055</v>
      </c>
      <c r="K2538" s="293" t="s">
        <v>1770</v>
      </c>
      <c r="L2538" s="251">
        <v>780554</v>
      </c>
      <c r="M2538" s="298" t="s">
        <v>842</v>
      </c>
      <c r="N2538" s="353">
        <v>299</v>
      </c>
      <c r="O2538" s="296"/>
      <c r="P2538" s="297"/>
      <c r="Q2538" s="293"/>
      <c r="R2538" s="293"/>
      <c r="S2538" s="293"/>
    </row>
    <row r="2539" spans="2:19" ht="15">
      <c r="B2539" s="247">
        <f t="shared" si="6"/>
        <v>5994</v>
      </c>
      <c r="C2539" s="293" t="s">
        <v>429</v>
      </c>
      <c r="D2539" s="294" t="s">
        <v>2772</v>
      </c>
      <c r="E2539" s="455">
        <v>3350</v>
      </c>
      <c r="F2539" s="293" t="s">
        <v>865</v>
      </c>
      <c r="G2539" s="293" t="s">
        <v>7</v>
      </c>
      <c r="H2539" s="544">
        <v>44935</v>
      </c>
      <c r="I2539" s="293" t="s">
        <v>164</v>
      </c>
      <c r="J2539" s="256" t="s">
        <v>3188</v>
      </c>
      <c r="K2539" s="293" t="s">
        <v>1770</v>
      </c>
      <c r="L2539" s="251" t="s">
        <v>4041</v>
      </c>
      <c r="M2539" s="298" t="s">
        <v>2771</v>
      </c>
      <c r="N2539" s="353">
        <v>383</v>
      </c>
      <c r="O2539" s="296"/>
      <c r="P2539" s="297"/>
      <c r="Q2539" s="293"/>
      <c r="R2539" s="293"/>
      <c r="S2539" s="293"/>
    </row>
    <row r="2540" spans="2:19" ht="15">
      <c r="B2540" s="247">
        <f t="shared" si="6"/>
        <v>5995</v>
      </c>
      <c r="C2540" s="293" t="s">
        <v>429</v>
      </c>
      <c r="D2540" s="294" t="s">
        <v>1582</v>
      </c>
      <c r="E2540" s="455">
        <v>1350</v>
      </c>
      <c r="F2540" s="293" t="s">
        <v>166</v>
      </c>
      <c r="G2540" s="293" t="s">
        <v>7</v>
      </c>
      <c r="H2540" s="544">
        <v>44935</v>
      </c>
      <c r="I2540" s="293" t="s">
        <v>164</v>
      </c>
      <c r="J2540" s="256" t="s">
        <v>4057</v>
      </c>
      <c r="K2540" s="293" t="s">
        <v>903</v>
      </c>
      <c r="L2540" s="251" t="s">
        <v>4042</v>
      </c>
      <c r="M2540" s="298" t="s">
        <v>1587</v>
      </c>
      <c r="N2540" s="353">
        <v>326</v>
      </c>
      <c r="O2540" s="296"/>
      <c r="P2540" s="297"/>
      <c r="Q2540" s="293"/>
      <c r="R2540" s="293"/>
      <c r="S2540" s="293"/>
    </row>
    <row r="2541" spans="2:19" ht="15">
      <c r="B2541" s="247">
        <f t="shared" si="6"/>
        <v>5996</v>
      </c>
      <c r="C2541" s="293" t="s">
        <v>429</v>
      </c>
      <c r="D2541" s="294" t="s">
        <v>1554</v>
      </c>
      <c r="E2541" s="455">
        <v>2180</v>
      </c>
      <c r="F2541" s="293" t="s">
        <v>163</v>
      </c>
      <c r="G2541" s="293" t="s">
        <v>7</v>
      </c>
      <c r="H2541" s="544">
        <v>44935</v>
      </c>
      <c r="I2541" s="293" t="s">
        <v>164</v>
      </c>
      <c r="J2541" s="256" t="s">
        <v>3055</v>
      </c>
      <c r="K2541" s="293" t="s">
        <v>1751</v>
      </c>
      <c r="L2541" s="251" t="s">
        <v>4043</v>
      </c>
      <c r="M2541" s="298" t="s">
        <v>1586</v>
      </c>
      <c r="N2541" s="353">
        <v>325</v>
      </c>
      <c r="O2541" s="296"/>
      <c r="P2541" s="297"/>
      <c r="Q2541" s="293"/>
      <c r="R2541" s="293"/>
      <c r="S2541" s="293"/>
    </row>
    <row r="2542" spans="2:19" ht="15">
      <c r="B2542" s="247">
        <f t="shared" si="6"/>
        <v>5997</v>
      </c>
      <c r="C2542" s="293" t="s">
        <v>429</v>
      </c>
      <c r="D2542" s="294" t="s">
        <v>1046</v>
      </c>
      <c r="E2542" s="455">
        <v>8000</v>
      </c>
      <c r="F2542" s="293" t="s">
        <v>303</v>
      </c>
      <c r="G2542" s="293" t="s">
        <v>7</v>
      </c>
      <c r="H2542" s="544">
        <v>44932</v>
      </c>
      <c r="I2542" s="293" t="s">
        <v>164</v>
      </c>
      <c r="J2542" s="256" t="s">
        <v>4058</v>
      </c>
      <c r="K2542" s="293" t="s">
        <v>1775</v>
      </c>
      <c r="L2542" s="251">
        <v>8021</v>
      </c>
      <c r="M2542" s="298" t="s">
        <v>1044</v>
      </c>
      <c r="N2542" s="353">
        <v>47</v>
      </c>
      <c r="O2542" s="296"/>
      <c r="P2542" s="297"/>
      <c r="Q2542" s="293"/>
      <c r="R2542" s="293"/>
      <c r="S2542" s="293"/>
    </row>
    <row r="2543" spans="2:19" ht="15">
      <c r="B2543" s="247">
        <f t="shared" si="6"/>
        <v>5998</v>
      </c>
      <c r="C2543" s="293" t="s">
        <v>429</v>
      </c>
      <c r="D2543" s="294" t="s">
        <v>106</v>
      </c>
      <c r="E2543" s="455">
        <v>5200</v>
      </c>
      <c r="F2543" s="293" t="s">
        <v>198</v>
      </c>
      <c r="G2543" s="293" t="s">
        <v>7</v>
      </c>
      <c r="H2543" s="544">
        <v>44932</v>
      </c>
      <c r="I2543" s="293" t="s">
        <v>164</v>
      </c>
      <c r="J2543" s="256" t="s">
        <v>4059</v>
      </c>
      <c r="K2543" s="293" t="s">
        <v>1749</v>
      </c>
      <c r="L2543" s="251">
        <v>27388</v>
      </c>
      <c r="M2543" s="298" t="s">
        <v>107</v>
      </c>
      <c r="N2543" s="353">
        <v>463</v>
      </c>
      <c r="O2543" s="296"/>
      <c r="P2543" s="297"/>
      <c r="Q2543" s="293"/>
      <c r="R2543" s="293"/>
      <c r="S2543" s="293"/>
    </row>
    <row r="2544" spans="2:19" ht="15">
      <c r="B2544" s="247">
        <f t="shared" si="6"/>
        <v>5999</v>
      </c>
      <c r="C2544" s="293" t="s">
        <v>429</v>
      </c>
      <c r="D2544" s="294" t="s">
        <v>2900</v>
      </c>
      <c r="E2544" s="455">
        <v>2275</v>
      </c>
      <c r="F2544" s="293" t="s">
        <v>518</v>
      </c>
      <c r="G2544" s="293" t="s">
        <v>7</v>
      </c>
      <c r="H2544" s="544">
        <v>44932</v>
      </c>
      <c r="I2544" s="293" t="s">
        <v>164</v>
      </c>
      <c r="J2544" s="256" t="s">
        <v>4060</v>
      </c>
      <c r="K2544" s="293" t="s">
        <v>1771</v>
      </c>
      <c r="L2544" s="251" t="s">
        <v>4044</v>
      </c>
      <c r="M2544" s="298" t="s">
        <v>2898</v>
      </c>
      <c r="N2544" s="353">
        <v>430</v>
      </c>
      <c r="O2544" s="296"/>
      <c r="P2544" s="297"/>
      <c r="Q2544" s="293"/>
      <c r="R2544" s="293"/>
      <c r="S2544" s="293"/>
    </row>
    <row r="2545" spans="2:19" ht="15">
      <c r="B2545" s="247">
        <f t="shared" si="6"/>
        <v>6000</v>
      </c>
      <c r="C2545" s="293" t="s">
        <v>429</v>
      </c>
      <c r="D2545" s="294" t="s">
        <v>2896</v>
      </c>
      <c r="E2545" s="455">
        <v>2275</v>
      </c>
      <c r="F2545" s="293" t="s">
        <v>518</v>
      </c>
      <c r="G2545" s="293" t="s">
        <v>7</v>
      </c>
      <c r="H2545" s="544">
        <v>44932</v>
      </c>
      <c r="I2545" s="293" t="s">
        <v>383</v>
      </c>
      <c r="J2545" s="256" t="s">
        <v>4060</v>
      </c>
      <c r="K2545" s="293" t="s">
        <v>1771</v>
      </c>
      <c r="L2545" s="251" t="s">
        <v>4045</v>
      </c>
      <c r="M2545" s="298" t="s">
        <v>2894</v>
      </c>
      <c r="N2545" s="353">
        <v>429</v>
      </c>
      <c r="O2545" s="296"/>
      <c r="P2545" s="297"/>
      <c r="Q2545" s="293"/>
      <c r="R2545" s="293"/>
      <c r="S2545" s="293"/>
    </row>
    <row r="2546" spans="2:19" ht="15">
      <c r="B2546" s="247">
        <f t="shared" si="6"/>
        <v>6001</v>
      </c>
      <c r="C2546" s="293" t="s">
        <v>429</v>
      </c>
      <c r="D2546" s="294" t="s">
        <v>90</v>
      </c>
      <c r="E2546" s="455">
        <v>1850</v>
      </c>
      <c r="F2546" s="293" t="s">
        <v>166</v>
      </c>
      <c r="G2546" s="293" t="s">
        <v>7</v>
      </c>
      <c r="H2546" s="544">
        <v>44932</v>
      </c>
      <c r="I2546" s="293" t="s">
        <v>164</v>
      </c>
      <c r="J2546" s="256" t="s">
        <v>3920</v>
      </c>
      <c r="K2546" s="293" t="s">
        <v>903</v>
      </c>
      <c r="L2546" s="251" t="s">
        <v>4046</v>
      </c>
      <c r="M2546" s="298" t="s">
        <v>91</v>
      </c>
      <c r="N2546" s="353">
        <v>218</v>
      </c>
      <c r="O2546" s="296"/>
      <c r="P2546" s="297"/>
      <c r="Q2546" s="293"/>
      <c r="R2546" s="293"/>
      <c r="S2546" s="293"/>
    </row>
    <row r="2547" spans="2:19" ht="15">
      <c r="B2547" s="247">
        <f t="shared" si="6"/>
        <v>6002</v>
      </c>
      <c r="C2547" s="293" t="s">
        <v>429</v>
      </c>
      <c r="D2547" s="294" t="s">
        <v>90</v>
      </c>
      <c r="E2547" s="455">
        <v>1000</v>
      </c>
      <c r="F2547" s="293" t="s">
        <v>166</v>
      </c>
      <c r="G2547" s="293" t="s">
        <v>7</v>
      </c>
      <c r="H2547" s="544">
        <v>44932</v>
      </c>
      <c r="I2547" s="293" t="s">
        <v>164</v>
      </c>
      <c r="J2547" s="256" t="s">
        <v>3490</v>
      </c>
      <c r="K2547" s="293" t="s">
        <v>903</v>
      </c>
      <c r="L2547" s="251" t="s">
        <v>4047</v>
      </c>
      <c r="M2547" s="298" t="s">
        <v>91</v>
      </c>
      <c r="N2547" s="353">
        <v>218</v>
      </c>
      <c r="O2547" s="296"/>
      <c r="P2547" s="297"/>
      <c r="Q2547" s="293"/>
      <c r="R2547" s="293"/>
      <c r="S2547" s="293"/>
    </row>
    <row r="2548" spans="2:19" ht="15">
      <c r="B2548" s="247">
        <f t="shared" si="6"/>
        <v>6003</v>
      </c>
      <c r="C2548" s="293" t="s">
        <v>433</v>
      </c>
      <c r="D2548" s="294" t="s">
        <v>751</v>
      </c>
      <c r="E2548" s="455">
        <v>8000</v>
      </c>
      <c r="F2548" s="293" t="s">
        <v>166</v>
      </c>
      <c r="G2548" s="293" t="s">
        <v>7</v>
      </c>
      <c r="H2548" s="544">
        <v>44932</v>
      </c>
      <c r="I2548" s="293" t="s">
        <v>224</v>
      </c>
      <c r="J2548" s="256" t="s">
        <v>4018</v>
      </c>
      <c r="K2548" s="293" t="s">
        <v>903</v>
      </c>
      <c r="L2548" s="251">
        <v>752220</v>
      </c>
      <c r="M2548" s="298" t="s">
        <v>943</v>
      </c>
      <c r="N2548" s="353">
        <v>13</v>
      </c>
      <c r="O2548" s="296"/>
      <c r="P2548" s="293"/>
      <c r="Q2548" s="293"/>
      <c r="R2548" s="293"/>
      <c r="S2548" s="293"/>
    </row>
    <row r="2549" spans="2:19" ht="15">
      <c r="B2549" s="247">
        <f t="shared" si="6"/>
        <v>6004</v>
      </c>
      <c r="C2549" s="293" t="s">
        <v>429</v>
      </c>
      <c r="D2549" s="294" t="s">
        <v>395</v>
      </c>
      <c r="E2549" s="455">
        <v>3350</v>
      </c>
      <c r="F2549" s="293" t="s">
        <v>198</v>
      </c>
      <c r="G2549" s="293" t="s">
        <v>7</v>
      </c>
      <c r="H2549" s="544">
        <v>44932</v>
      </c>
      <c r="I2549" s="293" t="s">
        <v>164</v>
      </c>
      <c r="J2549" s="256" t="s">
        <v>4061</v>
      </c>
      <c r="K2549" s="293" t="s">
        <v>1749</v>
      </c>
      <c r="L2549" s="251">
        <v>755532</v>
      </c>
      <c r="M2549" s="298" t="s">
        <v>1445</v>
      </c>
      <c r="N2549" s="353">
        <v>264</v>
      </c>
      <c r="O2549" s="296"/>
      <c r="P2549" s="297"/>
      <c r="Q2549" s="293"/>
      <c r="R2549" s="293"/>
      <c r="S2549" s="293"/>
    </row>
    <row r="2550" spans="2:19" ht="15">
      <c r="B2550" s="247">
        <f t="shared" si="6"/>
        <v>6005</v>
      </c>
      <c r="C2550" s="293" t="s">
        <v>429</v>
      </c>
      <c r="D2550" s="294" t="s">
        <v>2633</v>
      </c>
      <c r="E2550" s="455">
        <v>9000</v>
      </c>
      <c r="F2550" s="293" t="s">
        <v>198</v>
      </c>
      <c r="G2550" s="293" t="s">
        <v>7</v>
      </c>
      <c r="H2550" s="544">
        <v>44932</v>
      </c>
      <c r="I2550" s="293" t="s">
        <v>4062</v>
      </c>
      <c r="J2550" s="256" t="s">
        <v>3006</v>
      </c>
      <c r="K2550" s="293" t="s">
        <v>1749</v>
      </c>
      <c r="L2550" s="251">
        <v>761834</v>
      </c>
      <c r="M2550" s="298" t="s">
        <v>1363</v>
      </c>
      <c r="N2550" s="353">
        <v>82</v>
      </c>
      <c r="O2550" s="296"/>
      <c r="P2550" s="297"/>
      <c r="Q2550" s="293"/>
      <c r="R2550" s="293"/>
      <c r="S2550" s="293"/>
    </row>
    <row r="2551" spans="2:19" ht="15">
      <c r="B2551" s="247">
        <f t="shared" si="6"/>
        <v>6006</v>
      </c>
      <c r="C2551" s="293" t="s">
        <v>429</v>
      </c>
      <c r="D2551" s="294" t="s">
        <v>4597</v>
      </c>
      <c r="E2551" s="455">
        <v>2275</v>
      </c>
      <c r="F2551" s="293" t="s">
        <v>518</v>
      </c>
      <c r="G2551" s="293" t="s">
        <v>7</v>
      </c>
      <c r="H2551" s="544">
        <v>44932</v>
      </c>
      <c r="I2551" s="293" t="s">
        <v>164</v>
      </c>
      <c r="J2551" s="256" t="s">
        <v>3312</v>
      </c>
      <c r="K2551" s="293" t="s">
        <v>1771</v>
      </c>
      <c r="L2551" s="251">
        <v>764609</v>
      </c>
      <c r="M2551" s="298" t="s">
        <v>2887</v>
      </c>
      <c r="N2551" s="353">
        <v>427</v>
      </c>
      <c r="O2551" s="296"/>
      <c r="P2551" s="297"/>
      <c r="Q2551" s="293"/>
      <c r="R2551" s="293"/>
      <c r="S2551" s="293"/>
    </row>
    <row r="2552" spans="2:19" ht="15">
      <c r="B2552" s="247">
        <f t="shared" si="6"/>
        <v>6007</v>
      </c>
      <c r="C2552" s="293" t="s">
        <v>429</v>
      </c>
      <c r="D2552" s="294" t="s">
        <v>2891</v>
      </c>
      <c r="E2552" s="455">
        <v>1350</v>
      </c>
      <c r="F2552" s="293" t="s">
        <v>166</v>
      </c>
      <c r="G2552" s="293" t="s">
        <v>7</v>
      </c>
      <c r="H2552" s="544">
        <v>44932</v>
      </c>
      <c r="I2552" s="293" t="s">
        <v>164</v>
      </c>
      <c r="J2552" s="256" t="s">
        <v>4063</v>
      </c>
      <c r="K2552" s="293" t="s">
        <v>903</v>
      </c>
      <c r="L2552" s="251" t="s">
        <v>4048</v>
      </c>
      <c r="M2552" s="298" t="s">
        <v>2890</v>
      </c>
      <c r="N2552" s="353">
        <v>428</v>
      </c>
      <c r="O2552" s="296"/>
      <c r="P2552" s="297"/>
      <c r="Q2552" s="293"/>
      <c r="R2552" s="293"/>
      <c r="S2552" s="293"/>
    </row>
    <row r="2553" spans="2:19" ht="15">
      <c r="B2553" s="247">
        <f t="shared" si="6"/>
        <v>6008</v>
      </c>
      <c r="C2553" s="293" t="s">
        <v>429</v>
      </c>
      <c r="D2553" s="294" t="s">
        <v>2210</v>
      </c>
      <c r="E2553" s="455">
        <v>2180</v>
      </c>
      <c r="F2553" s="293" t="s">
        <v>163</v>
      </c>
      <c r="G2553" s="293" t="s">
        <v>7</v>
      </c>
      <c r="H2553" s="544">
        <v>44932</v>
      </c>
      <c r="I2553" s="293" t="s">
        <v>164</v>
      </c>
      <c r="J2553" s="256" t="s">
        <v>4064</v>
      </c>
      <c r="K2553" s="293" t="s">
        <v>1751</v>
      </c>
      <c r="L2553" s="251" t="s">
        <v>4049</v>
      </c>
      <c r="M2553" s="298" t="s">
        <v>2269</v>
      </c>
      <c r="N2553" s="353">
        <v>366</v>
      </c>
      <c r="O2553" s="296" t="s">
        <v>686</v>
      </c>
      <c r="P2553" s="297"/>
      <c r="Q2553" s="293"/>
      <c r="R2553" s="293"/>
      <c r="S2553" s="293"/>
    </row>
    <row r="2554" spans="2:19" ht="15">
      <c r="B2554" s="247">
        <f t="shared" si="6"/>
        <v>6009</v>
      </c>
      <c r="C2554" s="293" t="s">
        <v>429</v>
      </c>
      <c r="D2554" s="294" t="s">
        <v>16</v>
      </c>
      <c r="E2554" s="455">
        <v>4900</v>
      </c>
      <c r="F2554" s="293" t="s">
        <v>163</v>
      </c>
      <c r="G2554" s="293" t="s">
        <v>7</v>
      </c>
      <c r="H2554" s="544">
        <v>44932</v>
      </c>
      <c r="I2554" s="293" t="s">
        <v>383</v>
      </c>
      <c r="J2554" s="256" t="s">
        <v>285</v>
      </c>
      <c r="K2554" s="293" t="s">
        <v>1751</v>
      </c>
      <c r="L2554" s="251" t="s">
        <v>4050</v>
      </c>
      <c r="M2554" s="298" t="s">
        <v>17</v>
      </c>
      <c r="N2554" s="353">
        <v>116</v>
      </c>
      <c r="O2554" s="296"/>
      <c r="P2554" s="297"/>
      <c r="Q2554" s="293"/>
      <c r="R2554" s="293"/>
      <c r="S2554" s="293"/>
    </row>
    <row r="2555" spans="2:19" ht="15">
      <c r="B2555" s="247">
        <f t="shared" si="6"/>
        <v>6010</v>
      </c>
      <c r="C2555" s="293" t="s">
        <v>429</v>
      </c>
      <c r="D2555" s="294" t="s">
        <v>580</v>
      </c>
      <c r="E2555" s="455">
        <v>3350</v>
      </c>
      <c r="F2555" s="293" t="s">
        <v>865</v>
      </c>
      <c r="G2555" s="293" t="s">
        <v>7</v>
      </c>
      <c r="H2555" s="544">
        <v>44931</v>
      </c>
      <c r="I2555" s="293" t="s">
        <v>164</v>
      </c>
      <c r="J2555" s="256" t="s">
        <v>2632</v>
      </c>
      <c r="K2555" s="293" t="s">
        <v>1770</v>
      </c>
      <c r="L2555" s="251">
        <v>27466</v>
      </c>
      <c r="M2555" s="298" t="s">
        <v>848</v>
      </c>
      <c r="N2555" s="353">
        <v>306</v>
      </c>
      <c r="O2555" s="296"/>
      <c r="P2555" s="297"/>
      <c r="Q2555" s="293"/>
      <c r="R2555" s="293"/>
      <c r="S2555" s="293"/>
    </row>
    <row r="2556" spans="2:19" ht="15">
      <c r="B2556" s="247">
        <f t="shared" si="6"/>
        <v>6011</v>
      </c>
      <c r="C2556" s="293" t="s">
        <v>429</v>
      </c>
      <c r="D2556" s="294" t="s">
        <v>725</v>
      </c>
      <c r="E2556" s="455">
        <v>3350</v>
      </c>
      <c r="F2556" s="293" t="s">
        <v>865</v>
      </c>
      <c r="G2556" s="293" t="s">
        <v>7</v>
      </c>
      <c r="H2556" s="544">
        <v>44931</v>
      </c>
      <c r="I2556" s="293" t="s">
        <v>164</v>
      </c>
      <c r="J2556" s="256" t="s">
        <v>681</v>
      </c>
      <c r="K2556" s="293" t="s">
        <v>1770</v>
      </c>
      <c r="L2556" s="251" t="s">
        <v>4051</v>
      </c>
      <c r="M2556" s="298" t="s">
        <v>842</v>
      </c>
      <c r="N2556" s="353">
        <v>299</v>
      </c>
      <c r="O2556" s="296"/>
      <c r="P2556" s="297"/>
      <c r="Q2556" s="293"/>
      <c r="R2556" s="293"/>
      <c r="S2556" s="293"/>
    </row>
    <row r="2557" spans="2:19" ht="15">
      <c r="B2557" s="247">
        <f t="shared" si="6"/>
        <v>6012</v>
      </c>
      <c r="C2557" s="293" t="s">
        <v>429</v>
      </c>
      <c r="D2557" s="294" t="s">
        <v>592</v>
      </c>
      <c r="E2557" s="455">
        <v>3350</v>
      </c>
      <c r="F2557" s="293" t="s">
        <v>865</v>
      </c>
      <c r="G2557" s="293" t="s">
        <v>7</v>
      </c>
      <c r="H2557" s="544">
        <v>44931</v>
      </c>
      <c r="I2557" s="293" t="s">
        <v>164</v>
      </c>
      <c r="J2557" s="256" t="s">
        <v>2632</v>
      </c>
      <c r="K2557" s="293" t="s">
        <v>1770</v>
      </c>
      <c r="L2557" s="251" t="s">
        <v>4052</v>
      </c>
      <c r="M2557" s="298" t="s">
        <v>838</v>
      </c>
      <c r="N2557" s="353">
        <v>283</v>
      </c>
      <c r="O2557" s="296"/>
      <c r="P2557" s="297"/>
      <c r="Q2557" s="293"/>
      <c r="R2557" s="293"/>
      <c r="S2557" s="293"/>
    </row>
    <row r="2558" spans="2:19" ht="15">
      <c r="B2558" s="247">
        <f t="shared" si="6"/>
        <v>6013</v>
      </c>
      <c r="C2558" s="293" t="s">
        <v>429</v>
      </c>
      <c r="D2558" s="294" t="s">
        <v>767</v>
      </c>
      <c r="E2558" s="455">
        <v>1800</v>
      </c>
      <c r="F2558" s="293" t="s">
        <v>163</v>
      </c>
      <c r="G2558" s="293" t="s">
        <v>7</v>
      </c>
      <c r="H2558" s="544">
        <v>44931</v>
      </c>
      <c r="I2558" s="293" t="s">
        <v>164</v>
      </c>
      <c r="J2558" s="256" t="s">
        <v>4065</v>
      </c>
      <c r="K2558" s="293" t="s">
        <v>1751</v>
      </c>
      <c r="L2558" s="251">
        <v>744313</v>
      </c>
      <c r="M2558" s="298" t="s">
        <v>852</v>
      </c>
      <c r="N2558" s="353">
        <v>311</v>
      </c>
      <c r="O2558" s="296"/>
      <c r="P2558" s="297"/>
      <c r="Q2558" s="293"/>
      <c r="R2558" s="293"/>
      <c r="S2558" s="293"/>
    </row>
    <row r="2559" spans="2:19" ht="15">
      <c r="B2559" s="247">
        <f t="shared" si="6"/>
        <v>6014</v>
      </c>
      <c r="C2559" s="293" t="s">
        <v>429</v>
      </c>
      <c r="D2559" s="294" t="s">
        <v>2933</v>
      </c>
      <c r="E2559" s="455">
        <v>3497</v>
      </c>
      <c r="F2559" s="293" t="s">
        <v>198</v>
      </c>
      <c r="G2559" s="293" t="s">
        <v>7</v>
      </c>
      <c r="H2559" s="544">
        <v>44931</v>
      </c>
      <c r="I2559" s="293" t="s">
        <v>164</v>
      </c>
      <c r="J2559" s="256" t="s">
        <v>4066</v>
      </c>
      <c r="K2559" s="293" t="s">
        <v>1749</v>
      </c>
      <c r="L2559" s="251" t="s">
        <v>4053</v>
      </c>
      <c r="M2559" s="298" t="s">
        <v>2932</v>
      </c>
      <c r="N2559" s="353">
        <v>445</v>
      </c>
      <c r="O2559" s="296"/>
      <c r="P2559" s="297"/>
      <c r="Q2559" s="293"/>
      <c r="R2559" s="293"/>
      <c r="S2559" s="293"/>
    </row>
    <row r="2560" spans="2:19" ht="15">
      <c r="B2560" s="247">
        <f t="shared" si="6"/>
        <v>6015</v>
      </c>
      <c r="C2560" s="293" t="s">
        <v>429</v>
      </c>
      <c r="D2560" s="294" t="s">
        <v>820</v>
      </c>
      <c r="E2560" s="455">
        <v>1800</v>
      </c>
      <c r="F2560" s="293" t="s">
        <v>163</v>
      </c>
      <c r="G2560" s="293" t="s">
        <v>7</v>
      </c>
      <c r="H2560" s="544">
        <v>44931</v>
      </c>
      <c r="I2560" s="293" t="s">
        <v>164</v>
      </c>
      <c r="J2560" s="256" t="s">
        <v>3624</v>
      </c>
      <c r="K2560" s="293" t="s">
        <v>1751</v>
      </c>
      <c r="L2560" s="251" t="s">
        <v>4054</v>
      </c>
      <c r="M2560" s="298" t="s">
        <v>862</v>
      </c>
      <c r="N2560" s="353">
        <v>321</v>
      </c>
      <c r="O2560" s="296"/>
      <c r="P2560" s="297"/>
      <c r="Q2560" s="293"/>
      <c r="R2560" s="293"/>
      <c r="S2560" s="293"/>
    </row>
    <row r="2561" spans="2:19" ht="15">
      <c r="B2561" s="247">
        <f t="shared" si="6"/>
        <v>6016</v>
      </c>
      <c r="C2561" s="293" t="s">
        <v>2714</v>
      </c>
      <c r="D2561" s="534" t="s">
        <v>288</v>
      </c>
      <c r="E2561" s="455">
        <v>16000</v>
      </c>
      <c r="F2561" s="293" t="s">
        <v>166</v>
      </c>
      <c r="G2561" s="293" t="s">
        <v>3891</v>
      </c>
      <c r="H2561" s="544">
        <v>44933</v>
      </c>
      <c r="I2561" s="293" t="s">
        <v>224</v>
      </c>
      <c r="J2561" s="256" t="s">
        <v>4029</v>
      </c>
      <c r="K2561" s="293" t="s">
        <v>903</v>
      </c>
      <c r="L2561" s="251">
        <v>1112</v>
      </c>
      <c r="M2561" s="298" t="s">
        <v>970</v>
      </c>
      <c r="N2561" s="353">
        <v>62</v>
      </c>
      <c r="O2561" s="296"/>
      <c r="P2561" s="297"/>
      <c r="Q2561" s="293"/>
      <c r="R2561" s="293"/>
      <c r="S2561" s="293"/>
    </row>
    <row r="2562" spans="2:19" ht="15">
      <c r="B2562" s="247">
        <f t="shared" si="6"/>
        <v>6017</v>
      </c>
      <c r="C2562" s="293" t="s">
        <v>2714</v>
      </c>
      <c r="D2562" s="294" t="s">
        <v>289</v>
      </c>
      <c r="E2562" s="455">
        <v>16000</v>
      </c>
      <c r="F2562" s="293" t="s">
        <v>166</v>
      </c>
      <c r="G2562" s="293" t="s">
        <v>3891</v>
      </c>
      <c r="H2562" s="544">
        <v>44933</v>
      </c>
      <c r="I2562" s="293" t="s">
        <v>224</v>
      </c>
      <c r="J2562" s="256" t="s">
        <v>4029</v>
      </c>
      <c r="K2562" s="293" t="s">
        <v>903</v>
      </c>
      <c r="L2562" s="251">
        <v>1122</v>
      </c>
      <c r="M2562" s="298" t="s">
        <v>964</v>
      </c>
      <c r="N2562" s="353">
        <v>20</v>
      </c>
      <c r="O2562" s="296"/>
      <c r="P2562" s="297"/>
      <c r="Q2562" s="293"/>
      <c r="R2562" s="293"/>
      <c r="S2562" s="293"/>
    </row>
    <row r="2563" spans="2:19" ht="15">
      <c r="B2563" s="247">
        <f t="shared" ref="B2563:B2622" si="7">B2562+1</f>
        <v>6018</v>
      </c>
      <c r="C2563" s="293" t="s">
        <v>2714</v>
      </c>
      <c r="D2563" s="294" t="s">
        <v>261</v>
      </c>
      <c r="E2563" s="455">
        <v>16000</v>
      </c>
      <c r="F2563" s="293" t="s">
        <v>166</v>
      </c>
      <c r="G2563" s="293" t="s">
        <v>3891</v>
      </c>
      <c r="H2563" s="544">
        <v>44933</v>
      </c>
      <c r="I2563" s="293" t="s">
        <v>224</v>
      </c>
      <c r="J2563" s="256" t="s">
        <v>4029</v>
      </c>
      <c r="K2563" s="293" t="s">
        <v>903</v>
      </c>
      <c r="L2563" s="251">
        <v>1122</v>
      </c>
      <c r="M2563" s="298" t="s">
        <v>946</v>
      </c>
      <c r="N2563" s="353">
        <v>14</v>
      </c>
      <c r="O2563" s="296"/>
      <c r="P2563" s="297"/>
      <c r="Q2563" s="293"/>
      <c r="R2563" s="293"/>
      <c r="S2563" s="293"/>
    </row>
    <row r="2564" spans="2:19" ht="15">
      <c r="B2564" s="247">
        <f t="shared" si="7"/>
        <v>6019</v>
      </c>
      <c r="C2564" s="293" t="s">
        <v>2714</v>
      </c>
      <c r="D2564" s="294" t="s">
        <v>309</v>
      </c>
      <c r="E2564" s="455">
        <v>9000</v>
      </c>
      <c r="F2564" s="293" t="s">
        <v>166</v>
      </c>
      <c r="G2564" s="293" t="s">
        <v>3891</v>
      </c>
      <c r="H2564" s="544">
        <v>44933</v>
      </c>
      <c r="I2564" s="293" t="s">
        <v>224</v>
      </c>
      <c r="J2564" s="256" t="s">
        <v>285</v>
      </c>
      <c r="K2564" s="293" t="s">
        <v>903</v>
      </c>
      <c r="L2564" s="251">
        <v>12223</v>
      </c>
      <c r="M2564" s="298" t="s">
        <v>967</v>
      </c>
      <c r="N2564" s="353">
        <v>21</v>
      </c>
      <c r="O2564" s="296"/>
      <c r="P2564" s="297"/>
      <c r="Q2564" s="293"/>
      <c r="R2564" s="293"/>
      <c r="S2564" s="293"/>
    </row>
    <row r="2565" spans="2:19" ht="15">
      <c r="B2565" s="247">
        <f t="shared" si="7"/>
        <v>6020</v>
      </c>
      <c r="C2565" s="293" t="s">
        <v>2714</v>
      </c>
      <c r="D2565" s="294" t="s">
        <v>177</v>
      </c>
      <c r="E2565" s="455">
        <v>16000</v>
      </c>
      <c r="F2565" s="293" t="s">
        <v>166</v>
      </c>
      <c r="G2565" s="293" t="s">
        <v>3891</v>
      </c>
      <c r="H2565" s="544">
        <v>44933</v>
      </c>
      <c r="I2565" s="293" t="s">
        <v>224</v>
      </c>
      <c r="J2565" s="256" t="s">
        <v>4029</v>
      </c>
      <c r="K2565" s="293" t="s">
        <v>903</v>
      </c>
      <c r="L2565" s="251">
        <v>1122</v>
      </c>
      <c r="M2565" s="298" t="s">
        <v>949</v>
      </c>
      <c r="N2565" s="353">
        <v>15</v>
      </c>
      <c r="O2565" s="296"/>
      <c r="P2565" s="297"/>
      <c r="Q2565" s="293"/>
      <c r="R2565" s="293"/>
      <c r="S2565" s="293"/>
    </row>
    <row r="2566" spans="2:19" ht="15">
      <c r="B2566" s="247">
        <f t="shared" si="7"/>
        <v>6021</v>
      </c>
      <c r="C2566" s="293" t="s">
        <v>2714</v>
      </c>
      <c r="D2566" s="294" t="s">
        <v>302</v>
      </c>
      <c r="E2566" s="455">
        <v>16000</v>
      </c>
      <c r="F2566" s="293" t="s">
        <v>166</v>
      </c>
      <c r="G2566" s="293" t="s">
        <v>3891</v>
      </c>
      <c r="H2566" s="544">
        <v>44933</v>
      </c>
      <c r="I2566" s="293" t="s">
        <v>224</v>
      </c>
      <c r="J2566" s="256" t="s">
        <v>4029</v>
      </c>
      <c r="K2566" s="293" t="s">
        <v>903</v>
      </c>
      <c r="L2566" s="251">
        <v>2333</v>
      </c>
      <c r="M2566" s="298" t="s">
        <v>955</v>
      </c>
      <c r="N2566" s="353">
        <v>17</v>
      </c>
      <c r="O2566" s="296"/>
      <c r="P2566" s="297"/>
      <c r="Q2566" s="293"/>
      <c r="R2566" s="293"/>
      <c r="S2566" s="293"/>
    </row>
    <row r="2567" spans="2:19" ht="15">
      <c r="B2567" s="247">
        <f t="shared" si="7"/>
        <v>6022</v>
      </c>
      <c r="C2567" s="293" t="s">
        <v>429</v>
      </c>
      <c r="D2567" s="294" t="s">
        <v>1582</v>
      </c>
      <c r="E2567" s="455">
        <v>3000</v>
      </c>
      <c r="F2567" s="293" t="s">
        <v>166</v>
      </c>
      <c r="G2567" s="293" t="s">
        <v>7</v>
      </c>
      <c r="H2567" s="544">
        <v>44935</v>
      </c>
      <c r="I2567" s="293" t="s">
        <v>164</v>
      </c>
      <c r="J2567" s="256" t="s">
        <v>4069</v>
      </c>
      <c r="K2567" s="293" t="s">
        <v>903</v>
      </c>
      <c r="L2567" s="251" t="s">
        <v>4067</v>
      </c>
      <c r="M2567" s="298" t="s">
        <v>1587</v>
      </c>
      <c r="N2567" s="353">
        <v>326</v>
      </c>
      <c r="O2567" s="296"/>
      <c r="P2567" s="297"/>
      <c r="Q2567" s="293"/>
      <c r="R2567" s="293"/>
      <c r="S2567" s="293"/>
    </row>
    <row r="2568" spans="2:19" ht="15">
      <c r="B2568" s="247">
        <f t="shared" si="7"/>
        <v>6023</v>
      </c>
      <c r="C2568" s="293" t="s">
        <v>429</v>
      </c>
      <c r="D2568" s="294" t="s">
        <v>215</v>
      </c>
      <c r="E2568" s="455">
        <v>2800</v>
      </c>
      <c r="F2568" s="293" t="s">
        <v>166</v>
      </c>
      <c r="G2568" s="293" t="s">
        <v>7</v>
      </c>
      <c r="H2568" s="544">
        <v>44935</v>
      </c>
      <c r="I2568" s="293" t="s">
        <v>164</v>
      </c>
      <c r="J2568" s="256" t="s">
        <v>4070</v>
      </c>
      <c r="K2568" s="293" t="s">
        <v>903</v>
      </c>
      <c r="L2568" s="251" t="s">
        <v>4068</v>
      </c>
      <c r="M2568" s="298" t="s">
        <v>92</v>
      </c>
      <c r="N2568" s="353">
        <v>200</v>
      </c>
      <c r="O2568" s="296"/>
      <c r="P2568" s="297"/>
      <c r="Q2568" s="293"/>
      <c r="R2568" s="293"/>
      <c r="S2568" s="293"/>
    </row>
    <row r="2569" spans="2:19" ht="15">
      <c r="B2569" s="247">
        <f t="shared" si="7"/>
        <v>6024</v>
      </c>
      <c r="C2569" s="293" t="s">
        <v>446</v>
      </c>
      <c r="D2569" s="294" t="s">
        <v>356</v>
      </c>
      <c r="E2569" s="455">
        <v>9000</v>
      </c>
      <c r="F2569" s="293" t="s">
        <v>198</v>
      </c>
      <c r="G2569" s="293" t="s">
        <v>1609</v>
      </c>
      <c r="H2569" s="544">
        <v>44936</v>
      </c>
      <c r="I2569" s="293" t="s">
        <v>224</v>
      </c>
      <c r="J2569" s="256" t="s">
        <v>4018</v>
      </c>
      <c r="K2569" s="293" t="s">
        <v>1749</v>
      </c>
      <c r="L2569" s="251" t="s">
        <v>4073</v>
      </c>
      <c r="M2569" s="298" t="s">
        <v>1236</v>
      </c>
      <c r="N2569" s="353">
        <v>139</v>
      </c>
      <c r="O2569" s="296"/>
      <c r="P2569" s="297"/>
      <c r="Q2569" s="293"/>
      <c r="R2569" s="293"/>
      <c r="S2569" s="293"/>
    </row>
    <row r="2570" spans="2:19" ht="15">
      <c r="B2570" s="247">
        <f t="shared" si="7"/>
        <v>6025</v>
      </c>
      <c r="C2570" s="293" t="s">
        <v>2714</v>
      </c>
      <c r="D2570" s="294" t="s">
        <v>183</v>
      </c>
      <c r="E2570" s="455">
        <v>16000</v>
      </c>
      <c r="F2570" s="293" t="s">
        <v>166</v>
      </c>
      <c r="G2570" s="293" t="s">
        <v>7</v>
      </c>
      <c r="H2570" s="544">
        <v>44935</v>
      </c>
      <c r="I2570" s="293" t="s">
        <v>224</v>
      </c>
      <c r="J2570" s="256" t="s">
        <v>4018</v>
      </c>
      <c r="K2570" s="293" t="s">
        <v>903</v>
      </c>
      <c r="L2570" s="251" t="s">
        <v>4074</v>
      </c>
      <c r="M2570" s="298" t="s">
        <v>1003</v>
      </c>
      <c r="N2570" s="353">
        <v>32</v>
      </c>
      <c r="O2570" s="296"/>
      <c r="P2570" s="297"/>
      <c r="Q2570" s="293"/>
      <c r="R2570" s="293"/>
      <c r="S2570" s="293"/>
    </row>
    <row r="2571" spans="2:19" ht="15">
      <c r="B2571" s="247">
        <f t="shared" si="7"/>
        <v>6026</v>
      </c>
      <c r="C2571" s="293" t="s">
        <v>429</v>
      </c>
      <c r="D2571" s="294" t="s">
        <v>4084</v>
      </c>
      <c r="E2571" s="455">
        <v>5200</v>
      </c>
      <c r="F2571" s="293" t="s">
        <v>198</v>
      </c>
      <c r="G2571" s="293" t="s">
        <v>7</v>
      </c>
      <c r="H2571" s="544">
        <v>44935</v>
      </c>
      <c r="I2571" s="293" t="s">
        <v>164</v>
      </c>
      <c r="J2571" s="256" t="s">
        <v>4086</v>
      </c>
      <c r="K2571" s="293" t="s">
        <v>4087</v>
      </c>
      <c r="L2571" s="251" t="s">
        <v>4075</v>
      </c>
      <c r="M2571" s="298" t="s">
        <v>4083</v>
      </c>
      <c r="N2571" s="353">
        <v>464</v>
      </c>
      <c r="O2571" s="296"/>
      <c r="P2571" s="297"/>
      <c r="Q2571" s="293"/>
      <c r="R2571" s="293"/>
      <c r="S2571" s="293"/>
    </row>
    <row r="2572" spans="2:19" ht="15">
      <c r="B2572" s="247">
        <f t="shared" si="7"/>
        <v>6027</v>
      </c>
      <c r="C2572" s="293" t="s">
        <v>429</v>
      </c>
      <c r="D2572" s="294" t="s">
        <v>319</v>
      </c>
      <c r="E2572" s="455">
        <v>3000</v>
      </c>
      <c r="F2572" s="293" t="s">
        <v>198</v>
      </c>
      <c r="G2572" s="293" t="s">
        <v>7</v>
      </c>
      <c r="H2572" s="544">
        <v>44935</v>
      </c>
      <c r="I2572" s="293" t="s">
        <v>164</v>
      </c>
      <c r="J2572" s="256" t="s">
        <v>3749</v>
      </c>
      <c r="K2572" s="293" t="s">
        <v>1749</v>
      </c>
      <c r="L2572" s="251" t="s">
        <v>4076</v>
      </c>
      <c r="M2572" s="298" t="s">
        <v>1385</v>
      </c>
      <c r="N2572" s="353">
        <v>270</v>
      </c>
      <c r="O2572" s="296"/>
      <c r="P2572" s="297"/>
      <c r="Q2572" s="293"/>
      <c r="R2572" s="293"/>
      <c r="S2572" s="293"/>
    </row>
    <row r="2573" spans="2:19" ht="15">
      <c r="B2573" s="247">
        <f t="shared" si="7"/>
        <v>6028</v>
      </c>
      <c r="C2573" s="293" t="s">
        <v>429</v>
      </c>
      <c r="D2573" s="294" t="s">
        <v>93</v>
      </c>
      <c r="E2573" s="455">
        <v>2180</v>
      </c>
      <c r="F2573" s="293" t="s">
        <v>163</v>
      </c>
      <c r="G2573" s="293" t="s">
        <v>7</v>
      </c>
      <c r="H2573" s="544">
        <v>44935</v>
      </c>
      <c r="I2573" s="293" t="s">
        <v>4062</v>
      </c>
      <c r="J2573" s="256" t="s">
        <v>2403</v>
      </c>
      <c r="K2573" s="293" t="s">
        <v>1751</v>
      </c>
      <c r="L2573" s="251" t="s">
        <v>4077</v>
      </c>
      <c r="M2573" s="298" t="s">
        <v>94</v>
      </c>
      <c r="N2573" s="353">
        <v>231</v>
      </c>
      <c r="O2573" s="296"/>
      <c r="P2573" s="297"/>
      <c r="Q2573" s="293"/>
      <c r="R2573" s="293"/>
      <c r="S2573" s="293"/>
    </row>
    <row r="2574" spans="2:19" ht="15">
      <c r="B2574" s="247">
        <f t="shared" si="7"/>
        <v>6029</v>
      </c>
      <c r="C2574" s="293" t="s">
        <v>429</v>
      </c>
      <c r="D2574" s="294" t="s">
        <v>711</v>
      </c>
      <c r="E2574" s="455">
        <v>13400</v>
      </c>
      <c r="F2574" s="293" t="s">
        <v>198</v>
      </c>
      <c r="G2574" s="293" t="s">
        <v>7</v>
      </c>
      <c r="H2574" s="544">
        <v>44936</v>
      </c>
      <c r="I2574" s="293" t="s">
        <v>164</v>
      </c>
      <c r="J2574" s="256" t="s">
        <v>4081</v>
      </c>
      <c r="K2574" s="293" t="s">
        <v>1749</v>
      </c>
      <c r="L2574" s="251" t="s">
        <v>4078</v>
      </c>
      <c r="M2574" s="298" t="s">
        <v>833</v>
      </c>
      <c r="N2574" s="353">
        <v>265</v>
      </c>
      <c r="O2574" s="296"/>
      <c r="P2574" s="297"/>
      <c r="Q2574" s="293"/>
      <c r="R2574" s="293"/>
      <c r="S2574" s="293"/>
    </row>
    <row r="2575" spans="2:19" ht="15">
      <c r="B2575" s="247">
        <f t="shared" si="7"/>
        <v>6030</v>
      </c>
      <c r="C2575" s="293" t="s">
        <v>429</v>
      </c>
      <c r="D2575" s="294" t="s">
        <v>381</v>
      </c>
      <c r="E2575" s="455">
        <v>3000</v>
      </c>
      <c r="F2575" s="293" t="s">
        <v>198</v>
      </c>
      <c r="G2575" s="293" t="s">
        <v>7</v>
      </c>
      <c r="H2575" s="544">
        <v>44936</v>
      </c>
      <c r="I2575" s="293" t="s">
        <v>280</v>
      </c>
      <c r="J2575" s="256" t="s">
        <v>280</v>
      </c>
      <c r="K2575" s="293" t="s">
        <v>1749</v>
      </c>
      <c r="L2575" s="251" t="s">
        <v>4079</v>
      </c>
      <c r="M2575" s="298" t="s">
        <v>154</v>
      </c>
      <c r="N2575" s="353">
        <v>92</v>
      </c>
      <c r="O2575" s="296"/>
      <c r="P2575" s="297"/>
      <c r="Q2575" s="293"/>
      <c r="R2575" s="293"/>
      <c r="S2575" s="293"/>
    </row>
    <row r="2576" spans="2:19" ht="15">
      <c r="B2576" s="247">
        <f t="shared" si="7"/>
        <v>6031</v>
      </c>
      <c r="C2576" s="293" t="s">
        <v>429</v>
      </c>
      <c r="D2576" s="294" t="s">
        <v>2593</v>
      </c>
      <c r="E2576" s="455">
        <v>3350</v>
      </c>
      <c r="F2576" s="293" t="s">
        <v>865</v>
      </c>
      <c r="G2576" s="293" t="s">
        <v>7</v>
      </c>
      <c r="H2576" s="544">
        <v>44936</v>
      </c>
      <c r="I2576" s="293" t="s">
        <v>164</v>
      </c>
      <c r="J2576" s="256" t="s">
        <v>4082</v>
      </c>
      <c r="K2576" s="293" t="s">
        <v>1770</v>
      </c>
      <c r="L2576" s="251" t="s">
        <v>4080</v>
      </c>
      <c r="M2576" s="298" t="s">
        <v>2591</v>
      </c>
      <c r="N2576" s="353">
        <v>378</v>
      </c>
      <c r="O2576" s="296"/>
      <c r="P2576" s="297"/>
      <c r="Q2576" s="293"/>
      <c r="R2576" s="293"/>
      <c r="S2576" s="293"/>
    </row>
    <row r="2577" spans="2:19" ht="15">
      <c r="B2577" s="247">
        <f t="shared" si="7"/>
        <v>6032</v>
      </c>
      <c r="C2577" s="293" t="s">
        <v>429</v>
      </c>
      <c r="D2577" s="294" t="s">
        <v>3860</v>
      </c>
      <c r="E2577" s="455">
        <v>5200</v>
      </c>
      <c r="F2577" s="293" t="s">
        <v>865</v>
      </c>
      <c r="G2577" s="293" t="s">
        <v>7</v>
      </c>
      <c r="H2577" s="544">
        <v>44938</v>
      </c>
      <c r="I2577" s="293" t="s">
        <v>164</v>
      </c>
      <c r="J2577" s="256" t="s">
        <v>5674</v>
      </c>
      <c r="K2577" s="293" t="s">
        <v>1770</v>
      </c>
      <c r="L2577" s="251" t="s">
        <v>4088</v>
      </c>
      <c r="M2577" s="298" t="s">
        <v>3853</v>
      </c>
      <c r="N2577" s="353">
        <v>461</v>
      </c>
      <c r="O2577" s="296"/>
      <c r="P2577" s="297"/>
      <c r="Q2577" s="293"/>
      <c r="R2577" s="293"/>
      <c r="S2577" s="293"/>
    </row>
    <row r="2578" spans="2:19" ht="15">
      <c r="B2578" s="247">
        <f t="shared" si="7"/>
        <v>6033</v>
      </c>
      <c r="C2578" s="293" t="s">
        <v>429</v>
      </c>
      <c r="D2578" s="294" t="s">
        <v>517</v>
      </c>
      <c r="E2578" s="455">
        <v>2180</v>
      </c>
      <c r="F2578" s="293" t="s">
        <v>518</v>
      </c>
      <c r="G2578" s="293" t="s">
        <v>7</v>
      </c>
      <c r="H2578" s="544">
        <v>44938</v>
      </c>
      <c r="I2578" s="293" t="s">
        <v>164</v>
      </c>
      <c r="J2578" s="256" t="s">
        <v>4092</v>
      </c>
      <c r="K2578" s="293" t="s">
        <v>1771</v>
      </c>
      <c r="L2578" s="251" t="s">
        <v>4089</v>
      </c>
      <c r="M2578" s="298" t="s">
        <v>841</v>
      </c>
      <c r="N2578" s="353">
        <v>298</v>
      </c>
      <c r="O2578" s="296"/>
      <c r="P2578" s="297"/>
      <c r="Q2578" s="293"/>
      <c r="R2578" s="293"/>
      <c r="S2578" s="293"/>
    </row>
    <row r="2579" spans="2:19" ht="15">
      <c r="B2579" s="247">
        <f t="shared" si="7"/>
        <v>6034</v>
      </c>
      <c r="C2579" s="293" t="s">
        <v>429</v>
      </c>
      <c r="D2579" s="294" t="s">
        <v>2880</v>
      </c>
      <c r="E2579" s="455">
        <v>9000</v>
      </c>
      <c r="F2579" s="293" t="s">
        <v>198</v>
      </c>
      <c r="G2579" s="293" t="s">
        <v>7</v>
      </c>
      <c r="H2579" s="544">
        <v>44937</v>
      </c>
      <c r="I2579" s="293" t="s">
        <v>224</v>
      </c>
      <c r="J2579" s="256" t="s">
        <v>285</v>
      </c>
      <c r="K2579" s="293" t="s">
        <v>1749</v>
      </c>
      <c r="L2579" s="251">
        <v>2081</v>
      </c>
      <c r="M2579" s="298" t="s">
        <v>2879</v>
      </c>
      <c r="N2579" s="353">
        <v>424</v>
      </c>
      <c r="O2579" s="296"/>
      <c r="P2579" s="297"/>
      <c r="Q2579" s="293"/>
      <c r="R2579" s="293"/>
      <c r="S2579" s="293"/>
    </row>
    <row r="2580" spans="2:19" ht="15">
      <c r="B2580" s="247">
        <f t="shared" si="7"/>
        <v>6035</v>
      </c>
      <c r="C2580" s="293" t="s">
        <v>429</v>
      </c>
      <c r="D2580" s="294" t="s">
        <v>59</v>
      </c>
      <c r="E2580" s="455">
        <v>4000</v>
      </c>
      <c r="F2580" s="293" t="s">
        <v>198</v>
      </c>
      <c r="G2580" s="293" t="s">
        <v>7</v>
      </c>
      <c r="H2580" s="544">
        <v>44937</v>
      </c>
      <c r="I2580" s="293" t="s">
        <v>164</v>
      </c>
      <c r="J2580" s="256" t="s">
        <v>5718</v>
      </c>
      <c r="K2580" s="293" t="s">
        <v>1749</v>
      </c>
      <c r="L2580" s="251" t="s">
        <v>4090</v>
      </c>
      <c r="M2580" s="298" t="s">
        <v>60</v>
      </c>
      <c r="N2580" s="353">
        <v>191</v>
      </c>
      <c r="O2580" s="296"/>
      <c r="P2580" s="297"/>
      <c r="Q2580" s="293"/>
      <c r="R2580" s="293"/>
      <c r="S2580" s="293"/>
    </row>
    <row r="2581" spans="2:19" ht="15">
      <c r="B2581" s="247">
        <f t="shared" si="7"/>
        <v>6036</v>
      </c>
      <c r="C2581" s="293" t="s">
        <v>429</v>
      </c>
      <c r="D2581" s="294" t="s">
        <v>90</v>
      </c>
      <c r="E2581" s="455">
        <v>350</v>
      </c>
      <c r="F2581" s="293" t="s">
        <v>166</v>
      </c>
      <c r="G2581" s="293" t="s">
        <v>7</v>
      </c>
      <c r="H2581" s="544">
        <v>44937</v>
      </c>
      <c r="I2581" s="293" t="s">
        <v>399</v>
      </c>
      <c r="J2581" s="256" t="s">
        <v>399</v>
      </c>
      <c r="K2581" s="293" t="s">
        <v>903</v>
      </c>
      <c r="L2581" s="251" t="s">
        <v>4091</v>
      </c>
      <c r="M2581" s="298" t="s">
        <v>91</v>
      </c>
      <c r="N2581" s="353">
        <v>218</v>
      </c>
      <c r="O2581" s="296"/>
      <c r="P2581" s="297"/>
      <c r="Q2581" s="293"/>
      <c r="R2581" s="293"/>
      <c r="S2581" s="293"/>
    </row>
    <row r="2582" spans="2:19" ht="15">
      <c r="B2582" s="247">
        <f t="shared" si="7"/>
        <v>6037</v>
      </c>
      <c r="C2582" s="293" t="s">
        <v>429</v>
      </c>
      <c r="D2582" s="294" t="s">
        <v>818</v>
      </c>
      <c r="E2582" s="455">
        <v>3350</v>
      </c>
      <c r="F2582" s="293" t="s">
        <v>865</v>
      </c>
      <c r="G2582" s="293" t="s">
        <v>7</v>
      </c>
      <c r="H2582" s="544">
        <v>44937</v>
      </c>
      <c r="I2582" s="293" t="s">
        <v>164</v>
      </c>
      <c r="J2582" s="256" t="s">
        <v>3000</v>
      </c>
      <c r="K2582" s="293" t="s">
        <v>1770</v>
      </c>
      <c r="L2582" s="251">
        <v>759040</v>
      </c>
      <c r="M2582" s="298" t="s">
        <v>860</v>
      </c>
      <c r="N2582" s="353">
        <v>319</v>
      </c>
      <c r="O2582" s="296"/>
      <c r="P2582" s="297"/>
      <c r="Q2582" s="293"/>
      <c r="R2582" s="293"/>
      <c r="S2582" s="293"/>
    </row>
    <row r="2583" spans="2:19" ht="15">
      <c r="B2583" s="247">
        <f t="shared" si="7"/>
        <v>6038</v>
      </c>
      <c r="C2583" s="293" t="s">
        <v>429</v>
      </c>
      <c r="D2583" s="294" t="s">
        <v>818</v>
      </c>
      <c r="E2583" s="455">
        <v>3350</v>
      </c>
      <c r="F2583" s="293" t="s">
        <v>198</v>
      </c>
      <c r="G2583" s="293" t="s">
        <v>7</v>
      </c>
      <c r="H2583" s="544">
        <v>44937</v>
      </c>
      <c r="I2583" s="293" t="s">
        <v>164</v>
      </c>
      <c r="J2583" s="256" t="s">
        <v>3223</v>
      </c>
      <c r="K2583" s="293" t="s">
        <v>1749</v>
      </c>
      <c r="L2583" s="251">
        <v>759096</v>
      </c>
      <c r="M2583" s="298" t="s">
        <v>860</v>
      </c>
      <c r="N2583" s="353">
        <v>330</v>
      </c>
      <c r="O2583" s="296"/>
      <c r="P2583" s="297"/>
      <c r="Q2583" s="293"/>
      <c r="R2583" s="293"/>
      <c r="S2583" s="293"/>
    </row>
    <row r="2584" spans="2:19" ht="15">
      <c r="B2584" s="247">
        <f t="shared" si="7"/>
        <v>6039</v>
      </c>
      <c r="C2584" s="293" t="s">
        <v>429</v>
      </c>
      <c r="D2584" s="294" t="s">
        <v>93</v>
      </c>
      <c r="E2584" s="455">
        <v>25450</v>
      </c>
      <c r="F2584" s="293" t="s">
        <v>163</v>
      </c>
      <c r="G2584" s="293" t="s">
        <v>7</v>
      </c>
      <c r="H2584" s="544">
        <v>44939</v>
      </c>
      <c r="I2584" s="293" t="s">
        <v>224</v>
      </c>
      <c r="J2584" s="256" t="s">
        <v>4018</v>
      </c>
      <c r="K2584" s="293" t="s">
        <v>1751</v>
      </c>
      <c r="L2584" s="251" t="s">
        <v>4093</v>
      </c>
      <c r="M2584" s="298" t="s">
        <v>94</v>
      </c>
      <c r="N2584" s="353">
        <v>231</v>
      </c>
      <c r="O2584" s="296"/>
      <c r="P2584" s="297"/>
      <c r="Q2584" s="293"/>
      <c r="R2584" s="293"/>
      <c r="S2584" s="293"/>
    </row>
    <row r="2585" spans="2:19" ht="15">
      <c r="B2585" s="247">
        <f t="shared" si="7"/>
        <v>6040</v>
      </c>
      <c r="C2585" s="293" t="s">
        <v>429</v>
      </c>
      <c r="D2585" s="294" t="s">
        <v>2831</v>
      </c>
      <c r="E2585" s="455">
        <v>2180</v>
      </c>
      <c r="F2585" s="293" t="s">
        <v>303</v>
      </c>
      <c r="G2585" s="293" t="s">
        <v>4094</v>
      </c>
      <c r="H2585" s="544">
        <v>44939</v>
      </c>
      <c r="I2585" s="293" t="s">
        <v>164</v>
      </c>
      <c r="J2585" s="256" t="s">
        <v>4096</v>
      </c>
      <c r="K2585" s="293" t="s">
        <v>903</v>
      </c>
      <c r="L2585" s="251">
        <v>18450</v>
      </c>
      <c r="M2585" s="298" t="s">
        <v>2830</v>
      </c>
      <c r="N2585" s="353">
        <v>410</v>
      </c>
      <c r="O2585" s="296"/>
      <c r="P2585" s="297"/>
      <c r="Q2585" s="293"/>
      <c r="R2585" s="293"/>
      <c r="S2585" s="293"/>
    </row>
    <row r="2586" spans="2:19" ht="15">
      <c r="B2586" s="247">
        <f t="shared" si="7"/>
        <v>6041</v>
      </c>
      <c r="C2586" s="293" t="s">
        <v>429</v>
      </c>
      <c r="D2586" s="294" t="s">
        <v>2831</v>
      </c>
      <c r="E2586" s="455">
        <v>2180</v>
      </c>
      <c r="F2586" s="293" t="s">
        <v>303</v>
      </c>
      <c r="G2586" s="293" t="s">
        <v>4094</v>
      </c>
      <c r="H2586" s="544">
        <v>44939</v>
      </c>
      <c r="I2586" s="293" t="s">
        <v>164</v>
      </c>
      <c r="J2586" s="256" t="s">
        <v>4097</v>
      </c>
      <c r="K2586" s="293" t="s">
        <v>903</v>
      </c>
      <c r="L2586" s="251">
        <v>18538</v>
      </c>
      <c r="M2586" s="298" t="s">
        <v>2830</v>
      </c>
      <c r="N2586" s="353">
        <v>410</v>
      </c>
      <c r="O2586" s="296"/>
      <c r="P2586" s="297"/>
      <c r="Q2586" s="293"/>
      <c r="R2586" s="293"/>
      <c r="S2586" s="293"/>
    </row>
    <row r="2587" spans="2:19" ht="15">
      <c r="B2587" s="247">
        <f t="shared" si="7"/>
        <v>6042</v>
      </c>
      <c r="C2587" s="293" t="s">
        <v>429</v>
      </c>
      <c r="D2587" s="294" t="s">
        <v>726</v>
      </c>
      <c r="E2587" s="455">
        <v>1500</v>
      </c>
      <c r="F2587" s="293" t="s">
        <v>163</v>
      </c>
      <c r="G2587" s="293" t="s">
        <v>7</v>
      </c>
      <c r="H2587" s="544">
        <v>44939</v>
      </c>
      <c r="I2587" s="293" t="s">
        <v>383</v>
      </c>
      <c r="J2587" s="256" t="s">
        <v>806</v>
      </c>
      <c r="K2587" s="293" t="s">
        <v>1751</v>
      </c>
      <c r="L2587" s="251" t="s">
        <v>4095</v>
      </c>
      <c r="M2587" s="298" t="s">
        <v>11</v>
      </c>
      <c r="N2587" s="353">
        <v>201</v>
      </c>
      <c r="O2587" s="296"/>
      <c r="P2587" s="297"/>
      <c r="Q2587" s="293"/>
      <c r="R2587" s="293"/>
      <c r="S2587" s="293"/>
    </row>
    <row r="2588" spans="2:19" ht="30">
      <c r="B2588" s="247">
        <f t="shared" si="7"/>
        <v>6043</v>
      </c>
      <c r="C2588" s="293" t="s">
        <v>429</v>
      </c>
      <c r="D2588" s="294" t="s">
        <v>412</v>
      </c>
      <c r="E2588" s="455">
        <v>2800</v>
      </c>
      <c r="F2588" s="293" t="s">
        <v>865</v>
      </c>
      <c r="G2588" s="293" t="s">
        <v>7</v>
      </c>
      <c r="H2588" s="544">
        <v>44869</v>
      </c>
      <c r="I2588" s="293" t="s">
        <v>164</v>
      </c>
      <c r="J2588" s="256" t="s">
        <v>3558</v>
      </c>
      <c r="K2588" s="293" t="s">
        <v>1770</v>
      </c>
      <c r="L2588" s="533" t="s">
        <v>4098</v>
      </c>
      <c r="M2588" s="298" t="s">
        <v>822</v>
      </c>
      <c r="N2588" s="353">
        <v>374</v>
      </c>
      <c r="O2588" s="296"/>
      <c r="P2588" s="297"/>
      <c r="Q2588" s="293"/>
      <c r="R2588" s="293"/>
      <c r="S2588" s="293"/>
    </row>
    <row r="2589" spans="2:19" ht="15.6">
      <c r="B2589" s="247">
        <f t="shared" si="7"/>
        <v>6044</v>
      </c>
      <c r="C2589" s="211" t="s">
        <v>294</v>
      </c>
      <c r="D2589" s="294" t="s">
        <v>2201</v>
      </c>
      <c r="E2589" s="455">
        <v>1600</v>
      </c>
      <c r="F2589" s="293" t="s">
        <v>166</v>
      </c>
      <c r="G2589" s="293" t="s">
        <v>7</v>
      </c>
      <c r="H2589" s="544">
        <v>44942</v>
      </c>
      <c r="I2589" s="293" t="s">
        <v>164</v>
      </c>
      <c r="J2589" s="256" t="s">
        <v>4124</v>
      </c>
      <c r="K2589" s="293" t="s">
        <v>903</v>
      </c>
      <c r="L2589" s="251" t="s">
        <v>4099</v>
      </c>
      <c r="M2589" s="298" t="s">
        <v>2200</v>
      </c>
      <c r="N2589" s="353">
        <v>365</v>
      </c>
      <c r="O2589" s="296" t="s">
        <v>686</v>
      </c>
      <c r="P2589" s="297"/>
      <c r="Q2589" s="293"/>
      <c r="R2589" s="293"/>
      <c r="S2589" s="293"/>
    </row>
    <row r="2590" spans="2:19" ht="15">
      <c r="B2590" s="247">
        <f t="shared" si="7"/>
        <v>6045</v>
      </c>
      <c r="C2590" s="293" t="s">
        <v>429</v>
      </c>
      <c r="D2590" s="294" t="s">
        <v>3854</v>
      </c>
      <c r="E2590" s="455">
        <v>2275</v>
      </c>
      <c r="F2590" s="293" t="s">
        <v>518</v>
      </c>
      <c r="G2590" s="293" t="s">
        <v>7</v>
      </c>
      <c r="H2590" s="544">
        <v>44942</v>
      </c>
      <c r="I2590" s="293" t="s">
        <v>164</v>
      </c>
      <c r="J2590" s="256" t="s">
        <v>3608</v>
      </c>
      <c r="K2590" s="293" t="s">
        <v>1771</v>
      </c>
      <c r="L2590" s="251" t="s">
        <v>4100</v>
      </c>
      <c r="M2590" s="298" t="s">
        <v>3853</v>
      </c>
      <c r="N2590" s="353">
        <v>460</v>
      </c>
      <c r="O2590" s="296"/>
      <c r="P2590" s="297"/>
      <c r="Q2590" s="293"/>
      <c r="R2590" s="293"/>
      <c r="S2590" s="293"/>
    </row>
    <row r="2591" spans="2:19" ht="15">
      <c r="B2591" s="247">
        <f t="shared" si="7"/>
        <v>6046</v>
      </c>
      <c r="C2591" s="293" t="s">
        <v>429</v>
      </c>
      <c r="D2591" s="294" t="s">
        <v>87</v>
      </c>
      <c r="E2591" s="455">
        <v>3200</v>
      </c>
      <c r="F2591" s="293" t="s">
        <v>166</v>
      </c>
      <c r="G2591" s="293" t="s">
        <v>7</v>
      </c>
      <c r="H2591" s="544">
        <v>44942</v>
      </c>
      <c r="I2591" s="293" t="s">
        <v>164</v>
      </c>
      <c r="J2591" s="256" t="s">
        <v>4105</v>
      </c>
      <c r="K2591" s="293" t="s">
        <v>903</v>
      </c>
      <c r="L2591" s="251" t="s">
        <v>4101</v>
      </c>
      <c r="M2591" s="298" t="s">
        <v>88</v>
      </c>
      <c r="N2591" s="353">
        <v>217</v>
      </c>
      <c r="O2591" s="296"/>
      <c r="P2591" s="297"/>
      <c r="Q2591" s="293"/>
      <c r="R2591" s="293"/>
      <c r="S2591" s="293"/>
    </row>
    <row r="2592" spans="2:19" ht="15">
      <c r="B2592" s="247">
        <f t="shared" si="7"/>
        <v>6047</v>
      </c>
      <c r="C2592" s="293" t="s">
        <v>429</v>
      </c>
      <c r="D2592" s="294" t="s">
        <v>2841</v>
      </c>
      <c r="E2592" s="455">
        <v>4360</v>
      </c>
      <c r="F2592" s="293" t="s">
        <v>303</v>
      </c>
      <c r="G2592" s="293" t="s">
        <v>7</v>
      </c>
      <c r="H2592" s="544">
        <v>44942</v>
      </c>
      <c r="I2592" s="293" t="s">
        <v>164</v>
      </c>
      <c r="J2592" s="256" t="s">
        <v>4114</v>
      </c>
      <c r="K2592" s="293" t="s">
        <v>1775</v>
      </c>
      <c r="L2592" s="251">
        <v>874684</v>
      </c>
      <c r="M2592" s="298" t="s">
        <v>2840</v>
      </c>
      <c r="N2592" s="353">
        <v>413</v>
      </c>
      <c r="O2592" s="296"/>
      <c r="P2592" s="297"/>
      <c r="Q2592" s="293"/>
      <c r="R2592" s="293"/>
      <c r="S2592" s="293"/>
    </row>
    <row r="2593" spans="2:19" ht="15">
      <c r="B2593" s="247">
        <f t="shared" si="7"/>
        <v>6048</v>
      </c>
      <c r="C2593" s="293" t="s">
        <v>429</v>
      </c>
      <c r="D2593" s="294" t="s">
        <v>692</v>
      </c>
      <c r="E2593" s="455">
        <v>2800</v>
      </c>
      <c r="F2593" s="293" t="s">
        <v>198</v>
      </c>
      <c r="G2593" s="293" t="s">
        <v>7</v>
      </c>
      <c r="H2593" s="544">
        <v>44939</v>
      </c>
      <c r="I2593" s="293" t="s">
        <v>164</v>
      </c>
      <c r="J2593" s="256" t="s">
        <v>4107</v>
      </c>
      <c r="K2593" s="293" t="s">
        <v>1749</v>
      </c>
      <c r="L2593" s="251" t="s">
        <v>4102</v>
      </c>
      <c r="M2593" s="298" t="s">
        <v>843</v>
      </c>
      <c r="N2593" s="353">
        <v>420</v>
      </c>
      <c r="O2593" s="296"/>
      <c r="P2593" s="297"/>
      <c r="Q2593" s="293"/>
      <c r="R2593" s="293"/>
      <c r="S2593" s="293"/>
    </row>
    <row r="2594" spans="2:19" ht="15">
      <c r="B2594" s="247">
        <f t="shared" si="7"/>
        <v>6049</v>
      </c>
      <c r="C2594" s="293" t="s">
        <v>429</v>
      </c>
      <c r="D2594" s="294" t="s">
        <v>148</v>
      </c>
      <c r="E2594" s="455">
        <v>2180</v>
      </c>
      <c r="F2594" s="293" t="s">
        <v>303</v>
      </c>
      <c r="G2594" s="293" t="s">
        <v>7</v>
      </c>
      <c r="H2594" s="544">
        <v>44939</v>
      </c>
      <c r="I2594" s="293" t="s">
        <v>164</v>
      </c>
      <c r="J2594" s="256" t="s">
        <v>3707</v>
      </c>
      <c r="K2594" s="293" t="s">
        <v>1775</v>
      </c>
      <c r="L2594" s="251" t="s">
        <v>4103</v>
      </c>
      <c r="M2594" s="298" t="s">
        <v>149</v>
      </c>
      <c r="N2594" s="353">
        <v>261</v>
      </c>
      <c r="O2594" s="296"/>
      <c r="P2594" s="297"/>
      <c r="Q2594" s="293"/>
      <c r="R2594" s="293"/>
      <c r="S2594" s="293"/>
    </row>
    <row r="2595" spans="2:19" ht="15">
      <c r="B2595" s="247">
        <f t="shared" si="7"/>
        <v>6050</v>
      </c>
      <c r="C2595" s="293" t="s">
        <v>429</v>
      </c>
      <c r="D2595" s="294" t="s">
        <v>2412</v>
      </c>
      <c r="E2595" s="455">
        <v>3350</v>
      </c>
      <c r="F2595" s="293" t="s">
        <v>198</v>
      </c>
      <c r="G2595" s="293" t="s">
        <v>7</v>
      </c>
      <c r="H2595" s="544">
        <v>44939</v>
      </c>
      <c r="I2595" s="293" t="s">
        <v>164</v>
      </c>
      <c r="J2595" s="256" t="s">
        <v>3991</v>
      </c>
      <c r="K2595" s="293" t="s">
        <v>1749</v>
      </c>
      <c r="L2595" s="251" t="s">
        <v>4104</v>
      </c>
      <c r="M2595" s="298" t="s">
        <v>1590</v>
      </c>
      <c r="N2595" s="353">
        <v>331</v>
      </c>
      <c r="O2595" s="296"/>
      <c r="P2595" s="297"/>
      <c r="Q2595" s="293"/>
      <c r="R2595" s="293"/>
      <c r="S2595" s="293"/>
    </row>
    <row r="2596" spans="2:19" ht="30">
      <c r="B2596" s="247">
        <f t="shared" si="7"/>
        <v>6051</v>
      </c>
      <c r="C2596" s="293" t="s">
        <v>429</v>
      </c>
      <c r="D2596" s="294" t="s">
        <v>2933</v>
      </c>
      <c r="E2596" s="455">
        <v>3497</v>
      </c>
      <c r="F2596" s="293" t="s">
        <v>198</v>
      </c>
      <c r="G2596" s="293" t="s">
        <v>7</v>
      </c>
      <c r="H2596" s="544">
        <v>44869</v>
      </c>
      <c r="I2596" s="293" t="s">
        <v>164</v>
      </c>
      <c r="J2596" s="256" t="s">
        <v>4108</v>
      </c>
      <c r="K2596" s="293" t="s">
        <v>1749</v>
      </c>
      <c r="L2596" s="533" t="s">
        <v>4109</v>
      </c>
      <c r="M2596" s="298" t="s">
        <v>2932</v>
      </c>
      <c r="N2596" s="353">
        <v>445</v>
      </c>
      <c r="O2596" s="296"/>
      <c r="P2596" s="297"/>
      <c r="Q2596" s="293"/>
      <c r="R2596" s="293"/>
      <c r="S2596" s="293"/>
    </row>
    <row r="2597" spans="2:19" ht="15">
      <c r="B2597" s="247">
        <f t="shared" si="7"/>
        <v>6052</v>
      </c>
      <c r="C2597" s="294" t="s">
        <v>429</v>
      </c>
      <c r="D2597" s="294" t="s">
        <v>2281</v>
      </c>
      <c r="E2597" s="535">
        <v>3350</v>
      </c>
      <c r="F2597" s="294" t="s">
        <v>198</v>
      </c>
      <c r="G2597" s="294" t="s">
        <v>7</v>
      </c>
      <c r="H2597" s="562">
        <v>44944</v>
      </c>
      <c r="I2597" s="294" t="s">
        <v>164</v>
      </c>
      <c r="J2597" s="291" t="s">
        <v>3609</v>
      </c>
      <c r="K2597" s="294" t="s">
        <v>1749</v>
      </c>
      <c r="L2597" s="466" t="s">
        <v>4110</v>
      </c>
      <c r="M2597" s="465" t="s">
        <v>62</v>
      </c>
      <c r="N2597" s="589">
        <v>211</v>
      </c>
      <c r="O2597" s="296"/>
      <c r="P2597" s="297"/>
      <c r="Q2597" s="293"/>
      <c r="R2597" s="293"/>
      <c r="S2597" s="293"/>
    </row>
    <row r="2598" spans="2:19" ht="15">
      <c r="B2598" s="247">
        <f t="shared" si="7"/>
        <v>6053</v>
      </c>
      <c r="C2598" s="294" t="s">
        <v>429</v>
      </c>
      <c r="D2598" s="294" t="s">
        <v>438</v>
      </c>
      <c r="E2598" s="535">
        <v>2150</v>
      </c>
      <c r="F2598" s="294" t="s">
        <v>255</v>
      </c>
      <c r="G2598" s="294" t="s">
        <v>7</v>
      </c>
      <c r="H2598" s="562">
        <v>44943</v>
      </c>
      <c r="I2598" s="294" t="s">
        <v>383</v>
      </c>
      <c r="J2598" s="291" t="s">
        <v>806</v>
      </c>
      <c r="K2598" s="294" t="s">
        <v>1774</v>
      </c>
      <c r="L2598" s="466">
        <v>18413</v>
      </c>
      <c r="M2598" s="465" t="s">
        <v>827</v>
      </c>
      <c r="N2598" s="589">
        <v>111</v>
      </c>
      <c r="O2598" s="296"/>
      <c r="P2598" s="297"/>
      <c r="Q2598" s="293"/>
      <c r="R2598" s="293"/>
      <c r="S2598" s="293"/>
    </row>
    <row r="2599" spans="2:19" ht="15">
      <c r="B2599" s="247">
        <f t="shared" si="7"/>
        <v>6054</v>
      </c>
      <c r="C2599" s="294" t="s">
        <v>429</v>
      </c>
      <c r="D2599" s="294" t="s">
        <v>728</v>
      </c>
      <c r="E2599" s="535">
        <v>2905</v>
      </c>
      <c r="F2599" s="294" t="s">
        <v>255</v>
      </c>
      <c r="G2599" s="294" t="s">
        <v>7</v>
      </c>
      <c r="H2599" s="562">
        <v>44943</v>
      </c>
      <c r="I2599" s="294" t="s">
        <v>383</v>
      </c>
      <c r="J2599" s="291" t="s">
        <v>285</v>
      </c>
      <c r="K2599" s="294" t="s">
        <v>1774</v>
      </c>
      <c r="L2599" s="466" t="s">
        <v>4111</v>
      </c>
      <c r="M2599" s="465" t="s">
        <v>834</v>
      </c>
      <c r="N2599" s="589">
        <v>290</v>
      </c>
      <c r="O2599" s="296"/>
      <c r="P2599" s="297"/>
      <c r="Q2599" s="293"/>
      <c r="R2599" s="293"/>
      <c r="S2599" s="293"/>
    </row>
    <row r="2600" spans="2:19" ht="15">
      <c r="B2600" s="247">
        <f t="shared" si="7"/>
        <v>6055</v>
      </c>
      <c r="C2600" s="294" t="s">
        <v>429</v>
      </c>
      <c r="D2600" s="294" t="s">
        <v>420</v>
      </c>
      <c r="E2600" s="535">
        <v>2000</v>
      </c>
      <c r="F2600" s="294" t="s">
        <v>295</v>
      </c>
      <c r="G2600" s="294" t="s">
        <v>7</v>
      </c>
      <c r="H2600" s="562">
        <v>44943</v>
      </c>
      <c r="I2600" s="294" t="s">
        <v>383</v>
      </c>
      <c r="J2600" s="291" t="s">
        <v>285</v>
      </c>
      <c r="K2600" s="294" t="s">
        <v>1769</v>
      </c>
      <c r="L2600" s="466">
        <v>924713</v>
      </c>
      <c r="M2600" s="465" t="s">
        <v>1457</v>
      </c>
      <c r="N2600" s="589">
        <v>269</v>
      </c>
      <c r="O2600" s="296"/>
      <c r="P2600" s="297"/>
      <c r="Q2600" s="293"/>
      <c r="R2600" s="293"/>
      <c r="S2600" s="293"/>
    </row>
    <row r="2601" spans="2:19" ht="15">
      <c r="B2601" s="247">
        <f t="shared" si="7"/>
        <v>6056</v>
      </c>
      <c r="C2601" s="294" t="s">
        <v>429</v>
      </c>
      <c r="D2601" s="294" t="s">
        <v>240</v>
      </c>
      <c r="E2601" s="535">
        <v>3000</v>
      </c>
      <c r="F2601" s="294" t="s">
        <v>303</v>
      </c>
      <c r="G2601" s="294" t="s">
        <v>7</v>
      </c>
      <c r="H2601" s="562">
        <v>44942</v>
      </c>
      <c r="I2601" s="294" t="s">
        <v>383</v>
      </c>
      <c r="J2601" s="291" t="s">
        <v>285</v>
      </c>
      <c r="K2601" s="293" t="s">
        <v>1751</v>
      </c>
      <c r="L2601" s="466" t="s">
        <v>4112</v>
      </c>
      <c r="M2601" s="465" t="s">
        <v>1066</v>
      </c>
      <c r="N2601" s="589">
        <v>56</v>
      </c>
      <c r="O2601" s="296"/>
      <c r="P2601" s="297"/>
      <c r="Q2601" s="293"/>
      <c r="R2601" s="293"/>
      <c r="S2601" s="293"/>
    </row>
    <row r="2602" spans="2:19" ht="15">
      <c r="B2602" s="247">
        <f t="shared" si="7"/>
        <v>6057</v>
      </c>
      <c r="C2602" s="293" t="s">
        <v>429</v>
      </c>
      <c r="D2602" s="294" t="s">
        <v>451</v>
      </c>
      <c r="E2602" s="455">
        <v>8155</v>
      </c>
      <c r="F2602" s="293" t="s">
        <v>255</v>
      </c>
      <c r="G2602" s="293" t="s">
        <v>7</v>
      </c>
      <c r="H2602" s="544">
        <v>44942</v>
      </c>
      <c r="I2602" s="293" t="s">
        <v>383</v>
      </c>
      <c r="J2602" s="256" t="s">
        <v>4018</v>
      </c>
      <c r="K2602" s="293" t="s">
        <v>1774</v>
      </c>
      <c r="L2602" s="251" t="s">
        <v>4113</v>
      </c>
      <c r="M2602" s="298" t="s">
        <v>1467</v>
      </c>
      <c r="N2602" s="353">
        <v>239</v>
      </c>
      <c r="O2602" s="296"/>
      <c r="P2602" s="297"/>
      <c r="Q2602" s="293"/>
      <c r="R2602" s="293"/>
      <c r="S2602" s="293"/>
    </row>
    <row r="2603" spans="2:19" ht="15">
      <c r="B2603" s="247">
        <f t="shared" si="7"/>
        <v>6058</v>
      </c>
      <c r="C2603" s="293" t="s">
        <v>429</v>
      </c>
      <c r="D2603" s="294" t="s">
        <v>35</v>
      </c>
      <c r="E2603" s="455">
        <v>6000</v>
      </c>
      <c r="F2603" s="293" t="s">
        <v>198</v>
      </c>
      <c r="G2603" s="293" t="s">
        <v>7</v>
      </c>
      <c r="H2603" s="544">
        <v>44946</v>
      </c>
      <c r="I2603" s="293" t="s">
        <v>224</v>
      </c>
      <c r="J2603" s="256" t="s">
        <v>4559</v>
      </c>
      <c r="K2603" s="293" t="s">
        <v>1749</v>
      </c>
      <c r="L2603" s="251">
        <v>28052</v>
      </c>
      <c r="M2603" s="298" t="s">
        <v>36</v>
      </c>
      <c r="N2603" s="353">
        <v>194</v>
      </c>
      <c r="O2603" s="296"/>
      <c r="P2603" s="297"/>
      <c r="Q2603" s="293"/>
      <c r="R2603" s="293"/>
      <c r="S2603" s="293"/>
    </row>
    <row r="2604" spans="2:19" ht="15">
      <c r="B2604" s="247">
        <f t="shared" si="7"/>
        <v>6059</v>
      </c>
      <c r="C2604" s="293" t="s">
        <v>429</v>
      </c>
      <c r="D2604" s="294" t="s">
        <v>12</v>
      </c>
      <c r="E2604" s="455">
        <v>5000</v>
      </c>
      <c r="F2604" s="293" t="s">
        <v>163</v>
      </c>
      <c r="G2604" s="293" t="s">
        <v>7</v>
      </c>
      <c r="H2604" s="544">
        <v>44946</v>
      </c>
      <c r="I2604" s="293" t="s">
        <v>164</v>
      </c>
      <c r="J2604" s="256" t="s">
        <v>4348</v>
      </c>
      <c r="K2604" s="293" t="s">
        <v>1751</v>
      </c>
      <c r="L2604" s="251" t="s">
        <v>4115</v>
      </c>
      <c r="M2604" s="298" t="s">
        <v>13</v>
      </c>
      <c r="N2604" s="353">
        <v>177</v>
      </c>
      <c r="O2604" s="296"/>
      <c r="P2604" s="297"/>
      <c r="Q2604" s="293"/>
      <c r="R2604" s="293"/>
      <c r="S2604" s="293"/>
    </row>
    <row r="2605" spans="2:19" ht="15">
      <c r="B2605" s="247">
        <f t="shared" si="7"/>
        <v>6060</v>
      </c>
      <c r="C2605" s="293" t="s">
        <v>427</v>
      </c>
      <c r="D2605" s="294" t="s">
        <v>239</v>
      </c>
      <c r="E2605" s="455">
        <v>11000</v>
      </c>
      <c r="F2605" s="293" t="s">
        <v>303</v>
      </c>
      <c r="G2605" s="293" t="s">
        <v>1875</v>
      </c>
      <c r="H2605" s="544">
        <v>44916</v>
      </c>
      <c r="I2605" s="293" t="s">
        <v>224</v>
      </c>
      <c r="J2605" s="256" t="s">
        <v>694</v>
      </c>
      <c r="K2605" s="293" t="s">
        <v>1775</v>
      </c>
      <c r="L2605" s="251">
        <v>28244</v>
      </c>
      <c r="M2605" s="298" t="s">
        <v>1047</v>
      </c>
      <c r="N2605" s="353">
        <v>48</v>
      </c>
      <c r="O2605" s="296"/>
      <c r="P2605" s="297"/>
      <c r="Q2605" s="293"/>
      <c r="R2605" s="293"/>
      <c r="S2605" s="293"/>
    </row>
    <row r="2606" spans="2:19" ht="15">
      <c r="B2606" s="247">
        <f t="shared" si="7"/>
        <v>6061</v>
      </c>
      <c r="C2606" s="293" t="s">
        <v>429</v>
      </c>
      <c r="D2606" s="294" t="s">
        <v>84</v>
      </c>
      <c r="E2606" s="455">
        <v>1600</v>
      </c>
      <c r="F2606" s="293" t="s">
        <v>166</v>
      </c>
      <c r="G2606" s="293" t="s">
        <v>7</v>
      </c>
      <c r="H2606" s="544">
        <v>44949</v>
      </c>
      <c r="I2606" s="293" t="s">
        <v>164</v>
      </c>
      <c r="J2606" s="256" t="s">
        <v>4117</v>
      </c>
      <c r="K2606" s="293" t="s">
        <v>903</v>
      </c>
      <c r="L2606" s="251" t="s">
        <v>4116</v>
      </c>
      <c r="M2606" s="298" t="s">
        <v>85</v>
      </c>
      <c r="N2606" s="353">
        <v>216</v>
      </c>
      <c r="O2606" s="296"/>
      <c r="P2606" s="297"/>
      <c r="Q2606" s="293"/>
      <c r="R2606" s="293"/>
      <c r="S2606" s="293"/>
    </row>
    <row r="2607" spans="2:19" ht="15">
      <c r="B2607" s="247">
        <f t="shared" si="7"/>
        <v>6062</v>
      </c>
      <c r="C2607" s="293" t="s">
        <v>429</v>
      </c>
      <c r="D2607" s="294" t="s">
        <v>2633</v>
      </c>
      <c r="E2607" s="455">
        <v>20000</v>
      </c>
      <c r="F2607" s="293" t="s">
        <v>198</v>
      </c>
      <c r="G2607" s="293" t="s">
        <v>1609</v>
      </c>
      <c r="H2607" s="544">
        <v>44949</v>
      </c>
      <c r="I2607" s="293" t="s">
        <v>224</v>
      </c>
      <c r="J2607" s="256" t="s">
        <v>4119</v>
      </c>
      <c r="K2607" s="293" t="s">
        <v>1749</v>
      </c>
      <c r="L2607" s="251" t="s">
        <v>4118</v>
      </c>
      <c r="M2607" s="298" t="s">
        <v>1363</v>
      </c>
      <c r="N2607" s="353">
        <v>82</v>
      </c>
      <c r="O2607" s="296"/>
      <c r="P2607" s="297"/>
      <c r="Q2607" s="293"/>
      <c r="R2607" s="293"/>
      <c r="S2607" s="293"/>
    </row>
    <row r="2608" spans="2:19" ht="15">
      <c r="B2608" s="247">
        <f t="shared" si="7"/>
        <v>6063</v>
      </c>
      <c r="C2608" s="293" t="s">
        <v>429</v>
      </c>
      <c r="D2608" s="294" t="s">
        <v>1584</v>
      </c>
      <c r="E2608" s="455">
        <v>1800</v>
      </c>
      <c r="F2608" s="293" t="s">
        <v>255</v>
      </c>
      <c r="G2608" s="293" t="s">
        <v>7</v>
      </c>
      <c r="H2608" s="544">
        <v>44949</v>
      </c>
      <c r="I2608" s="293" t="s">
        <v>383</v>
      </c>
      <c r="J2608" s="256" t="s">
        <v>383</v>
      </c>
      <c r="K2608" s="293" t="s">
        <v>1774</v>
      </c>
      <c r="L2608" s="251">
        <v>54210</v>
      </c>
      <c r="M2608" s="298" t="s">
        <v>1589</v>
      </c>
      <c r="N2608" s="353">
        <v>248</v>
      </c>
      <c r="O2608" s="296"/>
      <c r="P2608" s="297"/>
      <c r="Q2608" s="293"/>
      <c r="R2608" s="293"/>
      <c r="S2608" s="293"/>
    </row>
    <row r="2609" spans="2:19" ht="15">
      <c r="B2609" s="247">
        <f t="shared" si="7"/>
        <v>6064</v>
      </c>
      <c r="C2609" s="293" t="s">
        <v>427</v>
      </c>
      <c r="D2609" s="294" t="s">
        <v>2633</v>
      </c>
      <c r="E2609" s="455">
        <v>3350</v>
      </c>
      <c r="F2609" s="293" t="s">
        <v>198</v>
      </c>
      <c r="G2609" s="293" t="s">
        <v>1875</v>
      </c>
      <c r="H2609" s="544">
        <v>44480</v>
      </c>
      <c r="I2609" s="293" t="s">
        <v>164</v>
      </c>
      <c r="J2609" s="256" t="s">
        <v>3426</v>
      </c>
      <c r="K2609" s="293" t="s">
        <v>4120</v>
      </c>
      <c r="L2609" s="251">
        <v>6134483</v>
      </c>
      <c r="M2609" s="298" t="s">
        <v>1363</v>
      </c>
      <c r="N2609" s="353">
        <v>82</v>
      </c>
      <c r="O2609" s="296"/>
      <c r="P2609" s="297"/>
      <c r="Q2609" s="293"/>
      <c r="R2609" s="293"/>
      <c r="S2609" s="293"/>
    </row>
    <row r="2610" spans="2:19" ht="15">
      <c r="B2610" s="247">
        <f t="shared" si="7"/>
        <v>6065</v>
      </c>
      <c r="C2610" s="293" t="s">
        <v>429</v>
      </c>
      <c r="D2610" s="294" t="s">
        <v>557</v>
      </c>
      <c r="E2610" s="455">
        <v>2180</v>
      </c>
      <c r="F2610" s="293" t="s">
        <v>518</v>
      </c>
      <c r="G2610" s="293" t="s">
        <v>7</v>
      </c>
      <c r="H2610" s="544">
        <v>44949</v>
      </c>
      <c r="I2610" s="293" t="s">
        <v>164</v>
      </c>
      <c r="J2610" s="256" t="s">
        <v>4122</v>
      </c>
      <c r="K2610" s="293" t="s">
        <v>1771</v>
      </c>
      <c r="L2610" s="251" t="s">
        <v>4121</v>
      </c>
      <c r="M2610" s="298" t="s">
        <v>127</v>
      </c>
      <c r="N2610" s="353">
        <v>87</v>
      </c>
      <c r="O2610" s="296"/>
      <c r="P2610" s="297"/>
      <c r="Q2610" s="293"/>
      <c r="R2610" s="293"/>
      <c r="S2610" s="293"/>
    </row>
    <row r="2611" spans="2:19" ht="15">
      <c r="B2611" s="247">
        <f t="shared" si="7"/>
        <v>6066</v>
      </c>
      <c r="C2611" s="293" t="s">
        <v>429</v>
      </c>
      <c r="D2611" s="294" t="s">
        <v>2281</v>
      </c>
      <c r="E2611" s="455">
        <v>4150</v>
      </c>
      <c r="F2611" s="293" t="s">
        <v>198</v>
      </c>
      <c r="G2611" s="293" t="s">
        <v>7</v>
      </c>
      <c r="H2611" s="544">
        <v>44949</v>
      </c>
      <c r="I2611" s="293" t="s">
        <v>383</v>
      </c>
      <c r="J2611" s="256" t="s">
        <v>383</v>
      </c>
      <c r="K2611" s="293" t="s">
        <v>1749</v>
      </c>
      <c r="L2611" s="251" t="s">
        <v>4123</v>
      </c>
      <c r="M2611" s="298" t="s">
        <v>62</v>
      </c>
      <c r="N2611" s="353">
        <v>211</v>
      </c>
      <c r="O2611" s="296"/>
      <c r="P2611" s="297"/>
      <c r="Q2611" s="293"/>
      <c r="R2611" s="293"/>
      <c r="S2611" s="293"/>
    </row>
    <row r="2612" spans="2:19" ht="15">
      <c r="B2612" s="247">
        <f t="shared" si="7"/>
        <v>6067</v>
      </c>
      <c r="C2612" s="293" t="s">
        <v>427</v>
      </c>
      <c r="D2612" s="294" t="s">
        <v>78</v>
      </c>
      <c r="E2612" s="455">
        <v>1600</v>
      </c>
      <c r="F2612" s="293" t="s">
        <v>166</v>
      </c>
      <c r="G2612" s="293" t="s">
        <v>7</v>
      </c>
      <c r="H2612" s="544">
        <v>44930</v>
      </c>
      <c r="I2612" s="293" t="s">
        <v>164</v>
      </c>
      <c r="J2612" s="256" t="s">
        <v>4125</v>
      </c>
      <c r="K2612" s="293" t="s">
        <v>903</v>
      </c>
      <c r="L2612" s="251">
        <v>645529</v>
      </c>
      <c r="M2612" s="298" t="s">
        <v>79</v>
      </c>
      <c r="N2612" s="353">
        <v>213</v>
      </c>
      <c r="O2612" s="296"/>
      <c r="P2612" s="297"/>
      <c r="Q2612" s="293"/>
      <c r="R2612" s="293"/>
      <c r="S2612" s="293"/>
    </row>
    <row r="2613" spans="2:19" ht="15">
      <c r="B2613" s="247">
        <f t="shared" si="7"/>
        <v>6068</v>
      </c>
      <c r="C2613" s="293" t="s">
        <v>450</v>
      </c>
      <c r="D2613" s="294" t="s">
        <v>361</v>
      </c>
      <c r="E2613" s="455">
        <v>1400</v>
      </c>
      <c r="F2613" s="293" t="s">
        <v>163</v>
      </c>
      <c r="G2613" s="293" t="s">
        <v>7</v>
      </c>
      <c r="H2613" s="544">
        <v>44951</v>
      </c>
      <c r="I2613" s="293" t="s">
        <v>224</v>
      </c>
      <c r="J2613" s="256" t="s">
        <v>565</v>
      </c>
      <c r="K2613" s="293" t="s">
        <v>1751</v>
      </c>
      <c r="L2613" s="251" t="s">
        <v>4126</v>
      </c>
      <c r="M2613" s="298" t="s">
        <v>1176</v>
      </c>
      <c r="N2613" s="353">
        <v>110</v>
      </c>
      <c r="O2613" s="296"/>
      <c r="P2613" s="297"/>
      <c r="Q2613" s="293"/>
      <c r="R2613" s="293"/>
      <c r="S2613" s="293"/>
    </row>
    <row r="2614" spans="2:19" ht="15">
      <c r="B2614" s="247">
        <f t="shared" si="7"/>
        <v>6069</v>
      </c>
      <c r="C2614" s="293" t="s">
        <v>429</v>
      </c>
      <c r="D2614" s="294" t="s">
        <v>2444</v>
      </c>
      <c r="E2614" s="455">
        <v>8000</v>
      </c>
      <c r="F2614" s="293" t="s">
        <v>255</v>
      </c>
      <c r="G2614" s="293" t="s">
        <v>7</v>
      </c>
      <c r="H2614" s="544">
        <v>44951</v>
      </c>
      <c r="I2614" s="293" t="s">
        <v>224</v>
      </c>
      <c r="J2614" s="256" t="s">
        <v>285</v>
      </c>
      <c r="K2614" s="293" t="s">
        <v>1774</v>
      </c>
      <c r="L2614" s="251" t="s">
        <v>4127</v>
      </c>
      <c r="M2614" s="298" t="s">
        <v>2443</v>
      </c>
      <c r="N2614" s="353">
        <v>373</v>
      </c>
      <c r="O2614" s="296"/>
      <c r="P2614" s="297"/>
      <c r="Q2614" s="293"/>
      <c r="R2614" s="293"/>
      <c r="S2614" s="293"/>
    </row>
    <row r="2615" spans="2:19" ht="15">
      <c r="B2615" s="247">
        <f t="shared" si="7"/>
        <v>6070</v>
      </c>
      <c r="C2615" s="293" t="s">
        <v>429</v>
      </c>
      <c r="D2615" s="294" t="s">
        <v>422</v>
      </c>
      <c r="E2615" s="455">
        <v>2000</v>
      </c>
      <c r="F2615" s="293" t="s">
        <v>163</v>
      </c>
      <c r="G2615" s="293" t="s">
        <v>7</v>
      </c>
      <c r="H2615" s="544">
        <v>44950</v>
      </c>
      <c r="I2615" s="293" t="s">
        <v>280</v>
      </c>
      <c r="J2615" s="256" t="s">
        <v>4131</v>
      </c>
      <c r="K2615" s="293" t="s">
        <v>1751</v>
      </c>
      <c r="L2615" s="251" t="s">
        <v>4128</v>
      </c>
      <c r="M2615" s="298" t="s">
        <v>825</v>
      </c>
      <c r="N2615" s="353">
        <v>220</v>
      </c>
      <c r="O2615" s="296"/>
      <c r="P2615" s="297"/>
      <c r="Q2615" s="293"/>
      <c r="R2615" s="293"/>
      <c r="S2615" s="293"/>
    </row>
    <row r="2616" spans="2:19" ht="15">
      <c r="B2616" s="247">
        <f t="shared" si="7"/>
        <v>6071</v>
      </c>
      <c r="C2616" s="293" t="s">
        <v>429</v>
      </c>
      <c r="D2616" s="294" t="s">
        <v>819</v>
      </c>
      <c r="E2616" s="455">
        <v>2000</v>
      </c>
      <c r="F2616" s="293" t="s">
        <v>163</v>
      </c>
      <c r="G2616" s="293" t="s">
        <v>7</v>
      </c>
      <c r="H2616" s="544">
        <v>44950</v>
      </c>
      <c r="I2616" s="293" t="s">
        <v>280</v>
      </c>
      <c r="J2616" s="256" t="s">
        <v>4131</v>
      </c>
      <c r="K2616" s="293" t="s">
        <v>1751</v>
      </c>
      <c r="L2616" s="251" t="s">
        <v>4129</v>
      </c>
      <c r="M2616" s="298" t="s">
        <v>861</v>
      </c>
      <c r="N2616" s="353">
        <v>187</v>
      </c>
      <c r="O2616" s="296"/>
      <c r="P2616" s="297"/>
      <c r="Q2616" s="293"/>
      <c r="R2616" s="293"/>
      <c r="S2616" s="293"/>
    </row>
    <row r="2617" spans="2:19" ht="15">
      <c r="B2617" s="247">
        <f t="shared" si="7"/>
        <v>6072</v>
      </c>
      <c r="C2617" s="293" t="s">
        <v>429</v>
      </c>
      <c r="D2617" s="294" t="s">
        <v>2067</v>
      </c>
      <c r="E2617" s="455">
        <v>3000</v>
      </c>
      <c r="F2617" s="293" t="s">
        <v>163</v>
      </c>
      <c r="G2617" s="293" t="s">
        <v>7</v>
      </c>
      <c r="H2617" s="544">
        <v>44950</v>
      </c>
      <c r="I2617" s="293" t="s">
        <v>383</v>
      </c>
      <c r="J2617" s="256" t="s">
        <v>806</v>
      </c>
      <c r="K2617" s="293" t="s">
        <v>1751</v>
      </c>
      <c r="L2617" s="251" t="s">
        <v>4130</v>
      </c>
      <c r="M2617" s="298" t="s">
        <v>8</v>
      </c>
      <c r="N2617" s="353">
        <v>289</v>
      </c>
      <c r="O2617" s="296"/>
      <c r="P2617" s="297"/>
      <c r="Q2617" s="293"/>
      <c r="R2617" s="293"/>
      <c r="S2617" s="293"/>
    </row>
    <row r="2618" spans="2:19" ht="15">
      <c r="B2618" s="247">
        <f t="shared" si="7"/>
        <v>6073</v>
      </c>
      <c r="C2618" s="293" t="s">
        <v>429</v>
      </c>
      <c r="D2618" s="294" t="s">
        <v>420</v>
      </c>
      <c r="E2618" s="455">
        <v>4335</v>
      </c>
      <c r="F2618" s="293" t="s">
        <v>198</v>
      </c>
      <c r="G2618" s="293" t="s">
        <v>7</v>
      </c>
      <c r="H2618" s="544">
        <v>44952</v>
      </c>
      <c r="I2618" s="293" t="s">
        <v>164</v>
      </c>
      <c r="J2618" s="256" t="s">
        <v>779</v>
      </c>
      <c r="K2618" s="293" t="s">
        <v>1749</v>
      </c>
      <c r="L2618" s="251">
        <v>112265</v>
      </c>
      <c r="M2618" s="298" t="s">
        <v>1457</v>
      </c>
      <c r="N2618" s="353">
        <v>462</v>
      </c>
      <c r="O2618" s="296"/>
      <c r="P2618" s="297"/>
      <c r="Q2618" s="293"/>
      <c r="R2618" s="293"/>
      <c r="S2618" s="293"/>
    </row>
    <row r="2619" spans="2:19" ht="15">
      <c r="B2619" s="247">
        <f t="shared" si="7"/>
        <v>6074</v>
      </c>
      <c r="C2619" s="293" t="s">
        <v>450</v>
      </c>
      <c r="D2619" s="294" t="s">
        <v>266</v>
      </c>
      <c r="E2619" s="455">
        <v>1500</v>
      </c>
      <c r="F2619" s="293" t="s">
        <v>198</v>
      </c>
      <c r="G2619" s="293" t="s">
        <v>7</v>
      </c>
      <c r="H2619" s="544">
        <v>44952</v>
      </c>
      <c r="I2619" s="293" t="s">
        <v>164</v>
      </c>
      <c r="J2619" s="256" t="s">
        <v>779</v>
      </c>
      <c r="K2619" s="293" t="s">
        <v>1749</v>
      </c>
      <c r="L2619" s="251">
        <v>112127</v>
      </c>
      <c r="M2619" s="298" t="s">
        <v>1171</v>
      </c>
      <c r="N2619" s="353">
        <v>467</v>
      </c>
      <c r="O2619" s="296"/>
      <c r="P2619" s="297"/>
      <c r="Q2619" s="293"/>
      <c r="R2619" s="293"/>
      <c r="S2619" s="293"/>
    </row>
    <row r="2620" spans="2:19" ht="15">
      <c r="B2620" s="247">
        <f t="shared" si="7"/>
        <v>6075</v>
      </c>
      <c r="C2620" s="293" t="s">
        <v>429</v>
      </c>
      <c r="D2620" s="294" t="s">
        <v>4133</v>
      </c>
      <c r="E2620" s="455">
        <v>2000</v>
      </c>
      <c r="F2620" s="293" t="s">
        <v>865</v>
      </c>
      <c r="G2620" s="293" t="s">
        <v>7</v>
      </c>
      <c r="H2620" s="544">
        <v>44952</v>
      </c>
      <c r="I2620" s="293" t="s">
        <v>187</v>
      </c>
      <c r="J2620" s="256" t="s">
        <v>4000</v>
      </c>
      <c r="K2620" s="293" t="s">
        <v>1770</v>
      </c>
      <c r="L2620" s="251" t="s">
        <v>4137</v>
      </c>
      <c r="M2620" s="298" t="s">
        <v>4132</v>
      </c>
      <c r="N2620" s="353">
        <v>466</v>
      </c>
      <c r="O2620" s="296"/>
      <c r="P2620" s="297"/>
      <c r="Q2620" s="293"/>
      <c r="R2620" s="293"/>
      <c r="S2620" s="293"/>
    </row>
    <row r="2621" spans="2:19" ht="15">
      <c r="B2621" s="247">
        <f t="shared" si="7"/>
        <v>6076</v>
      </c>
      <c r="C2621" s="293" t="s">
        <v>429</v>
      </c>
      <c r="D2621" s="294" t="s">
        <v>2084</v>
      </c>
      <c r="E2621" s="455">
        <v>4200</v>
      </c>
      <c r="F2621" s="293" t="s">
        <v>166</v>
      </c>
      <c r="G2621" s="293" t="s">
        <v>7</v>
      </c>
      <c r="H2621" s="544">
        <v>44951</v>
      </c>
      <c r="I2621" s="293" t="s">
        <v>164</v>
      </c>
      <c r="J2621" s="256" t="s">
        <v>4945</v>
      </c>
      <c r="K2621" s="293" t="s">
        <v>903</v>
      </c>
      <c r="L2621" s="251" t="s">
        <v>4138</v>
      </c>
      <c r="M2621" s="298" t="s">
        <v>2082</v>
      </c>
      <c r="N2621" s="353">
        <v>358</v>
      </c>
      <c r="O2621" s="296"/>
      <c r="P2621" s="297"/>
      <c r="Q2621" s="293"/>
      <c r="R2621" s="293"/>
      <c r="S2621" s="293"/>
    </row>
    <row r="2622" spans="2:19" ht="15">
      <c r="B2622" s="247">
        <f t="shared" si="7"/>
        <v>6077</v>
      </c>
      <c r="C2622" s="293" t="s">
        <v>429</v>
      </c>
      <c r="D2622" s="294" t="s">
        <v>72</v>
      </c>
      <c r="E2622" s="455">
        <v>250</v>
      </c>
      <c r="F2622" s="293" t="s">
        <v>166</v>
      </c>
      <c r="G2622" s="293" t="s">
        <v>7</v>
      </c>
      <c r="H2622" s="544">
        <v>44951</v>
      </c>
      <c r="I2622" s="293" t="s">
        <v>164</v>
      </c>
      <c r="J2622" s="256" t="s">
        <v>4140</v>
      </c>
      <c r="K2622" s="293" t="s">
        <v>903</v>
      </c>
      <c r="L2622" s="251" t="s">
        <v>4139</v>
      </c>
      <c r="M2622" s="298" t="s">
        <v>73</v>
      </c>
      <c r="N2622" s="353">
        <v>268</v>
      </c>
      <c r="O2622" s="296"/>
      <c r="P2622" s="297"/>
      <c r="Q2622" s="293"/>
      <c r="R2622" s="293"/>
      <c r="S2622" s="293"/>
    </row>
    <row r="2623" spans="2:19" ht="15">
      <c r="B2623" s="247">
        <f t="shared" ref="B2623:B2686" si="8">B2622+1</f>
        <v>6078</v>
      </c>
      <c r="C2623" s="293" t="s">
        <v>450</v>
      </c>
      <c r="D2623" s="294" t="s">
        <v>375</v>
      </c>
      <c r="E2623" s="455">
        <v>2000</v>
      </c>
      <c r="F2623" s="293" t="s">
        <v>198</v>
      </c>
      <c r="G2623" s="293" t="s">
        <v>7</v>
      </c>
      <c r="H2623" s="544">
        <v>44956</v>
      </c>
      <c r="I2623" s="293" t="s">
        <v>187</v>
      </c>
      <c r="J2623" s="256" t="s">
        <v>4154</v>
      </c>
      <c r="K2623" s="293" t="s">
        <v>1749</v>
      </c>
      <c r="L2623" s="251" t="s">
        <v>4148</v>
      </c>
      <c r="M2623" s="298" t="s">
        <v>1164</v>
      </c>
      <c r="N2623" s="353">
        <v>468</v>
      </c>
      <c r="O2623" s="296"/>
      <c r="P2623" s="297"/>
      <c r="Q2623" s="293"/>
      <c r="R2623" s="293"/>
      <c r="S2623" s="293"/>
    </row>
    <row r="2624" spans="2:19" ht="15">
      <c r="B2624" s="247">
        <f t="shared" si="8"/>
        <v>6079</v>
      </c>
      <c r="C2624" s="293" t="s">
        <v>429</v>
      </c>
      <c r="D2624" s="294" t="s">
        <v>148</v>
      </c>
      <c r="E2624" s="455">
        <v>2180</v>
      </c>
      <c r="F2624" s="293" t="s">
        <v>303</v>
      </c>
      <c r="G2624" s="293" t="s">
        <v>7</v>
      </c>
      <c r="H2624" s="544">
        <v>44956</v>
      </c>
      <c r="I2624" s="293" t="s">
        <v>164</v>
      </c>
      <c r="J2624" s="256" t="s">
        <v>4156</v>
      </c>
      <c r="K2624" s="293" t="s">
        <v>1775</v>
      </c>
      <c r="L2624" s="251" t="s">
        <v>4149</v>
      </c>
      <c r="M2624" s="298" t="s">
        <v>149</v>
      </c>
      <c r="N2624" s="353">
        <v>261</v>
      </c>
      <c r="O2624" s="296"/>
      <c r="P2624" s="297"/>
      <c r="Q2624" s="293"/>
      <c r="R2624" s="293"/>
      <c r="S2624" s="293"/>
    </row>
    <row r="2625" spans="2:19" ht="15">
      <c r="B2625" s="247">
        <f t="shared" si="8"/>
        <v>6080</v>
      </c>
      <c r="C2625" s="293" t="s">
        <v>429</v>
      </c>
      <c r="D2625" s="294" t="s">
        <v>1046</v>
      </c>
      <c r="E2625" s="455">
        <v>3500</v>
      </c>
      <c r="F2625" s="293" t="s">
        <v>303</v>
      </c>
      <c r="G2625" s="293" t="s">
        <v>7</v>
      </c>
      <c r="H2625" s="544">
        <v>44956</v>
      </c>
      <c r="I2625" s="293" t="s">
        <v>634</v>
      </c>
      <c r="J2625" s="256" t="s">
        <v>2403</v>
      </c>
      <c r="K2625" s="293" t="s">
        <v>1775</v>
      </c>
      <c r="L2625" s="251" t="s">
        <v>4150</v>
      </c>
      <c r="M2625" s="298" t="s">
        <v>1044</v>
      </c>
      <c r="N2625" s="353">
        <v>47</v>
      </c>
      <c r="O2625" s="296"/>
      <c r="P2625" s="297"/>
      <c r="Q2625" s="293"/>
      <c r="R2625" s="293"/>
      <c r="S2625" s="293"/>
    </row>
    <row r="2626" spans="2:19" ht="15">
      <c r="B2626" s="247">
        <f t="shared" si="8"/>
        <v>6081</v>
      </c>
      <c r="C2626" s="293" t="s">
        <v>429</v>
      </c>
      <c r="D2626" s="294" t="s">
        <v>52</v>
      </c>
      <c r="E2626" s="455">
        <v>10000</v>
      </c>
      <c r="F2626" s="293" t="s">
        <v>198</v>
      </c>
      <c r="G2626" s="293" t="s">
        <v>7</v>
      </c>
      <c r="H2626" s="544">
        <v>44953</v>
      </c>
      <c r="I2626" s="293" t="s">
        <v>383</v>
      </c>
      <c r="J2626" s="256" t="s">
        <v>4157</v>
      </c>
      <c r="K2626" s="293" t="s">
        <v>1749</v>
      </c>
      <c r="L2626" s="251" t="s">
        <v>4152</v>
      </c>
      <c r="M2626" s="298" t="s">
        <v>53</v>
      </c>
      <c r="N2626" s="353">
        <v>96</v>
      </c>
      <c r="O2626" s="296"/>
      <c r="P2626" s="297"/>
      <c r="Q2626" s="293"/>
      <c r="R2626" s="293"/>
      <c r="S2626" s="293"/>
    </row>
    <row r="2627" spans="2:19" ht="15">
      <c r="B2627" s="247">
        <f t="shared" si="8"/>
        <v>6082</v>
      </c>
      <c r="C2627" s="293" t="s">
        <v>429</v>
      </c>
      <c r="D2627" s="294" t="s">
        <v>2281</v>
      </c>
      <c r="E2627" s="455">
        <v>1500</v>
      </c>
      <c r="F2627" s="293" t="s">
        <v>198</v>
      </c>
      <c r="G2627" s="293" t="s">
        <v>7</v>
      </c>
      <c r="H2627" s="544">
        <v>44953</v>
      </c>
      <c r="I2627" s="293" t="s">
        <v>280</v>
      </c>
      <c r="J2627" s="256" t="s">
        <v>4158</v>
      </c>
      <c r="K2627" s="293" t="s">
        <v>1749</v>
      </c>
      <c r="L2627" s="251" t="s">
        <v>4153</v>
      </c>
      <c r="M2627" s="298" t="s">
        <v>62</v>
      </c>
      <c r="N2627" s="353">
        <v>211</v>
      </c>
      <c r="O2627" s="296"/>
      <c r="P2627" s="297"/>
      <c r="Q2627" s="293"/>
      <c r="R2627" s="293"/>
      <c r="S2627" s="293"/>
    </row>
    <row r="2628" spans="2:19" ht="15">
      <c r="B2628" s="247">
        <f t="shared" si="8"/>
        <v>6083</v>
      </c>
      <c r="C2628" s="293" t="s">
        <v>429</v>
      </c>
      <c r="D2628" s="294" t="s">
        <v>1076</v>
      </c>
      <c r="E2628" s="455">
        <v>18000</v>
      </c>
      <c r="F2628" s="293" t="s">
        <v>303</v>
      </c>
      <c r="G2628" s="293" t="s">
        <v>7</v>
      </c>
      <c r="H2628" s="544">
        <v>44953</v>
      </c>
      <c r="I2628" s="293" t="s">
        <v>164</v>
      </c>
      <c r="J2628" s="256" t="s">
        <v>224</v>
      </c>
      <c r="K2628" s="293" t="s">
        <v>1775</v>
      </c>
      <c r="L2628" s="251">
        <v>19098</v>
      </c>
      <c r="M2628" s="298" t="s">
        <v>1074</v>
      </c>
      <c r="N2628" s="353">
        <v>60</v>
      </c>
      <c r="O2628" s="296"/>
      <c r="P2628" s="297"/>
      <c r="Q2628" s="293"/>
      <c r="R2628" s="293"/>
      <c r="S2628" s="293"/>
    </row>
    <row r="2629" spans="2:19" ht="15">
      <c r="B2629" s="247">
        <f t="shared" si="8"/>
        <v>6084</v>
      </c>
      <c r="C2629" s="293" t="s">
        <v>429</v>
      </c>
      <c r="D2629" s="294" t="s">
        <v>8684</v>
      </c>
      <c r="E2629" s="455">
        <v>3500</v>
      </c>
      <c r="F2629" s="293" t="s">
        <v>198</v>
      </c>
      <c r="G2629" s="293" t="s">
        <v>7</v>
      </c>
      <c r="H2629" s="544">
        <v>44957</v>
      </c>
      <c r="I2629" s="293" t="s">
        <v>164</v>
      </c>
      <c r="J2629" s="256" t="s">
        <v>5663</v>
      </c>
      <c r="K2629" s="293" t="s">
        <v>1749</v>
      </c>
      <c r="L2629" s="251" t="s">
        <v>4159</v>
      </c>
      <c r="M2629" s="298" t="s">
        <v>2871</v>
      </c>
      <c r="N2629" s="251">
        <v>422</v>
      </c>
      <c r="O2629" s="296"/>
      <c r="P2629" s="297"/>
      <c r="Q2629" s="293"/>
      <c r="R2629" s="293"/>
      <c r="S2629" s="293"/>
    </row>
    <row r="2630" spans="2:19" ht="15">
      <c r="B2630" s="247">
        <f t="shared" si="8"/>
        <v>6085</v>
      </c>
      <c r="C2630" s="293" t="s">
        <v>429</v>
      </c>
      <c r="D2630" s="294" t="s">
        <v>1070</v>
      </c>
      <c r="E2630" s="455">
        <v>8000</v>
      </c>
      <c r="F2630" s="293" t="s">
        <v>303</v>
      </c>
      <c r="G2630" s="293" t="s">
        <v>7</v>
      </c>
      <c r="H2630" s="544">
        <v>44957</v>
      </c>
      <c r="I2630" s="293" t="s">
        <v>224</v>
      </c>
      <c r="J2630" s="256" t="s">
        <v>285</v>
      </c>
      <c r="K2630" s="293" t="s">
        <v>1775</v>
      </c>
      <c r="L2630" s="251">
        <v>19061</v>
      </c>
      <c r="M2630" s="298" t="s">
        <v>1068</v>
      </c>
      <c r="N2630" s="353">
        <v>57</v>
      </c>
      <c r="O2630" s="296"/>
      <c r="P2630" s="297"/>
      <c r="Q2630" s="293"/>
      <c r="R2630" s="293"/>
      <c r="S2630" s="293"/>
    </row>
    <row r="2631" spans="2:19" ht="15">
      <c r="B2631" s="247">
        <f t="shared" si="8"/>
        <v>6086</v>
      </c>
      <c r="C2631" s="255" t="s">
        <v>429</v>
      </c>
      <c r="D2631" s="255" t="s">
        <v>2772</v>
      </c>
      <c r="E2631" s="248">
        <v>3350</v>
      </c>
      <c r="F2631" s="255" t="s">
        <v>865</v>
      </c>
      <c r="G2631" s="457" t="s">
        <v>7</v>
      </c>
      <c r="H2631" s="252">
        <v>44959</v>
      </c>
      <c r="I2631" s="256" t="s">
        <v>164</v>
      </c>
      <c r="J2631" s="256" t="s">
        <v>3427</v>
      </c>
      <c r="K2631" s="255" t="s">
        <v>1770</v>
      </c>
      <c r="L2631" s="742" t="s">
        <v>4161</v>
      </c>
      <c r="M2631" s="255" t="s">
        <v>2771</v>
      </c>
      <c r="N2631" s="353">
        <v>383</v>
      </c>
      <c r="O2631" s="296"/>
      <c r="P2631" s="297"/>
      <c r="Q2631" s="293"/>
      <c r="R2631" s="293"/>
      <c r="S2631" s="293"/>
    </row>
    <row r="2632" spans="2:19" ht="15">
      <c r="B2632" s="247">
        <f t="shared" si="8"/>
        <v>6087</v>
      </c>
      <c r="C2632" s="255" t="s">
        <v>429</v>
      </c>
      <c r="D2632" s="255" t="s">
        <v>725</v>
      </c>
      <c r="E2632" s="248">
        <v>3350</v>
      </c>
      <c r="F2632" s="255" t="s">
        <v>865</v>
      </c>
      <c r="G2632" s="457" t="s">
        <v>7</v>
      </c>
      <c r="H2632" s="252">
        <v>44959</v>
      </c>
      <c r="I2632" s="256" t="s">
        <v>164</v>
      </c>
      <c r="J2632" s="256" t="s">
        <v>280</v>
      </c>
      <c r="K2632" s="255" t="s">
        <v>1770</v>
      </c>
      <c r="L2632" s="742" t="s">
        <v>4162</v>
      </c>
      <c r="M2632" s="255" t="s">
        <v>842</v>
      </c>
      <c r="N2632" s="249">
        <v>299</v>
      </c>
      <c r="O2632" s="296"/>
      <c r="P2632" s="297"/>
      <c r="Q2632" s="293"/>
      <c r="R2632" s="293"/>
      <c r="S2632" s="293"/>
    </row>
    <row r="2633" spans="2:19" ht="15">
      <c r="B2633" s="247">
        <f t="shared" si="8"/>
        <v>6088</v>
      </c>
      <c r="C2633" s="293" t="s">
        <v>429</v>
      </c>
      <c r="D2633" s="294" t="s">
        <v>2633</v>
      </c>
      <c r="E2633" s="455">
        <v>5005</v>
      </c>
      <c r="F2633" s="293" t="s">
        <v>198</v>
      </c>
      <c r="G2633" s="293" t="s">
        <v>7</v>
      </c>
      <c r="H2633" s="544">
        <v>44959</v>
      </c>
      <c r="I2633" s="293" t="s">
        <v>383</v>
      </c>
      <c r="J2633" s="256" t="s">
        <v>383</v>
      </c>
      <c r="K2633" s="293" t="s">
        <v>1749</v>
      </c>
      <c r="L2633" s="251">
        <v>23974</v>
      </c>
      <c r="M2633" s="298" t="s">
        <v>1363</v>
      </c>
      <c r="N2633" s="353">
        <v>82</v>
      </c>
      <c r="O2633" s="296"/>
      <c r="P2633" s="297"/>
      <c r="Q2633" s="293"/>
      <c r="R2633" s="293"/>
      <c r="S2633" s="293"/>
    </row>
    <row r="2634" spans="2:19" ht="15">
      <c r="B2634" s="247">
        <f t="shared" si="8"/>
        <v>6089</v>
      </c>
      <c r="C2634" s="293" t="s">
        <v>429</v>
      </c>
      <c r="D2634" s="294" t="s">
        <v>90</v>
      </c>
      <c r="E2634" s="455">
        <v>1850</v>
      </c>
      <c r="F2634" s="293" t="s">
        <v>166</v>
      </c>
      <c r="G2634" s="293" t="s">
        <v>7</v>
      </c>
      <c r="H2634" s="544">
        <v>44959</v>
      </c>
      <c r="I2634" s="293" t="s">
        <v>164</v>
      </c>
      <c r="J2634" s="256" t="s">
        <v>4940</v>
      </c>
      <c r="K2634" s="293" t="s">
        <v>903</v>
      </c>
      <c r="L2634" s="251" t="s">
        <v>4163</v>
      </c>
      <c r="M2634" s="298" t="s">
        <v>91</v>
      </c>
      <c r="N2634" s="353">
        <v>218</v>
      </c>
      <c r="O2634" s="296"/>
      <c r="P2634" s="297"/>
      <c r="Q2634" s="293"/>
      <c r="R2634" s="293"/>
      <c r="S2634" s="293"/>
    </row>
    <row r="2635" spans="2:19" ht="15">
      <c r="B2635" s="247">
        <f t="shared" si="8"/>
        <v>6090</v>
      </c>
      <c r="C2635" s="293" t="s">
        <v>429</v>
      </c>
      <c r="D2635" s="294" t="s">
        <v>4133</v>
      </c>
      <c r="E2635" s="455">
        <v>5200</v>
      </c>
      <c r="F2635" s="293" t="s">
        <v>865</v>
      </c>
      <c r="G2635" s="293" t="s">
        <v>7</v>
      </c>
      <c r="H2635" s="544">
        <v>44959</v>
      </c>
      <c r="I2635" s="293" t="s">
        <v>164</v>
      </c>
      <c r="J2635" s="256" t="s">
        <v>2608</v>
      </c>
      <c r="K2635" s="293" t="s">
        <v>1770</v>
      </c>
      <c r="L2635" s="251" t="s">
        <v>4164</v>
      </c>
      <c r="M2635" s="298" t="s">
        <v>4132</v>
      </c>
      <c r="N2635" s="353">
        <v>466</v>
      </c>
      <c r="O2635" s="296"/>
      <c r="P2635" s="297"/>
      <c r="Q2635" s="293"/>
      <c r="R2635" s="293"/>
      <c r="S2635" s="293"/>
    </row>
    <row r="2636" spans="2:19" ht="15">
      <c r="B2636" s="247">
        <f t="shared" si="8"/>
        <v>6091</v>
      </c>
      <c r="C2636" s="293" t="s">
        <v>429</v>
      </c>
      <c r="D2636" s="294" t="s">
        <v>2473</v>
      </c>
      <c r="E2636" s="455">
        <v>1000</v>
      </c>
      <c r="F2636" s="293" t="s">
        <v>166</v>
      </c>
      <c r="G2636" s="293" t="s">
        <v>7</v>
      </c>
      <c r="H2636" s="544">
        <v>44958</v>
      </c>
      <c r="I2636" s="293" t="s">
        <v>164</v>
      </c>
      <c r="J2636" s="256" t="s">
        <v>3582</v>
      </c>
      <c r="K2636" s="293" t="s">
        <v>903</v>
      </c>
      <c r="L2636" s="251" t="s">
        <v>4165</v>
      </c>
      <c r="M2636" s="298" t="s">
        <v>2469</v>
      </c>
      <c r="N2636" s="353">
        <v>376</v>
      </c>
      <c r="O2636" s="296"/>
      <c r="P2636" s="297"/>
      <c r="Q2636" s="293"/>
      <c r="R2636" s="293"/>
      <c r="S2636" s="293"/>
    </row>
    <row r="2637" spans="2:19" ht="15">
      <c r="B2637" s="247">
        <f t="shared" si="8"/>
        <v>6092</v>
      </c>
      <c r="C2637" s="293" t="s">
        <v>429</v>
      </c>
      <c r="D2637" s="294" t="s">
        <v>2473</v>
      </c>
      <c r="E2637" s="455">
        <v>1600</v>
      </c>
      <c r="F2637" s="293" t="s">
        <v>166</v>
      </c>
      <c r="G2637" s="293" t="s">
        <v>7</v>
      </c>
      <c r="H2637" s="544">
        <v>44958</v>
      </c>
      <c r="I2637" s="293" t="s">
        <v>164</v>
      </c>
      <c r="J2637" s="256" t="s">
        <v>4172</v>
      </c>
      <c r="K2637" s="293" t="s">
        <v>903</v>
      </c>
      <c r="L2637" s="251" t="s">
        <v>4166</v>
      </c>
      <c r="M2637" s="298" t="s">
        <v>2469</v>
      </c>
      <c r="N2637" s="353">
        <v>376</v>
      </c>
      <c r="O2637" s="296"/>
      <c r="P2637" s="297"/>
      <c r="Q2637" s="293"/>
      <c r="R2637" s="293"/>
      <c r="S2637" s="293"/>
    </row>
    <row r="2638" spans="2:19" ht="15">
      <c r="B2638" s="247">
        <f t="shared" si="8"/>
        <v>6093</v>
      </c>
      <c r="C2638" s="293" t="s">
        <v>429</v>
      </c>
      <c r="D2638" s="294" t="s">
        <v>4084</v>
      </c>
      <c r="E2638" s="455">
        <v>5200</v>
      </c>
      <c r="F2638" s="293" t="s">
        <v>198</v>
      </c>
      <c r="G2638" s="293" t="s">
        <v>7</v>
      </c>
      <c r="H2638" s="544">
        <v>44958</v>
      </c>
      <c r="I2638" s="293" t="s">
        <v>164</v>
      </c>
      <c r="J2638" s="256" t="s">
        <v>4173</v>
      </c>
      <c r="K2638" s="293" t="s">
        <v>1749</v>
      </c>
      <c r="L2638" s="251" t="s">
        <v>4167</v>
      </c>
      <c r="M2638" s="298" t="s">
        <v>4083</v>
      </c>
      <c r="N2638" s="353">
        <v>464</v>
      </c>
      <c r="O2638" s="296"/>
      <c r="P2638" s="297"/>
      <c r="Q2638" s="293"/>
      <c r="R2638" s="293"/>
      <c r="S2638" s="293"/>
    </row>
    <row r="2639" spans="2:19" ht="15">
      <c r="B2639" s="247">
        <f t="shared" si="8"/>
        <v>6094</v>
      </c>
      <c r="C2639" s="293" t="s">
        <v>429</v>
      </c>
      <c r="D2639" s="294" t="s">
        <v>2743</v>
      </c>
      <c r="E2639" s="455">
        <v>4050</v>
      </c>
      <c r="F2639" s="293" t="s">
        <v>166</v>
      </c>
      <c r="G2639" s="293" t="s">
        <v>7</v>
      </c>
      <c r="H2639" s="544">
        <v>44958</v>
      </c>
      <c r="I2639" s="293" t="s">
        <v>164</v>
      </c>
      <c r="J2639" s="256" t="s">
        <v>4174</v>
      </c>
      <c r="K2639" s="293" t="s">
        <v>903</v>
      </c>
      <c r="L2639" s="251" t="s">
        <v>4168</v>
      </c>
      <c r="M2639" s="298" t="s">
        <v>859</v>
      </c>
      <c r="N2639" s="353">
        <v>318</v>
      </c>
      <c r="O2639" s="296"/>
      <c r="P2639" s="297"/>
      <c r="Q2639" s="293"/>
      <c r="R2639" s="293"/>
      <c r="S2639" s="293"/>
    </row>
    <row r="2640" spans="2:19" ht="15">
      <c r="B2640" s="247">
        <f t="shared" si="8"/>
        <v>6095</v>
      </c>
      <c r="C2640" s="293" t="s">
        <v>429</v>
      </c>
      <c r="D2640" s="294" t="s">
        <v>1637</v>
      </c>
      <c r="E2640" s="455">
        <v>3350</v>
      </c>
      <c r="F2640" s="293" t="s">
        <v>198</v>
      </c>
      <c r="G2640" s="293" t="s">
        <v>7</v>
      </c>
      <c r="H2640" s="544">
        <v>44958</v>
      </c>
      <c r="I2640" s="293" t="s">
        <v>164</v>
      </c>
      <c r="J2640" s="256" t="s">
        <v>4175</v>
      </c>
      <c r="K2640" s="293" t="s">
        <v>1749</v>
      </c>
      <c r="L2640" s="251" t="s">
        <v>4169</v>
      </c>
      <c r="M2640" s="298" t="s">
        <v>1640</v>
      </c>
      <c r="N2640" s="353">
        <v>334</v>
      </c>
      <c r="O2640" s="296"/>
      <c r="P2640" s="297"/>
      <c r="Q2640" s="293"/>
      <c r="R2640" s="293"/>
      <c r="S2640" s="293"/>
    </row>
    <row r="2641" spans="2:19" ht="15">
      <c r="B2641" s="247">
        <f t="shared" si="8"/>
        <v>6096</v>
      </c>
      <c r="C2641" s="293" t="s">
        <v>429</v>
      </c>
      <c r="D2641" s="294" t="s">
        <v>381</v>
      </c>
      <c r="E2641" s="455">
        <v>3350</v>
      </c>
      <c r="F2641" s="293" t="s">
        <v>198</v>
      </c>
      <c r="G2641" s="293" t="s">
        <v>7</v>
      </c>
      <c r="H2641" s="544">
        <v>44958</v>
      </c>
      <c r="I2641" s="293" t="s">
        <v>164</v>
      </c>
      <c r="J2641" s="256" t="s">
        <v>4176</v>
      </c>
      <c r="K2641" s="293" t="s">
        <v>1749</v>
      </c>
      <c r="L2641" s="251" t="s">
        <v>4170</v>
      </c>
      <c r="M2641" s="298" t="s">
        <v>154</v>
      </c>
      <c r="N2641" s="353">
        <v>92</v>
      </c>
      <c r="O2641" s="296"/>
      <c r="P2641" s="297"/>
      <c r="Q2641" s="293"/>
      <c r="R2641" s="293"/>
      <c r="S2641" s="293"/>
    </row>
    <row r="2642" spans="2:19" ht="15">
      <c r="B2642" s="247">
        <f t="shared" si="8"/>
        <v>6097</v>
      </c>
      <c r="C2642" s="293" t="s">
        <v>429</v>
      </c>
      <c r="D2642" s="294" t="s">
        <v>319</v>
      </c>
      <c r="E2642" s="455">
        <v>3000</v>
      </c>
      <c r="F2642" s="293" t="s">
        <v>198</v>
      </c>
      <c r="G2642" s="293" t="s">
        <v>7</v>
      </c>
      <c r="H2642" s="544">
        <v>44958</v>
      </c>
      <c r="I2642" s="293" t="s">
        <v>164</v>
      </c>
      <c r="J2642" s="256" t="s">
        <v>3098</v>
      </c>
      <c r="K2642" s="293" t="s">
        <v>1749</v>
      </c>
      <c r="L2642" s="251" t="s">
        <v>4171</v>
      </c>
      <c r="M2642" s="298" t="s">
        <v>1385</v>
      </c>
      <c r="N2642" s="353">
        <v>270</v>
      </c>
      <c r="O2642" s="296"/>
      <c r="P2642" s="297"/>
      <c r="Q2642" s="293"/>
      <c r="R2642" s="293"/>
      <c r="S2642" s="293"/>
    </row>
    <row r="2643" spans="2:19" ht="15">
      <c r="B2643" s="247">
        <f t="shared" si="8"/>
        <v>6098</v>
      </c>
      <c r="C2643" s="293" t="s">
        <v>429</v>
      </c>
      <c r="D2643" s="294" t="s">
        <v>72</v>
      </c>
      <c r="E2643" s="455">
        <v>2650</v>
      </c>
      <c r="F2643" s="293" t="s">
        <v>166</v>
      </c>
      <c r="G2643" s="293" t="s">
        <v>7</v>
      </c>
      <c r="H2643" s="544">
        <v>44965</v>
      </c>
      <c r="I2643" s="293" t="s">
        <v>164</v>
      </c>
      <c r="J2643" s="256" t="s">
        <v>5132</v>
      </c>
      <c r="K2643" s="293" t="s">
        <v>903</v>
      </c>
      <c r="L2643" s="251" t="s">
        <v>4177</v>
      </c>
      <c r="M2643" s="298" t="s">
        <v>73</v>
      </c>
      <c r="N2643" s="353">
        <v>268</v>
      </c>
      <c r="O2643" s="296"/>
      <c r="P2643" s="297"/>
      <c r="Q2643" s="293"/>
      <c r="R2643" s="293"/>
      <c r="S2643" s="293"/>
    </row>
    <row r="2644" spans="2:19" ht="15">
      <c r="B2644" s="247">
        <f t="shared" si="8"/>
        <v>6099</v>
      </c>
      <c r="C2644" s="293" t="s">
        <v>429</v>
      </c>
      <c r="D2644" s="294" t="s">
        <v>2633</v>
      </c>
      <c r="E2644" s="455">
        <v>100</v>
      </c>
      <c r="F2644" s="293" t="s">
        <v>198</v>
      </c>
      <c r="G2644" s="293" t="s">
        <v>7</v>
      </c>
      <c r="H2644" s="544">
        <v>44965</v>
      </c>
      <c r="I2644" s="293" t="s">
        <v>224</v>
      </c>
      <c r="J2644" s="256" t="s">
        <v>4201</v>
      </c>
      <c r="K2644" s="293" t="s">
        <v>1749</v>
      </c>
      <c r="L2644" s="251">
        <v>24227</v>
      </c>
      <c r="M2644" s="298" t="s">
        <v>1363</v>
      </c>
      <c r="N2644" s="353">
        <v>82</v>
      </c>
      <c r="O2644" s="296"/>
      <c r="P2644" s="297"/>
      <c r="Q2644" s="293"/>
      <c r="R2644" s="293"/>
      <c r="S2644" s="293"/>
    </row>
    <row r="2645" spans="2:19" ht="15">
      <c r="B2645" s="247">
        <f t="shared" si="8"/>
        <v>6100</v>
      </c>
      <c r="C2645" s="293" t="s">
        <v>429</v>
      </c>
      <c r="D2645" s="294" t="s">
        <v>580</v>
      </c>
      <c r="E2645" s="455">
        <v>3350</v>
      </c>
      <c r="F2645" s="293" t="s">
        <v>865</v>
      </c>
      <c r="G2645" s="293" t="s">
        <v>7</v>
      </c>
      <c r="H2645" s="544">
        <v>44964</v>
      </c>
      <c r="I2645" s="293" t="s">
        <v>164</v>
      </c>
      <c r="J2645" s="256" t="s">
        <v>3096</v>
      </c>
      <c r="K2645" s="293" t="s">
        <v>1770</v>
      </c>
      <c r="L2645" s="251">
        <v>4019</v>
      </c>
      <c r="M2645" s="298" t="s">
        <v>848</v>
      </c>
      <c r="N2645" s="353">
        <v>306</v>
      </c>
      <c r="O2645" s="296"/>
      <c r="P2645" s="297"/>
      <c r="Q2645" s="293"/>
      <c r="R2645" s="293"/>
      <c r="S2645" s="293"/>
    </row>
    <row r="2646" spans="2:19" ht="15">
      <c r="B2646" s="247">
        <f t="shared" si="8"/>
        <v>6101</v>
      </c>
      <c r="C2646" s="293" t="s">
        <v>429</v>
      </c>
      <c r="D2646" s="294" t="s">
        <v>592</v>
      </c>
      <c r="E2646" s="455">
        <v>3350</v>
      </c>
      <c r="F2646" s="293" t="s">
        <v>865</v>
      </c>
      <c r="G2646" s="293" t="s">
        <v>7</v>
      </c>
      <c r="H2646" s="544">
        <v>44964</v>
      </c>
      <c r="I2646" s="293" t="s">
        <v>164</v>
      </c>
      <c r="J2646" s="256" t="s">
        <v>3020</v>
      </c>
      <c r="K2646" s="293" t="s">
        <v>1770</v>
      </c>
      <c r="L2646" s="251" t="s">
        <v>4178</v>
      </c>
      <c r="M2646" s="298" t="s">
        <v>838</v>
      </c>
      <c r="N2646" s="353">
        <v>283</v>
      </c>
      <c r="O2646" s="296"/>
      <c r="P2646" s="297"/>
      <c r="Q2646" s="293"/>
      <c r="R2646" s="293"/>
      <c r="S2646" s="293"/>
    </row>
    <row r="2647" spans="2:19" ht="15">
      <c r="B2647" s="247">
        <f t="shared" si="8"/>
        <v>6102</v>
      </c>
      <c r="C2647" s="293" t="s">
        <v>429</v>
      </c>
      <c r="D2647" s="294" t="s">
        <v>2694</v>
      </c>
      <c r="E2647" s="455">
        <v>2180</v>
      </c>
      <c r="F2647" s="293" t="s">
        <v>166</v>
      </c>
      <c r="G2647" s="293" t="s">
        <v>7</v>
      </c>
      <c r="H2647" s="544">
        <v>44964</v>
      </c>
      <c r="I2647" s="293" t="s">
        <v>164</v>
      </c>
      <c r="J2647" s="256" t="s">
        <v>3310</v>
      </c>
      <c r="K2647" s="293" t="s">
        <v>903</v>
      </c>
      <c r="L2647" s="251">
        <v>257972</v>
      </c>
      <c r="M2647" s="298" t="s">
        <v>2693</v>
      </c>
      <c r="N2647" s="353">
        <v>382</v>
      </c>
      <c r="O2647" s="296"/>
      <c r="P2647" s="297"/>
      <c r="Q2647" s="293"/>
      <c r="R2647" s="293"/>
      <c r="S2647" s="293"/>
    </row>
    <row r="2648" spans="2:19" ht="15">
      <c r="B2648" s="247">
        <f t="shared" si="8"/>
        <v>6103</v>
      </c>
      <c r="C2648" s="293" t="s">
        <v>429</v>
      </c>
      <c r="D2648" s="294" t="s">
        <v>767</v>
      </c>
      <c r="E2648" s="455">
        <v>1800</v>
      </c>
      <c r="F2648" s="293" t="s">
        <v>4229</v>
      </c>
      <c r="G2648" s="293" t="s">
        <v>7</v>
      </c>
      <c r="H2648" s="544">
        <v>44964</v>
      </c>
      <c r="I2648" s="293" t="s">
        <v>164</v>
      </c>
      <c r="J2648" s="256" t="s">
        <v>4228</v>
      </c>
      <c r="K2648" s="293" t="s">
        <v>1751</v>
      </c>
      <c r="L2648" s="251">
        <v>259955</v>
      </c>
      <c r="M2648" s="298" t="s">
        <v>852</v>
      </c>
      <c r="N2648" s="353">
        <v>311</v>
      </c>
      <c r="O2648" s="296"/>
      <c r="P2648" s="297"/>
      <c r="Q2648" s="293"/>
      <c r="R2648" s="293"/>
      <c r="S2648" s="293"/>
    </row>
    <row r="2649" spans="2:19" ht="15">
      <c r="B2649" s="247">
        <f t="shared" si="8"/>
        <v>6104</v>
      </c>
      <c r="C2649" s="293" t="s">
        <v>429</v>
      </c>
      <c r="D2649" s="294" t="s">
        <v>4598</v>
      </c>
      <c r="E2649" s="455">
        <v>2275</v>
      </c>
      <c r="F2649" s="293" t="s">
        <v>518</v>
      </c>
      <c r="G2649" s="293" t="s">
        <v>7</v>
      </c>
      <c r="H2649" s="544">
        <v>44964</v>
      </c>
      <c r="I2649" s="293" t="s">
        <v>164</v>
      </c>
      <c r="J2649" s="256" t="s">
        <v>4202</v>
      </c>
      <c r="K2649" s="293" t="s">
        <v>1771</v>
      </c>
      <c r="L2649" s="251">
        <v>269657</v>
      </c>
      <c r="M2649" s="298" t="s">
        <v>2887</v>
      </c>
      <c r="N2649" s="353">
        <v>427</v>
      </c>
      <c r="O2649" s="296"/>
      <c r="P2649" s="297"/>
      <c r="Q2649" s="293"/>
      <c r="R2649" s="293"/>
      <c r="S2649" s="293"/>
    </row>
    <row r="2650" spans="2:19" ht="15">
      <c r="B2650" s="247">
        <f t="shared" si="8"/>
        <v>6105</v>
      </c>
      <c r="C2650" s="293" t="s">
        <v>429</v>
      </c>
      <c r="D2650" s="294" t="s">
        <v>87</v>
      </c>
      <c r="E2650" s="455">
        <v>1600</v>
      </c>
      <c r="F2650" s="293" t="s">
        <v>166</v>
      </c>
      <c r="G2650" s="293" t="s">
        <v>7</v>
      </c>
      <c r="H2650" s="544">
        <v>44964</v>
      </c>
      <c r="I2650" s="293" t="s">
        <v>164</v>
      </c>
      <c r="J2650" s="256" t="s">
        <v>2691</v>
      </c>
      <c r="K2650" s="293" t="s">
        <v>903</v>
      </c>
      <c r="L2650" s="251">
        <v>547723</v>
      </c>
      <c r="M2650" s="298" t="s">
        <v>88</v>
      </c>
      <c r="N2650" s="353">
        <v>217</v>
      </c>
      <c r="O2650" s="296"/>
      <c r="P2650" s="297"/>
      <c r="Q2650" s="293"/>
      <c r="R2650" s="293"/>
      <c r="S2650" s="293"/>
    </row>
    <row r="2651" spans="2:19" ht="15">
      <c r="B2651" s="247">
        <f t="shared" si="8"/>
        <v>6106</v>
      </c>
      <c r="C2651" s="293" t="s">
        <v>429</v>
      </c>
      <c r="D2651" s="294" t="s">
        <v>22</v>
      </c>
      <c r="E2651" s="455">
        <v>1800</v>
      </c>
      <c r="F2651" s="293" t="s">
        <v>163</v>
      </c>
      <c r="G2651" s="293" t="s">
        <v>7</v>
      </c>
      <c r="H2651" s="544">
        <v>44964</v>
      </c>
      <c r="I2651" s="293" t="s">
        <v>164</v>
      </c>
      <c r="J2651" s="256" t="s">
        <v>3494</v>
      </c>
      <c r="K2651" s="293" t="s">
        <v>1751</v>
      </c>
      <c r="L2651" s="251" t="s">
        <v>4179</v>
      </c>
      <c r="M2651" s="298" t="s">
        <v>23</v>
      </c>
      <c r="N2651" s="353">
        <v>27</v>
      </c>
      <c r="O2651" s="296"/>
      <c r="P2651" s="297"/>
      <c r="Q2651" s="293"/>
      <c r="R2651" s="293"/>
      <c r="S2651" s="293"/>
    </row>
    <row r="2652" spans="2:19" ht="15">
      <c r="B2652" s="247">
        <f t="shared" si="8"/>
        <v>6107</v>
      </c>
      <c r="C2652" s="293" t="s">
        <v>429</v>
      </c>
      <c r="D2652" s="294" t="s">
        <v>375</v>
      </c>
      <c r="E2652" s="455">
        <v>2800</v>
      </c>
      <c r="F2652" s="293" t="s">
        <v>198</v>
      </c>
      <c r="G2652" s="293" t="s">
        <v>7</v>
      </c>
      <c r="H2652" s="544">
        <v>44964</v>
      </c>
      <c r="I2652" s="293" t="s">
        <v>164</v>
      </c>
      <c r="J2652" s="256" t="s">
        <v>4204</v>
      </c>
      <c r="K2652" s="293" t="s">
        <v>1749</v>
      </c>
      <c r="L2652" s="251" t="s">
        <v>4180</v>
      </c>
      <c r="M2652" s="298" t="s">
        <v>1164</v>
      </c>
      <c r="N2652" s="353">
        <v>468</v>
      </c>
      <c r="O2652" s="296"/>
      <c r="P2652" s="297"/>
      <c r="Q2652" s="293"/>
      <c r="R2652" s="293"/>
      <c r="S2652" s="293"/>
    </row>
    <row r="2653" spans="2:19" ht="15">
      <c r="B2653" s="247">
        <f t="shared" si="8"/>
        <v>6108</v>
      </c>
      <c r="C2653" s="293" t="s">
        <v>429</v>
      </c>
      <c r="D2653" s="294" t="s">
        <v>78</v>
      </c>
      <c r="E2653" s="455">
        <v>1600</v>
      </c>
      <c r="F2653" s="293" t="s">
        <v>166</v>
      </c>
      <c r="G2653" s="293" t="s">
        <v>7</v>
      </c>
      <c r="H2653" s="544">
        <v>44964</v>
      </c>
      <c r="I2653" s="293" t="s">
        <v>3839</v>
      </c>
      <c r="J2653" s="256" t="s">
        <v>4205</v>
      </c>
      <c r="K2653" s="293" t="s">
        <v>903</v>
      </c>
      <c r="L2653" s="251" t="s">
        <v>4181</v>
      </c>
      <c r="M2653" s="298" t="s">
        <v>79</v>
      </c>
      <c r="N2653" s="353">
        <v>213</v>
      </c>
      <c r="O2653" s="296"/>
      <c r="P2653" s="297"/>
      <c r="Q2653" s="293"/>
      <c r="R2653" s="293"/>
      <c r="S2653" s="293"/>
    </row>
    <row r="2654" spans="2:19" ht="15">
      <c r="B2654" s="247">
        <f t="shared" si="8"/>
        <v>6109</v>
      </c>
      <c r="C2654" s="293" t="s">
        <v>429</v>
      </c>
      <c r="D2654" s="294" t="s">
        <v>32</v>
      </c>
      <c r="E2654" s="455">
        <v>5650</v>
      </c>
      <c r="F2654" s="293" t="s">
        <v>198</v>
      </c>
      <c r="G2654" s="293" t="s">
        <v>7</v>
      </c>
      <c r="H2654" s="544">
        <v>44964</v>
      </c>
      <c r="I2654" s="293" t="s">
        <v>383</v>
      </c>
      <c r="J2654" s="256" t="s">
        <v>4206</v>
      </c>
      <c r="K2654" s="293" t="s">
        <v>1749</v>
      </c>
      <c r="L2654" s="251" t="s">
        <v>4182</v>
      </c>
      <c r="M2654" s="298" t="s">
        <v>1354</v>
      </c>
      <c r="N2654" s="353">
        <v>193</v>
      </c>
      <c r="O2654" s="296"/>
      <c r="P2654" s="297"/>
      <c r="Q2654" s="293"/>
      <c r="R2654" s="293"/>
      <c r="S2654" s="293"/>
    </row>
    <row r="2655" spans="2:19" ht="15">
      <c r="B2655" s="247">
        <f t="shared" si="8"/>
        <v>6110</v>
      </c>
      <c r="C2655" s="293" t="s">
        <v>429</v>
      </c>
      <c r="D2655" s="294" t="s">
        <v>1554</v>
      </c>
      <c r="E2655" s="455">
        <v>2180</v>
      </c>
      <c r="F2655" s="293" t="s">
        <v>163</v>
      </c>
      <c r="G2655" s="293" t="s">
        <v>7</v>
      </c>
      <c r="H2655" s="544">
        <v>44964</v>
      </c>
      <c r="I2655" s="293" t="s">
        <v>164</v>
      </c>
      <c r="J2655" s="256" t="s">
        <v>4207</v>
      </c>
      <c r="K2655" s="293" t="s">
        <v>1751</v>
      </c>
      <c r="L2655" s="251" t="s">
        <v>4183</v>
      </c>
      <c r="M2655" s="298" t="s">
        <v>1586</v>
      </c>
      <c r="N2655" s="353">
        <v>325</v>
      </c>
      <c r="O2655" s="296"/>
      <c r="P2655" s="297"/>
      <c r="Q2655" s="293"/>
      <c r="R2655" s="293"/>
      <c r="S2655" s="293"/>
    </row>
    <row r="2656" spans="2:19" ht="15">
      <c r="B2656" s="247">
        <f t="shared" si="8"/>
        <v>6111</v>
      </c>
      <c r="C2656" s="293" t="s">
        <v>429</v>
      </c>
      <c r="D2656" s="294" t="s">
        <v>412</v>
      </c>
      <c r="E2656" s="455">
        <v>2800</v>
      </c>
      <c r="F2656" s="293" t="s">
        <v>865</v>
      </c>
      <c r="G2656" s="293" t="s">
        <v>7</v>
      </c>
      <c r="H2656" s="544">
        <v>44964</v>
      </c>
      <c r="I2656" s="293" t="s">
        <v>164</v>
      </c>
      <c r="J2656" s="256" t="s">
        <v>4208</v>
      </c>
      <c r="K2656" s="293" t="s">
        <v>1770</v>
      </c>
      <c r="L2656" s="251" t="s">
        <v>4184</v>
      </c>
      <c r="M2656" s="298" t="s">
        <v>822</v>
      </c>
      <c r="N2656" s="353">
        <v>374</v>
      </c>
      <c r="O2656" s="296"/>
      <c r="P2656" s="297"/>
      <c r="Q2656" s="293"/>
      <c r="R2656" s="293"/>
      <c r="S2656" s="293"/>
    </row>
    <row r="2657" spans="2:19" ht="15">
      <c r="B2657" s="247">
        <f t="shared" si="8"/>
        <v>6112</v>
      </c>
      <c r="C2657" s="293" t="s">
        <v>429</v>
      </c>
      <c r="D2657" s="294" t="s">
        <v>2210</v>
      </c>
      <c r="E2657" s="455">
        <v>2180</v>
      </c>
      <c r="F2657" s="293" t="s">
        <v>163</v>
      </c>
      <c r="G2657" s="293" t="s">
        <v>7</v>
      </c>
      <c r="H2657" s="544">
        <v>44964</v>
      </c>
      <c r="I2657" s="293" t="s">
        <v>164</v>
      </c>
      <c r="J2657" s="256" t="s">
        <v>3055</v>
      </c>
      <c r="K2657" s="293" t="s">
        <v>1751</v>
      </c>
      <c r="L2657" s="251" t="s">
        <v>4185</v>
      </c>
      <c r="M2657" s="298" t="s">
        <v>2269</v>
      </c>
      <c r="N2657" s="353">
        <v>366</v>
      </c>
      <c r="O2657" s="296" t="s">
        <v>686</v>
      </c>
      <c r="P2657" s="297"/>
      <c r="Q2657" s="293"/>
      <c r="R2657" s="293"/>
      <c r="S2657" s="293"/>
    </row>
    <row r="2658" spans="2:19" ht="15">
      <c r="B2658" s="247">
        <f t="shared" si="8"/>
        <v>6113</v>
      </c>
      <c r="C2658" s="293" t="s">
        <v>429</v>
      </c>
      <c r="D2658" s="294" t="s">
        <v>2891</v>
      </c>
      <c r="E2658" s="455">
        <v>1350</v>
      </c>
      <c r="F2658" s="293" t="s">
        <v>166</v>
      </c>
      <c r="G2658" s="293" t="s">
        <v>7</v>
      </c>
      <c r="H2658" s="544">
        <v>44964</v>
      </c>
      <c r="I2658" s="293" t="s">
        <v>164</v>
      </c>
      <c r="J2658" s="256" t="s">
        <v>4209</v>
      </c>
      <c r="K2658" s="293" t="s">
        <v>903</v>
      </c>
      <c r="L2658" s="251" t="s">
        <v>4186</v>
      </c>
      <c r="M2658" s="298" t="s">
        <v>2890</v>
      </c>
      <c r="N2658" s="353">
        <v>428</v>
      </c>
      <c r="O2658" s="296"/>
      <c r="P2658" s="297"/>
      <c r="Q2658" s="293"/>
      <c r="R2658" s="293"/>
      <c r="S2658" s="293"/>
    </row>
    <row r="2659" spans="2:19" ht="15">
      <c r="B2659" s="247">
        <f t="shared" si="8"/>
        <v>6114</v>
      </c>
      <c r="C2659" s="293" t="s">
        <v>429</v>
      </c>
      <c r="D2659" s="294" t="s">
        <v>2900</v>
      </c>
      <c r="E2659" s="455">
        <v>2275</v>
      </c>
      <c r="F2659" s="293" t="s">
        <v>518</v>
      </c>
      <c r="G2659" s="293" t="s">
        <v>7</v>
      </c>
      <c r="H2659" s="544">
        <v>44964</v>
      </c>
      <c r="I2659" s="293" t="s">
        <v>164</v>
      </c>
      <c r="J2659" s="256" t="s">
        <v>3584</v>
      </c>
      <c r="K2659" s="293" t="s">
        <v>1771</v>
      </c>
      <c r="L2659" s="251" t="s">
        <v>4187</v>
      </c>
      <c r="M2659" s="298" t="s">
        <v>2898</v>
      </c>
      <c r="N2659" s="353">
        <v>430</v>
      </c>
      <c r="O2659" s="296"/>
      <c r="P2659" s="297"/>
      <c r="Q2659" s="293"/>
      <c r="R2659" s="293"/>
      <c r="S2659" s="293"/>
    </row>
    <row r="2660" spans="2:19" ht="15">
      <c r="B2660" s="247">
        <f t="shared" si="8"/>
        <v>6115</v>
      </c>
      <c r="C2660" s="293" t="s">
        <v>429</v>
      </c>
      <c r="D2660" s="294" t="s">
        <v>2896</v>
      </c>
      <c r="E2660" s="455">
        <v>2275</v>
      </c>
      <c r="F2660" s="293" t="s">
        <v>518</v>
      </c>
      <c r="G2660" s="293" t="s">
        <v>7</v>
      </c>
      <c r="H2660" s="544">
        <v>44964</v>
      </c>
      <c r="I2660" s="293" t="s">
        <v>164</v>
      </c>
      <c r="J2660" s="256" t="s">
        <v>4202</v>
      </c>
      <c r="K2660" s="293" t="s">
        <v>1771</v>
      </c>
      <c r="L2660" s="251" t="s">
        <v>4188</v>
      </c>
      <c r="M2660" s="298" t="s">
        <v>2894</v>
      </c>
      <c r="N2660" s="353">
        <v>429</v>
      </c>
      <c r="O2660" s="296"/>
      <c r="P2660" s="297"/>
      <c r="Q2660" s="293"/>
      <c r="R2660" s="293"/>
      <c r="S2660" s="293"/>
    </row>
    <row r="2661" spans="2:19" ht="15">
      <c r="B2661" s="247">
        <f t="shared" si="8"/>
        <v>6116</v>
      </c>
      <c r="C2661" s="293" t="s">
        <v>429</v>
      </c>
      <c r="D2661" s="294" t="s">
        <v>2116</v>
      </c>
      <c r="E2661" s="455">
        <v>4400</v>
      </c>
      <c r="F2661" s="293" t="s">
        <v>163</v>
      </c>
      <c r="G2661" s="293" t="s">
        <v>7</v>
      </c>
      <c r="H2661" s="544">
        <v>44964</v>
      </c>
      <c r="I2661" s="293" t="s">
        <v>164</v>
      </c>
      <c r="J2661" s="256" t="s">
        <v>4210</v>
      </c>
      <c r="K2661" s="293" t="s">
        <v>1751</v>
      </c>
      <c r="L2661" s="251" t="s">
        <v>4189</v>
      </c>
      <c r="M2661" s="298" t="s">
        <v>2115</v>
      </c>
      <c r="N2661" s="353">
        <v>361</v>
      </c>
      <c r="O2661" s="296"/>
      <c r="P2661" s="297"/>
      <c r="Q2661" s="293"/>
      <c r="R2661" s="293"/>
      <c r="S2661" s="293"/>
    </row>
    <row r="2662" spans="2:19" ht="15">
      <c r="B2662" s="247">
        <f t="shared" si="8"/>
        <v>6117</v>
      </c>
      <c r="C2662" s="293" t="s">
        <v>429</v>
      </c>
      <c r="D2662" s="294" t="s">
        <v>4200</v>
      </c>
      <c r="E2662" s="455">
        <v>49758.03</v>
      </c>
      <c r="F2662" s="293" t="s">
        <v>518</v>
      </c>
      <c r="G2662" s="293" t="s">
        <v>7</v>
      </c>
      <c r="H2662" s="544">
        <v>44960</v>
      </c>
      <c r="I2662" s="293" t="s">
        <v>164</v>
      </c>
      <c r="J2662" s="256" t="s">
        <v>4211</v>
      </c>
      <c r="K2662" s="293" t="s">
        <v>1771</v>
      </c>
      <c r="L2662" s="251" t="s">
        <v>4190</v>
      </c>
      <c r="M2662" s="298" t="s">
        <v>2834</v>
      </c>
      <c r="N2662" s="353">
        <v>411</v>
      </c>
      <c r="O2662" s="296"/>
      <c r="P2662" s="297"/>
      <c r="Q2662" s="293"/>
      <c r="R2662" s="293"/>
      <c r="S2662" s="293"/>
    </row>
    <row r="2663" spans="2:19" ht="15">
      <c r="B2663" s="247">
        <f t="shared" si="8"/>
        <v>6118</v>
      </c>
      <c r="C2663" s="293" t="s">
        <v>429</v>
      </c>
      <c r="D2663" s="294" t="s">
        <v>4200</v>
      </c>
      <c r="E2663" s="455">
        <v>43778.86</v>
      </c>
      <c r="F2663" s="293" t="s">
        <v>518</v>
      </c>
      <c r="G2663" s="293" t="s">
        <v>7</v>
      </c>
      <c r="H2663" s="544">
        <v>44960</v>
      </c>
      <c r="I2663" s="293" t="s">
        <v>383</v>
      </c>
      <c r="J2663" s="256" t="s">
        <v>4212</v>
      </c>
      <c r="K2663" s="293" t="s">
        <v>1771</v>
      </c>
      <c r="L2663" s="251" t="s">
        <v>4191</v>
      </c>
      <c r="M2663" s="298" t="s">
        <v>2834</v>
      </c>
      <c r="N2663" s="353">
        <v>411</v>
      </c>
      <c r="O2663" s="296"/>
      <c r="P2663" s="297"/>
      <c r="Q2663" s="293"/>
      <c r="R2663" s="293"/>
      <c r="S2663" s="293"/>
    </row>
    <row r="2664" spans="2:19" ht="15">
      <c r="B2664" s="247">
        <f t="shared" si="8"/>
        <v>6119</v>
      </c>
      <c r="C2664" s="293" t="s">
        <v>429</v>
      </c>
      <c r="D2664" s="294" t="s">
        <v>35</v>
      </c>
      <c r="E2664" s="455">
        <v>9205</v>
      </c>
      <c r="F2664" s="293" t="s">
        <v>198</v>
      </c>
      <c r="G2664" s="293" t="s">
        <v>7</v>
      </c>
      <c r="H2664" s="544">
        <v>44960</v>
      </c>
      <c r="I2664" s="293" t="s">
        <v>383</v>
      </c>
      <c r="J2664" s="256" t="s">
        <v>4018</v>
      </c>
      <c r="K2664" s="293" t="s">
        <v>1749</v>
      </c>
      <c r="L2664" s="251">
        <v>29500</v>
      </c>
      <c r="M2664" s="298" t="s">
        <v>36</v>
      </c>
      <c r="N2664" s="353">
        <v>194</v>
      </c>
      <c r="O2664" s="296"/>
      <c r="P2664" s="297"/>
      <c r="Q2664" s="293"/>
      <c r="R2664" s="293"/>
      <c r="S2664" s="293"/>
    </row>
    <row r="2665" spans="2:19" ht="15">
      <c r="B2665" s="247">
        <f t="shared" si="8"/>
        <v>6120</v>
      </c>
      <c r="C2665" s="293" t="s">
        <v>429</v>
      </c>
      <c r="D2665" s="294" t="s">
        <v>106</v>
      </c>
      <c r="E2665" s="455">
        <v>5200</v>
      </c>
      <c r="F2665" s="293" t="s">
        <v>198</v>
      </c>
      <c r="G2665" s="293" t="s">
        <v>7</v>
      </c>
      <c r="H2665" s="544">
        <v>44960</v>
      </c>
      <c r="I2665" s="293" t="s">
        <v>164</v>
      </c>
      <c r="J2665" s="256" t="s">
        <v>4213</v>
      </c>
      <c r="K2665" s="293" t="s">
        <v>4214</v>
      </c>
      <c r="L2665" s="251">
        <v>29589</v>
      </c>
      <c r="M2665" s="298" t="s">
        <v>107</v>
      </c>
      <c r="N2665" s="353">
        <v>463</v>
      </c>
      <c r="O2665" s="296"/>
      <c r="P2665" s="297"/>
      <c r="Q2665" s="293"/>
      <c r="R2665" s="293"/>
      <c r="S2665" s="293"/>
    </row>
    <row r="2666" spans="2:19" ht="15">
      <c r="B2666" s="247">
        <f t="shared" si="8"/>
        <v>6121</v>
      </c>
      <c r="C2666" s="293" t="s">
        <v>429</v>
      </c>
      <c r="D2666" s="294" t="s">
        <v>1582</v>
      </c>
      <c r="E2666" s="455">
        <v>2650</v>
      </c>
      <c r="F2666" s="293" t="s">
        <v>166</v>
      </c>
      <c r="G2666" s="293" t="s">
        <v>7</v>
      </c>
      <c r="H2666" s="544">
        <v>44960</v>
      </c>
      <c r="I2666" s="293" t="s">
        <v>164</v>
      </c>
      <c r="J2666" s="256" t="s">
        <v>4215</v>
      </c>
      <c r="K2666" s="293" t="s">
        <v>903</v>
      </c>
      <c r="L2666" s="251" t="s">
        <v>4192</v>
      </c>
      <c r="M2666" s="298" t="s">
        <v>1587</v>
      </c>
      <c r="N2666" s="353">
        <v>326</v>
      </c>
      <c r="O2666" s="296"/>
      <c r="P2666" s="297"/>
      <c r="Q2666" s="293"/>
      <c r="R2666" s="293"/>
      <c r="S2666" s="293"/>
    </row>
    <row r="2667" spans="2:19" ht="15">
      <c r="B2667" s="247">
        <f t="shared" si="8"/>
        <v>6122</v>
      </c>
      <c r="C2667" s="293" t="s">
        <v>429</v>
      </c>
      <c r="D2667" s="294" t="s">
        <v>819</v>
      </c>
      <c r="E2667" s="455">
        <v>2180</v>
      </c>
      <c r="F2667" s="293" t="s">
        <v>163</v>
      </c>
      <c r="G2667" s="293" t="s">
        <v>7</v>
      </c>
      <c r="H2667" s="544">
        <v>44960</v>
      </c>
      <c r="I2667" s="293" t="s">
        <v>164</v>
      </c>
      <c r="J2667" s="256" t="s">
        <v>4216</v>
      </c>
      <c r="K2667" s="293" t="s">
        <v>1751</v>
      </c>
      <c r="L2667" s="251" t="s">
        <v>4193</v>
      </c>
      <c r="M2667" s="298" t="s">
        <v>861</v>
      </c>
      <c r="N2667" s="353">
        <v>187</v>
      </c>
      <c r="O2667" s="296"/>
      <c r="P2667" s="297"/>
      <c r="Q2667" s="293"/>
      <c r="R2667" s="293"/>
      <c r="S2667" s="293"/>
    </row>
    <row r="2668" spans="2:19" ht="15">
      <c r="B2668" s="247">
        <f t="shared" si="8"/>
        <v>6123</v>
      </c>
      <c r="C2668" s="293" t="s">
        <v>429</v>
      </c>
      <c r="D2668" s="294" t="s">
        <v>422</v>
      </c>
      <c r="E2668" s="455">
        <v>2180</v>
      </c>
      <c r="F2668" s="293" t="s">
        <v>163</v>
      </c>
      <c r="G2668" s="293" t="s">
        <v>7</v>
      </c>
      <c r="H2668" s="544">
        <v>44960</v>
      </c>
      <c r="I2668" s="293" t="s">
        <v>164</v>
      </c>
      <c r="J2668" s="256" t="s">
        <v>4216</v>
      </c>
      <c r="K2668" s="293" t="s">
        <v>1751</v>
      </c>
      <c r="L2668" s="251" t="s">
        <v>4194</v>
      </c>
      <c r="M2668" s="298" t="s">
        <v>825</v>
      </c>
      <c r="N2668" s="353">
        <v>220</v>
      </c>
      <c r="O2668" s="296"/>
      <c r="P2668" s="297"/>
      <c r="Q2668" s="293"/>
      <c r="R2668" s="293"/>
      <c r="S2668" s="293"/>
    </row>
    <row r="2669" spans="2:19" ht="15">
      <c r="B2669" s="247">
        <f t="shared" si="8"/>
        <v>6124</v>
      </c>
      <c r="C2669" s="293" t="s">
        <v>429</v>
      </c>
      <c r="D2669" s="294" t="s">
        <v>84</v>
      </c>
      <c r="E2669" s="455">
        <v>1000</v>
      </c>
      <c r="F2669" s="293" t="s">
        <v>166</v>
      </c>
      <c r="G2669" s="293" t="s">
        <v>7</v>
      </c>
      <c r="H2669" s="544">
        <v>44960</v>
      </c>
      <c r="I2669" s="293" t="s">
        <v>280</v>
      </c>
      <c r="J2669" s="256" t="s">
        <v>4217</v>
      </c>
      <c r="K2669" s="293" t="s">
        <v>903</v>
      </c>
      <c r="L2669" s="251" t="s">
        <v>4195</v>
      </c>
      <c r="M2669" s="298" t="s">
        <v>85</v>
      </c>
      <c r="N2669" s="353">
        <v>216</v>
      </c>
      <c r="O2669" s="296"/>
      <c r="P2669" s="297"/>
      <c r="Q2669" s="293"/>
      <c r="R2669" s="293"/>
      <c r="S2669" s="293"/>
    </row>
    <row r="2670" spans="2:19" ht="15">
      <c r="B2670" s="247">
        <f t="shared" si="8"/>
        <v>6125</v>
      </c>
      <c r="C2670" s="293" t="s">
        <v>429</v>
      </c>
      <c r="D2670" s="294" t="s">
        <v>84</v>
      </c>
      <c r="E2670" s="455">
        <v>1670</v>
      </c>
      <c r="F2670" s="293" t="s">
        <v>166</v>
      </c>
      <c r="G2670" s="293" t="s">
        <v>7</v>
      </c>
      <c r="H2670" s="544">
        <v>44960</v>
      </c>
      <c r="I2670" s="293" t="s">
        <v>164</v>
      </c>
      <c r="J2670" s="256" t="s">
        <v>3920</v>
      </c>
      <c r="K2670" s="293" t="s">
        <v>903</v>
      </c>
      <c r="L2670" s="251" t="s">
        <v>4196</v>
      </c>
      <c r="M2670" s="298" t="s">
        <v>85</v>
      </c>
      <c r="N2670" s="353">
        <v>216</v>
      </c>
      <c r="O2670" s="296"/>
      <c r="P2670" s="297"/>
      <c r="Q2670" s="293"/>
      <c r="R2670" s="293"/>
      <c r="S2670" s="293"/>
    </row>
    <row r="2671" spans="2:19" ht="15">
      <c r="B2671" s="247">
        <f t="shared" si="8"/>
        <v>6126</v>
      </c>
      <c r="C2671" s="293" t="s">
        <v>429</v>
      </c>
      <c r="D2671" s="294" t="s">
        <v>2084</v>
      </c>
      <c r="E2671" s="455">
        <v>600</v>
      </c>
      <c r="F2671" s="293" t="s">
        <v>166</v>
      </c>
      <c r="G2671" s="293" t="s">
        <v>7</v>
      </c>
      <c r="H2671" s="544">
        <v>44960</v>
      </c>
      <c r="I2671" s="293" t="s">
        <v>4218</v>
      </c>
      <c r="J2671" s="256" t="s">
        <v>4219</v>
      </c>
      <c r="K2671" s="293" t="s">
        <v>903</v>
      </c>
      <c r="L2671" s="251" t="s">
        <v>4197</v>
      </c>
      <c r="M2671" s="298" t="s">
        <v>2082</v>
      </c>
      <c r="N2671" s="353">
        <v>358</v>
      </c>
      <c r="O2671" s="296"/>
      <c r="P2671" s="297"/>
      <c r="Q2671" s="293"/>
      <c r="R2671" s="293"/>
      <c r="S2671" s="293"/>
    </row>
    <row r="2672" spans="2:19" ht="15">
      <c r="B2672" s="247">
        <f t="shared" si="8"/>
        <v>6127</v>
      </c>
      <c r="C2672" s="293" t="s">
        <v>429</v>
      </c>
      <c r="D2672" s="294" t="s">
        <v>2933</v>
      </c>
      <c r="E2672" s="455">
        <v>3497</v>
      </c>
      <c r="F2672" s="293" t="s">
        <v>198</v>
      </c>
      <c r="G2672" s="293" t="s">
        <v>7</v>
      </c>
      <c r="H2672" s="544">
        <v>44960</v>
      </c>
      <c r="I2672" s="293" t="s">
        <v>164</v>
      </c>
      <c r="J2672" s="256" t="s">
        <v>4063</v>
      </c>
      <c r="K2672" s="293" t="s">
        <v>1749</v>
      </c>
      <c r="L2672" s="251" t="s">
        <v>4198</v>
      </c>
      <c r="M2672" s="298" t="s">
        <v>2932</v>
      </c>
      <c r="N2672" s="353">
        <v>445</v>
      </c>
      <c r="O2672" s="296"/>
      <c r="P2672" s="297"/>
      <c r="Q2672" s="293"/>
      <c r="R2672" s="293"/>
      <c r="S2672" s="293"/>
    </row>
    <row r="2673" spans="2:19" ht="15">
      <c r="B2673" s="247">
        <f t="shared" si="8"/>
        <v>6128</v>
      </c>
      <c r="C2673" s="293" t="s">
        <v>429</v>
      </c>
      <c r="D2673" s="294" t="s">
        <v>304</v>
      </c>
      <c r="E2673" s="455">
        <v>2905</v>
      </c>
      <c r="F2673" s="293" t="s">
        <v>198</v>
      </c>
      <c r="G2673" s="293" t="s">
        <v>7</v>
      </c>
      <c r="H2673" s="544">
        <v>44959</v>
      </c>
      <c r="I2673" s="293" t="s">
        <v>383</v>
      </c>
      <c r="J2673" s="256" t="s">
        <v>4220</v>
      </c>
      <c r="K2673" s="293" t="s">
        <v>1749</v>
      </c>
      <c r="L2673" s="251" t="s">
        <v>4199</v>
      </c>
      <c r="M2673" s="298" t="s">
        <v>2189</v>
      </c>
      <c r="N2673" s="353">
        <v>170</v>
      </c>
      <c r="O2673" s="296"/>
      <c r="P2673" s="297"/>
      <c r="Q2673" s="293"/>
      <c r="R2673" s="293"/>
      <c r="S2673" s="293"/>
    </row>
    <row r="2674" spans="2:19" ht="15.6" thickBot="1">
      <c r="B2674" s="247">
        <f t="shared" si="8"/>
        <v>6129</v>
      </c>
      <c r="C2674" s="293" t="s">
        <v>429</v>
      </c>
      <c r="D2674" s="294" t="s">
        <v>3860</v>
      </c>
      <c r="E2674" s="455">
        <v>5200</v>
      </c>
      <c r="F2674" s="293" t="s">
        <v>865</v>
      </c>
      <c r="G2674" s="293" t="s">
        <v>7</v>
      </c>
      <c r="H2674" s="544">
        <v>44966</v>
      </c>
      <c r="I2674" s="293" t="s">
        <v>164</v>
      </c>
      <c r="J2674" s="256" t="s">
        <v>5675</v>
      </c>
      <c r="K2674" s="293" t="s">
        <v>1770</v>
      </c>
      <c r="L2674" s="251" t="s">
        <v>4221</v>
      </c>
      <c r="M2674" s="298" t="s">
        <v>3853</v>
      </c>
      <c r="N2674" s="353">
        <v>461</v>
      </c>
      <c r="O2674" s="296"/>
      <c r="P2674" s="297"/>
      <c r="Q2674" s="293"/>
      <c r="R2674" s="293"/>
      <c r="S2674" s="293"/>
    </row>
    <row r="2675" spans="2:19" ht="15.6" thickBot="1">
      <c r="B2675" s="247">
        <f t="shared" si="8"/>
        <v>6130</v>
      </c>
      <c r="C2675" s="293" t="s">
        <v>429</v>
      </c>
      <c r="D2675" s="225" t="s">
        <v>4389</v>
      </c>
      <c r="E2675" s="455">
        <v>1300</v>
      </c>
      <c r="F2675" s="293" t="s">
        <v>198</v>
      </c>
      <c r="G2675" s="293" t="s">
        <v>7</v>
      </c>
      <c r="H2675" s="544">
        <v>44966</v>
      </c>
      <c r="I2675" s="293" t="s">
        <v>164</v>
      </c>
      <c r="J2675" s="256" t="s">
        <v>4431</v>
      </c>
      <c r="K2675" s="293" t="s">
        <v>1749</v>
      </c>
      <c r="L2675" s="251">
        <v>332168</v>
      </c>
      <c r="M2675" s="298" t="s">
        <v>1171</v>
      </c>
      <c r="N2675" s="353">
        <v>467</v>
      </c>
      <c r="O2675" s="296"/>
      <c r="P2675" s="297"/>
      <c r="Q2675" s="293"/>
      <c r="R2675" s="293"/>
      <c r="S2675" s="293"/>
    </row>
    <row r="2676" spans="2:19" ht="15">
      <c r="B2676" s="247">
        <f t="shared" si="8"/>
        <v>6131</v>
      </c>
      <c r="C2676" s="293" t="s">
        <v>429</v>
      </c>
      <c r="D2676" s="294" t="s">
        <v>2743</v>
      </c>
      <c r="E2676" s="455">
        <v>1000</v>
      </c>
      <c r="F2676" s="293" t="s">
        <v>166</v>
      </c>
      <c r="G2676" s="293" t="s">
        <v>7</v>
      </c>
      <c r="H2676" s="544">
        <v>44966</v>
      </c>
      <c r="I2676" s="293" t="s">
        <v>164</v>
      </c>
      <c r="J2676" s="256" t="s">
        <v>4217</v>
      </c>
      <c r="K2676" s="293" t="s">
        <v>903</v>
      </c>
      <c r="L2676" s="251" t="s">
        <v>4222</v>
      </c>
      <c r="M2676" s="298" t="s">
        <v>859</v>
      </c>
      <c r="N2676" s="353">
        <v>318</v>
      </c>
      <c r="O2676" s="296"/>
      <c r="P2676" s="297"/>
      <c r="Q2676" s="293"/>
      <c r="R2676" s="293"/>
      <c r="S2676" s="293"/>
    </row>
    <row r="2677" spans="2:19" ht="15">
      <c r="B2677" s="247">
        <f t="shared" si="8"/>
        <v>6132</v>
      </c>
      <c r="C2677" s="293" t="s">
        <v>429</v>
      </c>
      <c r="D2677" s="294" t="s">
        <v>46</v>
      </c>
      <c r="E2677" s="455">
        <v>3000</v>
      </c>
      <c r="F2677" s="293" t="s">
        <v>198</v>
      </c>
      <c r="G2677" s="293" t="s">
        <v>7</v>
      </c>
      <c r="H2677" s="544">
        <v>44965</v>
      </c>
      <c r="I2677" s="293" t="s">
        <v>383</v>
      </c>
      <c r="J2677" s="256" t="s">
        <v>3974</v>
      </c>
      <c r="K2677" s="293" t="s">
        <v>1749</v>
      </c>
      <c r="L2677" s="251" t="s">
        <v>4223</v>
      </c>
      <c r="M2677" s="298" t="s">
        <v>47</v>
      </c>
      <c r="N2677" s="353">
        <v>196</v>
      </c>
      <c r="O2677" s="296"/>
      <c r="P2677" s="297"/>
      <c r="Q2677" s="293"/>
      <c r="R2677" s="293"/>
      <c r="S2677" s="293"/>
    </row>
    <row r="2678" spans="2:19" ht="15">
      <c r="B2678" s="247">
        <f t="shared" si="8"/>
        <v>6133</v>
      </c>
      <c r="C2678" s="293" t="s">
        <v>429</v>
      </c>
      <c r="D2678" s="294" t="s">
        <v>2433</v>
      </c>
      <c r="E2678" s="455">
        <v>3349</v>
      </c>
      <c r="F2678" s="293" t="s">
        <v>865</v>
      </c>
      <c r="G2678" s="293" t="s">
        <v>7</v>
      </c>
      <c r="H2678" s="544">
        <v>44965</v>
      </c>
      <c r="I2678" s="293" t="s">
        <v>164</v>
      </c>
      <c r="J2678" s="256" t="s">
        <v>4082</v>
      </c>
      <c r="K2678" s="293" t="s">
        <v>1770</v>
      </c>
      <c r="L2678" s="251" t="s">
        <v>4224</v>
      </c>
      <c r="M2678" s="298" t="s">
        <v>2432</v>
      </c>
      <c r="N2678" s="353">
        <v>372</v>
      </c>
      <c r="O2678" s="296"/>
      <c r="P2678" s="297"/>
      <c r="Q2678" s="293"/>
      <c r="R2678" s="293"/>
      <c r="S2678" s="293"/>
    </row>
    <row r="2679" spans="2:19" ht="15">
      <c r="B2679" s="247">
        <f t="shared" si="8"/>
        <v>6134</v>
      </c>
      <c r="C2679" s="293" t="s">
        <v>429</v>
      </c>
      <c r="D2679" s="294" t="s">
        <v>820</v>
      </c>
      <c r="E2679" s="455">
        <v>1800</v>
      </c>
      <c r="F2679" s="293" t="s">
        <v>163</v>
      </c>
      <c r="G2679" s="293" t="s">
        <v>7</v>
      </c>
      <c r="H2679" s="544">
        <v>44965</v>
      </c>
      <c r="I2679" s="293" t="s">
        <v>164</v>
      </c>
      <c r="J2679" s="256" t="s">
        <v>4227</v>
      </c>
      <c r="K2679" s="293" t="s">
        <v>1751</v>
      </c>
      <c r="L2679" s="251" t="s">
        <v>4225</v>
      </c>
      <c r="M2679" s="298" t="s">
        <v>862</v>
      </c>
      <c r="N2679" s="353">
        <v>321</v>
      </c>
      <c r="O2679" s="296"/>
      <c r="P2679" s="297"/>
      <c r="Q2679" s="293"/>
      <c r="R2679" s="293"/>
      <c r="S2679" s="293"/>
    </row>
    <row r="2680" spans="2:19" ht="15">
      <c r="B2680" s="247">
        <f t="shared" si="8"/>
        <v>6135</v>
      </c>
      <c r="C2680" s="293" t="s">
        <v>429</v>
      </c>
      <c r="D2680" s="294" t="s">
        <v>3854</v>
      </c>
      <c r="E2680" s="455">
        <v>2275</v>
      </c>
      <c r="F2680" s="293" t="s">
        <v>518</v>
      </c>
      <c r="G2680" s="293" t="s">
        <v>7</v>
      </c>
      <c r="H2680" s="544">
        <v>44965</v>
      </c>
      <c r="I2680" s="293" t="s">
        <v>164</v>
      </c>
      <c r="J2680" s="256" t="s">
        <v>3713</v>
      </c>
      <c r="K2680" s="293" t="s">
        <v>1771</v>
      </c>
      <c r="L2680" s="251" t="s">
        <v>4226</v>
      </c>
      <c r="M2680" s="298" t="s">
        <v>3853</v>
      </c>
      <c r="N2680" s="353">
        <v>460</v>
      </c>
      <c r="O2680" s="296"/>
      <c r="P2680" s="297"/>
      <c r="Q2680" s="293"/>
      <c r="R2680" s="293"/>
      <c r="S2680" s="293"/>
    </row>
    <row r="2681" spans="2:19" ht="15">
      <c r="B2681" s="247">
        <f t="shared" si="8"/>
        <v>6136</v>
      </c>
      <c r="C2681" s="293" t="s">
        <v>429</v>
      </c>
      <c r="D2681" s="294" t="s">
        <v>4230</v>
      </c>
      <c r="E2681" s="455">
        <v>1000</v>
      </c>
      <c r="F2681" s="293" t="s">
        <v>166</v>
      </c>
      <c r="G2681" s="293" t="s">
        <v>7</v>
      </c>
      <c r="H2681" s="544">
        <v>44967</v>
      </c>
      <c r="I2681" s="293" t="s">
        <v>4</v>
      </c>
      <c r="J2681" s="256" t="s">
        <v>4232</v>
      </c>
      <c r="K2681" s="293" t="s">
        <v>903</v>
      </c>
      <c r="L2681" s="251">
        <v>346883</v>
      </c>
      <c r="M2681" s="298" t="s">
        <v>4234</v>
      </c>
      <c r="N2681" s="353"/>
      <c r="O2681" s="296"/>
      <c r="P2681" s="297"/>
      <c r="Q2681" s="293"/>
      <c r="R2681" s="293"/>
      <c r="S2681" s="293"/>
    </row>
    <row r="2682" spans="2:19" ht="15">
      <c r="B2682" s="247">
        <f t="shared" si="8"/>
        <v>6137</v>
      </c>
      <c r="C2682" s="293" t="s">
        <v>429</v>
      </c>
      <c r="D2682" s="294" t="s">
        <v>395</v>
      </c>
      <c r="E2682" s="455">
        <v>3350</v>
      </c>
      <c r="F2682" s="293" t="s">
        <v>198</v>
      </c>
      <c r="G2682" s="293" t="s">
        <v>7</v>
      </c>
      <c r="H2682" s="544">
        <v>44967</v>
      </c>
      <c r="I2682" s="293" t="s">
        <v>164</v>
      </c>
      <c r="J2682" s="256" t="s">
        <v>4233</v>
      </c>
      <c r="K2682" s="293" t="s">
        <v>1749</v>
      </c>
      <c r="L2682" s="251">
        <v>19828</v>
      </c>
      <c r="M2682" s="298" t="s">
        <v>1445</v>
      </c>
      <c r="N2682" s="353">
        <v>264</v>
      </c>
      <c r="O2682" s="296"/>
      <c r="P2682" s="297"/>
      <c r="Q2682" s="293"/>
      <c r="R2682" s="293"/>
      <c r="S2682" s="293"/>
    </row>
    <row r="2683" spans="2:19" ht="15">
      <c r="B2683" s="247">
        <f t="shared" si="8"/>
        <v>6138</v>
      </c>
      <c r="C2683" s="293" t="s">
        <v>429</v>
      </c>
      <c r="D2683" s="294" t="s">
        <v>52</v>
      </c>
      <c r="E2683" s="455">
        <v>6405</v>
      </c>
      <c r="F2683" s="293" t="s">
        <v>198</v>
      </c>
      <c r="G2683" s="293" t="s">
        <v>7</v>
      </c>
      <c r="H2683" s="544">
        <v>44967</v>
      </c>
      <c r="I2683" s="293" t="s">
        <v>3964</v>
      </c>
      <c r="J2683" s="256" t="s">
        <v>4018</v>
      </c>
      <c r="K2683" s="293" t="s">
        <v>1749</v>
      </c>
      <c r="L2683" s="251" t="s">
        <v>4231</v>
      </c>
      <c r="M2683" s="298" t="s">
        <v>53</v>
      </c>
      <c r="N2683" s="353">
        <v>96</v>
      </c>
      <c r="O2683" s="296"/>
      <c r="P2683" s="297"/>
      <c r="Q2683" s="293"/>
      <c r="R2683" s="293"/>
      <c r="S2683" s="293"/>
    </row>
    <row r="2684" spans="2:19" ht="15">
      <c r="B2684" s="247">
        <f t="shared" si="8"/>
        <v>6139</v>
      </c>
      <c r="C2684" s="293" t="s">
        <v>429</v>
      </c>
      <c r="D2684" s="294" t="s">
        <v>517</v>
      </c>
      <c r="E2684" s="455">
        <v>2180</v>
      </c>
      <c r="F2684" s="293" t="s">
        <v>518</v>
      </c>
      <c r="G2684" s="293" t="s">
        <v>7</v>
      </c>
      <c r="H2684" s="544">
        <v>44970</v>
      </c>
      <c r="I2684" s="293" t="s">
        <v>164</v>
      </c>
      <c r="J2684" s="256" t="s">
        <v>4236</v>
      </c>
      <c r="K2684" s="293" t="s">
        <v>1771</v>
      </c>
      <c r="L2684" s="251" t="s">
        <v>4235</v>
      </c>
      <c r="M2684" s="298" t="s">
        <v>841</v>
      </c>
      <c r="N2684" s="353">
        <v>298</v>
      </c>
      <c r="O2684" s="296"/>
      <c r="P2684" s="297"/>
      <c r="Q2684" s="293"/>
      <c r="R2684" s="293"/>
      <c r="S2684" s="293"/>
    </row>
    <row r="2685" spans="2:19" ht="15">
      <c r="B2685" s="247">
        <f t="shared" si="8"/>
        <v>6140</v>
      </c>
      <c r="C2685" s="293" t="s">
        <v>427</v>
      </c>
      <c r="D2685" s="294" t="s">
        <v>2837</v>
      </c>
      <c r="E2685" s="455">
        <v>2189</v>
      </c>
      <c r="F2685" s="293" t="s">
        <v>303</v>
      </c>
      <c r="G2685" s="293" t="s">
        <v>7</v>
      </c>
      <c r="H2685" s="544">
        <v>44959</v>
      </c>
      <c r="I2685" s="293" t="s">
        <v>164</v>
      </c>
      <c r="J2685" s="256" t="s">
        <v>4238</v>
      </c>
      <c r="K2685" s="293" t="s">
        <v>3499</v>
      </c>
      <c r="L2685" s="251">
        <v>905315</v>
      </c>
      <c r="M2685" s="298" t="s">
        <v>2836</v>
      </c>
      <c r="N2685" s="353">
        <v>412</v>
      </c>
      <c r="O2685" s="296"/>
      <c r="P2685" s="297"/>
      <c r="Q2685" s="293"/>
      <c r="R2685" s="293"/>
      <c r="S2685" s="293"/>
    </row>
    <row r="2686" spans="2:19" ht="15">
      <c r="B2686" s="247">
        <f t="shared" si="8"/>
        <v>6141</v>
      </c>
      <c r="C2686" s="293" t="s">
        <v>429</v>
      </c>
      <c r="D2686" s="407" t="s">
        <v>4240</v>
      </c>
      <c r="E2686" s="455">
        <v>2000</v>
      </c>
      <c r="F2686" s="293" t="s">
        <v>198</v>
      </c>
      <c r="G2686" s="293" t="s">
        <v>7</v>
      </c>
      <c r="H2686" s="544">
        <v>44973</v>
      </c>
      <c r="I2686" s="293" t="s">
        <v>187</v>
      </c>
      <c r="J2686" s="256" t="s">
        <v>4154</v>
      </c>
      <c r="K2686" s="293" t="s">
        <v>1749</v>
      </c>
      <c r="L2686" s="251" t="s">
        <v>4243</v>
      </c>
      <c r="M2686" s="298" t="s">
        <v>4239</v>
      </c>
      <c r="N2686" s="353"/>
      <c r="O2686" s="296"/>
      <c r="P2686" s="297"/>
      <c r="Q2686" s="293"/>
      <c r="R2686" s="293"/>
      <c r="S2686" s="293"/>
    </row>
    <row r="2687" spans="2:19" ht="15">
      <c r="B2687" s="247">
        <f t="shared" ref="B2687:B2750" si="9">B2686+1</f>
        <v>6142</v>
      </c>
      <c r="C2687" s="293" t="s">
        <v>429</v>
      </c>
      <c r="D2687" s="294" t="s">
        <v>726</v>
      </c>
      <c r="E2687" s="455">
        <v>2075</v>
      </c>
      <c r="F2687" s="293" t="s">
        <v>163</v>
      </c>
      <c r="G2687" s="293" t="s">
        <v>7</v>
      </c>
      <c r="H2687" s="544">
        <v>44972</v>
      </c>
      <c r="I2687" s="293" t="s">
        <v>383</v>
      </c>
      <c r="J2687" s="256" t="s">
        <v>806</v>
      </c>
      <c r="K2687" s="293" t="s">
        <v>1751</v>
      </c>
      <c r="L2687" s="251" t="s">
        <v>4244</v>
      </c>
      <c r="M2687" s="298" t="s">
        <v>11</v>
      </c>
      <c r="N2687" s="353">
        <v>201</v>
      </c>
      <c r="O2687" s="296"/>
      <c r="P2687" s="297"/>
      <c r="Q2687" s="293"/>
      <c r="R2687" s="293"/>
      <c r="S2687" s="293"/>
    </row>
    <row r="2688" spans="2:19" ht="15">
      <c r="B2688" s="247">
        <f t="shared" si="9"/>
        <v>6143</v>
      </c>
      <c r="C2688" s="293" t="s">
        <v>429</v>
      </c>
      <c r="D2688" s="294" t="s">
        <v>726</v>
      </c>
      <c r="E2688" s="455">
        <v>1325</v>
      </c>
      <c r="F2688" s="293" t="s">
        <v>163</v>
      </c>
      <c r="G2688" s="293" t="s">
        <v>7</v>
      </c>
      <c r="H2688" s="544">
        <v>44972</v>
      </c>
      <c r="I2688" s="293" t="s">
        <v>383</v>
      </c>
      <c r="J2688" s="256" t="s">
        <v>806</v>
      </c>
      <c r="K2688" s="293" t="s">
        <v>1751</v>
      </c>
      <c r="L2688" s="251" t="s">
        <v>4245</v>
      </c>
      <c r="M2688" s="298" t="s">
        <v>11</v>
      </c>
      <c r="N2688" s="353">
        <v>201</v>
      </c>
      <c r="O2688" s="296"/>
      <c r="P2688" s="297"/>
      <c r="Q2688" s="293"/>
      <c r="R2688" s="293"/>
      <c r="S2688" s="293"/>
    </row>
    <row r="2689" spans="2:19" ht="15">
      <c r="B2689" s="247">
        <f t="shared" si="9"/>
        <v>6144</v>
      </c>
      <c r="C2689" s="293" t="s">
        <v>429</v>
      </c>
      <c r="D2689" s="294" t="s">
        <v>726</v>
      </c>
      <c r="E2689" s="455">
        <v>2250</v>
      </c>
      <c r="F2689" s="293" t="s">
        <v>163</v>
      </c>
      <c r="G2689" s="293" t="s">
        <v>7</v>
      </c>
      <c r="H2689" s="544">
        <v>44972</v>
      </c>
      <c r="I2689" s="293" t="s">
        <v>383</v>
      </c>
      <c r="J2689" s="256" t="s">
        <v>806</v>
      </c>
      <c r="K2689" s="293" t="s">
        <v>1751</v>
      </c>
      <c r="L2689" s="251" t="s">
        <v>4246</v>
      </c>
      <c r="M2689" s="298" t="s">
        <v>11</v>
      </c>
      <c r="N2689" s="353">
        <v>201</v>
      </c>
      <c r="O2689" s="296"/>
      <c r="P2689" s="297"/>
      <c r="Q2689" s="293"/>
      <c r="R2689" s="293"/>
      <c r="S2689" s="293"/>
    </row>
    <row r="2690" spans="2:19" ht="15">
      <c r="B2690" s="247">
        <f t="shared" si="9"/>
        <v>6145</v>
      </c>
      <c r="C2690" s="293" t="s">
        <v>429</v>
      </c>
      <c r="D2690" s="294" t="s">
        <v>420</v>
      </c>
      <c r="E2690" s="455">
        <v>2150</v>
      </c>
      <c r="F2690" s="293" t="s">
        <v>295</v>
      </c>
      <c r="G2690" s="293" t="s">
        <v>7</v>
      </c>
      <c r="H2690" s="544">
        <v>44972</v>
      </c>
      <c r="I2690" s="294" t="s">
        <v>383</v>
      </c>
      <c r="J2690" s="256" t="s">
        <v>2343</v>
      </c>
      <c r="K2690" s="293" t="s">
        <v>1769</v>
      </c>
      <c r="L2690" s="251">
        <v>418953</v>
      </c>
      <c r="M2690" s="298" t="s">
        <v>1457</v>
      </c>
      <c r="N2690" s="353">
        <v>269</v>
      </c>
      <c r="O2690" s="296"/>
      <c r="P2690" s="297"/>
      <c r="Q2690" s="293"/>
      <c r="R2690" s="293"/>
      <c r="S2690" s="293"/>
    </row>
    <row r="2691" spans="2:19" ht="15">
      <c r="B2691" s="247">
        <f t="shared" si="9"/>
        <v>6146</v>
      </c>
      <c r="C2691" s="293" t="s">
        <v>429</v>
      </c>
      <c r="D2691" s="294" t="s">
        <v>2067</v>
      </c>
      <c r="E2691" s="455">
        <v>1500</v>
      </c>
      <c r="F2691" s="293" t="s">
        <v>163</v>
      </c>
      <c r="G2691" s="293" t="s">
        <v>7</v>
      </c>
      <c r="H2691" s="544">
        <v>44972</v>
      </c>
      <c r="I2691" s="293" t="s">
        <v>383</v>
      </c>
      <c r="J2691" s="256" t="s">
        <v>806</v>
      </c>
      <c r="K2691" s="293" t="s">
        <v>1751</v>
      </c>
      <c r="L2691" s="251" t="s">
        <v>4247</v>
      </c>
      <c r="M2691" s="298" t="s">
        <v>8</v>
      </c>
      <c r="N2691" s="353">
        <v>289</v>
      </c>
      <c r="O2691" s="296"/>
      <c r="P2691" s="297"/>
      <c r="Q2691" s="293"/>
      <c r="R2691" s="293"/>
      <c r="S2691" s="293"/>
    </row>
    <row r="2692" spans="2:19" ht="15">
      <c r="B2692" s="247">
        <f t="shared" si="9"/>
        <v>6147</v>
      </c>
      <c r="C2692" s="293" t="s">
        <v>429</v>
      </c>
      <c r="D2692" s="294" t="s">
        <v>818</v>
      </c>
      <c r="E2692" s="455">
        <v>3350</v>
      </c>
      <c r="F2692" s="293" t="s">
        <v>865</v>
      </c>
      <c r="G2692" s="293" t="s">
        <v>7</v>
      </c>
      <c r="H2692" s="544">
        <v>44971</v>
      </c>
      <c r="I2692" s="293" t="s">
        <v>164</v>
      </c>
      <c r="J2692" s="256" t="s">
        <v>2606</v>
      </c>
      <c r="K2692" s="293" t="s">
        <v>1770</v>
      </c>
      <c r="L2692" s="251">
        <v>50726</v>
      </c>
      <c r="M2692" s="298" t="s">
        <v>860</v>
      </c>
      <c r="N2692" s="353">
        <v>319</v>
      </c>
      <c r="O2692" s="296"/>
      <c r="P2692" s="297"/>
      <c r="Q2692" s="293"/>
      <c r="R2692" s="293"/>
      <c r="S2692" s="293"/>
    </row>
    <row r="2693" spans="2:19" ht="15">
      <c r="B2693" s="247">
        <f t="shared" si="9"/>
        <v>6148</v>
      </c>
      <c r="C2693" s="293" t="s">
        <v>429</v>
      </c>
      <c r="D2693" s="294" t="s">
        <v>818</v>
      </c>
      <c r="E2693" s="455">
        <v>3350</v>
      </c>
      <c r="F2693" s="293" t="s">
        <v>198</v>
      </c>
      <c r="G2693" s="293" t="s">
        <v>7</v>
      </c>
      <c r="H2693" s="544">
        <v>44971</v>
      </c>
      <c r="I2693" s="293" t="s">
        <v>164</v>
      </c>
      <c r="J2693" s="256" t="s">
        <v>3000</v>
      </c>
      <c r="K2693" s="293" t="s">
        <v>1749</v>
      </c>
      <c r="L2693" s="251">
        <v>107302</v>
      </c>
      <c r="M2693" s="298" t="s">
        <v>860</v>
      </c>
      <c r="N2693" s="353">
        <v>330</v>
      </c>
      <c r="O2693" s="296"/>
      <c r="P2693" s="297"/>
      <c r="Q2693" s="293"/>
      <c r="R2693" s="293"/>
      <c r="S2693" s="293"/>
    </row>
    <row r="2694" spans="2:19" ht="15">
      <c r="B2694" s="247">
        <f t="shared" si="9"/>
        <v>6149</v>
      </c>
      <c r="C2694" s="293" t="s">
        <v>429</v>
      </c>
      <c r="D2694" s="294" t="s">
        <v>126</v>
      </c>
      <c r="E2694" s="455">
        <v>2180</v>
      </c>
      <c r="F2694" s="293" t="s">
        <v>518</v>
      </c>
      <c r="G2694" s="293" t="s">
        <v>7</v>
      </c>
      <c r="H2694" s="544">
        <v>44977</v>
      </c>
      <c r="I2694" s="293" t="s">
        <v>164</v>
      </c>
      <c r="J2694" s="256" t="s">
        <v>4251</v>
      </c>
      <c r="K2694" s="293" t="s">
        <v>1771</v>
      </c>
      <c r="L2694" s="251" t="s">
        <v>4248</v>
      </c>
      <c r="M2694" s="298" t="s">
        <v>127</v>
      </c>
      <c r="N2694" s="353">
        <v>87</v>
      </c>
      <c r="O2694" s="296"/>
      <c r="P2694" s="297"/>
      <c r="Q2694" s="293"/>
      <c r="R2694" s="293"/>
      <c r="S2694" s="293"/>
    </row>
    <row r="2695" spans="2:19" ht="15.6">
      <c r="B2695" s="247">
        <f t="shared" si="9"/>
        <v>6150</v>
      </c>
      <c r="C2695" s="211" t="s">
        <v>294</v>
      </c>
      <c r="D2695" s="294" t="s">
        <v>2201</v>
      </c>
      <c r="E2695" s="455">
        <v>2600</v>
      </c>
      <c r="F2695" s="293" t="s">
        <v>166</v>
      </c>
      <c r="G2695" s="293" t="s">
        <v>7</v>
      </c>
      <c r="H2695" s="544">
        <v>44977</v>
      </c>
      <c r="I2695" s="293" t="s">
        <v>164</v>
      </c>
      <c r="J2695" s="256" t="s">
        <v>4366</v>
      </c>
      <c r="K2695" s="293" t="s">
        <v>903</v>
      </c>
      <c r="L2695" s="251" t="s">
        <v>4249</v>
      </c>
      <c r="M2695" s="298" t="s">
        <v>2200</v>
      </c>
      <c r="N2695" s="353">
        <v>365</v>
      </c>
      <c r="O2695" s="296" t="s">
        <v>686</v>
      </c>
      <c r="P2695" s="297"/>
      <c r="Q2695" s="293"/>
      <c r="R2695" s="293"/>
      <c r="S2695" s="293"/>
    </row>
    <row r="2696" spans="2:19" ht="15">
      <c r="B2696" s="247">
        <f t="shared" si="9"/>
        <v>6151</v>
      </c>
      <c r="C2696" s="293" t="s">
        <v>429</v>
      </c>
      <c r="D2696" s="294" t="s">
        <v>1428</v>
      </c>
      <c r="E2696" s="455">
        <v>2800</v>
      </c>
      <c r="F2696" s="293" t="s">
        <v>198</v>
      </c>
      <c r="G2696" s="293" t="s">
        <v>7</v>
      </c>
      <c r="H2696" s="544">
        <v>44977</v>
      </c>
      <c r="I2696" s="293" t="s">
        <v>164</v>
      </c>
      <c r="J2696" s="256" t="s">
        <v>4497</v>
      </c>
      <c r="K2696" s="293" t="s">
        <v>1749</v>
      </c>
      <c r="L2696" s="251" t="s">
        <v>4250</v>
      </c>
      <c r="M2696" s="298" t="s">
        <v>116</v>
      </c>
      <c r="N2696" s="353">
        <v>249</v>
      </c>
      <c r="O2696" s="296"/>
      <c r="P2696" s="297"/>
      <c r="Q2696" s="293"/>
      <c r="R2696" s="293"/>
      <c r="S2696" s="293"/>
    </row>
    <row r="2697" spans="2:19" ht="15">
      <c r="B2697" s="247">
        <f t="shared" si="9"/>
        <v>6152</v>
      </c>
      <c r="C2697" s="293" t="s">
        <v>429</v>
      </c>
      <c r="D2697" s="294" t="s">
        <v>2116</v>
      </c>
      <c r="E2697" s="455">
        <v>4400</v>
      </c>
      <c r="F2697" s="293" t="s">
        <v>163</v>
      </c>
      <c r="G2697" s="293" t="s">
        <v>7</v>
      </c>
      <c r="H2697" s="544">
        <v>44974</v>
      </c>
      <c r="I2697" s="293" t="s">
        <v>164</v>
      </c>
      <c r="J2697" s="256" t="s">
        <v>4252</v>
      </c>
      <c r="K2697" s="293" t="s">
        <v>1751</v>
      </c>
      <c r="L2697" s="251">
        <v>456638</v>
      </c>
      <c r="M2697" s="298" t="s">
        <v>2115</v>
      </c>
      <c r="N2697" s="353">
        <v>361</v>
      </c>
      <c r="O2697" s="296"/>
      <c r="P2697" s="297"/>
      <c r="Q2697" s="293"/>
      <c r="R2697" s="293"/>
      <c r="S2697" s="293"/>
    </row>
    <row r="2698" spans="2:19" ht="15">
      <c r="B2698" s="247">
        <f t="shared" si="9"/>
        <v>6153</v>
      </c>
      <c r="C2698" s="293" t="s">
        <v>429</v>
      </c>
      <c r="D2698" s="294" t="s">
        <v>240</v>
      </c>
      <c r="E2698" s="455">
        <v>2650</v>
      </c>
      <c r="F2698" s="293" t="s">
        <v>163</v>
      </c>
      <c r="G2698" s="293" t="s">
        <v>7</v>
      </c>
      <c r="H2698" s="544">
        <v>44950</v>
      </c>
      <c r="I2698" s="293" t="s">
        <v>383</v>
      </c>
      <c r="J2698" s="256" t="s">
        <v>285</v>
      </c>
      <c r="K2698" s="293" t="s">
        <v>1751</v>
      </c>
      <c r="L2698" s="251">
        <v>240123</v>
      </c>
      <c r="M2698" s="465" t="s">
        <v>1066</v>
      </c>
      <c r="N2698" s="353">
        <v>230</v>
      </c>
      <c r="O2698" s="296"/>
      <c r="P2698" s="297"/>
      <c r="Q2698" s="293"/>
      <c r="R2698" s="293"/>
      <c r="S2698" s="293"/>
    </row>
    <row r="2699" spans="2:19" ht="15">
      <c r="B2699" s="247">
        <f t="shared" si="9"/>
        <v>6154</v>
      </c>
      <c r="C2699" s="293" t="s">
        <v>429</v>
      </c>
      <c r="D2699" s="294" t="s">
        <v>1583</v>
      </c>
      <c r="E2699" s="455">
        <v>1350</v>
      </c>
      <c r="F2699" s="293" t="s">
        <v>166</v>
      </c>
      <c r="G2699" s="293" t="s">
        <v>7</v>
      </c>
      <c r="H2699" s="544">
        <v>44979</v>
      </c>
      <c r="I2699" s="293" t="s">
        <v>164</v>
      </c>
      <c r="J2699" s="256" t="s">
        <v>4262</v>
      </c>
      <c r="K2699" s="293" t="s">
        <v>903</v>
      </c>
      <c r="L2699" s="251" t="s">
        <v>4258</v>
      </c>
      <c r="M2699" s="298" t="s">
        <v>1588</v>
      </c>
      <c r="N2699" s="353"/>
      <c r="O2699" s="296"/>
      <c r="P2699" s="297"/>
      <c r="Q2699" s="293"/>
      <c r="R2699" s="293"/>
      <c r="S2699" s="293"/>
    </row>
    <row r="2700" spans="2:19" ht="30">
      <c r="B2700" s="247">
        <f t="shared" si="9"/>
        <v>6155</v>
      </c>
      <c r="C2700" s="293" t="s">
        <v>429</v>
      </c>
      <c r="D2700" s="294" t="s">
        <v>59</v>
      </c>
      <c r="E2700" s="455">
        <v>6850</v>
      </c>
      <c r="F2700" s="293" t="s">
        <v>198</v>
      </c>
      <c r="G2700" s="293" t="s">
        <v>7</v>
      </c>
      <c r="H2700" s="544">
        <v>44979</v>
      </c>
      <c r="I2700" s="293" t="s">
        <v>383</v>
      </c>
      <c r="J2700" s="256" t="s">
        <v>4261</v>
      </c>
      <c r="K2700" s="293" t="s">
        <v>1749</v>
      </c>
      <c r="L2700" s="533" t="s">
        <v>4367</v>
      </c>
      <c r="M2700" s="298" t="s">
        <v>60</v>
      </c>
      <c r="N2700" s="353">
        <v>191</v>
      </c>
      <c r="O2700" s="296"/>
      <c r="P2700" s="297"/>
      <c r="Q2700" s="293"/>
      <c r="R2700" s="293"/>
      <c r="S2700" s="293"/>
    </row>
    <row r="2701" spans="2:19" ht="15.6" thickBot="1">
      <c r="B2701" s="247">
        <f t="shared" si="9"/>
        <v>6156</v>
      </c>
      <c r="C2701" s="293" t="s">
        <v>429</v>
      </c>
      <c r="D2701" s="294" t="s">
        <v>4256</v>
      </c>
      <c r="E2701" s="455">
        <v>3187</v>
      </c>
      <c r="F2701" s="293" t="s">
        <v>163</v>
      </c>
      <c r="G2701" s="293" t="s">
        <v>7</v>
      </c>
      <c r="H2701" s="544">
        <v>44979</v>
      </c>
      <c r="I2701" s="293" t="s">
        <v>164</v>
      </c>
      <c r="J2701" s="256" t="s">
        <v>165</v>
      </c>
      <c r="K2701" s="293" t="s">
        <v>1751</v>
      </c>
      <c r="L2701" s="251" t="s">
        <v>4259</v>
      </c>
      <c r="M2701" s="298" t="s">
        <v>4255</v>
      </c>
      <c r="N2701" s="353">
        <v>472</v>
      </c>
      <c r="O2701" s="296"/>
      <c r="P2701" s="297"/>
      <c r="Q2701" s="293"/>
      <c r="R2701" s="293"/>
      <c r="S2701" s="293"/>
    </row>
    <row r="2702" spans="2:19" ht="15.6" thickBot="1">
      <c r="B2702" s="247">
        <f t="shared" si="9"/>
        <v>6157</v>
      </c>
      <c r="C2702" s="293" t="s">
        <v>429</v>
      </c>
      <c r="D2702" s="288" t="s">
        <v>989</v>
      </c>
      <c r="E2702" s="455">
        <v>4200</v>
      </c>
      <c r="F2702" s="293" t="s">
        <v>163</v>
      </c>
      <c r="G2702" s="293" t="s">
        <v>432</v>
      </c>
      <c r="H2702" s="544">
        <v>44979</v>
      </c>
      <c r="I2702" s="293" t="s">
        <v>164</v>
      </c>
      <c r="J2702" s="256" t="s">
        <v>165</v>
      </c>
      <c r="K2702" s="293" t="s">
        <v>1751</v>
      </c>
      <c r="L2702" s="251">
        <v>27939</v>
      </c>
      <c r="M2702" s="298" t="s">
        <v>987</v>
      </c>
      <c r="N2702" s="353">
        <v>471</v>
      </c>
      <c r="O2702" s="296"/>
      <c r="P2702" s="297"/>
      <c r="Q2702" s="293"/>
      <c r="R2702" s="293"/>
      <c r="S2702" s="293"/>
    </row>
    <row r="2703" spans="2:19" ht="15">
      <c r="B2703" s="247">
        <f t="shared" si="9"/>
        <v>6158</v>
      </c>
      <c r="C2703" s="293" t="s">
        <v>429</v>
      </c>
      <c r="D2703" s="294" t="s">
        <v>2694</v>
      </c>
      <c r="E2703" s="455">
        <v>2500</v>
      </c>
      <c r="F2703" s="293" t="s">
        <v>166</v>
      </c>
      <c r="G2703" s="293" t="s">
        <v>4260</v>
      </c>
      <c r="H2703" s="544">
        <v>44978</v>
      </c>
      <c r="I2703" s="293" t="s">
        <v>1766</v>
      </c>
      <c r="J2703" s="256" t="s">
        <v>3370</v>
      </c>
      <c r="K2703" s="293" t="s">
        <v>903</v>
      </c>
      <c r="L2703" s="251">
        <v>501273</v>
      </c>
      <c r="M2703" s="298" t="s">
        <v>2693</v>
      </c>
      <c r="N2703" s="353">
        <v>382</v>
      </c>
      <c r="O2703" s="296"/>
      <c r="P2703" s="297"/>
      <c r="Q2703" s="293"/>
      <c r="R2703" s="293"/>
      <c r="S2703" s="293"/>
    </row>
    <row r="2704" spans="2:19" ht="15">
      <c r="B2704" s="247">
        <f t="shared" si="9"/>
        <v>6159</v>
      </c>
      <c r="C2704" s="293" t="s">
        <v>429</v>
      </c>
      <c r="D2704" s="294" t="s">
        <v>4267</v>
      </c>
      <c r="E2704" s="455">
        <v>1000</v>
      </c>
      <c r="F2704" s="293" t="s">
        <v>518</v>
      </c>
      <c r="G2704" s="293" t="s">
        <v>7</v>
      </c>
      <c r="H2704" s="544">
        <v>44979</v>
      </c>
      <c r="I2704" s="293" t="s">
        <v>187</v>
      </c>
      <c r="J2704" s="256" t="s">
        <v>187</v>
      </c>
      <c r="K2704" s="293" t="s">
        <v>1771</v>
      </c>
      <c r="L2704" s="251" t="s">
        <v>4265</v>
      </c>
      <c r="M2704" s="298" t="s">
        <v>4263</v>
      </c>
      <c r="N2704" s="353"/>
      <c r="O2704" s="296"/>
      <c r="P2704" s="297"/>
      <c r="Q2704" s="293"/>
      <c r="R2704" s="293"/>
      <c r="S2704" s="293"/>
    </row>
    <row r="2705" spans="2:19" ht="15">
      <c r="B2705" s="247">
        <f t="shared" si="9"/>
        <v>6160</v>
      </c>
      <c r="C2705" s="293" t="s">
        <v>429</v>
      </c>
      <c r="D2705" s="294" t="s">
        <v>4285</v>
      </c>
      <c r="E2705" s="455">
        <v>3800</v>
      </c>
      <c r="F2705" s="293" t="s">
        <v>198</v>
      </c>
      <c r="G2705" s="293" t="s">
        <v>7</v>
      </c>
      <c r="H2705" s="544">
        <v>44981</v>
      </c>
      <c r="I2705" s="293" t="s">
        <v>2387</v>
      </c>
      <c r="J2705" s="256" t="s">
        <v>165</v>
      </c>
      <c r="K2705" s="293" t="s">
        <v>1749</v>
      </c>
      <c r="L2705" s="251" t="s">
        <v>4280</v>
      </c>
      <c r="M2705" s="298" t="s">
        <v>4278</v>
      </c>
      <c r="N2705" s="353">
        <v>479</v>
      </c>
      <c r="O2705" s="296"/>
      <c r="P2705" s="297"/>
      <c r="Q2705" s="293"/>
      <c r="R2705" s="293"/>
      <c r="S2705" s="293"/>
    </row>
    <row r="2706" spans="2:19" ht="15">
      <c r="B2706" s="247">
        <f t="shared" si="9"/>
        <v>6161</v>
      </c>
      <c r="C2706" s="293" t="s">
        <v>429</v>
      </c>
      <c r="D2706" s="294" t="s">
        <v>4269</v>
      </c>
      <c r="E2706" s="455">
        <v>4200</v>
      </c>
      <c r="F2706" s="293" t="s">
        <v>163</v>
      </c>
      <c r="G2706" s="293" t="s">
        <v>7</v>
      </c>
      <c r="H2706" s="544">
        <v>44981</v>
      </c>
      <c r="I2706" s="293" t="s">
        <v>164</v>
      </c>
      <c r="J2706" s="256" t="s">
        <v>165</v>
      </c>
      <c r="K2706" s="293" t="s">
        <v>1751</v>
      </c>
      <c r="L2706" s="251" t="s">
        <v>4281</v>
      </c>
      <c r="M2706" s="298" t="s">
        <v>4268</v>
      </c>
      <c r="N2706" s="353">
        <v>474</v>
      </c>
      <c r="O2706" s="296"/>
      <c r="P2706" s="297"/>
      <c r="Q2706" s="293"/>
      <c r="R2706" s="293"/>
      <c r="S2706" s="293"/>
    </row>
    <row r="2707" spans="2:19" ht="15">
      <c r="B2707" s="247">
        <f t="shared" si="9"/>
        <v>6162</v>
      </c>
      <c r="C2707" s="293" t="s">
        <v>2714</v>
      </c>
      <c r="D2707" s="294" t="s">
        <v>309</v>
      </c>
      <c r="E2707" s="455">
        <v>5000</v>
      </c>
      <c r="F2707" s="293" t="s">
        <v>166</v>
      </c>
      <c r="G2707" s="293" t="s">
        <v>7</v>
      </c>
      <c r="H2707" s="544">
        <v>44981</v>
      </c>
      <c r="I2707" s="293" t="s">
        <v>634</v>
      </c>
      <c r="J2707" s="256" t="s">
        <v>285</v>
      </c>
      <c r="K2707" s="293" t="s">
        <v>903</v>
      </c>
      <c r="L2707" s="251" t="s">
        <v>4282</v>
      </c>
      <c r="M2707" s="298" t="s">
        <v>967</v>
      </c>
      <c r="N2707" s="353">
        <v>21</v>
      </c>
      <c r="O2707" s="296"/>
      <c r="P2707" s="297"/>
      <c r="Q2707" s="293"/>
      <c r="R2707" s="293"/>
      <c r="S2707" s="293"/>
    </row>
    <row r="2708" spans="2:19" ht="15">
      <c r="B2708" s="247">
        <f t="shared" si="9"/>
        <v>6163</v>
      </c>
      <c r="C2708" s="293" t="s">
        <v>429</v>
      </c>
      <c r="D2708" s="294" t="s">
        <v>4277</v>
      </c>
      <c r="E2708" s="455">
        <v>3000</v>
      </c>
      <c r="F2708" s="293" t="s">
        <v>255</v>
      </c>
      <c r="G2708" s="293" t="s">
        <v>1875</v>
      </c>
      <c r="H2708" s="544">
        <v>44981</v>
      </c>
      <c r="I2708" s="293" t="s">
        <v>187</v>
      </c>
      <c r="J2708" s="256" t="s">
        <v>187</v>
      </c>
      <c r="K2708" s="293" t="s">
        <v>1774</v>
      </c>
      <c r="L2708" s="251" t="s">
        <v>4282</v>
      </c>
      <c r="M2708" s="298" t="s">
        <v>4276</v>
      </c>
      <c r="N2708" s="353">
        <v>478</v>
      </c>
      <c r="O2708" s="296"/>
      <c r="P2708" s="297"/>
      <c r="Q2708" s="293"/>
      <c r="R2708" s="293"/>
      <c r="S2708" s="293"/>
    </row>
    <row r="2709" spans="2:19" ht="15">
      <c r="B2709" s="247">
        <f t="shared" si="9"/>
        <v>6164</v>
      </c>
      <c r="C2709" s="293" t="s">
        <v>429</v>
      </c>
      <c r="D2709" s="294" t="s">
        <v>4277</v>
      </c>
      <c r="E2709" s="455">
        <v>4200</v>
      </c>
      <c r="F2709" s="293" t="s">
        <v>518</v>
      </c>
      <c r="G2709" s="293" t="s">
        <v>1875</v>
      </c>
      <c r="H2709" s="544">
        <v>44981</v>
      </c>
      <c r="I2709" s="293" t="s">
        <v>2387</v>
      </c>
      <c r="J2709" s="256" t="s">
        <v>2698</v>
      </c>
      <c r="K2709" s="293" t="s">
        <v>1771</v>
      </c>
      <c r="L2709" s="251" t="s">
        <v>4280</v>
      </c>
      <c r="M2709" s="298" t="s">
        <v>4276</v>
      </c>
      <c r="N2709" s="353">
        <v>477</v>
      </c>
      <c r="O2709" s="296"/>
      <c r="P2709" s="297"/>
      <c r="Q2709" s="293"/>
      <c r="R2709" s="293"/>
      <c r="S2709" s="293"/>
    </row>
    <row r="2710" spans="2:19" ht="15">
      <c r="B2710" s="247">
        <f t="shared" si="9"/>
        <v>6165</v>
      </c>
      <c r="C2710" s="293" t="s">
        <v>429</v>
      </c>
      <c r="D2710" s="294" t="s">
        <v>4272</v>
      </c>
      <c r="E2710" s="455">
        <v>4200</v>
      </c>
      <c r="F2710" s="293" t="s">
        <v>518</v>
      </c>
      <c r="G2710" s="293" t="s">
        <v>1875</v>
      </c>
      <c r="H2710" s="544">
        <v>44981</v>
      </c>
      <c r="I2710" s="293" t="s">
        <v>164</v>
      </c>
      <c r="J2710" s="256" t="s">
        <v>761</v>
      </c>
      <c r="K2710" s="293" t="s">
        <v>1771</v>
      </c>
      <c r="L2710" s="251">
        <v>1</v>
      </c>
      <c r="M2710" s="298" t="s">
        <v>4271</v>
      </c>
      <c r="N2710" s="353">
        <v>476</v>
      </c>
      <c r="O2710" s="296"/>
      <c r="P2710" s="297"/>
      <c r="Q2710" s="293"/>
      <c r="R2710" s="293"/>
      <c r="S2710" s="293"/>
    </row>
    <row r="2711" spans="2:19" ht="15">
      <c r="B2711" s="247">
        <f t="shared" si="9"/>
        <v>6166</v>
      </c>
      <c r="C2711" s="293" t="s">
        <v>429</v>
      </c>
      <c r="D2711" s="294" t="s">
        <v>4272</v>
      </c>
      <c r="E2711" s="455">
        <v>1500</v>
      </c>
      <c r="F2711" s="293" t="s">
        <v>255</v>
      </c>
      <c r="G2711" s="293" t="s">
        <v>1875</v>
      </c>
      <c r="H2711" s="544">
        <v>44979</v>
      </c>
      <c r="I2711" s="293" t="s">
        <v>4283</v>
      </c>
      <c r="J2711" s="256" t="s">
        <v>398</v>
      </c>
      <c r="K2711" s="293" t="s">
        <v>1774</v>
      </c>
      <c r="L2711" s="251">
        <v>1</v>
      </c>
      <c r="M2711" s="298" t="s">
        <v>4271</v>
      </c>
      <c r="N2711" s="353">
        <v>476</v>
      </c>
      <c r="O2711" s="296"/>
      <c r="P2711" s="297"/>
      <c r="Q2711" s="293"/>
      <c r="R2711" s="293"/>
      <c r="S2711" s="293"/>
    </row>
    <row r="2712" spans="2:19" ht="15">
      <c r="B2712" s="247">
        <f t="shared" si="9"/>
        <v>6167</v>
      </c>
      <c r="C2712" s="293" t="s">
        <v>429</v>
      </c>
      <c r="D2712" s="294" t="s">
        <v>381</v>
      </c>
      <c r="E2712" s="455">
        <v>3350</v>
      </c>
      <c r="F2712" s="293" t="s">
        <v>198</v>
      </c>
      <c r="G2712" s="293" t="s">
        <v>7</v>
      </c>
      <c r="H2712" s="544">
        <v>44987</v>
      </c>
      <c r="I2712" s="293" t="s">
        <v>164</v>
      </c>
      <c r="J2712" s="256" t="s">
        <v>3645</v>
      </c>
      <c r="K2712" s="293" t="s">
        <v>1749</v>
      </c>
      <c r="L2712" s="251" t="s">
        <v>4293</v>
      </c>
      <c r="M2712" s="298" t="s">
        <v>154</v>
      </c>
      <c r="N2712" s="353">
        <v>92</v>
      </c>
      <c r="O2712" s="296"/>
      <c r="P2712" s="297"/>
      <c r="Q2712" s="293"/>
      <c r="R2712" s="293"/>
      <c r="S2712" s="293"/>
    </row>
    <row r="2713" spans="2:19" ht="15">
      <c r="B2713" s="247">
        <f t="shared" si="9"/>
        <v>6168</v>
      </c>
      <c r="C2713" s="293" t="s">
        <v>429</v>
      </c>
      <c r="D2713" s="294" t="s">
        <v>4133</v>
      </c>
      <c r="E2713" s="455">
        <v>5200</v>
      </c>
      <c r="F2713" s="293" t="s">
        <v>865</v>
      </c>
      <c r="G2713" s="293" t="s">
        <v>7</v>
      </c>
      <c r="H2713" s="544">
        <v>44987</v>
      </c>
      <c r="I2713" s="293" t="s">
        <v>164</v>
      </c>
      <c r="J2713" s="256" t="s">
        <v>2062</v>
      </c>
      <c r="K2713" s="293" t="s">
        <v>1770</v>
      </c>
      <c r="L2713" s="251" t="s">
        <v>4294</v>
      </c>
      <c r="M2713" s="298" t="s">
        <v>4132</v>
      </c>
      <c r="N2713" s="353">
        <v>466</v>
      </c>
      <c r="O2713" s="296"/>
      <c r="P2713" s="297"/>
      <c r="Q2713" s="293"/>
      <c r="R2713" s="293"/>
      <c r="S2713" s="293"/>
    </row>
    <row r="2714" spans="2:19" ht="15">
      <c r="B2714" s="247">
        <f t="shared" si="9"/>
        <v>6169</v>
      </c>
      <c r="C2714" s="293" t="s">
        <v>429</v>
      </c>
      <c r="D2714" s="294" t="s">
        <v>90</v>
      </c>
      <c r="E2714" s="455">
        <v>1850</v>
      </c>
      <c r="F2714" s="293" t="s">
        <v>166</v>
      </c>
      <c r="G2714" s="293" t="s">
        <v>7</v>
      </c>
      <c r="H2714" s="544">
        <v>44987</v>
      </c>
      <c r="I2714" s="293" t="s">
        <v>164</v>
      </c>
      <c r="J2714" s="256" t="s">
        <v>4941</v>
      </c>
      <c r="K2714" s="293" t="s">
        <v>903</v>
      </c>
      <c r="L2714" s="251" t="s">
        <v>4295</v>
      </c>
      <c r="M2714" s="298" t="s">
        <v>91</v>
      </c>
      <c r="N2714" s="353">
        <v>218</v>
      </c>
      <c r="O2714" s="296"/>
      <c r="P2714" s="297"/>
      <c r="Q2714" s="293"/>
      <c r="R2714" s="293"/>
      <c r="S2714" s="293"/>
    </row>
    <row r="2715" spans="2:19" ht="15">
      <c r="B2715" s="247">
        <f t="shared" si="9"/>
        <v>6170</v>
      </c>
      <c r="C2715" s="293" t="s">
        <v>429</v>
      </c>
      <c r="D2715" s="294" t="s">
        <v>2473</v>
      </c>
      <c r="E2715" s="455">
        <v>1600</v>
      </c>
      <c r="F2715" s="293" t="s">
        <v>166</v>
      </c>
      <c r="G2715" s="293" t="s">
        <v>7</v>
      </c>
      <c r="H2715" s="544">
        <v>44987</v>
      </c>
      <c r="I2715" s="293" t="s">
        <v>164</v>
      </c>
      <c r="J2715" s="256" t="s">
        <v>3453</v>
      </c>
      <c r="K2715" s="293" t="s">
        <v>903</v>
      </c>
      <c r="L2715" s="251" t="s">
        <v>4296</v>
      </c>
      <c r="M2715" s="298" t="s">
        <v>2469</v>
      </c>
      <c r="N2715" s="353">
        <v>376</v>
      </c>
      <c r="O2715" s="296"/>
      <c r="P2715" s="297"/>
      <c r="Q2715" s="293"/>
      <c r="R2715" s="293"/>
      <c r="S2715" s="293"/>
    </row>
    <row r="2716" spans="2:19" ht="15">
      <c r="B2716" s="247">
        <f t="shared" si="9"/>
        <v>6171</v>
      </c>
      <c r="C2716" s="293" t="s">
        <v>429</v>
      </c>
      <c r="D2716" s="294" t="s">
        <v>361</v>
      </c>
      <c r="E2716" s="455">
        <v>2800</v>
      </c>
      <c r="F2716" s="293" t="s">
        <v>198</v>
      </c>
      <c r="G2716" s="293" t="s">
        <v>7</v>
      </c>
      <c r="H2716" s="544">
        <v>44986</v>
      </c>
      <c r="I2716" s="293" t="s">
        <v>164</v>
      </c>
      <c r="J2716" s="256" t="s">
        <v>5116</v>
      </c>
      <c r="K2716" s="293" t="s">
        <v>1749</v>
      </c>
      <c r="L2716" s="251" t="s">
        <v>4297</v>
      </c>
      <c r="M2716" s="298" t="s">
        <v>1176</v>
      </c>
      <c r="N2716" s="353">
        <v>465</v>
      </c>
      <c r="O2716" s="296"/>
      <c r="P2716" s="297"/>
      <c r="Q2716" s="293"/>
      <c r="R2716" s="293"/>
      <c r="S2716" s="293"/>
    </row>
    <row r="2717" spans="2:19" ht="15">
      <c r="B2717" s="247">
        <f t="shared" si="9"/>
        <v>6172</v>
      </c>
      <c r="C2717" s="293" t="s">
        <v>429</v>
      </c>
      <c r="D2717" s="294" t="s">
        <v>361</v>
      </c>
      <c r="E2717" s="455">
        <v>2800</v>
      </c>
      <c r="F2717" s="293" t="s">
        <v>198</v>
      </c>
      <c r="G2717" s="293" t="s">
        <v>7</v>
      </c>
      <c r="H2717" s="544">
        <v>44986</v>
      </c>
      <c r="I2717" s="293" t="s">
        <v>164</v>
      </c>
      <c r="J2717" s="256" t="s">
        <v>3513</v>
      </c>
      <c r="K2717" s="293" t="s">
        <v>1749</v>
      </c>
      <c r="L2717" s="251" t="s">
        <v>4298</v>
      </c>
      <c r="M2717" s="298" t="s">
        <v>1176</v>
      </c>
      <c r="N2717" s="353">
        <v>465</v>
      </c>
      <c r="O2717" s="296"/>
      <c r="P2717" s="297"/>
      <c r="Q2717" s="293"/>
      <c r="R2717" s="293"/>
      <c r="S2717" s="293"/>
    </row>
    <row r="2718" spans="2:19" ht="15">
      <c r="B2718" s="247">
        <f t="shared" si="9"/>
        <v>6173</v>
      </c>
      <c r="C2718" s="293" t="s">
        <v>429</v>
      </c>
      <c r="D2718" s="294" t="s">
        <v>4084</v>
      </c>
      <c r="E2718" s="455">
        <v>5200</v>
      </c>
      <c r="F2718" s="293" t="s">
        <v>198</v>
      </c>
      <c r="G2718" s="293" t="s">
        <v>7</v>
      </c>
      <c r="H2718" s="544">
        <v>44986</v>
      </c>
      <c r="I2718" s="293" t="s">
        <v>164</v>
      </c>
      <c r="J2718" s="256" t="s">
        <v>4315</v>
      </c>
      <c r="K2718" s="293" t="s">
        <v>1749</v>
      </c>
      <c r="L2718" s="251" t="s">
        <v>4299</v>
      </c>
      <c r="M2718" s="298" t="s">
        <v>4083</v>
      </c>
      <c r="N2718" s="353">
        <v>464</v>
      </c>
      <c r="O2718" s="296"/>
      <c r="P2718" s="297"/>
      <c r="Q2718" s="293"/>
      <c r="R2718" s="293"/>
      <c r="S2718" s="293"/>
    </row>
    <row r="2719" spans="2:19" ht="15">
      <c r="B2719" s="247">
        <f t="shared" si="9"/>
        <v>6174</v>
      </c>
      <c r="C2719" s="293" t="s">
        <v>2714</v>
      </c>
      <c r="D2719" s="294" t="s">
        <v>309</v>
      </c>
      <c r="E2719" s="455">
        <v>1100</v>
      </c>
      <c r="F2719" s="293" t="s">
        <v>166</v>
      </c>
      <c r="G2719" s="293" t="s">
        <v>7</v>
      </c>
      <c r="H2719" s="544">
        <v>44986</v>
      </c>
      <c r="I2719" s="293" t="s">
        <v>383</v>
      </c>
      <c r="J2719" s="256" t="s">
        <v>4316</v>
      </c>
      <c r="K2719" s="293" t="s">
        <v>903</v>
      </c>
      <c r="L2719" s="251" t="s">
        <v>4300</v>
      </c>
      <c r="M2719" s="298" t="s">
        <v>967</v>
      </c>
      <c r="N2719" s="353">
        <v>21</v>
      </c>
      <c r="O2719" s="296"/>
      <c r="P2719" s="297"/>
      <c r="Q2719" s="293"/>
      <c r="R2719" s="293"/>
      <c r="S2719" s="293"/>
    </row>
    <row r="2720" spans="2:19" ht="15">
      <c r="B2720" s="247">
        <f t="shared" si="9"/>
        <v>6175</v>
      </c>
      <c r="C2720" s="293" t="s">
        <v>429</v>
      </c>
      <c r="D2720" s="294" t="s">
        <v>1637</v>
      </c>
      <c r="E2720" s="455">
        <v>3350</v>
      </c>
      <c r="F2720" s="293" t="s">
        <v>198</v>
      </c>
      <c r="G2720" s="293" t="s">
        <v>7</v>
      </c>
      <c r="H2720" s="544">
        <v>44986</v>
      </c>
      <c r="I2720" s="293" t="s">
        <v>164</v>
      </c>
      <c r="J2720" s="256" t="s">
        <v>3624</v>
      </c>
      <c r="K2720" s="293" t="s">
        <v>1749</v>
      </c>
      <c r="L2720" s="251" t="s">
        <v>4301</v>
      </c>
      <c r="M2720" s="298" t="s">
        <v>1640</v>
      </c>
      <c r="N2720" s="353">
        <v>334</v>
      </c>
      <c r="O2720" s="296"/>
      <c r="P2720" s="297"/>
      <c r="Q2720" s="293"/>
      <c r="R2720" s="293"/>
      <c r="S2720" s="293"/>
    </row>
    <row r="2721" spans="2:19" ht="15">
      <c r="B2721" s="247">
        <f t="shared" si="9"/>
        <v>6176</v>
      </c>
      <c r="C2721" s="293" t="s">
        <v>2714</v>
      </c>
      <c r="D2721" s="294" t="s">
        <v>261</v>
      </c>
      <c r="E2721" s="455">
        <v>1100</v>
      </c>
      <c r="F2721" s="293" t="s">
        <v>166</v>
      </c>
      <c r="G2721" s="293" t="s">
        <v>7</v>
      </c>
      <c r="H2721" s="544">
        <v>44986</v>
      </c>
      <c r="I2721" s="293" t="s">
        <v>383</v>
      </c>
      <c r="J2721" s="256" t="s">
        <v>4316</v>
      </c>
      <c r="K2721" s="293" t="s">
        <v>903</v>
      </c>
      <c r="L2721" s="251" t="s">
        <v>4302</v>
      </c>
      <c r="M2721" s="298" t="s">
        <v>946</v>
      </c>
      <c r="N2721" s="353">
        <v>14</v>
      </c>
      <c r="O2721" s="296"/>
      <c r="P2721" s="297"/>
      <c r="Q2721" s="293"/>
      <c r="R2721" s="293"/>
      <c r="S2721" s="293"/>
    </row>
    <row r="2722" spans="2:19" ht="15">
      <c r="B2722" s="247">
        <f t="shared" si="9"/>
        <v>6177</v>
      </c>
      <c r="C2722" s="293" t="s">
        <v>429</v>
      </c>
      <c r="D2722" s="294" t="s">
        <v>319</v>
      </c>
      <c r="E2722" s="455">
        <v>3000</v>
      </c>
      <c r="F2722" s="293" t="s">
        <v>198</v>
      </c>
      <c r="G2722" s="293" t="s">
        <v>7</v>
      </c>
      <c r="H2722" s="544">
        <v>44986</v>
      </c>
      <c r="I2722" s="293" t="s">
        <v>164</v>
      </c>
      <c r="J2722" s="256" t="s">
        <v>3552</v>
      </c>
      <c r="K2722" s="293" t="s">
        <v>1749</v>
      </c>
      <c r="L2722" s="251" t="s">
        <v>4303</v>
      </c>
      <c r="M2722" s="298" t="s">
        <v>1385</v>
      </c>
      <c r="N2722" s="353">
        <v>270</v>
      </c>
      <c r="O2722" s="296"/>
      <c r="P2722" s="297"/>
      <c r="Q2722" s="293"/>
      <c r="R2722" s="293"/>
      <c r="S2722" s="293"/>
    </row>
    <row r="2723" spans="2:19" ht="15">
      <c r="B2723" s="247">
        <f t="shared" si="9"/>
        <v>6178</v>
      </c>
      <c r="C2723" s="293" t="s">
        <v>2714</v>
      </c>
      <c r="D2723" s="294" t="s">
        <v>226</v>
      </c>
      <c r="E2723" s="455">
        <v>1100</v>
      </c>
      <c r="F2723" s="293" t="s">
        <v>166</v>
      </c>
      <c r="G2723" s="293" t="s">
        <v>7</v>
      </c>
      <c r="H2723" s="544">
        <v>44985</v>
      </c>
      <c r="I2723" s="293" t="s">
        <v>383</v>
      </c>
      <c r="J2723" s="256" t="s">
        <v>4316</v>
      </c>
      <c r="K2723" s="293" t="s">
        <v>903</v>
      </c>
      <c r="L2723" s="251" t="s">
        <v>4304</v>
      </c>
      <c r="M2723" s="298" t="s">
        <v>952</v>
      </c>
      <c r="N2723" s="353">
        <v>16</v>
      </c>
      <c r="O2723" s="296"/>
      <c r="P2723" s="297"/>
      <c r="Q2723" s="293"/>
      <c r="R2723" s="293"/>
      <c r="S2723" s="293"/>
    </row>
    <row r="2724" spans="2:19" ht="15">
      <c r="B2724" s="247">
        <f t="shared" si="9"/>
        <v>6179</v>
      </c>
      <c r="C2724" s="293" t="s">
        <v>2714</v>
      </c>
      <c r="D2724" s="294" t="s">
        <v>180</v>
      </c>
      <c r="E2724" s="455">
        <v>1100</v>
      </c>
      <c r="F2724" s="293" t="s">
        <v>166</v>
      </c>
      <c r="G2724" s="293" t="s">
        <v>7</v>
      </c>
      <c r="H2724" s="544">
        <v>44985</v>
      </c>
      <c r="I2724" s="293" t="s">
        <v>383</v>
      </c>
      <c r="J2724" s="256" t="s">
        <v>4316</v>
      </c>
      <c r="K2724" s="293" t="s">
        <v>903</v>
      </c>
      <c r="L2724" s="251" t="s">
        <v>4305</v>
      </c>
      <c r="M2724" s="298" t="s">
        <v>961</v>
      </c>
      <c r="N2724" s="353">
        <v>19</v>
      </c>
      <c r="O2724" s="296"/>
      <c r="P2724" s="297"/>
      <c r="Q2724" s="293"/>
      <c r="R2724" s="293"/>
      <c r="S2724" s="293"/>
    </row>
    <row r="2725" spans="2:19" ht="15">
      <c r="B2725" s="247">
        <f t="shared" si="9"/>
        <v>6180</v>
      </c>
      <c r="C2725" s="293" t="s">
        <v>2714</v>
      </c>
      <c r="D2725" s="294" t="s">
        <v>177</v>
      </c>
      <c r="E2725" s="455">
        <v>1100</v>
      </c>
      <c r="F2725" s="293" t="s">
        <v>166</v>
      </c>
      <c r="G2725" s="293" t="s">
        <v>7</v>
      </c>
      <c r="H2725" s="544">
        <v>44985</v>
      </c>
      <c r="I2725" s="293" t="s">
        <v>383</v>
      </c>
      <c r="J2725" s="256" t="s">
        <v>4320</v>
      </c>
      <c r="K2725" s="293" t="s">
        <v>903</v>
      </c>
      <c r="L2725" s="251" t="s">
        <v>4306</v>
      </c>
      <c r="M2725" s="298" t="s">
        <v>949</v>
      </c>
      <c r="N2725" s="353">
        <v>15</v>
      </c>
      <c r="O2725" s="296"/>
      <c r="P2725" s="297"/>
      <c r="Q2725" s="293"/>
      <c r="R2725" s="293"/>
      <c r="S2725" s="293"/>
    </row>
    <row r="2726" spans="2:19" ht="15">
      <c r="B2726" s="247">
        <f t="shared" si="9"/>
        <v>6181</v>
      </c>
      <c r="C2726" s="293" t="s">
        <v>2714</v>
      </c>
      <c r="D2726" s="294" t="s">
        <v>267</v>
      </c>
      <c r="E2726" s="455">
        <v>1100</v>
      </c>
      <c r="F2726" s="293" t="s">
        <v>166</v>
      </c>
      <c r="G2726" s="293" t="s">
        <v>7</v>
      </c>
      <c r="H2726" s="544">
        <v>44985</v>
      </c>
      <c r="I2726" s="293" t="s">
        <v>383</v>
      </c>
      <c r="J2726" s="256" t="s">
        <v>4316</v>
      </c>
      <c r="K2726" s="293" t="s">
        <v>903</v>
      </c>
      <c r="L2726" s="251" t="s">
        <v>4307</v>
      </c>
      <c r="M2726" s="298" t="s">
        <v>958</v>
      </c>
      <c r="N2726" s="353">
        <v>18</v>
      </c>
      <c r="O2726" s="296"/>
      <c r="P2726" s="297"/>
      <c r="Q2726" s="293"/>
      <c r="R2726" s="293"/>
      <c r="S2726" s="293"/>
    </row>
    <row r="2727" spans="2:19" ht="15">
      <c r="B2727" s="247">
        <f t="shared" si="9"/>
        <v>6182</v>
      </c>
      <c r="C2727" s="293" t="s">
        <v>2714</v>
      </c>
      <c r="D2727" s="294" t="s">
        <v>183</v>
      </c>
      <c r="E2727" s="455">
        <v>1100</v>
      </c>
      <c r="F2727" s="293" t="s">
        <v>166</v>
      </c>
      <c r="G2727" s="293" t="s">
        <v>7</v>
      </c>
      <c r="H2727" s="544">
        <v>44985</v>
      </c>
      <c r="I2727" s="293" t="s">
        <v>383</v>
      </c>
      <c r="J2727" s="256" t="s">
        <v>4316</v>
      </c>
      <c r="K2727" s="293" t="s">
        <v>903</v>
      </c>
      <c r="L2727" s="251" t="s">
        <v>4308</v>
      </c>
      <c r="M2727" s="298" t="s">
        <v>1003</v>
      </c>
      <c r="N2727" s="353">
        <v>32</v>
      </c>
      <c r="O2727" s="296"/>
      <c r="P2727" s="297"/>
      <c r="Q2727" s="293"/>
      <c r="R2727" s="293"/>
      <c r="S2727" s="293"/>
    </row>
    <row r="2728" spans="2:19" ht="15">
      <c r="B2728" s="247">
        <f t="shared" si="9"/>
        <v>6183</v>
      </c>
      <c r="C2728" s="293" t="s">
        <v>429</v>
      </c>
      <c r="D2728" s="294" t="s">
        <v>258</v>
      </c>
      <c r="E2728" s="455">
        <v>5000</v>
      </c>
      <c r="F2728" s="293" t="s">
        <v>303</v>
      </c>
      <c r="G2728" s="293" t="s">
        <v>7</v>
      </c>
      <c r="H2728" s="544">
        <v>44985</v>
      </c>
      <c r="I2728" s="293" t="s">
        <v>164</v>
      </c>
      <c r="J2728" s="256" t="s">
        <v>2999</v>
      </c>
      <c r="K2728" s="293" t="s">
        <v>1775</v>
      </c>
      <c r="L2728" s="251" t="s">
        <v>4309</v>
      </c>
      <c r="M2728" s="298" t="s">
        <v>1013</v>
      </c>
      <c r="N2728" s="353">
        <v>35</v>
      </c>
      <c r="O2728" s="296"/>
      <c r="P2728" s="297"/>
      <c r="Q2728" s="293"/>
      <c r="R2728" s="293"/>
      <c r="S2728" s="293"/>
    </row>
    <row r="2729" spans="2:19" ht="15">
      <c r="B2729" s="247">
        <f t="shared" si="9"/>
        <v>6184</v>
      </c>
      <c r="C2729" s="293" t="s">
        <v>2714</v>
      </c>
      <c r="D2729" s="294" t="s">
        <v>309</v>
      </c>
      <c r="E2729" s="455">
        <v>2000</v>
      </c>
      <c r="F2729" s="293" t="s">
        <v>166</v>
      </c>
      <c r="G2729" s="293" t="s">
        <v>7</v>
      </c>
      <c r="H2729" s="544">
        <v>44985</v>
      </c>
      <c r="I2729" s="293" t="s">
        <v>224</v>
      </c>
      <c r="J2729" s="256" t="s">
        <v>285</v>
      </c>
      <c r="K2729" s="293" t="s">
        <v>903</v>
      </c>
      <c r="L2729" s="251" t="s">
        <v>4310</v>
      </c>
      <c r="M2729" s="298" t="s">
        <v>967</v>
      </c>
      <c r="N2729" s="353">
        <v>21</v>
      </c>
      <c r="O2729" s="296"/>
      <c r="P2729" s="297"/>
      <c r="Q2729" s="293"/>
      <c r="R2729" s="293"/>
      <c r="S2729" s="293"/>
    </row>
    <row r="2730" spans="2:19" ht="15">
      <c r="B2730" s="247">
        <f t="shared" si="9"/>
        <v>6185</v>
      </c>
      <c r="C2730" s="293" t="s">
        <v>2714</v>
      </c>
      <c r="D2730" s="294" t="s">
        <v>302</v>
      </c>
      <c r="E2730" s="455">
        <v>1100</v>
      </c>
      <c r="F2730" s="293" t="s">
        <v>166</v>
      </c>
      <c r="G2730" s="293" t="s">
        <v>7</v>
      </c>
      <c r="H2730" s="544">
        <v>44985</v>
      </c>
      <c r="I2730" s="293" t="s">
        <v>383</v>
      </c>
      <c r="J2730" s="256" t="s">
        <v>4316</v>
      </c>
      <c r="K2730" s="293" t="s">
        <v>903</v>
      </c>
      <c r="L2730" s="251" t="s">
        <v>4311</v>
      </c>
      <c r="M2730" s="298" t="s">
        <v>955</v>
      </c>
      <c r="N2730" s="353">
        <v>17</v>
      </c>
      <c r="O2730" s="296"/>
      <c r="P2730" s="297"/>
      <c r="Q2730" s="293"/>
      <c r="R2730" s="293"/>
      <c r="S2730" s="293"/>
    </row>
    <row r="2731" spans="2:19" ht="15">
      <c r="B2731" s="247">
        <f t="shared" si="9"/>
        <v>6186</v>
      </c>
      <c r="C2731" s="293" t="s">
        <v>429</v>
      </c>
      <c r="D2731" s="294" t="s">
        <v>240</v>
      </c>
      <c r="E2731" s="455">
        <v>500</v>
      </c>
      <c r="F2731" s="293" t="s">
        <v>163</v>
      </c>
      <c r="G2731" s="293" t="s">
        <v>7</v>
      </c>
      <c r="H2731" s="544">
        <v>44984</v>
      </c>
      <c r="I2731" s="293" t="s">
        <v>224</v>
      </c>
      <c r="J2731" s="256" t="s">
        <v>694</v>
      </c>
      <c r="K2731" s="293" t="s">
        <v>1751</v>
      </c>
      <c r="L2731" s="251" t="s">
        <v>4312</v>
      </c>
      <c r="M2731" s="298" t="s">
        <v>1066</v>
      </c>
      <c r="N2731" s="353">
        <v>230</v>
      </c>
      <c r="O2731" s="296"/>
      <c r="P2731" s="297"/>
      <c r="Q2731" s="293"/>
      <c r="R2731" s="293"/>
      <c r="S2731" s="293"/>
    </row>
    <row r="2732" spans="2:19" ht="15">
      <c r="B2732" s="247">
        <f t="shared" si="9"/>
        <v>6187</v>
      </c>
      <c r="C2732" s="293" t="s">
        <v>429</v>
      </c>
      <c r="D2732" s="294" t="s">
        <v>240</v>
      </c>
      <c r="E2732" s="455">
        <v>2650</v>
      </c>
      <c r="F2732" s="293" t="s">
        <v>163</v>
      </c>
      <c r="G2732" s="293" t="s">
        <v>7</v>
      </c>
      <c r="H2732" s="544">
        <v>44984</v>
      </c>
      <c r="I2732" s="293" t="s">
        <v>224</v>
      </c>
      <c r="J2732" s="256" t="s">
        <v>694</v>
      </c>
      <c r="K2732" s="293" t="s">
        <v>1751</v>
      </c>
      <c r="L2732" s="251" t="s">
        <v>4313</v>
      </c>
      <c r="M2732" s="298" t="s">
        <v>1066</v>
      </c>
      <c r="N2732" s="353">
        <v>230</v>
      </c>
      <c r="O2732" s="296"/>
      <c r="P2732" s="297"/>
      <c r="Q2732" s="293"/>
      <c r="R2732" s="293"/>
      <c r="S2732" s="293"/>
    </row>
    <row r="2733" spans="2:19" ht="15">
      <c r="B2733" s="247">
        <f t="shared" si="9"/>
        <v>6188</v>
      </c>
      <c r="C2733" s="293" t="s">
        <v>429</v>
      </c>
      <c r="D2733" s="294" t="s">
        <v>210</v>
      </c>
      <c r="E2733" s="455">
        <v>23000</v>
      </c>
      <c r="F2733" s="293" t="s">
        <v>303</v>
      </c>
      <c r="G2733" s="293" t="s">
        <v>4314</v>
      </c>
      <c r="H2733" s="544">
        <v>44984</v>
      </c>
      <c r="I2733" s="293" t="s">
        <v>224</v>
      </c>
      <c r="J2733" s="256" t="s">
        <v>2954</v>
      </c>
      <c r="K2733" s="293" t="s">
        <v>1775</v>
      </c>
      <c r="L2733" s="251">
        <v>35343</v>
      </c>
      <c r="M2733" s="298" t="s">
        <v>1367</v>
      </c>
      <c r="N2733" s="353">
        <v>367</v>
      </c>
      <c r="O2733" s="296"/>
      <c r="P2733" s="297"/>
      <c r="Q2733" s="293"/>
      <c r="R2733" s="293"/>
      <c r="S2733" s="293"/>
    </row>
    <row r="2734" spans="2:19" ht="15">
      <c r="B2734" s="247">
        <f t="shared" si="9"/>
        <v>6189</v>
      </c>
      <c r="C2734" s="293" t="s">
        <v>429</v>
      </c>
      <c r="D2734" s="294" t="s">
        <v>6719</v>
      </c>
      <c r="E2734" s="455">
        <v>4200</v>
      </c>
      <c r="F2734" s="293" t="s">
        <v>518</v>
      </c>
      <c r="G2734" s="293" t="s">
        <v>4314</v>
      </c>
      <c r="H2734" s="544">
        <v>44984</v>
      </c>
      <c r="I2734" s="293" t="s">
        <v>164</v>
      </c>
      <c r="J2734" s="256" t="s">
        <v>4319</v>
      </c>
      <c r="K2734" s="293" t="s">
        <v>1771</v>
      </c>
      <c r="L2734" s="251">
        <v>983060</v>
      </c>
      <c r="M2734" s="298" t="s">
        <v>4286</v>
      </c>
      <c r="N2734" s="353">
        <v>480</v>
      </c>
      <c r="O2734" s="296"/>
      <c r="P2734" s="297"/>
      <c r="Q2734" s="293"/>
      <c r="R2734" s="293"/>
      <c r="S2734" s="293"/>
    </row>
    <row r="2735" spans="2:19" ht="15">
      <c r="B2735" s="247">
        <f t="shared" si="9"/>
        <v>6190</v>
      </c>
      <c r="C2735" s="293" t="s">
        <v>429</v>
      </c>
      <c r="D2735" s="294" t="s">
        <v>767</v>
      </c>
      <c r="E2735" s="455">
        <v>1800</v>
      </c>
      <c r="F2735" s="293" t="s">
        <v>163</v>
      </c>
      <c r="G2735" s="293" t="s">
        <v>7</v>
      </c>
      <c r="H2735" s="544">
        <v>44987</v>
      </c>
      <c r="I2735" s="293" t="s">
        <v>164</v>
      </c>
      <c r="J2735" s="256" t="s">
        <v>4318</v>
      </c>
      <c r="K2735" s="293" t="s">
        <v>1751</v>
      </c>
      <c r="L2735" s="251" t="s">
        <v>4317</v>
      </c>
      <c r="M2735" s="298" t="s">
        <v>852</v>
      </c>
      <c r="N2735" s="353"/>
      <c r="O2735" s="296"/>
      <c r="P2735" s="297"/>
      <c r="Q2735" s="293"/>
      <c r="R2735" s="293"/>
      <c r="S2735" s="293"/>
    </row>
    <row r="2736" spans="2:19" ht="15">
      <c r="B2736" s="247">
        <f t="shared" si="9"/>
        <v>6191</v>
      </c>
      <c r="C2736" s="293" t="s">
        <v>429</v>
      </c>
      <c r="D2736" s="294" t="s">
        <v>2933</v>
      </c>
      <c r="E2736" s="455">
        <v>3497</v>
      </c>
      <c r="F2736" s="293" t="s">
        <v>198</v>
      </c>
      <c r="G2736" s="293" t="s">
        <v>7</v>
      </c>
      <c r="H2736" s="544">
        <v>44987</v>
      </c>
      <c r="I2736" s="293" t="s">
        <v>164</v>
      </c>
      <c r="J2736" s="256" t="s">
        <v>4323</v>
      </c>
      <c r="K2736" s="293" t="s">
        <v>1749</v>
      </c>
      <c r="L2736" s="251" t="s">
        <v>4321</v>
      </c>
      <c r="M2736" s="298" t="s">
        <v>2932</v>
      </c>
      <c r="N2736" s="353">
        <v>445</v>
      </c>
      <c r="O2736" s="296"/>
      <c r="P2736" s="297"/>
      <c r="Q2736" s="293"/>
      <c r="R2736" s="293"/>
      <c r="S2736" s="293"/>
    </row>
    <row r="2737" spans="2:19" ht="15">
      <c r="B2737" s="247">
        <f t="shared" si="9"/>
        <v>6192</v>
      </c>
      <c r="C2737" s="293" t="s">
        <v>429</v>
      </c>
      <c r="D2737" s="294" t="s">
        <v>2743</v>
      </c>
      <c r="E2737" s="455">
        <v>1350</v>
      </c>
      <c r="F2737" s="293" t="s">
        <v>166</v>
      </c>
      <c r="G2737" s="293" t="s">
        <v>7</v>
      </c>
      <c r="H2737" s="544">
        <v>44987</v>
      </c>
      <c r="I2737" s="293" t="s">
        <v>164</v>
      </c>
      <c r="J2737" s="256" t="s">
        <v>4324</v>
      </c>
      <c r="K2737" s="293" t="s">
        <v>903</v>
      </c>
      <c r="L2737" s="251" t="s">
        <v>4322</v>
      </c>
      <c r="M2737" s="298" t="s">
        <v>859</v>
      </c>
      <c r="N2737" s="353">
        <v>318</v>
      </c>
      <c r="O2737" s="296"/>
      <c r="P2737" s="297"/>
      <c r="Q2737" s="293"/>
      <c r="R2737" s="293"/>
      <c r="S2737" s="293"/>
    </row>
    <row r="2738" spans="2:19" ht="15">
      <c r="B2738" s="247">
        <f t="shared" si="9"/>
        <v>6193</v>
      </c>
      <c r="C2738" s="293" t="s">
        <v>429</v>
      </c>
      <c r="D2738" s="294" t="s">
        <v>4277</v>
      </c>
      <c r="E2738" s="455">
        <v>3350</v>
      </c>
      <c r="F2738" s="293" t="s">
        <v>255</v>
      </c>
      <c r="G2738" s="293" t="s">
        <v>4314</v>
      </c>
      <c r="H2738" s="544">
        <v>44986</v>
      </c>
      <c r="I2738" s="293" t="s">
        <v>164</v>
      </c>
      <c r="J2738" s="256" t="s">
        <v>2456</v>
      </c>
      <c r="K2738" s="293" t="s">
        <v>1774</v>
      </c>
      <c r="L2738" s="251">
        <v>1</v>
      </c>
      <c r="M2738" s="298" t="s">
        <v>4276</v>
      </c>
      <c r="N2738" s="353">
        <v>478</v>
      </c>
      <c r="O2738" s="296"/>
      <c r="P2738" s="297"/>
      <c r="Q2738" s="293"/>
      <c r="R2738" s="293"/>
      <c r="S2738" s="293"/>
    </row>
    <row r="2739" spans="2:19" ht="15">
      <c r="B2739" s="247">
        <f t="shared" si="9"/>
        <v>6194</v>
      </c>
      <c r="C2739" s="293" t="s">
        <v>429</v>
      </c>
      <c r="D2739" s="294" t="s">
        <v>640</v>
      </c>
      <c r="E2739" s="455">
        <v>5900</v>
      </c>
      <c r="F2739" s="293" t="s">
        <v>303</v>
      </c>
      <c r="G2739" s="293" t="s">
        <v>7</v>
      </c>
      <c r="H2739" s="544">
        <v>44991</v>
      </c>
      <c r="I2739" s="293" t="s">
        <v>224</v>
      </c>
      <c r="J2739" s="256" t="s">
        <v>285</v>
      </c>
      <c r="K2739" s="293" t="s">
        <v>1775</v>
      </c>
      <c r="L2739" s="251" t="s">
        <v>4327</v>
      </c>
      <c r="M2739" s="298" t="s">
        <v>1042</v>
      </c>
      <c r="N2739" s="353">
        <v>46</v>
      </c>
      <c r="O2739" s="296"/>
      <c r="P2739" s="297"/>
      <c r="Q2739" s="293"/>
      <c r="R2739" s="293"/>
      <c r="S2739" s="293"/>
    </row>
    <row r="2740" spans="2:19" ht="15">
      <c r="B2740" s="247">
        <f t="shared" si="9"/>
        <v>6195</v>
      </c>
      <c r="C2740" s="293" t="s">
        <v>429</v>
      </c>
      <c r="D2740" s="294" t="s">
        <v>2891</v>
      </c>
      <c r="E2740" s="455">
        <v>1350</v>
      </c>
      <c r="F2740" s="293" t="s">
        <v>166</v>
      </c>
      <c r="G2740" s="293" t="s">
        <v>7</v>
      </c>
      <c r="H2740" s="544">
        <v>44991</v>
      </c>
      <c r="I2740" s="293" t="s">
        <v>164</v>
      </c>
      <c r="J2740" s="256" t="s">
        <v>3279</v>
      </c>
      <c r="K2740" s="293" t="s">
        <v>903</v>
      </c>
      <c r="L2740" s="251" t="s">
        <v>4328</v>
      </c>
      <c r="M2740" s="298" t="s">
        <v>2890</v>
      </c>
      <c r="N2740" s="353">
        <v>428</v>
      </c>
      <c r="O2740" s="296"/>
      <c r="P2740" s="297"/>
      <c r="Q2740" s="293"/>
      <c r="R2740" s="293"/>
      <c r="S2740" s="293"/>
    </row>
    <row r="2741" spans="2:19" ht="15">
      <c r="B2741" s="247">
        <f t="shared" si="9"/>
        <v>6196</v>
      </c>
      <c r="C2741" s="293" t="s">
        <v>429</v>
      </c>
      <c r="D2741" s="294" t="s">
        <v>2900</v>
      </c>
      <c r="E2741" s="455">
        <v>2275</v>
      </c>
      <c r="F2741" s="293" t="s">
        <v>518</v>
      </c>
      <c r="G2741" s="293" t="s">
        <v>7</v>
      </c>
      <c r="H2741" s="544">
        <v>44991</v>
      </c>
      <c r="I2741" s="293" t="s">
        <v>164</v>
      </c>
      <c r="J2741" s="256" t="s">
        <v>3101</v>
      </c>
      <c r="K2741" s="293" t="s">
        <v>1771</v>
      </c>
      <c r="L2741" s="251" t="s">
        <v>4329</v>
      </c>
      <c r="M2741" s="298" t="s">
        <v>2898</v>
      </c>
      <c r="N2741" s="353">
        <v>430</v>
      </c>
      <c r="O2741" s="296"/>
      <c r="P2741" s="297"/>
      <c r="Q2741" s="293"/>
      <c r="R2741" s="293"/>
      <c r="S2741" s="293"/>
    </row>
    <row r="2742" spans="2:19" ht="15">
      <c r="B2742" s="247">
        <f t="shared" si="9"/>
        <v>6197</v>
      </c>
      <c r="C2742" s="293" t="s">
        <v>429</v>
      </c>
      <c r="D2742" s="294" t="s">
        <v>2896</v>
      </c>
      <c r="E2742" s="455">
        <v>2275</v>
      </c>
      <c r="F2742" s="293" t="s">
        <v>518</v>
      </c>
      <c r="G2742" s="293" t="s">
        <v>7</v>
      </c>
      <c r="H2742" s="544">
        <v>44991</v>
      </c>
      <c r="I2742" s="293" t="s">
        <v>164</v>
      </c>
      <c r="J2742" s="256" t="s">
        <v>4342</v>
      </c>
      <c r="K2742" s="293" t="s">
        <v>1771</v>
      </c>
      <c r="L2742" s="251" t="s">
        <v>4330</v>
      </c>
      <c r="M2742" s="298" t="s">
        <v>2894</v>
      </c>
      <c r="N2742" s="353">
        <v>429</v>
      </c>
      <c r="O2742" s="296"/>
      <c r="P2742" s="297"/>
      <c r="Q2742" s="293"/>
      <c r="R2742" s="293"/>
      <c r="S2742" s="293"/>
    </row>
    <row r="2743" spans="2:19" ht="15">
      <c r="B2743" s="247">
        <f t="shared" si="9"/>
        <v>6198</v>
      </c>
      <c r="C2743" s="293" t="s">
        <v>429</v>
      </c>
      <c r="D2743" s="294" t="s">
        <v>725</v>
      </c>
      <c r="E2743" s="455">
        <v>3350</v>
      </c>
      <c r="F2743" s="293" t="s">
        <v>865</v>
      </c>
      <c r="G2743" s="293" t="s">
        <v>7</v>
      </c>
      <c r="H2743" s="544">
        <v>44991</v>
      </c>
      <c r="I2743" s="293" t="s">
        <v>224</v>
      </c>
      <c r="J2743" s="256" t="s">
        <v>4559</v>
      </c>
      <c r="K2743" s="293" t="s">
        <v>1770</v>
      </c>
      <c r="L2743" s="251" t="s">
        <v>4331</v>
      </c>
      <c r="M2743" s="298" t="s">
        <v>842</v>
      </c>
      <c r="N2743" s="353">
        <v>299</v>
      </c>
      <c r="O2743" s="296"/>
      <c r="P2743" s="297"/>
      <c r="Q2743" s="293"/>
      <c r="R2743" s="293"/>
      <c r="S2743" s="293"/>
    </row>
    <row r="2744" spans="2:19" ht="15">
      <c r="B2744" s="247">
        <f t="shared" si="9"/>
        <v>6199</v>
      </c>
      <c r="C2744" s="293" t="s">
        <v>429</v>
      </c>
      <c r="D2744" s="294" t="s">
        <v>1554</v>
      </c>
      <c r="E2744" s="455">
        <v>2180</v>
      </c>
      <c r="F2744" s="293" t="s">
        <v>163</v>
      </c>
      <c r="G2744" s="293" t="s">
        <v>7</v>
      </c>
      <c r="H2744" s="544">
        <v>44991</v>
      </c>
      <c r="I2744" s="293" t="s">
        <v>164</v>
      </c>
      <c r="J2744" s="256" t="s">
        <v>3624</v>
      </c>
      <c r="K2744" s="293" t="s">
        <v>1751</v>
      </c>
      <c r="L2744" s="251" t="s">
        <v>4332</v>
      </c>
      <c r="M2744" s="298" t="s">
        <v>1586</v>
      </c>
      <c r="N2744" s="353">
        <v>325</v>
      </c>
      <c r="O2744" s="296"/>
      <c r="P2744" s="297"/>
      <c r="Q2744" s="293"/>
      <c r="R2744" s="293"/>
      <c r="S2744" s="293"/>
    </row>
    <row r="2745" spans="2:19" ht="15">
      <c r="B2745" s="247">
        <f t="shared" si="9"/>
        <v>6200</v>
      </c>
      <c r="C2745" s="293" t="s">
        <v>429</v>
      </c>
      <c r="D2745" s="294" t="s">
        <v>78</v>
      </c>
      <c r="E2745" s="455">
        <v>1600</v>
      </c>
      <c r="F2745" s="293" t="s">
        <v>166</v>
      </c>
      <c r="G2745" s="293" t="s">
        <v>7</v>
      </c>
      <c r="H2745" s="544">
        <v>44991</v>
      </c>
      <c r="I2745" s="293" t="s">
        <v>164</v>
      </c>
      <c r="J2745" s="256" t="s">
        <v>4343</v>
      </c>
      <c r="K2745" s="293" t="s">
        <v>903</v>
      </c>
      <c r="L2745" s="251" t="s">
        <v>4333</v>
      </c>
      <c r="M2745" s="298" t="s">
        <v>79</v>
      </c>
      <c r="N2745" s="353">
        <v>213</v>
      </c>
      <c r="O2745" s="296"/>
      <c r="P2745" s="297"/>
      <c r="Q2745" s="293"/>
      <c r="R2745" s="293"/>
      <c r="S2745" s="293"/>
    </row>
    <row r="2746" spans="2:19" ht="15">
      <c r="B2746" s="247">
        <f t="shared" si="9"/>
        <v>6201</v>
      </c>
      <c r="C2746" s="293" t="s">
        <v>429</v>
      </c>
      <c r="D2746" s="294" t="s">
        <v>4598</v>
      </c>
      <c r="E2746" s="455">
        <v>2275</v>
      </c>
      <c r="F2746" s="293" t="s">
        <v>518</v>
      </c>
      <c r="G2746" s="293" t="s">
        <v>4314</v>
      </c>
      <c r="H2746" s="544">
        <v>44991</v>
      </c>
      <c r="I2746" s="293" t="s">
        <v>164</v>
      </c>
      <c r="J2746" s="256" t="s">
        <v>3310</v>
      </c>
      <c r="K2746" s="293" t="s">
        <v>1771</v>
      </c>
      <c r="L2746" s="251">
        <v>682818</v>
      </c>
      <c r="M2746" s="298" t="s">
        <v>2887</v>
      </c>
      <c r="N2746" s="353">
        <v>427</v>
      </c>
      <c r="O2746" s="296"/>
      <c r="P2746" s="297"/>
      <c r="Q2746" s="293"/>
      <c r="R2746" s="293"/>
      <c r="S2746" s="293"/>
    </row>
    <row r="2747" spans="2:19" ht="15">
      <c r="B2747" s="247">
        <f t="shared" si="9"/>
        <v>6202</v>
      </c>
      <c r="C2747" s="293" t="s">
        <v>429</v>
      </c>
      <c r="D2747" s="294" t="s">
        <v>87</v>
      </c>
      <c r="E2747" s="455">
        <v>1600</v>
      </c>
      <c r="F2747" s="293" t="s">
        <v>166</v>
      </c>
      <c r="G2747" s="293" t="s">
        <v>7</v>
      </c>
      <c r="H2747" s="544">
        <v>44991</v>
      </c>
      <c r="I2747" s="293" t="s">
        <v>164</v>
      </c>
      <c r="J2747" s="256" t="s">
        <v>4346</v>
      </c>
      <c r="K2747" s="293" t="s">
        <v>903</v>
      </c>
      <c r="L2747" s="251" t="s">
        <v>4334</v>
      </c>
      <c r="M2747" s="298" t="s">
        <v>88</v>
      </c>
      <c r="N2747" s="353">
        <v>217</v>
      </c>
      <c r="O2747" s="296"/>
      <c r="P2747" s="297"/>
      <c r="Q2747" s="293"/>
      <c r="R2747" s="293"/>
      <c r="S2747" s="293"/>
    </row>
    <row r="2748" spans="2:19" ht="15">
      <c r="B2748" s="247">
        <f t="shared" si="9"/>
        <v>6203</v>
      </c>
      <c r="C2748" s="293" t="s">
        <v>429</v>
      </c>
      <c r="D2748" s="294" t="s">
        <v>2694</v>
      </c>
      <c r="E2748" s="455">
        <v>2180</v>
      </c>
      <c r="F2748" s="293" t="s">
        <v>166</v>
      </c>
      <c r="G2748" s="293" t="s">
        <v>4314</v>
      </c>
      <c r="H2748" s="544">
        <v>44991</v>
      </c>
      <c r="I2748" s="293" t="s">
        <v>164</v>
      </c>
      <c r="J2748" s="256" t="s">
        <v>4347</v>
      </c>
      <c r="K2748" s="293" t="s">
        <v>903</v>
      </c>
      <c r="L2748" s="251">
        <v>675916</v>
      </c>
      <c r="M2748" s="298" t="s">
        <v>2693</v>
      </c>
      <c r="N2748" s="353">
        <v>382</v>
      </c>
      <c r="O2748" s="296"/>
      <c r="P2748" s="297"/>
      <c r="Q2748" s="293"/>
      <c r="R2748" s="293"/>
      <c r="S2748" s="293"/>
    </row>
    <row r="2749" spans="2:19" ht="15">
      <c r="B2749" s="247">
        <f t="shared" si="9"/>
        <v>6204</v>
      </c>
      <c r="C2749" s="293" t="s">
        <v>429</v>
      </c>
      <c r="D2749" s="294" t="s">
        <v>12</v>
      </c>
      <c r="E2749" s="455">
        <v>5000</v>
      </c>
      <c r="F2749" s="293" t="s">
        <v>163</v>
      </c>
      <c r="G2749" s="293" t="s">
        <v>7</v>
      </c>
      <c r="H2749" s="544">
        <v>44991</v>
      </c>
      <c r="I2749" s="293" t="s">
        <v>164</v>
      </c>
      <c r="J2749" s="256" t="s">
        <v>4350</v>
      </c>
      <c r="K2749" s="293" t="s">
        <v>1751</v>
      </c>
      <c r="L2749" s="251" t="s">
        <v>4335</v>
      </c>
      <c r="M2749" s="465" t="s">
        <v>13</v>
      </c>
      <c r="N2749" s="353">
        <v>177</v>
      </c>
      <c r="O2749" s="296"/>
      <c r="P2749" s="297"/>
      <c r="Q2749" s="293"/>
      <c r="R2749" s="293"/>
      <c r="S2749" s="293"/>
    </row>
    <row r="2750" spans="2:19" ht="15">
      <c r="B2750" s="247">
        <f t="shared" si="9"/>
        <v>6205</v>
      </c>
      <c r="C2750" s="293" t="s">
        <v>429</v>
      </c>
      <c r="D2750" s="294" t="s">
        <v>106</v>
      </c>
      <c r="E2750" s="455">
        <v>5200</v>
      </c>
      <c r="F2750" s="293" t="s">
        <v>198</v>
      </c>
      <c r="G2750" s="293" t="s">
        <v>4314</v>
      </c>
      <c r="H2750" s="544">
        <v>44991</v>
      </c>
      <c r="I2750" s="293" t="s">
        <v>164</v>
      </c>
      <c r="J2750" s="256" t="s">
        <v>4349</v>
      </c>
      <c r="K2750" s="293" t="s">
        <v>1749</v>
      </c>
      <c r="L2750" s="251">
        <v>12795</v>
      </c>
      <c r="M2750" s="298" t="s">
        <v>107</v>
      </c>
      <c r="N2750" s="353">
        <v>463</v>
      </c>
      <c r="O2750" s="296"/>
      <c r="P2750" s="297"/>
      <c r="Q2750" s="293"/>
      <c r="R2750" s="293"/>
      <c r="S2750" s="293"/>
    </row>
    <row r="2751" spans="2:19" ht="15">
      <c r="B2751" s="247">
        <f t="shared" ref="B2751:B2814" si="10">B2750+1</f>
        <v>6206</v>
      </c>
      <c r="C2751" s="293" t="s">
        <v>429</v>
      </c>
      <c r="D2751" s="294" t="s">
        <v>8684</v>
      </c>
      <c r="E2751" s="455">
        <v>3500</v>
      </c>
      <c r="F2751" s="293" t="s">
        <v>198</v>
      </c>
      <c r="G2751" s="293" t="s">
        <v>7</v>
      </c>
      <c r="H2751" s="544">
        <v>44991</v>
      </c>
      <c r="I2751" s="293" t="s">
        <v>164</v>
      </c>
      <c r="J2751" s="256" t="s">
        <v>5664</v>
      </c>
      <c r="K2751" s="293" t="s">
        <v>1749</v>
      </c>
      <c r="L2751" s="251" t="s">
        <v>4336</v>
      </c>
      <c r="M2751" s="298" t="s">
        <v>2871</v>
      </c>
      <c r="N2751" s="353">
        <v>422</v>
      </c>
      <c r="O2751" s="296"/>
      <c r="P2751" s="297"/>
      <c r="Q2751" s="293"/>
      <c r="R2751" s="293"/>
      <c r="S2751" s="293"/>
    </row>
    <row r="2752" spans="2:19" ht="15">
      <c r="B2752" s="247">
        <f t="shared" si="10"/>
        <v>6207</v>
      </c>
      <c r="C2752" s="293" t="s">
        <v>429</v>
      </c>
      <c r="D2752" s="294" t="s">
        <v>412</v>
      </c>
      <c r="E2752" s="455">
        <v>2800</v>
      </c>
      <c r="F2752" s="293" t="s">
        <v>865</v>
      </c>
      <c r="G2752" s="293" t="s">
        <v>7</v>
      </c>
      <c r="H2752" s="544">
        <v>44991</v>
      </c>
      <c r="I2752" s="293" t="s">
        <v>164</v>
      </c>
      <c r="J2752" s="256" t="s">
        <v>3269</v>
      </c>
      <c r="K2752" s="293" t="s">
        <v>1770</v>
      </c>
      <c r="L2752" s="251" t="s">
        <v>4337</v>
      </c>
      <c r="M2752" s="298" t="s">
        <v>822</v>
      </c>
      <c r="N2752" s="353">
        <v>374</v>
      </c>
      <c r="O2752" s="296"/>
      <c r="P2752" s="297"/>
      <c r="Q2752" s="293"/>
      <c r="R2752" s="293"/>
      <c r="S2752" s="293"/>
    </row>
    <row r="2753" spans="1:19" ht="15">
      <c r="B2753" s="247">
        <f t="shared" si="10"/>
        <v>6208</v>
      </c>
      <c r="C2753" s="293" t="s">
        <v>429</v>
      </c>
      <c r="D2753" s="294" t="s">
        <v>580</v>
      </c>
      <c r="E2753" s="455">
        <v>3350</v>
      </c>
      <c r="F2753" s="293" t="s">
        <v>865</v>
      </c>
      <c r="G2753" s="293" t="s">
        <v>4338</v>
      </c>
      <c r="H2753" s="544">
        <v>44988</v>
      </c>
      <c r="I2753" s="293" t="s">
        <v>164</v>
      </c>
      <c r="J2753" s="256" t="s">
        <v>3566</v>
      </c>
      <c r="K2753" s="293" t="s">
        <v>1770</v>
      </c>
      <c r="L2753" s="251">
        <v>28768</v>
      </c>
      <c r="M2753" s="298" t="s">
        <v>848</v>
      </c>
      <c r="N2753" s="353">
        <v>306</v>
      </c>
      <c r="O2753" s="296"/>
      <c r="P2753" s="297"/>
      <c r="Q2753" s="293"/>
      <c r="R2753" s="293"/>
      <c r="S2753" s="293"/>
    </row>
    <row r="2754" spans="1:19" ht="15">
      <c r="B2754" s="247">
        <f t="shared" si="10"/>
        <v>6209</v>
      </c>
      <c r="C2754" s="293" t="s">
        <v>429</v>
      </c>
      <c r="D2754" s="294" t="s">
        <v>592</v>
      </c>
      <c r="E2754" s="455">
        <v>3350</v>
      </c>
      <c r="F2754" s="293" t="s">
        <v>865</v>
      </c>
      <c r="G2754" s="293" t="s">
        <v>7</v>
      </c>
      <c r="H2754" s="544">
        <v>44988</v>
      </c>
      <c r="I2754" s="293" t="s">
        <v>164</v>
      </c>
      <c r="J2754" s="256" t="s">
        <v>3098</v>
      </c>
      <c r="K2754" s="293" t="s">
        <v>1770</v>
      </c>
      <c r="L2754" s="251" t="s">
        <v>4339</v>
      </c>
      <c r="M2754" s="298" t="s">
        <v>838</v>
      </c>
      <c r="N2754" s="353">
        <v>283</v>
      </c>
      <c r="O2754" s="296"/>
      <c r="P2754" s="297"/>
      <c r="Q2754" s="293"/>
      <c r="R2754" s="293"/>
      <c r="S2754" s="293"/>
    </row>
    <row r="2755" spans="1:19" ht="15">
      <c r="A2755" s="28" t="s">
        <v>4352</v>
      </c>
      <c r="B2755" s="247">
        <f t="shared" si="10"/>
        <v>6210</v>
      </c>
      <c r="C2755" s="293" t="s">
        <v>429</v>
      </c>
      <c r="D2755" s="294" t="s">
        <v>3854</v>
      </c>
      <c r="E2755" s="455">
        <v>2275</v>
      </c>
      <c r="F2755" s="293" t="s">
        <v>518</v>
      </c>
      <c r="G2755" s="293" t="s">
        <v>7</v>
      </c>
      <c r="H2755" s="544">
        <v>44988</v>
      </c>
      <c r="I2755" s="293" t="s">
        <v>164</v>
      </c>
      <c r="J2755" s="256" t="s">
        <v>4351</v>
      </c>
      <c r="K2755" s="293" t="s">
        <v>1771</v>
      </c>
      <c r="L2755" s="251" t="s">
        <v>4340</v>
      </c>
      <c r="M2755" s="298" t="s">
        <v>3853</v>
      </c>
      <c r="N2755" s="353">
        <v>460</v>
      </c>
      <c r="O2755" s="296"/>
      <c r="P2755" s="297"/>
      <c r="Q2755" s="293"/>
      <c r="R2755" s="293"/>
      <c r="S2755" s="293"/>
    </row>
    <row r="2756" spans="1:19" ht="15">
      <c r="B2756" s="247">
        <f t="shared" si="10"/>
        <v>6211</v>
      </c>
      <c r="C2756" s="293" t="s">
        <v>429</v>
      </c>
      <c r="D2756" s="294" t="s">
        <v>375</v>
      </c>
      <c r="E2756" s="455">
        <v>2800</v>
      </c>
      <c r="F2756" s="293" t="s">
        <v>198</v>
      </c>
      <c r="G2756" s="293" t="s">
        <v>7</v>
      </c>
      <c r="H2756" s="544">
        <v>44988</v>
      </c>
      <c r="I2756" s="293" t="s">
        <v>164</v>
      </c>
      <c r="J2756" s="256" t="s">
        <v>2578</v>
      </c>
      <c r="K2756" s="293" t="s">
        <v>1749</v>
      </c>
      <c r="L2756" s="251" t="s">
        <v>4341</v>
      </c>
      <c r="M2756" s="298" t="s">
        <v>1164</v>
      </c>
      <c r="N2756" s="353">
        <v>468</v>
      </c>
      <c r="O2756" s="296"/>
      <c r="P2756" s="297"/>
      <c r="Q2756" s="293"/>
      <c r="R2756" s="293"/>
      <c r="S2756" s="293"/>
    </row>
    <row r="2757" spans="1:19" ht="15">
      <c r="B2757" s="247">
        <f t="shared" si="10"/>
        <v>6212</v>
      </c>
      <c r="C2757" s="293" t="s">
        <v>429</v>
      </c>
      <c r="D2757" s="294" t="s">
        <v>59</v>
      </c>
      <c r="E2757" s="455">
        <v>2000</v>
      </c>
      <c r="F2757" s="293" t="s">
        <v>198</v>
      </c>
      <c r="G2757" s="293" t="s">
        <v>7</v>
      </c>
      <c r="H2757" s="544">
        <v>44992</v>
      </c>
      <c r="I2757" s="293" t="s">
        <v>164</v>
      </c>
      <c r="J2757" s="256" t="s">
        <v>5292</v>
      </c>
      <c r="K2757" s="293" t="s">
        <v>1749</v>
      </c>
      <c r="L2757" s="251" t="s">
        <v>4358</v>
      </c>
      <c r="M2757" s="298" t="s">
        <v>60</v>
      </c>
      <c r="N2757" s="353">
        <v>191</v>
      </c>
      <c r="O2757" s="296"/>
      <c r="P2757" s="297"/>
      <c r="Q2757" s="293"/>
      <c r="R2757" s="293"/>
      <c r="S2757" s="293"/>
    </row>
    <row r="2758" spans="1:19" ht="15">
      <c r="B2758" s="247">
        <f t="shared" si="10"/>
        <v>6213</v>
      </c>
      <c r="C2758" s="293" t="s">
        <v>429</v>
      </c>
      <c r="D2758" s="294" t="s">
        <v>2444</v>
      </c>
      <c r="E2758" s="455">
        <v>9000</v>
      </c>
      <c r="F2758" s="293" t="s">
        <v>255</v>
      </c>
      <c r="G2758" s="293" t="s">
        <v>7</v>
      </c>
      <c r="H2758" s="544">
        <v>44992</v>
      </c>
      <c r="I2758" s="293" t="s">
        <v>224</v>
      </c>
      <c r="J2758" s="256" t="s">
        <v>4361</v>
      </c>
      <c r="K2758" s="293" t="s">
        <v>1774</v>
      </c>
      <c r="L2758" s="251" t="s">
        <v>4359</v>
      </c>
      <c r="M2758" s="298" t="s">
        <v>2443</v>
      </c>
      <c r="N2758" s="353">
        <v>373</v>
      </c>
      <c r="O2758" s="296"/>
      <c r="P2758" s="297"/>
      <c r="Q2758" s="293"/>
      <c r="R2758" s="293"/>
      <c r="S2758" s="293"/>
    </row>
    <row r="2759" spans="1:19" ht="21.6" customHeight="1">
      <c r="B2759" s="247">
        <f t="shared" si="10"/>
        <v>6214</v>
      </c>
      <c r="C2759" s="293" t="s">
        <v>429</v>
      </c>
      <c r="D2759" s="294" t="s">
        <v>2593</v>
      </c>
      <c r="E2759" s="455">
        <v>3350</v>
      </c>
      <c r="F2759" s="293" t="s">
        <v>865</v>
      </c>
      <c r="G2759" s="293" t="s">
        <v>7</v>
      </c>
      <c r="H2759" s="544">
        <v>44991</v>
      </c>
      <c r="I2759" s="293" t="s">
        <v>164</v>
      </c>
      <c r="J2759" s="256" t="s">
        <v>4363</v>
      </c>
      <c r="K2759" s="293" t="s">
        <v>1770</v>
      </c>
      <c r="L2759" s="251" t="s">
        <v>4362</v>
      </c>
      <c r="M2759" s="298" t="s">
        <v>2591</v>
      </c>
      <c r="N2759" s="353">
        <v>378</v>
      </c>
      <c r="O2759" s="296"/>
      <c r="P2759" s="297"/>
      <c r="Q2759" s="293"/>
      <c r="R2759" s="293"/>
      <c r="S2759" s="293"/>
    </row>
    <row r="2760" spans="1:19" ht="30">
      <c r="B2760" s="247">
        <f t="shared" si="10"/>
        <v>6215</v>
      </c>
      <c r="C2760" s="293" t="s">
        <v>429</v>
      </c>
      <c r="D2760" s="294" t="s">
        <v>640</v>
      </c>
      <c r="E2760" s="455">
        <v>20000</v>
      </c>
      <c r="F2760" s="293" t="s">
        <v>303</v>
      </c>
      <c r="G2760" s="293" t="s">
        <v>3891</v>
      </c>
      <c r="H2760" s="544">
        <v>44973</v>
      </c>
      <c r="I2760" s="293" t="s">
        <v>224</v>
      </c>
      <c r="J2760" s="256" t="s">
        <v>285</v>
      </c>
      <c r="K2760" s="293" t="s">
        <v>1775</v>
      </c>
      <c r="L2760" s="533" t="s">
        <v>4364</v>
      </c>
      <c r="M2760" s="298" t="s">
        <v>1042</v>
      </c>
      <c r="N2760" s="353">
        <v>46</v>
      </c>
      <c r="O2760" s="296"/>
      <c r="P2760" s="297"/>
      <c r="Q2760" s="293"/>
      <c r="R2760" s="293"/>
      <c r="S2760" s="293"/>
    </row>
    <row r="2761" spans="1:19" ht="15">
      <c r="B2761" s="247">
        <f t="shared" si="10"/>
        <v>6216</v>
      </c>
      <c r="C2761" s="293" t="s">
        <v>427</v>
      </c>
      <c r="D2761" s="294" t="s">
        <v>814</v>
      </c>
      <c r="E2761" s="455">
        <v>6540</v>
      </c>
      <c r="F2761" s="293" t="s">
        <v>518</v>
      </c>
      <c r="G2761" s="293" t="s">
        <v>7</v>
      </c>
      <c r="H2761" s="544">
        <v>44973</v>
      </c>
      <c r="I2761" s="293" t="s">
        <v>164</v>
      </c>
      <c r="J2761" s="256" t="s">
        <v>4507</v>
      </c>
      <c r="K2761" s="293" t="s">
        <v>1771</v>
      </c>
      <c r="L2761" s="251">
        <v>1673157</v>
      </c>
      <c r="M2761" s="298" t="s">
        <v>863</v>
      </c>
      <c r="N2761" s="353">
        <v>322</v>
      </c>
      <c r="O2761" s="296"/>
      <c r="P2761" s="297"/>
      <c r="Q2761" s="293"/>
      <c r="R2761" s="293"/>
      <c r="S2761" s="293"/>
    </row>
    <row r="2762" spans="1:19" ht="15">
      <c r="B2762" s="247">
        <f t="shared" si="10"/>
        <v>6217</v>
      </c>
      <c r="C2762" s="293" t="s">
        <v>429</v>
      </c>
      <c r="D2762" s="294" t="s">
        <v>258</v>
      </c>
      <c r="E2762" s="455">
        <v>5000</v>
      </c>
      <c r="F2762" s="293" t="s">
        <v>303</v>
      </c>
      <c r="G2762" s="293" t="s">
        <v>7</v>
      </c>
      <c r="H2762" s="544">
        <v>44973</v>
      </c>
      <c r="I2762" s="293" t="s">
        <v>164</v>
      </c>
      <c r="J2762" s="256" t="s">
        <v>4365</v>
      </c>
      <c r="K2762" s="293" t="s">
        <v>1775</v>
      </c>
      <c r="L2762" s="251" t="s">
        <v>4309</v>
      </c>
      <c r="M2762" s="298" t="s">
        <v>1013</v>
      </c>
      <c r="N2762" s="353">
        <v>35</v>
      </c>
      <c r="O2762" s="296"/>
      <c r="P2762" s="297"/>
      <c r="Q2762" s="293"/>
      <c r="R2762" s="293"/>
      <c r="S2762" s="293"/>
    </row>
    <row r="2763" spans="1:19" ht="30">
      <c r="B2763" s="247">
        <f t="shared" si="10"/>
        <v>6218</v>
      </c>
      <c r="C2763" s="293" t="s">
        <v>429</v>
      </c>
      <c r="D2763" s="294" t="s">
        <v>422</v>
      </c>
      <c r="E2763" s="455">
        <v>2180</v>
      </c>
      <c r="F2763" s="293" t="s">
        <v>163</v>
      </c>
      <c r="G2763" s="293" t="s">
        <v>7</v>
      </c>
      <c r="H2763" s="544">
        <v>44993</v>
      </c>
      <c r="I2763" s="293" t="s">
        <v>164</v>
      </c>
      <c r="J2763" s="256" t="s">
        <v>2632</v>
      </c>
      <c r="K2763" s="293" t="s">
        <v>1751</v>
      </c>
      <c r="L2763" s="533" t="s">
        <v>4756</v>
      </c>
      <c r="M2763" s="298" t="s">
        <v>825</v>
      </c>
      <c r="N2763" s="353">
        <v>220</v>
      </c>
      <c r="O2763" s="296"/>
      <c r="P2763" s="297"/>
      <c r="Q2763" s="293"/>
      <c r="R2763" s="293"/>
      <c r="S2763" s="293"/>
    </row>
    <row r="2764" spans="1:19" ht="15">
      <c r="B2764" s="247">
        <f t="shared" si="10"/>
        <v>6219</v>
      </c>
      <c r="C2764" s="293" t="s">
        <v>294</v>
      </c>
      <c r="D2764" s="294" t="s">
        <v>118</v>
      </c>
      <c r="E2764" s="455">
        <v>3300</v>
      </c>
      <c r="F2764" s="293" t="s">
        <v>198</v>
      </c>
      <c r="G2764" s="293" t="s">
        <v>7</v>
      </c>
      <c r="H2764" s="544">
        <v>44993</v>
      </c>
      <c r="I2764" s="293" t="s">
        <v>164</v>
      </c>
      <c r="J2764" s="256" t="s">
        <v>3098</v>
      </c>
      <c r="K2764" s="293" t="s">
        <v>1749</v>
      </c>
      <c r="L2764" s="251" t="s">
        <v>4368</v>
      </c>
      <c r="M2764" s="298" t="s">
        <v>119</v>
      </c>
      <c r="N2764" s="353">
        <v>250</v>
      </c>
      <c r="O2764" s="296"/>
      <c r="P2764" s="297"/>
      <c r="Q2764" s="293"/>
      <c r="R2764" s="293"/>
      <c r="S2764" s="293"/>
    </row>
    <row r="2765" spans="1:19" ht="15">
      <c r="B2765" s="247">
        <f t="shared" si="10"/>
        <v>6220</v>
      </c>
      <c r="C2765" s="293" t="s">
        <v>294</v>
      </c>
      <c r="D2765" s="294" t="s">
        <v>118</v>
      </c>
      <c r="E2765" s="455">
        <v>4000</v>
      </c>
      <c r="F2765" s="293" t="s">
        <v>198</v>
      </c>
      <c r="G2765" s="293" t="s">
        <v>7</v>
      </c>
      <c r="H2765" s="544">
        <v>44993</v>
      </c>
      <c r="I2765" s="293" t="s">
        <v>164</v>
      </c>
      <c r="J2765" s="256" t="s">
        <v>4371</v>
      </c>
      <c r="K2765" s="293" t="s">
        <v>1749</v>
      </c>
      <c r="L2765" s="251" t="s">
        <v>4369</v>
      </c>
      <c r="M2765" s="298" t="s">
        <v>119</v>
      </c>
      <c r="N2765" s="353">
        <v>250</v>
      </c>
      <c r="O2765" s="296"/>
      <c r="P2765" s="297"/>
      <c r="Q2765" s="293"/>
      <c r="R2765" s="293"/>
      <c r="S2765" s="293"/>
    </row>
    <row r="2766" spans="1:19" ht="15">
      <c r="B2766" s="247">
        <f t="shared" si="10"/>
        <v>6221</v>
      </c>
      <c r="C2766" s="293" t="s">
        <v>429</v>
      </c>
      <c r="D2766" s="294" t="s">
        <v>395</v>
      </c>
      <c r="E2766" s="455">
        <v>3350</v>
      </c>
      <c r="F2766" s="293" t="s">
        <v>198</v>
      </c>
      <c r="G2766" s="293" t="s">
        <v>4314</v>
      </c>
      <c r="H2766" s="544">
        <v>44993</v>
      </c>
      <c r="I2766" s="293" t="s">
        <v>164</v>
      </c>
      <c r="J2766" s="256" t="s">
        <v>3575</v>
      </c>
      <c r="K2766" s="293" t="s">
        <v>1749</v>
      </c>
      <c r="L2766" s="251">
        <v>733885</v>
      </c>
      <c r="M2766" s="298" t="s">
        <v>1445</v>
      </c>
      <c r="N2766" s="353">
        <v>264</v>
      </c>
      <c r="O2766" s="296"/>
      <c r="P2766" s="297"/>
      <c r="Q2766" s="293"/>
      <c r="R2766" s="293"/>
      <c r="S2766" s="293"/>
    </row>
    <row r="2767" spans="1:19" ht="15">
      <c r="B2767" s="247">
        <f t="shared" si="10"/>
        <v>6222</v>
      </c>
      <c r="C2767" s="293" t="s">
        <v>429</v>
      </c>
      <c r="D2767" s="294" t="s">
        <v>1582</v>
      </c>
      <c r="E2767" s="455">
        <v>1650</v>
      </c>
      <c r="F2767" s="293" t="s">
        <v>166</v>
      </c>
      <c r="G2767" s="293" t="s">
        <v>7</v>
      </c>
      <c r="H2767" s="544">
        <v>44993</v>
      </c>
      <c r="I2767" s="293" t="s">
        <v>164</v>
      </c>
      <c r="J2767" s="256" t="s">
        <v>4227</v>
      </c>
      <c r="K2767" s="293" t="s">
        <v>903</v>
      </c>
      <c r="L2767" s="251" t="s">
        <v>4370</v>
      </c>
      <c r="M2767" s="298" t="s">
        <v>1587</v>
      </c>
      <c r="N2767" s="353">
        <v>326</v>
      </c>
      <c r="O2767" s="296"/>
      <c r="P2767" s="297"/>
      <c r="Q2767" s="293"/>
      <c r="R2767" s="293"/>
      <c r="S2767" s="293"/>
    </row>
    <row r="2768" spans="1:19" ht="15">
      <c r="B2768" s="247">
        <f t="shared" si="10"/>
        <v>6223</v>
      </c>
      <c r="C2768" s="255" t="s">
        <v>429</v>
      </c>
      <c r="D2768" s="294" t="s">
        <v>4398</v>
      </c>
      <c r="E2768" s="455">
        <v>1000</v>
      </c>
      <c r="F2768" s="293" t="s">
        <v>303</v>
      </c>
      <c r="G2768" s="293" t="s">
        <v>4314</v>
      </c>
      <c r="H2768" s="544">
        <v>44995</v>
      </c>
      <c r="I2768" s="293" t="s">
        <v>187</v>
      </c>
      <c r="J2768" s="256" t="s">
        <v>4400</v>
      </c>
      <c r="K2768" s="293" t="s">
        <v>1775</v>
      </c>
      <c r="L2768" s="251">
        <v>765504</v>
      </c>
      <c r="M2768" s="298" t="s">
        <v>4397</v>
      </c>
      <c r="N2768" s="353">
        <v>488</v>
      </c>
      <c r="O2768" s="296"/>
      <c r="P2768" s="297"/>
      <c r="Q2768" s="293"/>
      <c r="R2768" s="293"/>
      <c r="S2768" s="293"/>
    </row>
    <row r="2769" spans="2:19" ht="15">
      <c r="B2769" s="247">
        <f t="shared" si="10"/>
        <v>6224</v>
      </c>
      <c r="C2769" s="293" t="s">
        <v>429</v>
      </c>
      <c r="D2769" s="294" t="s">
        <v>4230</v>
      </c>
      <c r="E2769" s="455">
        <v>1650</v>
      </c>
      <c r="F2769" s="293" t="s">
        <v>166</v>
      </c>
      <c r="G2769" s="293" t="s">
        <v>4314</v>
      </c>
      <c r="H2769" s="544">
        <v>44995</v>
      </c>
      <c r="I2769" s="293" t="s">
        <v>164</v>
      </c>
      <c r="J2769" s="256" t="s">
        <v>4401</v>
      </c>
      <c r="K2769" s="293" t="s">
        <v>903</v>
      </c>
      <c r="L2769" s="251">
        <v>763442</v>
      </c>
      <c r="M2769" s="298" t="s">
        <v>4234</v>
      </c>
      <c r="N2769" s="353">
        <v>469</v>
      </c>
      <c r="O2769" s="296"/>
      <c r="P2769" s="297"/>
      <c r="Q2769" s="293"/>
      <c r="R2769" s="293"/>
      <c r="S2769" s="293"/>
    </row>
    <row r="2770" spans="2:19" ht="15">
      <c r="B2770" s="247">
        <f t="shared" si="10"/>
        <v>6225</v>
      </c>
      <c r="C2770" s="255" t="s">
        <v>429</v>
      </c>
      <c r="D2770" s="255" t="s">
        <v>819</v>
      </c>
      <c r="E2770" s="248">
        <v>2180</v>
      </c>
      <c r="F2770" s="255" t="s">
        <v>163</v>
      </c>
      <c r="G2770" s="457" t="s">
        <v>7</v>
      </c>
      <c r="H2770" s="252">
        <v>44988</v>
      </c>
      <c r="I2770" s="256" t="s">
        <v>164</v>
      </c>
      <c r="J2770" s="256" t="s">
        <v>4404</v>
      </c>
      <c r="K2770" s="255" t="s">
        <v>1751</v>
      </c>
      <c r="L2770" s="742" t="s">
        <v>4403</v>
      </c>
      <c r="M2770" s="255" t="s">
        <v>861</v>
      </c>
      <c r="N2770" s="249">
        <v>187</v>
      </c>
      <c r="O2770" s="296"/>
      <c r="P2770" s="297"/>
      <c r="Q2770" s="293"/>
      <c r="R2770" s="293"/>
      <c r="S2770" s="293"/>
    </row>
    <row r="2771" spans="2:19" ht="15">
      <c r="B2771" s="247">
        <f t="shared" si="10"/>
        <v>6226</v>
      </c>
      <c r="C2771" s="293" t="s">
        <v>429</v>
      </c>
      <c r="D2771" s="294" t="s">
        <v>818</v>
      </c>
      <c r="E2771" s="455">
        <v>3350</v>
      </c>
      <c r="F2771" s="293" t="s">
        <v>865</v>
      </c>
      <c r="G2771" s="293" t="s">
        <v>4405</v>
      </c>
      <c r="H2771" s="544">
        <v>44999</v>
      </c>
      <c r="I2771" s="293" t="s">
        <v>164</v>
      </c>
      <c r="J2771" s="256" t="s">
        <v>2632</v>
      </c>
      <c r="K2771" s="293" t="s">
        <v>1770</v>
      </c>
      <c r="L2771" s="251">
        <v>27739</v>
      </c>
      <c r="M2771" s="298" t="s">
        <v>860</v>
      </c>
      <c r="N2771" s="353">
        <v>319</v>
      </c>
      <c r="O2771" s="296"/>
      <c r="P2771" s="297"/>
      <c r="Q2771" s="293"/>
      <c r="R2771" s="293"/>
      <c r="S2771" s="293"/>
    </row>
    <row r="2772" spans="2:19" ht="15">
      <c r="B2772" s="247">
        <f t="shared" si="10"/>
        <v>6227</v>
      </c>
      <c r="C2772" s="293" t="s">
        <v>429</v>
      </c>
      <c r="D2772" s="294" t="s">
        <v>818</v>
      </c>
      <c r="E2772" s="455">
        <v>3350</v>
      </c>
      <c r="F2772" s="293" t="s">
        <v>198</v>
      </c>
      <c r="G2772" s="293" t="s">
        <v>4405</v>
      </c>
      <c r="H2772" s="544">
        <v>44999</v>
      </c>
      <c r="I2772" s="293" t="s">
        <v>164</v>
      </c>
      <c r="J2772" s="256" t="s">
        <v>3519</v>
      </c>
      <c r="K2772" s="293" t="s">
        <v>1749</v>
      </c>
      <c r="L2772" s="251">
        <v>27720</v>
      </c>
      <c r="M2772" s="298" t="s">
        <v>860</v>
      </c>
      <c r="N2772" s="353">
        <v>330</v>
      </c>
      <c r="O2772" s="296"/>
      <c r="P2772" s="297"/>
      <c r="Q2772" s="293"/>
      <c r="R2772" s="293"/>
      <c r="S2772" s="293"/>
    </row>
    <row r="2773" spans="2:19" ht="15">
      <c r="B2773" s="247">
        <f t="shared" si="10"/>
        <v>6228</v>
      </c>
      <c r="C2773" s="293" t="s">
        <v>446</v>
      </c>
      <c r="D2773" s="294" t="s">
        <v>217</v>
      </c>
      <c r="E2773" s="455">
        <v>50000</v>
      </c>
      <c r="F2773" s="293" t="s">
        <v>163</v>
      </c>
      <c r="G2773" s="293" t="s">
        <v>7</v>
      </c>
      <c r="H2773" s="544">
        <v>45001</v>
      </c>
      <c r="I2773" s="293" t="s">
        <v>1873</v>
      </c>
      <c r="J2773" s="256" t="s">
        <v>4407</v>
      </c>
      <c r="K2773" s="293" t="s">
        <v>1751</v>
      </c>
      <c r="L2773" s="251" t="s">
        <v>4406</v>
      </c>
      <c r="M2773" s="298" t="s">
        <v>1094</v>
      </c>
      <c r="N2773" s="353">
        <v>69</v>
      </c>
      <c r="O2773" s="296"/>
      <c r="P2773" s="297"/>
      <c r="Q2773" s="293"/>
      <c r="R2773" s="293"/>
      <c r="S2773" s="293"/>
    </row>
    <row r="2774" spans="2:19" ht="15">
      <c r="B2774" s="247">
        <f t="shared" si="10"/>
        <v>6229</v>
      </c>
      <c r="C2774" s="293" t="s">
        <v>429</v>
      </c>
      <c r="D2774" s="294" t="s">
        <v>2904</v>
      </c>
      <c r="E2774" s="455">
        <v>3800</v>
      </c>
      <c r="F2774" s="293" t="s">
        <v>865</v>
      </c>
      <c r="G2774" s="293" t="s">
        <v>432</v>
      </c>
      <c r="H2774" s="544">
        <v>45002</v>
      </c>
      <c r="I2774" s="293" t="s">
        <v>164</v>
      </c>
      <c r="J2774" s="256" t="s">
        <v>2276</v>
      </c>
      <c r="K2774" s="293" t="s">
        <v>1770</v>
      </c>
      <c r="L2774" s="251">
        <v>37376</v>
      </c>
      <c r="M2774" s="298" t="s">
        <v>2903</v>
      </c>
      <c r="N2774" s="353">
        <v>431</v>
      </c>
      <c r="O2774" s="296"/>
      <c r="P2774" s="297"/>
      <c r="Q2774" s="293"/>
      <c r="R2774" s="293"/>
      <c r="S2774" s="293"/>
    </row>
    <row r="2775" spans="2:19" ht="15">
      <c r="B2775" s="247">
        <f t="shared" si="10"/>
        <v>6230</v>
      </c>
      <c r="C2775" s="293" t="s">
        <v>446</v>
      </c>
      <c r="D2775" s="294" t="s">
        <v>326</v>
      </c>
      <c r="E2775" s="455">
        <v>29000</v>
      </c>
      <c r="F2775" s="293" t="s">
        <v>198</v>
      </c>
      <c r="G2775" s="293" t="s">
        <v>4314</v>
      </c>
      <c r="H2775" s="544">
        <v>45002</v>
      </c>
      <c r="I2775" s="293" t="s">
        <v>224</v>
      </c>
      <c r="J2775" s="256" t="s">
        <v>4408</v>
      </c>
      <c r="K2775" s="293" t="s">
        <v>1749</v>
      </c>
      <c r="L2775" s="251">
        <v>12584</v>
      </c>
      <c r="M2775" s="298" t="s">
        <v>1252</v>
      </c>
      <c r="N2775" s="353">
        <v>147</v>
      </c>
      <c r="O2775" s="296"/>
      <c r="P2775" s="297"/>
      <c r="Q2775" s="293"/>
      <c r="R2775" s="293"/>
      <c r="S2775" s="293"/>
    </row>
    <row r="2776" spans="2:19" ht="30">
      <c r="B2776" s="247">
        <f t="shared" si="10"/>
        <v>6231</v>
      </c>
      <c r="C2776" s="255" t="s">
        <v>429</v>
      </c>
      <c r="D2776" s="294" t="s">
        <v>4398</v>
      </c>
      <c r="E2776" s="455">
        <v>2275</v>
      </c>
      <c r="F2776" s="293" t="s">
        <v>303</v>
      </c>
      <c r="G2776" s="448" t="s">
        <v>4411</v>
      </c>
      <c r="H2776" s="544">
        <v>45002</v>
      </c>
      <c r="I2776" s="293" t="s">
        <v>164</v>
      </c>
      <c r="J2776" s="256" t="s">
        <v>4409</v>
      </c>
      <c r="K2776" s="293" t="s">
        <v>1775</v>
      </c>
      <c r="L2776" s="251" t="s">
        <v>4410</v>
      </c>
      <c r="M2776" s="298" t="s">
        <v>4397</v>
      </c>
      <c r="N2776" s="353">
        <v>488</v>
      </c>
      <c r="O2776" s="296"/>
      <c r="P2776" s="297"/>
      <c r="Q2776" s="293"/>
      <c r="R2776" s="293"/>
      <c r="S2776" s="293"/>
    </row>
    <row r="2777" spans="2:19" ht="15">
      <c r="B2777" s="247">
        <f t="shared" si="10"/>
        <v>6232</v>
      </c>
      <c r="C2777" s="293" t="s">
        <v>429</v>
      </c>
      <c r="D2777" s="294" t="s">
        <v>2112</v>
      </c>
      <c r="E2777" s="455">
        <v>4400</v>
      </c>
      <c r="F2777" s="293" t="s">
        <v>163</v>
      </c>
      <c r="G2777" s="293" t="s">
        <v>4314</v>
      </c>
      <c r="H2777" s="544">
        <v>45002</v>
      </c>
      <c r="I2777" s="293" t="s">
        <v>164</v>
      </c>
      <c r="J2777" s="256" t="s">
        <v>4415</v>
      </c>
      <c r="K2777" s="293" t="s">
        <v>1751</v>
      </c>
      <c r="L2777" s="251">
        <v>870140</v>
      </c>
      <c r="M2777" s="298" t="s">
        <v>2108</v>
      </c>
      <c r="N2777" s="353">
        <v>360</v>
      </c>
      <c r="O2777" s="296"/>
      <c r="P2777" s="297"/>
      <c r="Q2777" s="293"/>
      <c r="R2777" s="293"/>
      <c r="S2777" s="293"/>
    </row>
    <row r="2778" spans="2:19" ht="15">
      <c r="B2778" s="247">
        <f t="shared" si="10"/>
        <v>6233</v>
      </c>
      <c r="C2778" s="293" t="s">
        <v>429</v>
      </c>
      <c r="D2778" s="294" t="s">
        <v>1054</v>
      </c>
      <c r="E2778" s="455">
        <v>900</v>
      </c>
      <c r="F2778" s="293" t="s">
        <v>303</v>
      </c>
      <c r="G2778" s="293" t="s">
        <v>7</v>
      </c>
      <c r="H2778" s="544">
        <v>45006</v>
      </c>
      <c r="I2778" s="293" t="s">
        <v>402</v>
      </c>
      <c r="J2778" s="256" t="s">
        <v>4316</v>
      </c>
      <c r="K2778" s="293" t="s">
        <v>1775</v>
      </c>
      <c r="L2778" s="251" t="s">
        <v>4416</v>
      </c>
      <c r="M2778" s="298" t="s">
        <v>1052</v>
      </c>
      <c r="N2778" s="353">
        <v>50</v>
      </c>
      <c r="O2778" s="296"/>
      <c r="P2778" s="297"/>
      <c r="Q2778" s="293"/>
      <c r="R2778" s="293"/>
      <c r="S2778" s="293"/>
    </row>
    <row r="2779" spans="2:19" ht="15">
      <c r="B2779" s="247">
        <f t="shared" si="10"/>
        <v>6234</v>
      </c>
      <c r="C2779" s="293" t="s">
        <v>429</v>
      </c>
      <c r="D2779" s="294" t="s">
        <v>215</v>
      </c>
      <c r="E2779" s="455">
        <v>3450</v>
      </c>
      <c r="F2779" s="293" t="s">
        <v>166</v>
      </c>
      <c r="G2779" s="293" t="s">
        <v>7</v>
      </c>
      <c r="H2779" s="544">
        <v>45006</v>
      </c>
      <c r="I2779" s="293" t="s">
        <v>164</v>
      </c>
      <c r="J2779" s="256" t="s">
        <v>4419</v>
      </c>
      <c r="K2779" s="293" t="s">
        <v>903</v>
      </c>
      <c r="L2779" s="251" t="s">
        <v>4417</v>
      </c>
      <c r="M2779" s="298" t="s">
        <v>92</v>
      </c>
      <c r="N2779" s="353">
        <v>200</v>
      </c>
      <c r="O2779" s="296"/>
      <c r="P2779" s="297"/>
      <c r="Q2779" s="293"/>
      <c r="R2779" s="293"/>
      <c r="S2779" s="293"/>
    </row>
    <row r="2780" spans="2:19" ht="15">
      <c r="B2780" s="247">
        <f t="shared" si="10"/>
        <v>6235</v>
      </c>
      <c r="C2780" s="293" t="s">
        <v>429</v>
      </c>
      <c r="D2780" s="294" t="s">
        <v>517</v>
      </c>
      <c r="E2780" s="455">
        <v>2000</v>
      </c>
      <c r="F2780" s="293" t="s">
        <v>518</v>
      </c>
      <c r="G2780" s="293" t="s">
        <v>7</v>
      </c>
      <c r="H2780" s="544">
        <v>45006</v>
      </c>
      <c r="I2780" s="293" t="s">
        <v>280</v>
      </c>
      <c r="J2780" s="256" t="s">
        <v>4420</v>
      </c>
      <c r="K2780" s="293" t="s">
        <v>1771</v>
      </c>
      <c r="L2780" s="251" t="s">
        <v>4418</v>
      </c>
      <c r="M2780" s="298" t="s">
        <v>841</v>
      </c>
      <c r="N2780" s="353">
        <v>298</v>
      </c>
      <c r="O2780" s="296"/>
      <c r="P2780" s="297"/>
      <c r="Q2780" s="293"/>
      <c r="R2780" s="293"/>
      <c r="S2780" s="293"/>
    </row>
    <row r="2781" spans="2:19" ht="15">
      <c r="B2781" s="247">
        <f t="shared" si="10"/>
        <v>6236</v>
      </c>
      <c r="C2781" s="293" t="s">
        <v>429</v>
      </c>
      <c r="D2781" s="294" t="s">
        <v>630</v>
      </c>
      <c r="E2781" s="455">
        <v>23000</v>
      </c>
      <c r="F2781" s="293" t="s">
        <v>163</v>
      </c>
      <c r="G2781" s="293" t="s">
        <v>4314</v>
      </c>
      <c r="H2781" s="544">
        <v>45006</v>
      </c>
      <c r="I2781" s="293" t="s">
        <v>224</v>
      </c>
      <c r="J2781" s="256" t="s">
        <v>4119</v>
      </c>
      <c r="K2781" s="293" t="s">
        <v>1751</v>
      </c>
      <c r="L2781" s="251">
        <v>33979</v>
      </c>
      <c r="M2781" s="298" t="s">
        <v>1604</v>
      </c>
      <c r="N2781" s="353">
        <v>341</v>
      </c>
      <c r="O2781" s="296" t="s">
        <v>686</v>
      </c>
      <c r="P2781" s="297"/>
      <c r="Q2781" s="293"/>
      <c r="R2781" s="293"/>
      <c r="S2781" s="293"/>
    </row>
    <row r="2782" spans="2:19" ht="15">
      <c r="B2782" s="247">
        <f t="shared" si="10"/>
        <v>6237</v>
      </c>
      <c r="C2782" s="293" t="s">
        <v>429</v>
      </c>
      <c r="D2782" s="294" t="s">
        <v>420</v>
      </c>
      <c r="E2782" s="455">
        <v>4335</v>
      </c>
      <c r="F2782" s="293" t="s">
        <v>198</v>
      </c>
      <c r="G2782" s="293" t="s">
        <v>4314</v>
      </c>
      <c r="H2782" s="544">
        <v>45007</v>
      </c>
      <c r="I2782" s="293" t="s">
        <v>164</v>
      </c>
      <c r="J2782" s="256" t="s">
        <v>4423</v>
      </c>
      <c r="K2782" s="293" t="s">
        <v>1749</v>
      </c>
      <c r="L2782" s="251">
        <v>34249</v>
      </c>
      <c r="M2782" s="298" t="s">
        <v>1457</v>
      </c>
      <c r="N2782" s="353">
        <v>462</v>
      </c>
      <c r="O2782" s="296" t="s">
        <v>686</v>
      </c>
      <c r="P2782" s="297"/>
      <c r="Q2782" s="293"/>
      <c r="R2782" s="293"/>
      <c r="S2782" s="293"/>
    </row>
    <row r="2783" spans="2:19" ht="15">
      <c r="B2783" s="247">
        <f t="shared" si="10"/>
        <v>6238</v>
      </c>
      <c r="C2783" s="293" t="s">
        <v>429</v>
      </c>
      <c r="D2783" s="294" t="s">
        <v>1046</v>
      </c>
      <c r="E2783" s="455">
        <v>2000</v>
      </c>
      <c r="F2783" s="293" t="s">
        <v>303</v>
      </c>
      <c r="G2783" s="293" t="s">
        <v>7</v>
      </c>
      <c r="H2783" s="544">
        <v>45007</v>
      </c>
      <c r="I2783" s="293" t="s">
        <v>634</v>
      </c>
      <c r="J2783" s="256" t="s">
        <v>2403</v>
      </c>
      <c r="K2783" s="293" t="s">
        <v>1775</v>
      </c>
      <c r="L2783" s="251" t="s">
        <v>4421</v>
      </c>
      <c r="M2783" s="298" t="s">
        <v>1044</v>
      </c>
      <c r="N2783" s="353">
        <v>47</v>
      </c>
      <c r="O2783" s="296" t="s">
        <v>686</v>
      </c>
      <c r="P2783" s="297"/>
      <c r="Q2783" s="293"/>
      <c r="R2783" s="293"/>
      <c r="S2783" s="293"/>
    </row>
    <row r="2784" spans="2:19" ht="15">
      <c r="B2784" s="247">
        <f t="shared" si="10"/>
        <v>6239</v>
      </c>
      <c r="C2784" s="293" t="s">
        <v>429</v>
      </c>
      <c r="D2784" s="294" t="s">
        <v>4284</v>
      </c>
      <c r="E2784" s="455">
        <v>200</v>
      </c>
      <c r="F2784" s="293" t="s">
        <v>518</v>
      </c>
      <c r="G2784" s="293" t="s">
        <v>7</v>
      </c>
      <c r="H2784" s="544">
        <v>45007</v>
      </c>
      <c r="I2784" s="293" t="s">
        <v>402</v>
      </c>
      <c r="J2784" s="256" t="s">
        <v>284</v>
      </c>
      <c r="K2784" s="293" t="s">
        <v>1771</v>
      </c>
      <c r="L2784" s="251" t="s">
        <v>4422</v>
      </c>
      <c r="M2784" s="298" t="s">
        <v>4268</v>
      </c>
      <c r="N2784" s="353">
        <v>474</v>
      </c>
      <c r="O2784" s="296" t="s">
        <v>686</v>
      </c>
      <c r="P2784" s="297"/>
      <c r="Q2784" s="293"/>
      <c r="R2784" s="293"/>
      <c r="S2784" s="293"/>
    </row>
    <row r="2785" spans="2:19" ht="15">
      <c r="B2785" s="247">
        <f t="shared" si="10"/>
        <v>6240</v>
      </c>
      <c r="C2785" s="293" t="s">
        <v>429</v>
      </c>
      <c r="D2785" s="294" t="s">
        <v>3860</v>
      </c>
      <c r="E2785" s="455">
        <v>5200</v>
      </c>
      <c r="F2785" s="293" t="s">
        <v>865</v>
      </c>
      <c r="G2785" s="293" t="s">
        <v>7</v>
      </c>
      <c r="H2785" s="544">
        <v>45008</v>
      </c>
      <c r="I2785" s="293" t="s">
        <v>164</v>
      </c>
      <c r="J2785" s="256" t="s">
        <v>5676</v>
      </c>
      <c r="K2785" s="293" t="s">
        <v>1770</v>
      </c>
      <c r="L2785" s="251" t="s">
        <v>4424</v>
      </c>
      <c r="M2785" s="298" t="s">
        <v>3853</v>
      </c>
      <c r="N2785" s="353">
        <v>461</v>
      </c>
      <c r="O2785" s="296" t="s">
        <v>686</v>
      </c>
      <c r="P2785" s="297"/>
      <c r="Q2785" s="293"/>
      <c r="R2785" s="293"/>
      <c r="S2785" s="293"/>
    </row>
    <row r="2786" spans="2:19" ht="15">
      <c r="B2786" s="247">
        <f t="shared" si="10"/>
        <v>6241</v>
      </c>
      <c r="C2786" s="255" t="s">
        <v>429</v>
      </c>
      <c r="D2786" s="255" t="s">
        <v>2831</v>
      </c>
      <c r="E2786" s="248">
        <v>2180</v>
      </c>
      <c r="F2786" s="255" t="s">
        <v>303</v>
      </c>
      <c r="G2786" s="457" t="s">
        <v>1875</v>
      </c>
      <c r="H2786" s="252">
        <v>45008</v>
      </c>
      <c r="I2786" s="256" t="s">
        <v>164</v>
      </c>
      <c r="J2786" s="256" t="s">
        <v>3417</v>
      </c>
      <c r="K2786" s="255" t="s">
        <v>2038</v>
      </c>
      <c r="L2786" s="742">
        <v>23887</v>
      </c>
      <c r="M2786" s="255" t="s">
        <v>2830</v>
      </c>
      <c r="N2786" s="249">
        <v>410</v>
      </c>
      <c r="O2786" s="296" t="s">
        <v>686</v>
      </c>
      <c r="P2786" s="297"/>
      <c r="Q2786" s="293"/>
      <c r="R2786" s="293"/>
      <c r="S2786" s="293"/>
    </row>
    <row r="2787" spans="2:19" ht="15">
      <c r="B2787" s="247">
        <f t="shared" si="10"/>
        <v>6242</v>
      </c>
      <c r="C2787" s="293" t="s">
        <v>429</v>
      </c>
      <c r="D2787" s="294" t="s">
        <v>8684</v>
      </c>
      <c r="E2787" s="455">
        <v>7000</v>
      </c>
      <c r="F2787" s="293" t="s">
        <v>198</v>
      </c>
      <c r="G2787" s="293" t="s">
        <v>7</v>
      </c>
      <c r="H2787" s="544">
        <v>45009</v>
      </c>
      <c r="I2787" s="293" t="s">
        <v>164</v>
      </c>
      <c r="J2787" s="256" t="s">
        <v>5665</v>
      </c>
      <c r="K2787" s="293" t="s">
        <v>1749</v>
      </c>
      <c r="L2787" s="251" t="s">
        <v>4425</v>
      </c>
      <c r="M2787" s="298" t="s">
        <v>2871</v>
      </c>
      <c r="N2787" s="353">
        <v>422</v>
      </c>
      <c r="O2787" s="296" t="s">
        <v>686</v>
      </c>
      <c r="P2787" s="297"/>
      <c r="Q2787" s="293"/>
      <c r="R2787" s="293"/>
      <c r="S2787" s="293"/>
    </row>
    <row r="2788" spans="2:19" ht="15">
      <c r="B2788" s="247">
        <f t="shared" si="10"/>
        <v>6243</v>
      </c>
      <c r="C2788" s="293" t="s">
        <v>429</v>
      </c>
      <c r="D2788" s="294" t="s">
        <v>4427</v>
      </c>
      <c r="E2788" s="455">
        <v>2000</v>
      </c>
      <c r="F2788" s="293" t="s">
        <v>198</v>
      </c>
      <c r="G2788" s="293" t="s">
        <v>7</v>
      </c>
      <c r="H2788" s="544">
        <v>45008</v>
      </c>
      <c r="I2788" s="293" t="s">
        <v>187</v>
      </c>
      <c r="J2788" s="256" t="s">
        <v>4429</v>
      </c>
      <c r="K2788" s="293" t="s">
        <v>1749</v>
      </c>
      <c r="L2788" s="251" t="s">
        <v>4428</v>
      </c>
      <c r="M2788" s="298" t="s">
        <v>4426</v>
      </c>
      <c r="N2788" s="353">
        <v>491</v>
      </c>
      <c r="O2788" s="296" t="s">
        <v>686</v>
      </c>
      <c r="P2788" s="297"/>
      <c r="Q2788" s="293"/>
      <c r="R2788" s="293"/>
      <c r="S2788" s="293"/>
    </row>
    <row r="2789" spans="2:19" ht="15">
      <c r="B2789" s="247">
        <f t="shared" si="10"/>
        <v>6244</v>
      </c>
      <c r="C2789" s="293" t="s">
        <v>429</v>
      </c>
      <c r="D2789" s="294" t="s">
        <v>4389</v>
      </c>
      <c r="E2789" s="455">
        <v>2800</v>
      </c>
      <c r="F2789" s="293" t="s">
        <v>198</v>
      </c>
      <c r="G2789" s="293" t="s">
        <v>4314</v>
      </c>
      <c r="H2789" s="544">
        <v>45009</v>
      </c>
      <c r="I2789" s="293" t="s">
        <v>164</v>
      </c>
      <c r="J2789" s="256" t="s">
        <v>7625</v>
      </c>
      <c r="K2789" s="293" t="s">
        <v>1749</v>
      </c>
      <c r="L2789" s="251">
        <v>959668</v>
      </c>
      <c r="M2789" s="298" t="s">
        <v>1171</v>
      </c>
      <c r="N2789" s="353">
        <v>467</v>
      </c>
      <c r="O2789" s="296" t="s">
        <v>686</v>
      </c>
      <c r="P2789" s="297"/>
      <c r="Q2789" s="293"/>
      <c r="R2789" s="293"/>
      <c r="S2789" s="293"/>
    </row>
    <row r="2790" spans="2:19" ht="16.2" thickBot="1">
      <c r="B2790" s="247">
        <f t="shared" si="10"/>
        <v>6245</v>
      </c>
      <c r="C2790" s="211" t="s">
        <v>294</v>
      </c>
      <c r="D2790" s="294" t="s">
        <v>2201</v>
      </c>
      <c r="E2790" s="455">
        <v>1600</v>
      </c>
      <c r="F2790" s="293" t="s">
        <v>166</v>
      </c>
      <c r="G2790" s="293" t="s">
        <v>7</v>
      </c>
      <c r="H2790" s="544">
        <v>45009</v>
      </c>
      <c r="I2790" s="293" t="s">
        <v>164</v>
      </c>
      <c r="J2790" s="256" t="s">
        <v>4432</v>
      </c>
      <c r="K2790" s="293" t="s">
        <v>903</v>
      </c>
      <c r="L2790" s="251" t="s">
        <v>4430</v>
      </c>
      <c r="M2790" s="298" t="s">
        <v>2200</v>
      </c>
      <c r="N2790" s="353">
        <v>365</v>
      </c>
      <c r="O2790" s="296" t="s">
        <v>686</v>
      </c>
      <c r="P2790" s="297"/>
      <c r="Q2790" s="293"/>
      <c r="R2790" s="293"/>
      <c r="S2790" s="293"/>
    </row>
    <row r="2791" spans="2:19" ht="15.6" thickBot="1">
      <c r="B2791" s="247">
        <f t="shared" si="10"/>
        <v>6246</v>
      </c>
      <c r="C2791" s="293" t="s">
        <v>429</v>
      </c>
      <c r="D2791" s="288" t="s">
        <v>989</v>
      </c>
      <c r="E2791" s="455">
        <v>4200</v>
      </c>
      <c r="F2791" s="293" t="s">
        <v>163</v>
      </c>
      <c r="G2791" s="293" t="s">
        <v>7</v>
      </c>
      <c r="H2791" s="544">
        <v>45013</v>
      </c>
      <c r="I2791" s="293" t="s">
        <v>164</v>
      </c>
      <c r="J2791" s="256" t="s">
        <v>571</v>
      </c>
      <c r="K2791" s="293" t="s">
        <v>1751</v>
      </c>
      <c r="L2791" s="251" t="s">
        <v>4433</v>
      </c>
      <c r="M2791" s="298" t="s">
        <v>987</v>
      </c>
      <c r="N2791" s="353">
        <v>471</v>
      </c>
      <c r="O2791" s="296" t="s">
        <v>686</v>
      </c>
      <c r="P2791" s="297"/>
      <c r="Q2791" s="293"/>
      <c r="R2791" s="293"/>
      <c r="S2791" s="293"/>
    </row>
    <row r="2792" spans="2:19" ht="15">
      <c r="B2792" s="247">
        <f t="shared" si="10"/>
        <v>6247</v>
      </c>
      <c r="C2792" s="293" t="s">
        <v>429</v>
      </c>
      <c r="D2792" s="294" t="s">
        <v>443</v>
      </c>
      <c r="E2792" s="455">
        <v>11200</v>
      </c>
      <c r="F2792" s="293" t="s">
        <v>198</v>
      </c>
      <c r="G2792" s="293" t="s">
        <v>4314</v>
      </c>
      <c r="H2792" s="544">
        <v>45012</v>
      </c>
      <c r="I2792" s="293" t="s">
        <v>164</v>
      </c>
      <c r="J2792" s="256" t="s">
        <v>4435</v>
      </c>
      <c r="K2792" s="293" t="s">
        <v>1749</v>
      </c>
      <c r="L2792" s="251">
        <v>43493</v>
      </c>
      <c r="M2792" s="298" t="s">
        <v>1320</v>
      </c>
      <c r="N2792" s="353">
        <v>178</v>
      </c>
      <c r="O2792" s="296" t="s">
        <v>686</v>
      </c>
      <c r="P2792" s="297"/>
      <c r="Q2792" s="293"/>
      <c r="R2792" s="293"/>
      <c r="S2792" s="293"/>
    </row>
    <row r="2793" spans="2:19" ht="15">
      <c r="B2793" s="247">
        <f t="shared" si="10"/>
        <v>6248</v>
      </c>
      <c r="C2793" s="293" t="s">
        <v>429</v>
      </c>
      <c r="D2793" s="294" t="s">
        <v>381</v>
      </c>
      <c r="E2793" s="455">
        <v>3350</v>
      </c>
      <c r="F2793" s="293" t="s">
        <v>198</v>
      </c>
      <c r="G2793" s="293" t="s">
        <v>7</v>
      </c>
      <c r="H2793" s="544">
        <v>45012</v>
      </c>
      <c r="I2793" s="293" t="s">
        <v>164</v>
      </c>
      <c r="J2793" s="256" t="s">
        <v>3609</v>
      </c>
      <c r="K2793" s="293" t="s">
        <v>1749</v>
      </c>
      <c r="L2793" s="251" t="s">
        <v>4434</v>
      </c>
      <c r="M2793" s="298" t="s">
        <v>154</v>
      </c>
      <c r="N2793" s="353">
        <v>92</v>
      </c>
      <c r="O2793" s="296" t="s">
        <v>686</v>
      </c>
      <c r="P2793" s="297"/>
      <c r="Q2793" s="293"/>
      <c r="R2793" s="293"/>
      <c r="S2793" s="293"/>
    </row>
    <row r="2794" spans="2:19" ht="15">
      <c r="B2794" s="247">
        <f t="shared" si="10"/>
        <v>6249</v>
      </c>
      <c r="C2794" s="293" t="s">
        <v>429</v>
      </c>
      <c r="D2794" s="294" t="s">
        <v>35</v>
      </c>
      <c r="E2794" s="455">
        <v>5667</v>
      </c>
      <c r="F2794" s="293" t="s">
        <v>198</v>
      </c>
      <c r="G2794" s="293" t="s">
        <v>4314</v>
      </c>
      <c r="H2794" s="544">
        <v>45012</v>
      </c>
      <c r="I2794" s="293" t="s">
        <v>224</v>
      </c>
      <c r="J2794" s="256" t="s">
        <v>4559</v>
      </c>
      <c r="K2794" s="293" t="s">
        <v>1749</v>
      </c>
      <c r="L2794" s="251">
        <v>21441</v>
      </c>
      <c r="M2794" s="298" t="s">
        <v>36</v>
      </c>
      <c r="N2794" s="353">
        <v>194</v>
      </c>
      <c r="O2794" s="296" t="s">
        <v>686</v>
      </c>
      <c r="P2794" s="297"/>
      <c r="Q2794" s="293"/>
      <c r="R2794" s="293"/>
      <c r="S2794" s="293"/>
    </row>
    <row r="2795" spans="2:19" ht="14.1" customHeight="1">
      <c r="B2795" s="247">
        <f t="shared" si="10"/>
        <v>6250</v>
      </c>
      <c r="C2795" s="293" t="s">
        <v>427</v>
      </c>
      <c r="D2795" s="294" t="s">
        <v>84</v>
      </c>
      <c r="E2795" s="455">
        <v>3000</v>
      </c>
      <c r="F2795" s="293" t="s">
        <v>166</v>
      </c>
      <c r="G2795" s="293" t="s">
        <v>4436</v>
      </c>
      <c r="H2795" s="544">
        <v>44988</v>
      </c>
      <c r="I2795" s="293" t="s">
        <v>164</v>
      </c>
      <c r="J2795" s="268" t="s">
        <v>4438</v>
      </c>
      <c r="K2795" s="293" t="s">
        <v>903</v>
      </c>
      <c r="L2795" s="533" t="s">
        <v>4437</v>
      </c>
      <c r="M2795" s="298" t="s">
        <v>85</v>
      </c>
      <c r="N2795" s="251">
        <v>216</v>
      </c>
      <c r="O2795" s="296" t="s">
        <v>686</v>
      </c>
      <c r="P2795" s="297"/>
      <c r="Q2795" s="293"/>
      <c r="R2795" s="293"/>
      <c r="S2795" s="293"/>
    </row>
    <row r="2796" spans="2:19" ht="15">
      <c r="B2796" s="247">
        <f t="shared" si="10"/>
        <v>6251</v>
      </c>
      <c r="C2796" s="293" t="s">
        <v>427</v>
      </c>
      <c r="D2796" s="294" t="s">
        <v>4272</v>
      </c>
      <c r="E2796" s="455">
        <v>4900</v>
      </c>
      <c r="F2796" s="293" t="s">
        <v>255</v>
      </c>
      <c r="G2796" s="293" t="s">
        <v>38</v>
      </c>
      <c r="H2796" s="544">
        <v>45015</v>
      </c>
      <c r="I2796" s="293" t="s">
        <v>164</v>
      </c>
      <c r="J2796" s="256" t="s">
        <v>4439</v>
      </c>
      <c r="K2796" s="293" t="s">
        <v>1774</v>
      </c>
      <c r="L2796" s="251">
        <v>757</v>
      </c>
      <c r="M2796" s="298" t="s">
        <v>4271</v>
      </c>
      <c r="N2796" s="353">
        <v>476</v>
      </c>
      <c r="O2796" s="296" t="s">
        <v>686</v>
      </c>
      <c r="P2796" s="297"/>
      <c r="Q2796" s="293"/>
      <c r="R2796" s="293"/>
      <c r="S2796" s="293"/>
    </row>
    <row r="2797" spans="2:19" ht="15">
      <c r="B2797" s="247">
        <f t="shared" si="10"/>
        <v>6252</v>
      </c>
      <c r="C2797" s="293" t="s">
        <v>429</v>
      </c>
      <c r="D2797" s="294" t="s">
        <v>725</v>
      </c>
      <c r="E2797" s="455">
        <v>2250</v>
      </c>
      <c r="F2797" s="293" t="s">
        <v>518</v>
      </c>
      <c r="G2797" s="293" t="s">
        <v>4314</v>
      </c>
      <c r="H2797" s="544">
        <v>45015</v>
      </c>
      <c r="I2797" s="293" t="s">
        <v>164</v>
      </c>
      <c r="J2797" s="256" t="s">
        <v>588</v>
      </c>
      <c r="K2797" s="293" t="s">
        <v>1771</v>
      </c>
      <c r="L2797" s="251">
        <v>22911</v>
      </c>
      <c r="M2797" s="298" t="s">
        <v>842</v>
      </c>
      <c r="N2797" s="353">
        <v>371</v>
      </c>
      <c r="O2797" s="296" t="s">
        <v>686</v>
      </c>
      <c r="P2797" s="297"/>
      <c r="Q2797" s="293"/>
      <c r="R2797" s="293"/>
      <c r="S2797" s="293"/>
    </row>
    <row r="2798" spans="2:19" ht="15">
      <c r="B2798" s="247">
        <f t="shared" si="10"/>
        <v>6253</v>
      </c>
      <c r="C2798" s="293" t="s">
        <v>429</v>
      </c>
      <c r="D2798" s="294" t="s">
        <v>725</v>
      </c>
      <c r="E2798" s="455">
        <v>2200</v>
      </c>
      <c r="F2798" s="293" t="s">
        <v>518</v>
      </c>
      <c r="G2798" s="293" t="s">
        <v>4314</v>
      </c>
      <c r="H2798" s="544">
        <v>45015</v>
      </c>
      <c r="I2798" s="293" t="s">
        <v>164</v>
      </c>
      <c r="J2798" s="256" t="s">
        <v>4551</v>
      </c>
      <c r="K2798" s="293" t="s">
        <v>1771</v>
      </c>
      <c r="L2798" s="251">
        <v>22913</v>
      </c>
      <c r="M2798" s="298" t="s">
        <v>842</v>
      </c>
      <c r="N2798" s="353">
        <v>371</v>
      </c>
      <c r="O2798" s="296" t="s">
        <v>686</v>
      </c>
      <c r="P2798" s="297"/>
      <c r="Q2798" s="293"/>
      <c r="R2798" s="293"/>
      <c r="S2798" s="293"/>
    </row>
    <row r="2799" spans="2:19" ht="15">
      <c r="B2799" s="247">
        <f t="shared" si="10"/>
        <v>6254</v>
      </c>
      <c r="C2799" s="293" t="s">
        <v>429</v>
      </c>
      <c r="D2799" s="294" t="s">
        <v>1079</v>
      </c>
      <c r="E2799" s="455">
        <v>7000</v>
      </c>
      <c r="F2799" s="293" t="s">
        <v>303</v>
      </c>
      <c r="G2799" s="293" t="s">
        <v>7</v>
      </c>
      <c r="H2799" s="544">
        <v>45015</v>
      </c>
      <c r="I2799" s="293" t="s">
        <v>1873</v>
      </c>
      <c r="J2799" s="256" t="s">
        <v>285</v>
      </c>
      <c r="K2799" s="293" t="s">
        <v>1775</v>
      </c>
      <c r="L2799" s="251" t="s">
        <v>4440</v>
      </c>
      <c r="M2799" s="298" t="s">
        <v>1077</v>
      </c>
      <c r="N2799" s="353">
        <v>61</v>
      </c>
      <c r="O2799" s="296" t="s">
        <v>686</v>
      </c>
      <c r="P2799" s="297"/>
      <c r="Q2799" s="293"/>
      <c r="R2799" s="293"/>
      <c r="S2799" s="293"/>
    </row>
    <row r="2800" spans="2:19" ht="15">
      <c r="B2800" s="247">
        <f t="shared" si="10"/>
        <v>6255</v>
      </c>
      <c r="C2800" s="293" t="s">
        <v>429</v>
      </c>
      <c r="D2800" s="294" t="s">
        <v>22</v>
      </c>
      <c r="E2800" s="455">
        <v>1800</v>
      </c>
      <c r="F2800" s="293" t="s">
        <v>163</v>
      </c>
      <c r="G2800" s="293" t="s">
        <v>7</v>
      </c>
      <c r="H2800" s="544">
        <v>45015</v>
      </c>
      <c r="I2800" s="293" t="s">
        <v>164</v>
      </c>
      <c r="J2800" s="256" t="s">
        <v>3496</v>
      </c>
      <c r="K2800" s="293" t="s">
        <v>1751</v>
      </c>
      <c r="L2800" s="251" t="s">
        <v>4441</v>
      </c>
      <c r="M2800" s="298" t="s">
        <v>23</v>
      </c>
      <c r="N2800" s="353">
        <v>27</v>
      </c>
      <c r="O2800" s="296" t="s">
        <v>686</v>
      </c>
      <c r="P2800" s="297"/>
      <c r="Q2800" s="293"/>
      <c r="R2800" s="293"/>
      <c r="S2800" s="293"/>
    </row>
    <row r="2801" spans="2:19" ht="15">
      <c r="B2801" s="247">
        <f t="shared" si="10"/>
        <v>6256</v>
      </c>
      <c r="C2801" s="293" t="s">
        <v>429</v>
      </c>
      <c r="D2801" s="294" t="s">
        <v>640</v>
      </c>
      <c r="E2801" s="455">
        <v>2500</v>
      </c>
      <c r="F2801" s="293" t="s">
        <v>303</v>
      </c>
      <c r="G2801" s="293" t="s">
        <v>7</v>
      </c>
      <c r="H2801" s="544">
        <v>45015</v>
      </c>
      <c r="I2801" s="293" t="s">
        <v>4444</v>
      </c>
      <c r="J2801" s="256" t="s">
        <v>4445</v>
      </c>
      <c r="K2801" s="293" t="s">
        <v>1775</v>
      </c>
      <c r="L2801" s="251" t="s">
        <v>4442</v>
      </c>
      <c r="M2801" s="298" t="s">
        <v>1042</v>
      </c>
      <c r="N2801" s="353">
        <v>46</v>
      </c>
      <c r="O2801" s="296" t="s">
        <v>686</v>
      </c>
      <c r="P2801" s="297"/>
      <c r="Q2801" s="293"/>
      <c r="R2801" s="293"/>
      <c r="S2801" s="293"/>
    </row>
    <row r="2802" spans="2:19" ht="15">
      <c r="B2802" s="247">
        <f t="shared" si="10"/>
        <v>6257</v>
      </c>
      <c r="C2802" s="293" t="s">
        <v>429</v>
      </c>
      <c r="D2802" s="294" t="s">
        <v>210</v>
      </c>
      <c r="E2802" s="455">
        <v>900</v>
      </c>
      <c r="F2802" s="293" t="s">
        <v>303</v>
      </c>
      <c r="G2802" s="293" t="s">
        <v>4314</v>
      </c>
      <c r="H2802" s="544">
        <v>45013</v>
      </c>
      <c r="I2802" s="293" t="s">
        <v>402</v>
      </c>
      <c r="J2802" s="256" t="s">
        <v>4316</v>
      </c>
      <c r="K2802" s="293" t="s">
        <v>1775</v>
      </c>
      <c r="L2802" s="251">
        <v>37980</v>
      </c>
      <c r="M2802" s="298" t="s">
        <v>1367</v>
      </c>
      <c r="N2802" s="353">
        <v>367</v>
      </c>
      <c r="O2802" s="296" t="s">
        <v>686</v>
      </c>
      <c r="P2802" s="297"/>
      <c r="Q2802" s="293"/>
      <c r="R2802" s="293"/>
      <c r="S2802" s="293"/>
    </row>
    <row r="2803" spans="2:19" ht="15">
      <c r="B2803" s="247">
        <f t="shared" si="10"/>
        <v>6258</v>
      </c>
      <c r="C2803" s="293" t="s">
        <v>429</v>
      </c>
      <c r="D2803" s="294" t="s">
        <v>375</v>
      </c>
      <c r="E2803" s="455">
        <v>2800</v>
      </c>
      <c r="F2803" s="293" t="s">
        <v>198</v>
      </c>
      <c r="G2803" s="293" t="s">
        <v>7</v>
      </c>
      <c r="H2803" s="544">
        <v>45019</v>
      </c>
      <c r="I2803" s="293" t="s">
        <v>164</v>
      </c>
      <c r="J2803" s="256" t="s">
        <v>4450</v>
      </c>
      <c r="K2803" s="293" t="s">
        <v>1749</v>
      </c>
      <c r="L2803" s="251" t="s">
        <v>4447</v>
      </c>
      <c r="M2803" s="298" t="s">
        <v>1164</v>
      </c>
      <c r="N2803" s="353">
        <v>468</v>
      </c>
      <c r="O2803" s="296" t="s">
        <v>686</v>
      </c>
      <c r="P2803" s="297"/>
      <c r="Q2803" s="293"/>
      <c r="R2803" s="293"/>
      <c r="S2803" s="293"/>
    </row>
    <row r="2804" spans="2:19" ht="15">
      <c r="B2804" s="247">
        <f t="shared" si="10"/>
        <v>6259</v>
      </c>
      <c r="C2804" s="293" t="s">
        <v>429</v>
      </c>
      <c r="D2804" s="294" t="s">
        <v>4084</v>
      </c>
      <c r="E2804" s="455">
        <v>5200</v>
      </c>
      <c r="F2804" s="293" t="s">
        <v>198</v>
      </c>
      <c r="G2804" s="293" t="s">
        <v>7</v>
      </c>
      <c r="H2804" s="544">
        <v>45019</v>
      </c>
      <c r="I2804" s="293" t="s">
        <v>164</v>
      </c>
      <c r="J2804" s="256" t="s">
        <v>374</v>
      </c>
      <c r="K2804" s="293" t="s">
        <v>1749</v>
      </c>
      <c r="L2804" s="251" t="s">
        <v>4448</v>
      </c>
      <c r="M2804" s="298" t="s">
        <v>4083</v>
      </c>
      <c r="N2804" s="353">
        <v>464</v>
      </c>
      <c r="O2804" s="296" t="s">
        <v>686</v>
      </c>
      <c r="P2804" s="297"/>
      <c r="Q2804" s="293"/>
      <c r="R2804" s="293"/>
      <c r="S2804" s="293"/>
    </row>
    <row r="2805" spans="2:19" ht="15">
      <c r="B2805" s="247">
        <f t="shared" si="10"/>
        <v>6260</v>
      </c>
      <c r="C2805" s="293" t="s">
        <v>429</v>
      </c>
      <c r="D2805" s="294" t="s">
        <v>1637</v>
      </c>
      <c r="E2805" s="455">
        <v>3350</v>
      </c>
      <c r="F2805" s="293" t="s">
        <v>198</v>
      </c>
      <c r="G2805" s="293" t="s">
        <v>7</v>
      </c>
      <c r="H2805" s="544">
        <v>45019</v>
      </c>
      <c r="I2805" s="293" t="s">
        <v>164</v>
      </c>
      <c r="J2805" s="256" t="s">
        <v>4451</v>
      </c>
      <c r="K2805" s="293" t="s">
        <v>1749</v>
      </c>
      <c r="L2805" s="251" t="s">
        <v>4449</v>
      </c>
      <c r="M2805" s="298" t="s">
        <v>1640</v>
      </c>
      <c r="N2805" s="353">
        <v>334</v>
      </c>
      <c r="O2805" s="296" t="s">
        <v>686</v>
      </c>
      <c r="P2805" s="297"/>
      <c r="Q2805" s="293"/>
      <c r="R2805" s="293"/>
      <c r="S2805" s="293"/>
    </row>
    <row r="2806" spans="2:19" ht="15">
      <c r="B2806" s="247">
        <f t="shared" si="10"/>
        <v>6261</v>
      </c>
      <c r="C2806" s="293" t="s">
        <v>429</v>
      </c>
      <c r="D2806" s="294" t="s">
        <v>4284</v>
      </c>
      <c r="E2806" s="455">
        <v>4200</v>
      </c>
      <c r="F2806" s="293" t="s">
        <v>518</v>
      </c>
      <c r="G2806" s="293" t="s">
        <v>7</v>
      </c>
      <c r="H2806" s="544">
        <v>45020</v>
      </c>
      <c r="I2806" s="293" t="s">
        <v>164</v>
      </c>
      <c r="J2806" s="256" t="s">
        <v>3597</v>
      </c>
      <c r="K2806" s="293" t="s">
        <v>1771</v>
      </c>
      <c r="L2806" s="251" t="s">
        <v>4456</v>
      </c>
      <c r="M2806" s="298" t="s">
        <v>4268</v>
      </c>
      <c r="N2806" s="353">
        <v>474</v>
      </c>
      <c r="O2806" s="296" t="s">
        <v>686</v>
      </c>
      <c r="P2806" s="297"/>
      <c r="Q2806" s="293"/>
      <c r="R2806" s="293"/>
      <c r="S2806" s="293"/>
    </row>
    <row r="2807" spans="2:19" ht="15">
      <c r="B2807" s="247">
        <f t="shared" si="10"/>
        <v>6262</v>
      </c>
      <c r="C2807" s="293" t="s">
        <v>429</v>
      </c>
      <c r="D2807" s="294" t="s">
        <v>90</v>
      </c>
      <c r="E2807" s="455">
        <v>1850</v>
      </c>
      <c r="F2807" s="293" t="s">
        <v>166</v>
      </c>
      <c r="G2807" s="293" t="s">
        <v>7</v>
      </c>
      <c r="H2807" s="544">
        <v>45019</v>
      </c>
      <c r="I2807" s="293" t="s">
        <v>164</v>
      </c>
      <c r="J2807" s="256" t="s">
        <v>3656</v>
      </c>
      <c r="K2807" s="293" t="s">
        <v>903</v>
      </c>
      <c r="L2807" s="251" t="s">
        <v>4457</v>
      </c>
      <c r="M2807" s="298" t="s">
        <v>91</v>
      </c>
      <c r="N2807" s="353">
        <v>218</v>
      </c>
      <c r="O2807" s="296" t="s">
        <v>686</v>
      </c>
      <c r="P2807" s="297"/>
      <c r="Q2807" s="293"/>
      <c r="R2807" s="293"/>
      <c r="S2807" s="293"/>
    </row>
    <row r="2808" spans="2:19" ht="15">
      <c r="B2808" s="247">
        <f t="shared" si="10"/>
        <v>6263</v>
      </c>
      <c r="C2808" s="293" t="s">
        <v>429</v>
      </c>
      <c r="D2808" s="294" t="s">
        <v>592</v>
      </c>
      <c r="E2808" s="455">
        <v>3350</v>
      </c>
      <c r="F2808" s="293" t="s">
        <v>865</v>
      </c>
      <c r="G2808" s="293" t="s">
        <v>7</v>
      </c>
      <c r="H2808" s="544">
        <v>45019</v>
      </c>
      <c r="I2808" s="293" t="s">
        <v>164</v>
      </c>
      <c r="J2808" s="256" t="s">
        <v>3552</v>
      </c>
      <c r="K2808" s="293" t="s">
        <v>1770</v>
      </c>
      <c r="L2808" s="251" t="s">
        <v>4458</v>
      </c>
      <c r="M2808" s="298" t="s">
        <v>838</v>
      </c>
      <c r="N2808" s="353">
        <v>283</v>
      </c>
      <c r="O2808" s="296" t="s">
        <v>686</v>
      </c>
      <c r="P2808" s="297"/>
      <c r="Q2808" s="293"/>
      <c r="R2808" s="293"/>
      <c r="S2808" s="293"/>
    </row>
    <row r="2809" spans="2:19" ht="15">
      <c r="B2809" s="247">
        <f t="shared" si="10"/>
        <v>6264</v>
      </c>
      <c r="C2809" s="293" t="s">
        <v>429</v>
      </c>
      <c r="D2809" s="294" t="s">
        <v>422</v>
      </c>
      <c r="E2809" s="455">
        <v>2180</v>
      </c>
      <c r="F2809" s="293" t="s">
        <v>163</v>
      </c>
      <c r="G2809" s="293" t="s">
        <v>7</v>
      </c>
      <c r="H2809" s="544">
        <v>45019</v>
      </c>
      <c r="I2809" s="293" t="s">
        <v>164</v>
      </c>
      <c r="J2809" s="256" t="s">
        <v>3020</v>
      </c>
      <c r="K2809" s="293" t="s">
        <v>1751</v>
      </c>
      <c r="L2809" s="251" t="s">
        <v>4459</v>
      </c>
      <c r="M2809" s="298" t="s">
        <v>825</v>
      </c>
      <c r="N2809" s="353">
        <v>220</v>
      </c>
      <c r="O2809" s="296" t="s">
        <v>686</v>
      </c>
      <c r="P2809" s="297"/>
      <c r="Q2809" s="293"/>
      <c r="R2809" s="293"/>
      <c r="S2809" s="293"/>
    </row>
    <row r="2810" spans="2:19" ht="15">
      <c r="B2810" s="247">
        <f t="shared" si="10"/>
        <v>6265</v>
      </c>
      <c r="C2810" s="293" t="s">
        <v>429</v>
      </c>
      <c r="D2810" s="294" t="s">
        <v>819</v>
      </c>
      <c r="E2810" s="455">
        <v>2180</v>
      </c>
      <c r="F2810" s="293" t="s">
        <v>163</v>
      </c>
      <c r="G2810" s="293" t="s">
        <v>7</v>
      </c>
      <c r="H2810" s="544">
        <v>45019</v>
      </c>
      <c r="I2810" s="293" t="s">
        <v>164</v>
      </c>
      <c r="J2810" s="256" t="s">
        <v>4464</v>
      </c>
      <c r="K2810" s="293" t="s">
        <v>1751</v>
      </c>
      <c r="L2810" s="251" t="s">
        <v>4460</v>
      </c>
      <c r="M2810" s="298" t="s">
        <v>861</v>
      </c>
      <c r="N2810" s="353">
        <v>187</v>
      </c>
      <c r="O2810" s="296" t="s">
        <v>686</v>
      </c>
      <c r="P2810" s="297"/>
      <c r="Q2810" s="293"/>
      <c r="R2810" s="293"/>
      <c r="S2810" s="293"/>
    </row>
    <row r="2811" spans="2:19" ht="15">
      <c r="B2811" s="247">
        <f t="shared" si="10"/>
        <v>6266</v>
      </c>
      <c r="C2811" s="293" t="s">
        <v>429</v>
      </c>
      <c r="D2811" s="294" t="s">
        <v>1554</v>
      </c>
      <c r="E2811" s="455">
        <v>2180</v>
      </c>
      <c r="F2811" s="293" t="s">
        <v>163</v>
      </c>
      <c r="G2811" s="293" t="s">
        <v>7</v>
      </c>
      <c r="H2811" s="544">
        <v>45019</v>
      </c>
      <c r="I2811" s="293" t="s">
        <v>164</v>
      </c>
      <c r="J2811" s="256" t="s">
        <v>2606</v>
      </c>
      <c r="K2811" s="293" t="s">
        <v>1751</v>
      </c>
      <c r="L2811" s="251" t="s">
        <v>4461</v>
      </c>
      <c r="M2811" s="298" t="s">
        <v>1586</v>
      </c>
      <c r="N2811" s="353">
        <v>325</v>
      </c>
      <c r="O2811" s="296" t="s">
        <v>686</v>
      </c>
      <c r="P2811" s="297"/>
      <c r="Q2811" s="293"/>
      <c r="R2811" s="293"/>
      <c r="S2811" s="293"/>
    </row>
    <row r="2812" spans="2:19" ht="15">
      <c r="B2812" s="247">
        <f t="shared" si="10"/>
        <v>6267</v>
      </c>
      <c r="C2812" s="293" t="s">
        <v>429</v>
      </c>
      <c r="D2812" s="294" t="s">
        <v>2933</v>
      </c>
      <c r="E2812" s="455">
        <v>3497</v>
      </c>
      <c r="F2812" s="293" t="s">
        <v>198</v>
      </c>
      <c r="G2812" s="293" t="s">
        <v>7</v>
      </c>
      <c r="H2812" s="544">
        <v>45019</v>
      </c>
      <c r="I2812" s="293" t="s">
        <v>164</v>
      </c>
      <c r="J2812" s="256" t="s">
        <v>3426</v>
      </c>
      <c r="K2812" s="293" t="s">
        <v>1749</v>
      </c>
      <c r="L2812" s="251" t="s">
        <v>4462</v>
      </c>
      <c r="M2812" s="298" t="s">
        <v>2932</v>
      </c>
      <c r="N2812" s="353">
        <v>445</v>
      </c>
      <c r="O2812" s="296" t="s">
        <v>686</v>
      </c>
      <c r="P2812" s="297"/>
      <c r="Q2812" s="293"/>
      <c r="R2812" s="293"/>
      <c r="S2812" s="293"/>
    </row>
    <row r="2813" spans="2:19" ht="15">
      <c r="B2813" s="247">
        <f t="shared" si="10"/>
        <v>6268</v>
      </c>
      <c r="C2813" s="293" t="s">
        <v>429</v>
      </c>
      <c r="D2813" s="294" t="s">
        <v>725</v>
      </c>
      <c r="E2813" s="455">
        <v>3350</v>
      </c>
      <c r="F2813" s="293" t="s">
        <v>865</v>
      </c>
      <c r="G2813" s="293" t="s">
        <v>7</v>
      </c>
      <c r="H2813" s="544">
        <v>45020</v>
      </c>
      <c r="I2813" s="293" t="s">
        <v>164</v>
      </c>
      <c r="J2813" s="256" t="s">
        <v>167</v>
      </c>
      <c r="K2813" s="293" t="s">
        <v>1770</v>
      </c>
      <c r="L2813" s="251" t="s">
        <v>4452</v>
      </c>
      <c r="M2813" s="298" t="s">
        <v>842</v>
      </c>
      <c r="N2813" s="353">
        <v>299</v>
      </c>
      <c r="O2813" s="296" t="s">
        <v>686</v>
      </c>
      <c r="P2813" s="297"/>
      <c r="Q2813" s="293"/>
      <c r="R2813" s="293"/>
      <c r="S2813" s="293"/>
    </row>
    <row r="2814" spans="2:19" ht="15">
      <c r="B2814" s="247">
        <f t="shared" si="10"/>
        <v>6269</v>
      </c>
      <c r="C2814" s="293" t="s">
        <v>429</v>
      </c>
      <c r="D2814" s="294" t="s">
        <v>767</v>
      </c>
      <c r="E2814" s="455">
        <v>2000</v>
      </c>
      <c r="F2814" s="293" t="s">
        <v>163</v>
      </c>
      <c r="G2814" s="293" t="s">
        <v>7</v>
      </c>
      <c r="H2814" s="544">
        <v>45020</v>
      </c>
      <c r="I2814" s="293" t="s">
        <v>280</v>
      </c>
      <c r="J2814" s="256" t="s">
        <v>4443</v>
      </c>
      <c r="K2814" s="293" t="s">
        <v>1751</v>
      </c>
      <c r="L2814" s="251" t="s">
        <v>4453</v>
      </c>
      <c r="M2814" s="298" t="s">
        <v>852</v>
      </c>
      <c r="N2814" s="353">
        <v>311</v>
      </c>
      <c r="O2814" s="296" t="s">
        <v>686</v>
      </c>
      <c r="P2814" s="297"/>
      <c r="Q2814" s="293"/>
      <c r="R2814" s="293"/>
      <c r="S2814" s="293"/>
    </row>
    <row r="2815" spans="2:19" ht="15">
      <c r="B2815" s="247">
        <f t="shared" ref="B2815:B2878" si="11">B2814+1</f>
        <v>6270</v>
      </c>
      <c r="C2815" s="293" t="s">
        <v>429</v>
      </c>
      <c r="D2815" s="294" t="s">
        <v>78</v>
      </c>
      <c r="E2815" s="455">
        <v>1600</v>
      </c>
      <c r="F2815" s="293" t="s">
        <v>166</v>
      </c>
      <c r="G2815" s="293" t="s">
        <v>7</v>
      </c>
      <c r="H2815" s="544">
        <v>45020</v>
      </c>
      <c r="I2815" s="293" t="s">
        <v>164</v>
      </c>
      <c r="J2815" s="256" t="s">
        <v>4466</v>
      </c>
      <c r="K2815" s="293" t="s">
        <v>903</v>
      </c>
      <c r="L2815" s="251" t="s">
        <v>4454</v>
      </c>
      <c r="M2815" s="298" t="s">
        <v>79</v>
      </c>
      <c r="N2815" s="353">
        <v>213</v>
      </c>
      <c r="O2815" s="296" t="s">
        <v>686</v>
      </c>
      <c r="P2815" s="297"/>
      <c r="Q2815" s="293"/>
      <c r="R2815" s="293"/>
      <c r="S2815" s="293"/>
    </row>
    <row r="2816" spans="2:19" ht="15">
      <c r="B2816" s="247">
        <f t="shared" si="11"/>
        <v>6271</v>
      </c>
      <c r="C2816" s="293" t="s">
        <v>429</v>
      </c>
      <c r="D2816" s="294" t="s">
        <v>767</v>
      </c>
      <c r="E2816" s="455">
        <v>1800</v>
      </c>
      <c r="F2816" s="293" t="s">
        <v>163</v>
      </c>
      <c r="G2816" s="293" t="s">
        <v>7</v>
      </c>
      <c r="H2816" s="544">
        <v>45020</v>
      </c>
      <c r="I2816" s="293" t="s">
        <v>164</v>
      </c>
      <c r="J2816" s="256" t="s">
        <v>4465</v>
      </c>
      <c r="K2816" s="293" t="s">
        <v>1751</v>
      </c>
      <c r="L2816" s="251" t="s">
        <v>4455</v>
      </c>
      <c r="M2816" s="298" t="s">
        <v>852</v>
      </c>
      <c r="N2816" s="353">
        <v>311</v>
      </c>
      <c r="O2816" s="296" t="s">
        <v>686</v>
      </c>
      <c r="P2816" s="297"/>
      <c r="Q2816" s="293"/>
      <c r="R2816" s="293"/>
      <c r="S2816" s="293"/>
    </row>
    <row r="2817" spans="2:19" ht="15">
      <c r="B2817" s="247">
        <f t="shared" si="11"/>
        <v>6272</v>
      </c>
      <c r="C2817" s="293" t="s">
        <v>429</v>
      </c>
      <c r="D2817" s="294" t="s">
        <v>4284</v>
      </c>
      <c r="E2817" s="455">
        <v>4200</v>
      </c>
      <c r="F2817" s="293" t="s">
        <v>518</v>
      </c>
      <c r="G2817" s="293" t="s">
        <v>7</v>
      </c>
      <c r="H2817" s="544">
        <v>44981</v>
      </c>
      <c r="I2817" s="293" t="s">
        <v>164</v>
      </c>
      <c r="J2817" s="256" t="s">
        <v>2458</v>
      </c>
      <c r="K2817" s="293" t="s">
        <v>1771</v>
      </c>
      <c r="L2817" s="533">
        <v>1</v>
      </c>
      <c r="M2817" s="298" t="s">
        <v>4268</v>
      </c>
      <c r="N2817" s="353">
        <v>474</v>
      </c>
      <c r="O2817" s="296" t="s">
        <v>686</v>
      </c>
      <c r="P2817" s="297"/>
      <c r="Q2817" s="293"/>
      <c r="R2817" s="293"/>
      <c r="S2817" s="293"/>
    </row>
    <row r="2818" spans="2:19" ht="15">
      <c r="B2818" s="247">
        <f t="shared" si="11"/>
        <v>6273</v>
      </c>
      <c r="C2818" s="293" t="s">
        <v>735</v>
      </c>
      <c r="D2818" s="294" t="s">
        <v>4468</v>
      </c>
      <c r="E2818" s="455">
        <v>120932.8</v>
      </c>
      <c r="F2818" s="293" t="s">
        <v>865</v>
      </c>
      <c r="G2818" s="293" t="s">
        <v>7</v>
      </c>
      <c r="H2818" s="544">
        <v>45020</v>
      </c>
      <c r="I2818" s="293" t="s">
        <v>164</v>
      </c>
      <c r="J2818" s="256" t="s">
        <v>4469</v>
      </c>
      <c r="K2818" s="293" t="s">
        <v>1770</v>
      </c>
      <c r="L2818" s="251">
        <v>21623</v>
      </c>
      <c r="M2818" s="298"/>
      <c r="N2818" s="353"/>
      <c r="O2818" s="296" t="s">
        <v>686</v>
      </c>
      <c r="P2818" s="297"/>
      <c r="Q2818" s="293"/>
      <c r="R2818" s="293"/>
      <c r="S2818" s="293"/>
    </row>
    <row r="2819" spans="2:19" ht="15">
      <c r="B2819" s="247">
        <f t="shared" si="11"/>
        <v>6274</v>
      </c>
      <c r="C2819" s="293" t="s">
        <v>429</v>
      </c>
      <c r="D2819" s="294" t="s">
        <v>2210</v>
      </c>
      <c r="E2819" s="455">
        <v>2180</v>
      </c>
      <c r="F2819" s="293" t="s">
        <v>163</v>
      </c>
      <c r="G2819" s="293" t="s">
        <v>7</v>
      </c>
      <c r="H2819" s="544">
        <v>45026</v>
      </c>
      <c r="I2819" s="293" t="s">
        <v>164</v>
      </c>
      <c r="J2819" s="256" t="s">
        <v>4488</v>
      </c>
      <c r="K2819" s="293" t="s">
        <v>1751</v>
      </c>
      <c r="L2819" s="251" t="s">
        <v>4472</v>
      </c>
      <c r="M2819" s="298" t="s">
        <v>2269</v>
      </c>
      <c r="N2819" s="353">
        <v>366</v>
      </c>
      <c r="O2819" s="296" t="s">
        <v>686</v>
      </c>
      <c r="P2819" s="297"/>
      <c r="Q2819" s="293"/>
      <c r="R2819" s="293"/>
      <c r="S2819" s="293"/>
    </row>
    <row r="2820" spans="2:19" ht="15">
      <c r="B2820" s="247">
        <f t="shared" si="11"/>
        <v>6275</v>
      </c>
      <c r="C2820" s="293" t="s">
        <v>429</v>
      </c>
      <c r="D2820" s="294" t="s">
        <v>2412</v>
      </c>
      <c r="E2820" s="455">
        <v>3350</v>
      </c>
      <c r="F2820" s="293" t="s">
        <v>198</v>
      </c>
      <c r="G2820" s="293" t="s">
        <v>7</v>
      </c>
      <c r="H2820" s="544">
        <v>45026</v>
      </c>
      <c r="I2820" s="293" t="s">
        <v>164</v>
      </c>
      <c r="J2820" s="256" t="s">
        <v>4489</v>
      </c>
      <c r="K2820" s="293" t="s">
        <v>1749</v>
      </c>
      <c r="L2820" s="251" t="s">
        <v>4473</v>
      </c>
      <c r="M2820" s="298" t="s">
        <v>1590</v>
      </c>
      <c r="N2820" s="353">
        <v>331</v>
      </c>
      <c r="O2820" s="296" t="s">
        <v>686</v>
      </c>
      <c r="P2820" s="297"/>
      <c r="Q2820" s="293"/>
      <c r="R2820" s="293"/>
      <c r="S2820" s="293"/>
    </row>
    <row r="2821" spans="2:19" ht="15">
      <c r="B2821" s="247">
        <f t="shared" si="11"/>
        <v>6276</v>
      </c>
      <c r="C2821" s="293" t="s">
        <v>429</v>
      </c>
      <c r="D2821" s="294" t="s">
        <v>106</v>
      </c>
      <c r="E2821" s="455">
        <v>5200</v>
      </c>
      <c r="F2821" s="293" t="s">
        <v>198</v>
      </c>
      <c r="G2821" s="293" t="s">
        <v>4314</v>
      </c>
      <c r="H2821" s="544">
        <v>45026</v>
      </c>
      <c r="I2821" s="293" t="s">
        <v>164</v>
      </c>
      <c r="J2821" s="256" t="s">
        <v>4490</v>
      </c>
      <c r="K2821" s="293" t="s">
        <v>1749</v>
      </c>
      <c r="L2821" s="251">
        <v>143725</v>
      </c>
      <c r="M2821" s="298" t="s">
        <v>107</v>
      </c>
      <c r="N2821" s="353">
        <v>463</v>
      </c>
      <c r="O2821" s="296" t="s">
        <v>686</v>
      </c>
      <c r="P2821" s="297"/>
      <c r="Q2821" s="293"/>
      <c r="R2821" s="293"/>
      <c r="S2821" s="293"/>
    </row>
    <row r="2822" spans="2:19" ht="15">
      <c r="B2822" s="247">
        <f t="shared" si="11"/>
        <v>6277</v>
      </c>
      <c r="C2822" s="293" t="s">
        <v>429</v>
      </c>
      <c r="D2822" s="294" t="s">
        <v>2743</v>
      </c>
      <c r="E2822" s="455">
        <v>1350</v>
      </c>
      <c r="F2822" s="293" t="s">
        <v>166</v>
      </c>
      <c r="G2822" s="293" t="s">
        <v>7</v>
      </c>
      <c r="H2822" s="544">
        <v>45026</v>
      </c>
      <c r="I2822" s="293" t="s">
        <v>164</v>
      </c>
      <c r="J2822" s="256" t="s">
        <v>4491</v>
      </c>
      <c r="K2822" s="293" t="s">
        <v>903</v>
      </c>
      <c r="L2822" s="251" t="s">
        <v>4474</v>
      </c>
      <c r="M2822" s="298" t="s">
        <v>859</v>
      </c>
      <c r="N2822" s="353">
        <v>318</v>
      </c>
      <c r="O2822" s="296" t="s">
        <v>686</v>
      </c>
      <c r="P2822" s="297"/>
      <c r="Q2822" s="293"/>
      <c r="R2822" s="293"/>
      <c r="S2822" s="293"/>
    </row>
    <row r="2823" spans="2:19" ht="15">
      <c r="B2823" s="247">
        <f t="shared" si="11"/>
        <v>6278</v>
      </c>
      <c r="C2823" s="293" t="s">
        <v>429</v>
      </c>
      <c r="D2823" s="294" t="s">
        <v>1582</v>
      </c>
      <c r="E2823" s="455">
        <v>1650</v>
      </c>
      <c r="F2823" s="293" t="s">
        <v>166</v>
      </c>
      <c r="G2823" s="293" t="s">
        <v>7</v>
      </c>
      <c r="H2823" s="544">
        <v>45026</v>
      </c>
      <c r="I2823" s="293" t="s">
        <v>164</v>
      </c>
      <c r="J2823" s="256" t="s">
        <v>4492</v>
      </c>
      <c r="K2823" s="293" t="s">
        <v>903</v>
      </c>
      <c r="L2823" s="251" t="s">
        <v>4475</v>
      </c>
      <c r="M2823" s="298" t="s">
        <v>1587</v>
      </c>
      <c r="N2823" s="353">
        <v>326</v>
      </c>
      <c r="O2823" s="296" t="s">
        <v>686</v>
      </c>
      <c r="P2823" s="297"/>
      <c r="Q2823" s="293"/>
      <c r="R2823" s="293"/>
      <c r="S2823" s="293"/>
    </row>
    <row r="2824" spans="2:19" ht="15">
      <c r="B2824" s="247">
        <f t="shared" si="11"/>
        <v>6279</v>
      </c>
      <c r="C2824" s="293" t="s">
        <v>429</v>
      </c>
      <c r="D2824" s="294" t="s">
        <v>557</v>
      </c>
      <c r="E2824" s="536">
        <v>2180</v>
      </c>
      <c r="F2824" s="293" t="s">
        <v>518</v>
      </c>
      <c r="G2824" s="293" t="s">
        <v>4314</v>
      </c>
      <c r="H2824" s="544">
        <v>45021</v>
      </c>
      <c r="I2824" s="293" t="s">
        <v>164</v>
      </c>
      <c r="J2824" s="256" t="s">
        <v>4493</v>
      </c>
      <c r="K2824" s="293" t="s">
        <v>1771</v>
      </c>
      <c r="L2824" s="251">
        <v>50423</v>
      </c>
      <c r="M2824" s="298" t="s">
        <v>127</v>
      </c>
      <c r="N2824" s="353">
        <v>87</v>
      </c>
      <c r="O2824" s="296" t="s">
        <v>686</v>
      </c>
      <c r="P2824" s="297"/>
      <c r="Q2824" s="293"/>
      <c r="R2824" s="293"/>
      <c r="S2824" s="293"/>
    </row>
    <row r="2825" spans="2:19" ht="15">
      <c r="B2825" s="247">
        <f t="shared" si="11"/>
        <v>6280</v>
      </c>
      <c r="C2825" s="293" t="s">
        <v>429</v>
      </c>
      <c r="D2825" s="294" t="s">
        <v>16</v>
      </c>
      <c r="E2825" s="455">
        <v>900</v>
      </c>
      <c r="F2825" s="293" t="s">
        <v>163</v>
      </c>
      <c r="G2825" s="293" t="s">
        <v>7</v>
      </c>
      <c r="H2825" s="544">
        <v>45021</v>
      </c>
      <c r="I2825" s="293" t="s">
        <v>402</v>
      </c>
      <c r="J2825" s="256" t="s">
        <v>4316</v>
      </c>
      <c r="K2825" s="293" t="s">
        <v>1751</v>
      </c>
      <c r="L2825" s="251" t="s">
        <v>4476</v>
      </c>
      <c r="M2825" s="298" t="s">
        <v>17</v>
      </c>
      <c r="N2825" s="353">
        <v>116</v>
      </c>
      <c r="O2825" s="296" t="s">
        <v>686</v>
      </c>
      <c r="P2825" s="297"/>
      <c r="Q2825" s="293"/>
      <c r="R2825" s="293"/>
      <c r="S2825" s="293"/>
    </row>
    <row r="2826" spans="2:19" ht="15">
      <c r="B2826" s="247">
        <f t="shared" si="11"/>
        <v>6281</v>
      </c>
      <c r="C2826" s="293" t="s">
        <v>429</v>
      </c>
      <c r="D2826" s="294" t="s">
        <v>580</v>
      </c>
      <c r="E2826" s="455">
        <v>3350</v>
      </c>
      <c r="F2826" s="293" t="s">
        <v>865</v>
      </c>
      <c r="G2826" s="293" t="s">
        <v>4405</v>
      </c>
      <c r="H2826" s="544">
        <v>45020</v>
      </c>
      <c r="I2826" s="293" t="s">
        <v>164</v>
      </c>
      <c r="J2826" s="256" t="s">
        <v>4494</v>
      </c>
      <c r="K2826" s="293" t="s">
        <v>1770</v>
      </c>
      <c r="L2826" s="251">
        <v>31329</v>
      </c>
      <c r="M2826" s="298" t="s">
        <v>848</v>
      </c>
      <c r="N2826" s="353">
        <v>306</v>
      </c>
      <c r="O2826" s="296" t="s">
        <v>686</v>
      </c>
      <c r="P2826" s="297"/>
      <c r="Q2826" s="293"/>
      <c r="R2826" s="293"/>
      <c r="S2826" s="293"/>
    </row>
    <row r="2827" spans="2:19" ht="15">
      <c r="B2827" s="247">
        <f t="shared" si="11"/>
        <v>6282</v>
      </c>
      <c r="C2827" s="293" t="s">
        <v>429</v>
      </c>
      <c r="D2827" s="294" t="s">
        <v>84</v>
      </c>
      <c r="E2827" s="455">
        <v>200</v>
      </c>
      <c r="F2827" s="293" t="s">
        <v>166</v>
      </c>
      <c r="G2827" s="293" t="s">
        <v>7</v>
      </c>
      <c r="H2827" s="544">
        <v>45020</v>
      </c>
      <c r="I2827" s="293" t="s">
        <v>164</v>
      </c>
      <c r="J2827" s="256" t="s">
        <v>4495</v>
      </c>
      <c r="K2827" s="293" t="s">
        <v>903</v>
      </c>
      <c r="L2827" s="251" t="s">
        <v>4477</v>
      </c>
      <c r="M2827" s="298" t="s">
        <v>85</v>
      </c>
      <c r="N2827" s="353">
        <v>216</v>
      </c>
      <c r="O2827" s="296" t="s">
        <v>686</v>
      </c>
      <c r="P2827" s="297"/>
      <c r="Q2827" s="293"/>
      <c r="R2827" s="293"/>
      <c r="S2827" s="293"/>
    </row>
    <row r="2828" spans="2:19" ht="15">
      <c r="B2828" s="247">
        <f t="shared" si="11"/>
        <v>6283</v>
      </c>
      <c r="C2828" s="293" t="s">
        <v>429</v>
      </c>
      <c r="D2828" s="294" t="s">
        <v>2772</v>
      </c>
      <c r="E2828" s="455">
        <v>3350</v>
      </c>
      <c r="F2828" s="293" t="s">
        <v>865</v>
      </c>
      <c r="G2828" s="293" t="s">
        <v>7</v>
      </c>
      <c r="H2828" s="544">
        <v>45020</v>
      </c>
      <c r="I2828" s="293" t="s">
        <v>164</v>
      </c>
      <c r="J2828" s="256" t="s">
        <v>4489</v>
      </c>
      <c r="K2828" s="293" t="s">
        <v>1770</v>
      </c>
      <c r="L2828" s="251" t="s">
        <v>4478</v>
      </c>
      <c r="M2828" s="298" t="s">
        <v>2771</v>
      </c>
      <c r="N2828" s="353">
        <v>383</v>
      </c>
      <c r="O2828" s="296" t="s">
        <v>686</v>
      </c>
      <c r="P2828" s="297"/>
      <c r="Q2828" s="293"/>
      <c r="R2828" s="293"/>
      <c r="S2828" s="293"/>
    </row>
    <row r="2829" spans="2:19" ht="15">
      <c r="B2829" s="247">
        <f t="shared" si="11"/>
        <v>6284</v>
      </c>
      <c r="C2829" s="293" t="s">
        <v>429</v>
      </c>
      <c r="D2829" s="294" t="s">
        <v>4482</v>
      </c>
      <c r="E2829" s="455">
        <v>3000</v>
      </c>
      <c r="F2829" s="293" t="s">
        <v>198</v>
      </c>
      <c r="G2829" s="293" t="s">
        <v>7</v>
      </c>
      <c r="H2829" s="544">
        <v>45026</v>
      </c>
      <c r="I2829" s="293" t="s">
        <v>187</v>
      </c>
      <c r="J2829" s="256" t="s">
        <v>4485</v>
      </c>
      <c r="K2829" s="293" t="s">
        <v>1749</v>
      </c>
      <c r="L2829" s="251" t="s">
        <v>4471</v>
      </c>
      <c r="M2829" s="298" t="s">
        <v>4479</v>
      </c>
      <c r="N2829" s="353">
        <v>492</v>
      </c>
      <c r="O2829" s="296" t="s">
        <v>686</v>
      </c>
      <c r="P2829" s="297"/>
      <c r="Q2829" s="293"/>
      <c r="R2829" s="293"/>
      <c r="S2829" s="293"/>
    </row>
    <row r="2830" spans="2:19" ht="15">
      <c r="B2830" s="247">
        <f t="shared" si="11"/>
        <v>6285</v>
      </c>
      <c r="C2830" s="293" t="s">
        <v>429</v>
      </c>
      <c r="D2830" s="294" t="s">
        <v>72</v>
      </c>
      <c r="E2830" s="455">
        <v>1650</v>
      </c>
      <c r="F2830" s="293" t="s">
        <v>166</v>
      </c>
      <c r="G2830" s="293" t="s">
        <v>7</v>
      </c>
      <c r="H2830" s="544">
        <v>45026</v>
      </c>
      <c r="I2830" s="293" t="s">
        <v>164</v>
      </c>
      <c r="J2830" s="292" t="s">
        <v>3656</v>
      </c>
      <c r="K2830" s="293" t="s">
        <v>903</v>
      </c>
      <c r="L2830" s="251" t="s">
        <v>4486</v>
      </c>
      <c r="M2830" s="298" t="s">
        <v>73</v>
      </c>
      <c r="N2830" s="353">
        <v>268</v>
      </c>
      <c r="O2830" s="296" t="s">
        <v>686</v>
      </c>
      <c r="P2830" s="297"/>
      <c r="Q2830" s="293"/>
      <c r="R2830" s="293"/>
      <c r="S2830" s="293"/>
    </row>
    <row r="2831" spans="2:19" ht="15">
      <c r="B2831" s="247">
        <f t="shared" si="11"/>
        <v>6286</v>
      </c>
      <c r="C2831" s="293" t="s">
        <v>429</v>
      </c>
      <c r="D2831" s="294" t="s">
        <v>215</v>
      </c>
      <c r="E2831" s="455">
        <v>1400</v>
      </c>
      <c r="F2831" s="293" t="s">
        <v>166</v>
      </c>
      <c r="G2831" s="293" t="s">
        <v>7</v>
      </c>
      <c r="H2831" s="544">
        <v>45026</v>
      </c>
      <c r="I2831" s="293" t="s">
        <v>164</v>
      </c>
      <c r="J2831" s="256" t="s">
        <v>4496</v>
      </c>
      <c r="K2831" s="293" t="s">
        <v>903</v>
      </c>
      <c r="L2831" s="251" t="s">
        <v>4487</v>
      </c>
      <c r="M2831" s="298" t="s">
        <v>92</v>
      </c>
      <c r="N2831" s="353">
        <v>200</v>
      </c>
      <c r="O2831" s="296" t="s">
        <v>686</v>
      </c>
      <c r="P2831" s="297"/>
      <c r="Q2831" s="293"/>
      <c r="R2831" s="293"/>
      <c r="S2831" s="293"/>
    </row>
    <row r="2832" spans="2:19" ht="15">
      <c r="B2832" s="247">
        <f t="shared" si="11"/>
        <v>6287</v>
      </c>
      <c r="C2832" s="293" t="s">
        <v>427</v>
      </c>
      <c r="D2832" s="294" t="s">
        <v>1428</v>
      </c>
      <c r="E2832" s="455">
        <v>8100</v>
      </c>
      <c r="F2832" s="293" t="s">
        <v>198</v>
      </c>
      <c r="G2832" s="293" t="s">
        <v>7</v>
      </c>
      <c r="H2832" s="544">
        <v>44970</v>
      </c>
      <c r="I2832" s="293" t="s">
        <v>164</v>
      </c>
      <c r="J2832" s="293" t="s">
        <v>4949</v>
      </c>
      <c r="K2832" s="293" t="s">
        <v>1749</v>
      </c>
      <c r="L2832" s="251">
        <v>1302230</v>
      </c>
      <c r="M2832" s="298" t="s">
        <v>116</v>
      </c>
      <c r="N2832" s="353">
        <v>249</v>
      </c>
      <c r="O2832" s="296" t="s">
        <v>686</v>
      </c>
      <c r="P2832" s="297"/>
      <c r="Q2832" s="293"/>
      <c r="R2832" s="293"/>
      <c r="S2832" s="293"/>
    </row>
    <row r="2833" spans="2:19" ht="15">
      <c r="B2833" s="247">
        <f t="shared" si="11"/>
        <v>6288</v>
      </c>
      <c r="C2833" s="293" t="s">
        <v>429</v>
      </c>
      <c r="D2833" s="294" t="s">
        <v>4597</v>
      </c>
      <c r="E2833" s="455">
        <v>2275</v>
      </c>
      <c r="F2833" s="293" t="s">
        <v>518</v>
      </c>
      <c r="G2833" s="293" t="s">
        <v>4314</v>
      </c>
      <c r="H2833" s="544">
        <v>45020</v>
      </c>
      <c r="I2833" s="293" t="s">
        <v>164</v>
      </c>
      <c r="J2833" s="256" t="s">
        <v>4096</v>
      </c>
      <c r="K2833" s="293" t="s">
        <v>1771</v>
      </c>
      <c r="L2833" s="251">
        <v>112423</v>
      </c>
      <c r="M2833" s="298" t="s">
        <v>2887</v>
      </c>
      <c r="N2833" s="353">
        <v>427</v>
      </c>
      <c r="O2833" s="296" t="s">
        <v>686</v>
      </c>
      <c r="P2833" s="297"/>
      <c r="Q2833" s="293"/>
      <c r="R2833" s="293"/>
      <c r="S2833" s="293"/>
    </row>
    <row r="2834" spans="2:19" ht="15">
      <c r="B2834" s="247">
        <f t="shared" si="11"/>
        <v>6289</v>
      </c>
      <c r="C2834" s="293" t="s">
        <v>429</v>
      </c>
      <c r="D2834" s="294" t="s">
        <v>4133</v>
      </c>
      <c r="E2834" s="455">
        <v>5200</v>
      </c>
      <c r="F2834" s="293" t="s">
        <v>865</v>
      </c>
      <c r="G2834" s="293" t="s">
        <v>7</v>
      </c>
      <c r="H2834" s="544">
        <v>45019</v>
      </c>
      <c r="I2834" s="293" t="s">
        <v>164</v>
      </c>
      <c r="J2834" s="256" t="s">
        <v>4502</v>
      </c>
      <c r="K2834" s="293" t="s">
        <v>1770</v>
      </c>
      <c r="L2834" s="251" t="s">
        <v>4500</v>
      </c>
      <c r="M2834" s="298" t="s">
        <v>4132</v>
      </c>
      <c r="N2834" s="353">
        <v>466</v>
      </c>
      <c r="O2834" s="296" t="s">
        <v>686</v>
      </c>
      <c r="P2834" s="297"/>
      <c r="Q2834" s="293"/>
      <c r="R2834" s="293"/>
      <c r="S2834" s="293"/>
    </row>
    <row r="2835" spans="2:19" ht="15">
      <c r="B2835" s="247">
        <f t="shared" si="11"/>
        <v>6290</v>
      </c>
      <c r="C2835" s="293" t="s">
        <v>429</v>
      </c>
      <c r="D2835" s="294" t="s">
        <v>2473</v>
      </c>
      <c r="E2835" s="455">
        <v>1600</v>
      </c>
      <c r="F2835" s="293" t="s">
        <v>166</v>
      </c>
      <c r="G2835" s="293" t="s">
        <v>7</v>
      </c>
      <c r="H2835" s="544">
        <v>45020</v>
      </c>
      <c r="I2835" s="293" t="s">
        <v>164</v>
      </c>
      <c r="J2835" s="256" t="s">
        <v>4432</v>
      </c>
      <c r="K2835" s="293" t="s">
        <v>903</v>
      </c>
      <c r="L2835" s="251" t="s">
        <v>4501</v>
      </c>
      <c r="M2835" s="298" t="s">
        <v>2469</v>
      </c>
      <c r="N2835" s="353">
        <v>376</v>
      </c>
      <c r="O2835" s="296" t="s">
        <v>686</v>
      </c>
      <c r="P2835" s="297"/>
      <c r="Q2835" s="293"/>
      <c r="R2835" s="293"/>
      <c r="S2835" s="293"/>
    </row>
    <row r="2836" spans="2:19" ht="15">
      <c r="B2836" s="247">
        <f t="shared" si="11"/>
        <v>6291</v>
      </c>
      <c r="C2836" s="293" t="s">
        <v>429</v>
      </c>
      <c r="D2836" s="294" t="s">
        <v>2864</v>
      </c>
      <c r="E2836" s="455">
        <v>39068.199999999997</v>
      </c>
      <c r="F2836" s="293" t="s">
        <v>303</v>
      </c>
      <c r="G2836" s="293" t="s">
        <v>7</v>
      </c>
      <c r="H2836" s="544">
        <v>45028</v>
      </c>
      <c r="I2836" s="293" t="s">
        <v>164</v>
      </c>
      <c r="J2836" s="256" t="s">
        <v>4504</v>
      </c>
      <c r="K2836" s="293" t="s">
        <v>1775</v>
      </c>
      <c r="L2836" s="251" t="s">
        <v>4503</v>
      </c>
      <c r="M2836" s="298" t="s">
        <v>2862</v>
      </c>
      <c r="N2836" s="353">
        <v>419</v>
      </c>
      <c r="O2836" s="296" t="s">
        <v>686</v>
      </c>
      <c r="P2836" s="297"/>
      <c r="Q2836" s="293"/>
      <c r="R2836" s="293"/>
      <c r="S2836" s="293"/>
    </row>
    <row r="2837" spans="2:19" ht="30">
      <c r="B2837" s="247">
        <f t="shared" si="11"/>
        <v>6292</v>
      </c>
      <c r="C2837" s="255" t="s">
        <v>429</v>
      </c>
      <c r="D2837" s="255" t="s">
        <v>4505</v>
      </c>
      <c r="E2837" s="537">
        <v>3187</v>
      </c>
      <c r="F2837" s="255" t="s">
        <v>518</v>
      </c>
      <c r="G2837" s="457" t="s">
        <v>7</v>
      </c>
      <c r="H2837" s="252">
        <v>45020</v>
      </c>
      <c r="I2837" s="256" t="s">
        <v>164</v>
      </c>
      <c r="J2837" s="256" t="s">
        <v>5247</v>
      </c>
      <c r="K2837" s="255" t="s">
        <v>1771</v>
      </c>
      <c r="L2837" s="743" t="s">
        <v>4467</v>
      </c>
      <c r="M2837" s="255" t="s">
        <v>4480</v>
      </c>
      <c r="N2837" s="249">
        <v>489</v>
      </c>
      <c r="O2837" s="296" t="s">
        <v>686</v>
      </c>
      <c r="P2837" s="297"/>
      <c r="Q2837" s="293"/>
      <c r="R2837" s="293"/>
      <c r="S2837" s="293"/>
    </row>
    <row r="2838" spans="2:19" ht="15">
      <c r="B2838" s="247">
        <f t="shared" si="11"/>
        <v>6293</v>
      </c>
      <c r="C2838" s="293" t="s">
        <v>429</v>
      </c>
      <c r="D2838" s="294" t="s">
        <v>4512</v>
      </c>
      <c r="E2838" s="455">
        <v>3575</v>
      </c>
      <c r="F2838" s="293" t="s">
        <v>163</v>
      </c>
      <c r="G2838" s="293" t="s">
        <v>7</v>
      </c>
      <c r="H2838" s="544">
        <v>45029</v>
      </c>
      <c r="I2838" s="293" t="s">
        <v>164</v>
      </c>
      <c r="J2838" s="256" t="s">
        <v>2458</v>
      </c>
      <c r="K2838" s="293" t="s">
        <v>1751</v>
      </c>
      <c r="L2838" s="251" t="s">
        <v>4514</v>
      </c>
      <c r="M2838" s="298" t="s">
        <v>4510</v>
      </c>
      <c r="N2838" s="353">
        <v>494</v>
      </c>
      <c r="O2838" s="296" t="s">
        <v>686</v>
      </c>
      <c r="P2838" s="297"/>
      <c r="Q2838" s="293"/>
      <c r="R2838" s="293"/>
      <c r="S2838" s="293"/>
    </row>
    <row r="2839" spans="2:19" ht="15">
      <c r="B2839" s="247">
        <f t="shared" si="11"/>
        <v>6294</v>
      </c>
      <c r="C2839" s="293" t="s">
        <v>429</v>
      </c>
      <c r="D2839" s="294" t="s">
        <v>4509</v>
      </c>
      <c r="E2839" s="455">
        <v>1000</v>
      </c>
      <c r="F2839" s="293" t="s">
        <v>518</v>
      </c>
      <c r="G2839" s="293" t="s">
        <v>7</v>
      </c>
      <c r="H2839" s="544">
        <v>45029</v>
      </c>
      <c r="I2839" s="293" t="s">
        <v>187</v>
      </c>
      <c r="J2839" s="256" t="s">
        <v>187</v>
      </c>
      <c r="K2839" s="293" t="s">
        <v>1771</v>
      </c>
      <c r="L2839" s="251" t="s">
        <v>4515</v>
      </c>
      <c r="M2839" s="298" t="s">
        <v>4508</v>
      </c>
      <c r="N2839" s="353">
        <v>493</v>
      </c>
      <c r="O2839" s="296" t="s">
        <v>686</v>
      </c>
      <c r="P2839" s="297"/>
      <c r="Q2839" s="293"/>
      <c r="R2839" s="293"/>
      <c r="S2839" s="293"/>
    </row>
    <row r="2840" spans="2:19" ht="15">
      <c r="B2840" s="247">
        <f t="shared" si="11"/>
        <v>6295</v>
      </c>
      <c r="C2840" s="293" t="s">
        <v>429</v>
      </c>
      <c r="D2840" s="294" t="s">
        <v>778</v>
      </c>
      <c r="E2840" s="455">
        <v>600</v>
      </c>
      <c r="F2840" s="293" t="s">
        <v>198</v>
      </c>
      <c r="G2840" s="293" t="s">
        <v>7</v>
      </c>
      <c r="H2840" s="544">
        <v>45030</v>
      </c>
      <c r="I2840" s="293" t="s">
        <v>2663</v>
      </c>
      <c r="J2840" s="256" t="s">
        <v>4768</v>
      </c>
      <c r="K2840" s="293" t="s">
        <v>1749</v>
      </c>
      <c r="L2840" s="251" t="s">
        <v>4518</v>
      </c>
      <c r="M2840" s="298" t="s">
        <v>858</v>
      </c>
      <c r="N2840" s="353">
        <v>317</v>
      </c>
      <c r="O2840" s="296" t="s">
        <v>686</v>
      </c>
      <c r="P2840" s="297"/>
      <c r="Q2840" s="293"/>
      <c r="R2840" s="293"/>
      <c r="S2840" s="293"/>
    </row>
    <row r="2841" spans="2:19" ht="15">
      <c r="B2841" s="247">
        <f t="shared" si="11"/>
        <v>6296</v>
      </c>
      <c r="C2841" s="293" t="s">
        <v>429</v>
      </c>
      <c r="D2841" s="294" t="s">
        <v>4517</v>
      </c>
      <c r="E2841" s="455">
        <v>2800</v>
      </c>
      <c r="F2841" s="293" t="s">
        <v>198</v>
      </c>
      <c r="G2841" s="293" t="s">
        <v>7</v>
      </c>
      <c r="H2841" s="544">
        <v>45030</v>
      </c>
      <c r="I2841" s="293" t="s">
        <v>164</v>
      </c>
      <c r="J2841" s="256" t="s">
        <v>2455</v>
      </c>
      <c r="K2841" s="293" t="s">
        <v>1749</v>
      </c>
      <c r="L2841" s="251" t="s">
        <v>4519</v>
      </c>
      <c r="M2841" s="298" t="s">
        <v>4516</v>
      </c>
      <c r="N2841" s="353">
        <v>495</v>
      </c>
      <c r="O2841" s="296" t="s">
        <v>686</v>
      </c>
      <c r="P2841" s="297"/>
      <c r="Q2841" s="293"/>
      <c r="R2841" s="293"/>
      <c r="S2841" s="293"/>
    </row>
    <row r="2842" spans="2:19" ht="15">
      <c r="B2842" s="247">
        <f t="shared" si="11"/>
        <v>6297</v>
      </c>
      <c r="C2842" s="293" t="s">
        <v>429</v>
      </c>
      <c r="D2842" s="294" t="s">
        <v>2433</v>
      </c>
      <c r="E2842" s="455">
        <v>3349</v>
      </c>
      <c r="F2842" s="293" t="s">
        <v>865</v>
      </c>
      <c r="G2842" s="293" t="s">
        <v>7</v>
      </c>
      <c r="H2842" s="544">
        <v>45030</v>
      </c>
      <c r="I2842" s="293" t="s">
        <v>164</v>
      </c>
      <c r="J2842" s="256" t="s">
        <v>3427</v>
      </c>
      <c r="K2842" s="293" t="s">
        <v>1770</v>
      </c>
      <c r="L2842" s="251" t="s">
        <v>4520</v>
      </c>
      <c r="M2842" s="298" t="s">
        <v>2432</v>
      </c>
      <c r="N2842" s="353">
        <v>372</v>
      </c>
      <c r="O2842" s="296" t="s">
        <v>686</v>
      </c>
      <c r="P2842" s="297"/>
      <c r="Q2842" s="293"/>
      <c r="R2842" s="293"/>
      <c r="S2842" s="293"/>
    </row>
    <row r="2843" spans="2:19" ht="15">
      <c r="B2843" s="247">
        <f t="shared" si="11"/>
        <v>6298</v>
      </c>
      <c r="C2843" s="293" t="s">
        <v>429</v>
      </c>
      <c r="D2843" s="294" t="s">
        <v>4525</v>
      </c>
      <c r="E2843" s="455">
        <v>1500</v>
      </c>
      <c r="F2843" s="293" t="s">
        <v>198</v>
      </c>
      <c r="G2843" s="293" t="s">
        <v>7</v>
      </c>
      <c r="H2843" s="544">
        <v>45030</v>
      </c>
      <c r="I2843" s="293" t="s">
        <v>187</v>
      </c>
      <c r="J2843" s="256" t="s">
        <v>4578</v>
      </c>
      <c r="K2843" s="293" t="s">
        <v>1749</v>
      </c>
      <c r="L2843" s="251" t="s">
        <v>4526</v>
      </c>
      <c r="M2843" s="298" t="s">
        <v>4524</v>
      </c>
      <c r="N2843" s="353">
        <v>497</v>
      </c>
      <c r="O2843" s="296" t="s">
        <v>686</v>
      </c>
      <c r="P2843" s="297"/>
      <c r="Q2843" s="293"/>
      <c r="R2843" s="293"/>
      <c r="S2843" s="293"/>
    </row>
    <row r="2844" spans="2:19" ht="15">
      <c r="B2844" s="247">
        <f t="shared" si="11"/>
        <v>6299</v>
      </c>
      <c r="C2844" s="293" t="s">
        <v>429</v>
      </c>
      <c r="D2844" s="294" t="s">
        <v>4523</v>
      </c>
      <c r="E2844" s="455">
        <v>5200</v>
      </c>
      <c r="F2844" s="293" t="s">
        <v>865</v>
      </c>
      <c r="G2844" s="293" t="s">
        <v>7</v>
      </c>
      <c r="H2844" s="544">
        <v>45030</v>
      </c>
      <c r="I2844" s="293" t="s">
        <v>187</v>
      </c>
      <c r="J2844" s="256" t="s">
        <v>2458</v>
      </c>
      <c r="K2844" s="293" t="s">
        <v>1770</v>
      </c>
      <c r="L2844" s="251" t="s">
        <v>4527</v>
      </c>
      <c r="M2844" s="298" t="s">
        <v>4522</v>
      </c>
      <c r="N2844" s="353">
        <v>496</v>
      </c>
      <c r="O2844" s="296" t="s">
        <v>686</v>
      </c>
      <c r="P2844" s="297"/>
      <c r="Q2844" s="293"/>
      <c r="R2844" s="293"/>
      <c r="S2844" s="293"/>
    </row>
    <row r="2845" spans="2:19" ht="15">
      <c r="B2845" s="247">
        <f t="shared" si="11"/>
        <v>6300</v>
      </c>
      <c r="C2845" s="293" t="s">
        <v>429</v>
      </c>
      <c r="D2845" s="294" t="s">
        <v>818</v>
      </c>
      <c r="E2845" s="455">
        <v>3350</v>
      </c>
      <c r="F2845" s="293" t="s">
        <v>865</v>
      </c>
      <c r="G2845" s="293" t="s">
        <v>4528</v>
      </c>
      <c r="H2845" s="544">
        <v>45030</v>
      </c>
      <c r="I2845" s="293" t="s">
        <v>164</v>
      </c>
      <c r="J2845" s="256" t="s">
        <v>4532</v>
      </c>
      <c r="K2845" s="293" t="s">
        <v>1770</v>
      </c>
      <c r="L2845" s="251">
        <v>73028</v>
      </c>
      <c r="M2845" s="298" t="s">
        <v>860</v>
      </c>
      <c r="N2845" s="353">
        <v>319</v>
      </c>
      <c r="O2845" s="296" t="s">
        <v>686</v>
      </c>
      <c r="P2845" s="297"/>
      <c r="Q2845" s="293"/>
      <c r="R2845" s="293"/>
      <c r="S2845" s="293"/>
    </row>
    <row r="2846" spans="2:19" ht="15">
      <c r="B2846" s="247">
        <f t="shared" si="11"/>
        <v>6301</v>
      </c>
      <c r="C2846" s="293" t="s">
        <v>429</v>
      </c>
      <c r="D2846" s="294" t="s">
        <v>818</v>
      </c>
      <c r="E2846" s="455">
        <v>3350</v>
      </c>
      <c r="F2846" s="293" t="s">
        <v>198</v>
      </c>
      <c r="G2846" s="293" t="s">
        <v>4528</v>
      </c>
      <c r="H2846" s="544">
        <v>45030</v>
      </c>
      <c r="I2846" s="293" t="s">
        <v>164</v>
      </c>
      <c r="J2846" s="256" t="s">
        <v>3423</v>
      </c>
      <c r="K2846" s="293" t="s">
        <v>1749</v>
      </c>
      <c r="L2846" s="251">
        <v>730271</v>
      </c>
      <c r="M2846" s="298" t="s">
        <v>860</v>
      </c>
      <c r="N2846" s="353">
        <v>330</v>
      </c>
      <c r="O2846" s="296" t="s">
        <v>686</v>
      </c>
      <c r="P2846" s="297"/>
      <c r="Q2846" s="293"/>
      <c r="R2846" s="293"/>
      <c r="S2846" s="293"/>
    </row>
    <row r="2847" spans="2:19" ht="15">
      <c r="B2847" s="247">
        <f t="shared" si="11"/>
        <v>6302</v>
      </c>
      <c r="C2847" s="293" t="s">
        <v>429</v>
      </c>
      <c r="D2847" s="294" t="s">
        <v>2116</v>
      </c>
      <c r="E2847" s="455">
        <v>4400</v>
      </c>
      <c r="F2847" s="293" t="s">
        <v>163</v>
      </c>
      <c r="G2847" s="293" t="s">
        <v>7</v>
      </c>
      <c r="H2847" s="544">
        <v>45030</v>
      </c>
      <c r="I2847" s="293" t="s">
        <v>164</v>
      </c>
      <c r="J2847" s="256" t="s">
        <v>4533</v>
      </c>
      <c r="K2847" s="293" t="s">
        <v>1751</v>
      </c>
      <c r="L2847" s="251" t="s">
        <v>4529</v>
      </c>
      <c r="M2847" s="298" t="s">
        <v>2115</v>
      </c>
      <c r="N2847" s="353">
        <v>361</v>
      </c>
      <c r="O2847" s="296" t="s">
        <v>686</v>
      </c>
      <c r="P2847" s="297"/>
      <c r="Q2847" s="293"/>
      <c r="R2847" s="293"/>
      <c r="S2847" s="293"/>
    </row>
    <row r="2848" spans="2:19" ht="15">
      <c r="B2848" s="247">
        <f t="shared" si="11"/>
        <v>6303</v>
      </c>
      <c r="C2848" s="293" t="s">
        <v>429</v>
      </c>
      <c r="D2848" s="294" t="s">
        <v>820</v>
      </c>
      <c r="E2848" s="455">
        <v>1800</v>
      </c>
      <c r="F2848" s="293" t="s">
        <v>163</v>
      </c>
      <c r="G2848" s="293" t="s">
        <v>7</v>
      </c>
      <c r="H2848" s="544">
        <v>45030</v>
      </c>
      <c r="I2848" s="293" t="s">
        <v>164</v>
      </c>
      <c r="J2848" s="256" t="s">
        <v>4534</v>
      </c>
      <c r="K2848" s="293" t="s">
        <v>1751</v>
      </c>
      <c r="L2848" s="251" t="s">
        <v>4530</v>
      </c>
      <c r="M2848" s="298" t="s">
        <v>862</v>
      </c>
      <c r="N2848" s="353">
        <v>321</v>
      </c>
      <c r="O2848" s="296" t="s">
        <v>686</v>
      </c>
      <c r="P2848" s="297"/>
      <c r="Q2848" s="293"/>
      <c r="R2848" s="293"/>
      <c r="S2848" s="293"/>
    </row>
    <row r="2849" spans="2:19" ht="15">
      <c r="B2849" s="247">
        <f t="shared" si="11"/>
        <v>6304</v>
      </c>
      <c r="C2849" s="293" t="s">
        <v>429</v>
      </c>
      <c r="D2849" s="294" t="s">
        <v>2896</v>
      </c>
      <c r="E2849" s="455">
        <v>2275</v>
      </c>
      <c r="F2849" s="293" t="s">
        <v>518</v>
      </c>
      <c r="G2849" s="293" t="s">
        <v>7</v>
      </c>
      <c r="H2849" s="544">
        <v>45030</v>
      </c>
      <c r="I2849" s="293" t="s">
        <v>164</v>
      </c>
      <c r="J2849" s="256" t="s">
        <v>4535</v>
      </c>
      <c r="K2849" s="293" t="s">
        <v>1771</v>
      </c>
      <c r="L2849" s="251" t="s">
        <v>4531</v>
      </c>
      <c r="M2849" s="298" t="s">
        <v>2894</v>
      </c>
      <c r="N2849" s="353">
        <v>429</v>
      </c>
      <c r="O2849" s="296" t="s">
        <v>686</v>
      </c>
      <c r="P2849" s="297"/>
      <c r="Q2849" s="293"/>
      <c r="R2849" s="293"/>
      <c r="S2849" s="293"/>
    </row>
    <row r="2850" spans="2:19" ht="15">
      <c r="B2850" s="247">
        <f t="shared" si="11"/>
        <v>6305</v>
      </c>
      <c r="C2850" s="293" t="s">
        <v>429</v>
      </c>
      <c r="D2850" s="294" t="s">
        <v>4272</v>
      </c>
      <c r="E2850" s="455">
        <v>4200</v>
      </c>
      <c r="F2850" s="293" t="s">
        <v>518</v>
      </c>
      <c r="G2850" s="293" t="s">
        <v>1875</v>
      </c>
      <c r="H2850" s="544">
        <v>45030</v>
      </c>
      <c r="I2850" s="293" t="s">
        <v>164</v>
      </c>
      <c r="J2850" s="256" t="s">
        <v>792</v>
      </c>
      <c r="K2850" s="293" t="s">
        <v>1771</v>
      </c>
      <c r="L2850" s="251">
        <v>1</v>
      </c>
      <c r="M2850" s="298" t="s">
        <v>4271</v>
      </c>
      <c r="N2850" s="353">
        <v>476</v>
      </c>
      <c r="O2850" s="296" t="s">
        <v>686</v>
      </c>
      <c r="P2850" s="297"/>
      <c r="Q2850" s="293"/>
      <c r="R2850" s="293"/>
      <c r="S2850" s="293"/>
    </row>
    <row r="2851" spans="2:19" ht="15">
      <c r="B2851" s="247">
        <f t="shared" si="11"/>
        <v>6306</v>
      </c>
      <c r="C2851" s="293" t="s">
        <v>429</v>
      </c>
      <c r="D2851" s="294" t="s">
        <v>4505</v>
      </c>
      <c r="E2851" s="455">
        <v>3187</v>
      </c>
      <c r="F2851" s="293" t="s">
        <v>518</v>
      </c>
      <c r="G2851" s="293" t="s">
        <v>1875</v>
      </c>
      <c r="H2851" s="544">
        <v>45030</v>
      </c>
      <c r="I2851" s="293" t="s">
        <v>164</v>
      </c>
      <c r="J2851" s="256" t="s">
        <v>5246</v>
      </c>
      <c r="K2851" s="293" t="s">
        <v>1771</v>
      </c>
      <c r="L2851" s="251" t="s">
        <v>4467</v>
      </c>
      <c r="M2851" s="298" t="s">
        <v>4480</v>
      </c>
      <c r="N2851" s="353">
        <v>489</v>
      </c>
      <c r="O2851" s="296" t="s">
        <v>686</v>
      </c>
      <c r="P2851" s="297"/>
      <c r="Q2851" s="293"/>
      <c r="R2851" s="293"/>
      <c r="S2851" s="293"/>
    </row>
    <row r="2852" spans="2:19" ht="15">
      <c r="B2852" s="247">
        <f t="shared" si="11"/>
        <v>6307</v>
      </c>
      <c r="C2852" s="293" t="s">
        <v>429</v>
      </c>
      <c r="D2852" s="294" t="s">
        <v>87</v>
      </c>
      <c r="E2852" s="455">
        <v>200</v>
      </c>
      <c r="F2852" s="293" t="s">
        <v>166</v>
      </c>
      <c r="G2852" s="293" t="s">
        <v>7</v>
      </c>
      <c r="H2852" s="544">
        <v>45030</v>
      </c>
      <c r="I2852" s="293" t="s">
        <v>2663</v>
      </c>
      <c r="J2852" s="256" t="s">
        <v>4521</v>
      </c>
      <c r="K2852" s="293" t="s">
        <v>903</v>
      </c>
      <c r="L2852" s="251" t="s">
        <v>4537</v>
      </c>
      <c r="M2852" s="298" t="s">
        <v>88</v>
      </c>
      <c r="N2852" s="353">
        <v>217</v>
      </c>
      <c r="O2852" s="296" t="s">
        <v>686</v>
      </c>
      <c r="P2852" s="297"/>
      <c r="Q2852" s="293"/>
      <c r="R2852" s="293"/>
      <c r="S2852" s="293"/>
    </row>
    <row r="2853" spans="2:19" ht="15">
      <c r="B2853" s="247">
        <f t="shared" si="11"/>
        <v>6308</v>
      </c>
      <c r="C2853" s="293" t="s">
        <v>429</v>
      </c>
      <c r="D2853" s="294" t="s">
        <v>84</v>
      </c>
      <c r="E2853" s="455">
        <v>200</v>
      </c>
      <c r="F2853" s="293" t="s">
        <v>166</v>
      </c>
      <c r="G2853" s="293" t="s">
        <v>7</v>
      </c>
      <c r="H2853" s="544">
        <v>45030</v>
      </c>
      <c r="I2853" s="293" t="s">
        <v>2663</v>
      </c>
      <c r="J2853" s="256" t="s">
        <v>4521</v>
      </c>
      <c r="K2853" s="293" t="s">
        <v>903</v>
      </c>
      <c r="L2853" s="251" t="s">
        <v>4538</v>
      </c>
      <c r="M2853" s="298" t="s">
        <v>85</v>
      </c>
      <c r="N2853" s="353">
        <v>216</v>
      </c>
      <c r="O2853" s="296" t="s">
        <v>686</v>
      </c>
      <c r="P2853" s="297"/>
      <c r="Q2853" s="293"/>
      <c r="R2853" s="293"/>
      <c r="S2853" s="293"/>
    </row>
    <row r="2854" spans="2:19" ht="15">
      <c r="B2854" s="247">
        <f t="shared" si="11"/>
        <v>6309</v>
      </c>
      <c r="C2854" s="293" t="s">
        <v>429</v>
      </c>
      <c r="D2854" s="294" t="s">
        <v>4277</v>
      </c>
      <c r="E2854" s="455">
        <v>4200</v>
      </c>
      <c r="F2854" s="293" t="s">
        <v>518</v>
      </c>
      <c r="G2854" s="293" t="s">
        <v>7</v>
      </c>
      <c r="H2854" s="544">
        <v>45030</v>
      </c>
      <c r="I2854" s="293" t="s">
        <v>164</v>
      </c>
      <c r="J2854" s="256" t="s">
        <v>4540</v>
      </c>
      <c r="K2854" s="293" t="s">
        <v>1771</v>
      </c>
      <c r="L2854" s="251" t="s">
        <v>4539</v>
      </c>
      <c r="M2854" s="298" t="s">
        <v>4276</v>
      </c>
      <c r="N2854" s="353">
        <v>477</v>
      </c>
      <c r="O2854" s="296" t="s">
        <v>686</v>
      </c>
      <c r="P2854" s="297"/>
      <c r="Q2854" s="293"/>
      <c r="R2854" s="293"/>
      <c r="S2854" s="293"/>
    </row>
    <row r="2855" spans="2:19" ht="15">
      <c r="B2855" s="247">
        <f t="shared" si="11"/>
        <v>6310</v>
      </c>
      <c r="C2855" s="293" t="s">
        <v>429</v>
      </c>
      <c r="D2855" s="294" t="s">
        <v>4772</v>
      </c>
      <c r="E2855" s="455">
        <v>6374</v>
      </c>
      <c r="F2855" s="293" t="s">
        <v>518</v>
      </c>
      <c r="G2855" s="293" t="s">
        <v>1875</v>
      </c>
      <c r="H2855" s="544">
        <v>45020</v>
      </c>
      <c r="I2855" s="293" t="s">
        <v>164</v>
      </c>
      <c r="J2855" s="256" t="s">
        <v>4541</v>
      </c>
      <c r="K2855" s="293" t="s">
        <v>1771</v>
      </c>
      <c r="L2855" s="251" t="s">
        <v>4467</v>
      </c>
      <c r="M2855" s="183" t="s">
        <v>4542</v>
      </c>
      <c r="N2855" s="353">
        <v>498</v>
      </c>
      <c r="O2855" s="296" t="s">
        <v>686</v>
      </c>
      <c r="P2855" s="297"/>
      <c r="Q2855" s="293"/>
      <c r="R2855" s="293"/>
      <c r="S2855" s="293"/>
    </row>
    <row r="2856" spans="2:19" ht="15">
      <c r="B2856" s="247">
        <f t="shared" si="11"/>
        <v>6311</v>
      </c>
      <c r="C2856" s="293" t="s">
        <v>429</v>
      </c>
      <c r="D2856" s="294" t="s">
        <v>72</v>
      </c>
      <c r="E2856" s="455">
        <v>200</v>
      </c>
      <c r="F2856" s="293" t="s">
        <v>166</v>
      </c>
      <c r="G2856" s="293" t="s">
        <v>7</v>
      </c>
      <c r="H2856" s="544">
        <v>45033</v>
      </c>
      <c r="I2856" s="293" t="s">
        <v>2663</v>
      </c>
      <c r="J2856" s="256" t="s">
        <v>4768</v>
      </c>
      <c r="K2856" s="293" t="s">
        <v>903</v>
      </c>
      <c r="L2856" s="251" t="s">
        <v>4543</v>
      </c>
      <c r="M2856" s="298" t="s">
        <v>73</v>
      </c>
      <c r="N2856" s="353"/>
      <c r="O2856" s="296" t="s">
        <v>686</v>
      </c>
      <c r="P2856" s="297"/>
      <c r="Q2856" s="293"/>
      <c r="R2856" s="293"/>
      <c r="S2856" s="293"/>
    </row>
    <row r="2857" spans="2:19" ht="15">
      <c r="B2857" s="247">
        <f t="shared" si="11"/>
        <v>6312</v>
      </c>
      <c r="C2857" s="293" t="s">
        <v>429</v>
      </c>
      <c r="D2857" s="294" t="s">
        <v>2593</v>
      </c>
      <c r="E2857" s="455">
        <v>3350</v>
      </c>
      <c r="F2857" s="293" t="s">
        <v>865</v>
      </c>
      <c r="G2857" s="293" t="s">
        <v>7</v>
      </c>
      <c r="H2857" s="544">
        <v>45033</v>
      </c>
      <c r="I2857" s="293" t="s">
        <v>164</v>
      </c>
      <c r="J2857" s="256" t="s">
        <v>4489</v>
      </c>
      <c r="K2857" s="293" t="s">
        <v>1770</v>
      </c>
      <c r="L2857" s="251" t="s">
        <v>4544</v>
      </c>
      <c r="M2857" s="298" t="s">
        <v>2591</v>
      </c>
      <c r="N2857" s="353">
        <v>378</v>
      </c>
      <c r="O2857" s="296" t="s">
        <v>686</v>
      </c>
      <c r="P2857" s="297"/>
      <c r="Q2857" s="293"/>
      <c r="R2857" s="293"/>
      <c r="S2857" s="293"/>
    </row>
    <row r="2858" spans="2:19" ht="15">
      <c r="B2858" s="247">
        <f t="shared" si="11"/>
        <v>6313</v>
      </c>
      <c r="C2858" s="293" t="s">
        <v>429</v>
      </c>
      <c r="D2858" s="294" t="s">
        <v>59</v>
      </c>
      <c r="E2858" s="455">
        <v>2000</v>
      </c>
      <c r="F2858" s="293" t="s">
        <v>198</v>
      </c>
      <c r="G2858" s="293" t="s">
        <v>7</v>
      </c>
      <c r="H2858" s="544">
        <v>45033</v>
      </c>
      <c r="I2858" s="293" t="s">
        <v>164</v>
      </c>
      <c r="J2858" s="256" t="s">
        <v>5719</v>
      </c>
      <c r="K2858" s="293" t="s">
        <v>1749</v>
      </c>
      <c r="L2858" s="251" t="s">
        <v>4545</v>
      </c>
      <c r="M2858" s="298" t="s">
        <v>60</v>
      </c>
      <c r="N2858" s="353">
        <v>191</v>
      </c>
      <c r="O2858" s="296" t="s">
        <v>686</v>
      </c>
      <c r="P2858" s="297"/>
      <c r="Q2858" s="293"/>
      <c r="R2858" s="293"/>
      <c r="S2858" s="293"/>
    </row>
    <row r="2859" spans="2:19" ht="15">
      <c r="B2859" s="247">
        <f t="shared" si="11"/>
        <v>6314</v>
      </c>
      <c r="C2859" s="293" t="s">
        <v>429</v>
      </c>
      <c r="D2859" s="294" t="s">
        <v>6719</v>
      </c>
      <c r="E2859" s="455">
        <v>4200</v>
      </c>
      <c r="F2859" s="293" t="s">
        <v>518</v>
      </c>
      <c r="G2859" s="293" t="s">
        <v>7</v>
      </c>
      <c r="H2859" s="544">
        <v>45033</v>
      </c>
      <c r="I2859" s="293" t="s">
        <v>164</v>
      </c>
      <c r="J2859" s="256" t="s">
        <v>4540</v>
      </c>
      <c r="K2859" s="293" t="s">
        <v>1771</v>
      </c>
      <c r="L2859" s="251" t="s">
        <v>4546</v>
      </c>
      <c r="M2859" s="298" t="s">
        <v>4286</v>
      </c>
      <c r="N2859" s="353">
        <v>480</v>
      </c>
      <c r="O2859" s="296" t="s">
        <v>686</v>
      </c>
      <c r="P2859" s="297"/>
      <c r="Q2859" s="293"/>
      <c r="R2859" s="293"/>
      <c r="S2859" s="293"/>
    </row>
    <row r="2860" spans="2:19" ht="15">
      <c r="B2860" s="247">
        <f t="shared" si="11"/>
        <v>6315</v>
      </c>
      <c r="C2860" s="293" t="s">
        <v>429</v>
      </c>
      <c r="D2860" s="294" t="s">
        <v>2864</v>
      </c>
      <c r="E2860" s="455">
        <v>10300</v>
      </c>
      <c r="F2860" s="293" t="s">
        <v>303</v>
      </c>
      <c r="G2860" s="293" t="s">
        <v>7</v>
      </c>
      <c r="H2860" s="544">
        <v>45033</v>
      </c>
      <c r="I2860" s="293" t="s">
        <v>224</v>
      </c>
      <c r="J2860" s="256" t="s">
        <v>2954</v>
      </c>
      <c r="K2860" s="293" t="s">
        <v>1775</v>
      </c>
      <c r="L2860" s="251" t="s">
        <v>4547</v>
      </c>
      <c r="M2860" s="298" t="s">
        <v>2862</v>
      </c>
      <c r="N2860" s="353">
        <v>419</v>
      </c>
      <c r="O2860" s="296" t="s">
        <v>686</v>
      </c>
      <c r="P2860" s="297"/>
      <c r="Q2860" s="293"/>
      <c r="R2860" s="293"/>
      <c r="S2860" s="293"/>
    </row>
    <row r="2861" spans="2:19" ht="15">
      <c r="B2861" s="247">
        <f t="shared" si="11"/>
        <v>6316</v>
      </c>
      <c r="C2861" s="293" t="s">
        <v>450</v>
      </c>
      <c r="D2861" s="294" t="s">
        <v>269</v>
      </c>
      <c r="E2861" s="455">
        <v>750</v>
      </c>
      <c r="F2861" s="293" t="s">
        <v>865</v>
      </c>
      <c r="G2861" s="293" t="s">
        <v>7</v>
      </c>
      <c r="H2861" s="544">
        <v>45033</v>
      </c>
      <c r="I2861" s="293" t="s">
        <v>187</v>
      </c>
      <c r="J2861" s="256" t="s">
        <v>187</v>
      </c>
      <c r="K2861" s="293" t="s">
        <v>1770</v>
      </c>
      <c r="L2861" s="251" t="s">
        <v>4549</v>
      </c>
      <c r="M2861" s="298" t="s">
        <v>1296</v>
      </c>
      <c r="N2861" s="353">
        <v>499</v>
      </c>
      <c r="O2861" s="296" t="s">
        <v>686</v>
      </c>
      <c r="P2861" s="297"/>
      <c r="Q2861" s="293"/>
      <c r="R2861" s="293"/>
      <c r="S2861" s="293"/>
    </row>
    <row r="2862" spans="2:19" ht="30">
      <c r="B2862" s="247">
        <f t="shared" si="11"/>
        <v>6317</v>
      </c>
      <c r="C2862" s="293" t="s">
        <v>429</v>
      </c>
      <c r="D2862" s="294" t="s">
        <v>1059</v>
      </c>
      <c r="E2862" s="455">
        <f>1800*5</f>
        <v>9000</v>
      </c>
      <c r="F2862" s="293" t="s">
        <v>303</v>
      </c>
      <c r="G2862" s="293" t="s">
        <v>7</v>
      </c>
      <c r="H2862" s="544">
        <v>44075</v>
      </c>
      <c r="I2862" s="293" t="s">
        <v>164</v>
      </c>
      <c r="J2862" s="256" t="s">
        <v>4550</v>
      </c>
      <c r="K2862" s="293" t="s">
        <v>1775</v>
      </c>
      <c r="L2862" s="533" t="s">
        <v>4437</v>
      </c>
      <c r="M2862" s="298" t="s">
        <v>1057</v>
      </c>
      <c r="N2862" s="353">
        <v>52</v>
      </c>
      <c r="O2862" s="296" t="s">
        <v>686</v>
      </c>
      <c r="P2862" s="297"/>
      <c r="Q2862" s="293"/>
      <c r="R2862" s="293"/>
      <c r="S2862" s="293"/>
    </row>
    <row r="2863" spans="2:19" ht="15">
      <c r="B2863" s="247">
        <f t="shared" si="11"/>
        <v>6318</v>
      </c>
      <c r="C2863" s="293" t="s">
        <v>429</v>
      </c>
      <c r="D2863" s="294" t="s">
        <v>319</v>
      </c>
      <c r="E2863" s="455">
        <v>3000</v>
      </c>
      <c r="F2863" s="293" t="s">
        <v>198</v>
      </c>
      <c r="G2863" s="293" t="s">
        <v>7</v>
      </c>
      <c r="H2863" s="544">
        <v>45035</v>
      </c>
      <c r="I2863" s="293" t="s">
        <v>164</v>
      </c>
      <c r="J2863" s="256" t="s">
        <v>4558</v>
      </c>
      <c r="K2863" s="293" t="s">
        <v>1749</v>
      </c>
      <c r="L2863" s="251" t="s">
        <v>4553</v>
      </c>
      <c r="M2863" s="298" t="s">
        <v>1385</v>
      </c>
      <c r="N2863" s="353">
        <v>270</v>
      </c>
      <c r="O2863" s="296" t="s">
        <v>686</v>
      </c>
      <c r="P2863" s="297"/>
      <c r="Q2863" s="293"/>
      <c r="R2863" s="293"/>
      <c r="S2863" s="293"/>
    </row>
    <row r="2864" spans="2:19" ht="15">
      <c r="B2864" s="247">
        <f t="shared" si="11"/>
        <v>6319</v>
      </c>
      <c r="C2864" s="293" t="s">
        <v>429</v>
      </c>
      <c r="D2864" s="294" t="s">
        <v>319</v>
      </c>
      <c r="E2864" s="455">
        <v>3000</v>
      </c>
      <c r="F2864" s="293" t="s">
        <v>198</v>
      </c>
      <c r="G2864" s="293" t="s">
        <v>7</v>
      </c>
      <c r="H2864" s="544">
        <v>45035</v>
      </c>
      <c r="I2864" s="293" t="s">
        <v>164</v>
      </c>
      <c r="J2864" s="256" t="s">
        <v>3609</v>
      </c>
      <c r="K2864" s="293" t="s">
        <v>1749</v>
      </c>
      <c r="L2864" s="251" t="s">
        <v>4554</v>
      </c>
      <c r="M2864" s="298" t="s">
        <v>1385</v>
      </c>
      <c r="N2864" s="353">
        <v>270</v>
      </c>
      <c r="O2864" s="296" t="s">
        <v>686</v>
      </c>
      <c r="P2864" s="297"/>
      <c r="Q2864" s="293"/>
      <c r="R2864" s="293"/>
      <c r="S2864" s="293"/>
    </row>
    <row r="2865" spans="2:19" ht="15">
      <c r="B2865" s="247">
        <f t="shared" si="11"/>
        <v>6320</v>
      </c>
      <c r="C2865" s="293" t="s">
        <v>429</v>
      </c>
      <c r="D2865" s="294" t="s">
        <v>319</v>
      </c>
      <c r="E2865" s="455">
        <v>3000</v>
      </c>
      <c r="F2865" s="293" t="s">
        <v>198</v>
      </c>
      <c r="G2865" s="293" t="s">
        <v>7</v>
      </c>
      <c r="H2865" s="544">
        <v>45035</v>
      </c>
      <c r="I2865" s="293" t="s">
        <v>280</v>
      </c>
      <c r="J2865" s="256" t="s">
        <v>280</v>
      </c>
      <c r="K2865" s="293" t="s">
        <v>1749</v>
      </c>
      <c r="L2865" s="251" t="s">
        <v>4563</v>
      </c>
      <c r="M2865" s="298" t="s">
        <v>1385</v>
      </c>
      <c r="N2865" s="353">
        <v>270</v>
      </c>
      <c r="O2865" s="296" t="s">
        <v>686</v>
      </c>
      <c r="P2865" s="297"/>
      <c r="Q2865" s="293"/>
      <c r="R2865" s="293"/>
      <c r="S2865" s="293"/>
    </row>
    <row r="2866" spans="2:19" ht="15">
      <c r="B2866" s="247">
        <f t="shared" si="11"/>
        <v>6321</v>
      </c>
      <c r="C2866" s="293" t="s">
        <v>429</v>
      </c>
      <c r="D2866" s="294" t="s">
        <v>35</v>
      </c>
      <c r="E2866" s="455">
        <v>5667</v>
      </c>
      <c r="F2866" s="293" t="s">
        <v>198</v>
      </c>
      <c r="G2866" s="293" t="s">
        <v>7</v>
      </c>
      <c r="H2866" s="544">
        <v>45035</v>
      </c>
      <c r="I2866" s="293" t="s">
        <v>224</v>
      </c>
      <c r="J2866" s="256" t="s">
        <v>4559</v>
      </c>
      <c r="K2866" s="293" t="s">
        <v>1749</v>
      </c>
      <c r="L2866" s="251" t="s">
        <v>4556</v>
      </c>
      <c r="M2866" s="298" t="s">
        <v>36</v>
      </c>
      <c r="N2866" s="353">
        <v>194</v>
      </c>
      <c r="O2866" s="296" t="s">
        <v>686</v>
      </c>
      <c r="P2866" s="297"/>
      <c r="Q2866" s="293"/>
      <c r="R2866" s="293"/>
      <c r="S2866" s="293"/>
    </row>
    <row r="2867" spans="2:19" ht="15">
      <c r="B2867" s="247">
        <f t="shared" si="11"/>
        <v>6322</v>
      </c>
      <c r="C2867" s="293" t="s">
        <v>429</v>
      </c>
      <c r="D2867" s="294" t="s">
        <v>517</v>
      </c>
      <c r="E2867" s="455">
        <v>3497</v>
      </c>
      <c r="F2867" s="293" t="s">
        <v>198</v>
      </c>
      <c r="G2867" s="293" t="s">
        <v>7</v>
      </c>
      <c r="H2867" s="544">
        <v>45034</v>
      </c>
      <c r="I2867" s="293" t="s">
        <v>164</v>
      </c>
      <c r="J2867" s="256" t="s">
        <v>2458</v>
      </c>
      <c r="K2867" s="293" t="s">
        <v>1749</v>
      </c>
      <c r="L2867" s="251" t="s">
        <v>4557</v>
      </c>
      <c r="M2867" s="298" t="s">
        <v>841</v>
      </c>
      <c r="N2867" s="353">
        <v>560</v>
      </c>
      <c r="O2867" s="296" t="s">
        <v>686</v>
      </c>
      <c r="P2867" s="297"/>
      <c r="Q2867" s="293"/>
      <c r="R2867" s="293"/>
      <c r="S2867" s="293"/>
    </row>
    <row r="2868" spans="2:19" ht="15">
      <c r="B2868" s="247">
        <f t="shared" si="11"/>
        <v>6323</v>
      </c>
      <c r="C2868" s="293" t="s">
        <v>429</v>
      </c>
      <c r="D2868" s="294" t="s">
        <v>78</v>
      </c>
      <c r="E2868" s="455">
        <v>1000</v>
      </c>
      <c r="F2868" s="293" t="s">
        <v>166</v>
      </c>
      <c r="G2868" s="293" t="s">
        <v>7</v>
      </c>
      <c r="H2868" s="544">
        <v>45034</v>
      </c>
      <c r="I2868" s="293" t="s">
        <v>280</v>
      </c>
      <c r="J2868" s="256" t="s">
        <v>4443</v>
      </c>
      <c r="K2868" s="293" t="s">
        <v>903</v>
      </c>
      <c r="L2868" s="251" t="s">
        <v>4555</v>
      </c>
      <c r="M2868" s="298" t="s">
        <v>79</v>
      </c>
      <c r="N2868" s="353">
        <v>213</v>
      </c>
      <c r="O2868" s="296" t="s">
        <v>686</v>
      </c>
      <c r="P2868" s="297"/>
      <c r="Q2868" s="293"/>
      <c r="R2868" s="293"/>
      <c r="S2868" s="293"/>
    </row>
    <row r="2869" spans="2:19" ht="15">
      <c r="B2869" s="247">
        <f t="shared" si="11"/>
        <v>6324</v>
      </c>
      <c r="C2869" s="293" t="s">
        <v>429</v>
      </c>
      <c r="D2869" s="294" t="s">
        <v>2433</v>
      </c>
      <c r="E2869" s="455">
        <v>3349</v>
      </c>
      <c r="F2869" s="293" t="s">
        <v>865</v>
      </c>
      <c r="G2869" s="293" t="s">
        <v>7</v>
      </c>
      <c r="H2869" s="544">
        <v>45035</v>
      </c>
      <c r="I2869" s="293" t="s">
        <v>164</v>
      </c>
      <c r="J2869" s="256" t="s">
        <v>4564</v>
      </c>
      <c r="K2869" s="293" t="s">
        <v>1770</v>
      </c>
      <c r="L2869" s="251" t="s">
        <v>4560</v>
      </c>
      <c r="M2869" s="298" t="s">
        <v>2432</v>
      </c>
      <c r="N2869" s="353">
        <v>372</v>
      </c>
      <c r="O2869" s="296" t="s">
        <v>686</v>
      </c>
      <c r="P2869" s="297"/>
      <c r="Q2869" s="293"/>
      <c r="R2869" s="293"/>
      <c r="S2869" s="293"/>
    </row>
    <row r="2870" spans="2:19" ht="15">
      <c r="B2870" s="247">
        <f t="shared" si="11"/>
        <v>6325</v>
      </c>
      <c r="C2870" s="293" t="s">
        <v>429</v>
      </c>
      <c r="D2870" s="294" t="s">
        <v>1554</v>
      </c>
      <c r="E2870" s="455">
        <v>2000</v>
      </c>
      <c r="F2870" s="293" t="s">
        <v>163</v>
      </c>
      <c r="G2870" s="293" t="s">
        <v>7</v>
      </c>
      <c r="H2870" s="544">
        <v>45035</v>
      </c>
      <c r="I2870" s="293" t="s">
        <v>280</v>
      </c>
      <c r="J2870" s="256" t="s">
        <v>280</v>
      </c>
      <c r="K2870" s="293" t="s">
        <v>1751</v>
      </c>
      <c r="L2870" s="251" t="s">
        <v>4561</v>
      </c>
      <c r="M2870" s="298" t="s">
        <v>1586</v>
      </c>
      <c r="N2870" s="353">
        <v>325</v>
      </c>
      <c r="O2870" s="296" t="s">
        <v>686</v>
      </c>
      <c r="P2870" s="297"/>
      <c r="Q2870" s="293"/>
      <c r="R2870" s="293"/>
      <c r="S2870" s="293"/>
    </row>
    <row r="2871" spans="2:19" ht="15">
      <c r="B2871" s="247">
        <f t="shared" si="11"/>
        <v>6326</v>
      </c>
      <c r="C2871" s="293" t="s">
        <v>429</v>
      </c>
      <c r="D2871" s="294" t="s">
        <v>2433</v>
      </c>
      <c r="E2871" s="455">
        <v>3000</v>
      </c>
      <c r="F2871" s="293" t="s">
        <v>865</v>
      </c>
      <c r="G2871" s="293" t="s">
        <v>7</v>
      </c>
      <c r="H2871" s="544">
        <v>45035</v>
      </c>
      <c r="I2871" s="293" t="s">
        <v>280</v>
      </c>
      <c r="J2871" s="256" t="s">
        <v>280</v>
      </c>
      <c r="K2871" s="293" t="s">
        <v>1770</v>
      </c>
      <c r="L2871" s="251" t="s">
        <v>4562</v>
      </c>
      <c r="M2871" s="298" t="s">
        <v>2432</v>
      </c>
      <c r="N2871" s="353">
        <v>372</v>
      </c>
      <c r="O2871" s="296" t="s">
        <v>686</v>
      </c>
      <c r="P2871" s="297"/>
      <c r="Q2871" s="293"/>
      <c r="R2871" s="293"/>
      <c r="S2871" s="293"/>
    </row>
    <row r="2872" spans="2:19" ht="15">
      <c r="B2872" s="247">
        <f t="shared" si="11"/>
        <v>6327</v>
      </c>
      <c r="C2872" s="293" t="s">
        <v>429</v>
      </c>
      <c r="D2872" s="294" t="s">
        <v>4277</v>
      </c>
      <c r="E2872" s="455">
        <v>3350</v>
      </c>
      <c r="F2872" s="293" t="s">
        <v>255</v>
      </c>
      <c r="G2872" s="293" t="s">
        <v>1875</v>
      </c>
      <c r="H2872" s="544">
        <v>45037</v>
      </c>
      <c r="I2872" s="293" t="s">
        <v>164</v>
      </c>
      <c r="J2872" s="256" t="s">
        <v>4567</v>
      </c>
      <c r="K2872" s="293" t="s">
        <v>1774</v>
      </c>
      <c r="L2872" s="251" t="s">
        <v>4282</v>
      </c>
      <c r="M2872" s="298" t="s">
        <v>4276</v>
      </c>
      <c r="N2872" s="353">
        <v>478</v>
      </c>
      <c r="O2872" s="296" t="s">
        <v>686</v>
      </c>
      <c r="P2872" s="297"/>
      <c r="Q2872" s="293"/>
      <c r="R2872" s="293"/>
      <c r="S2872" s="293"/>
    </row>
    <row r="2873" spans="2:19" ht="15">
      <c r="B2873" s="247">
        <f t="shared" si="11"/>
        <v>6328</v>
      </c>
      <c r="C2873" s="293" t="s">
        <v>429</v>
      </c>
      <c r="D2873" s="294" t="s">
        <v>3854</v>
      </c>
      <c r="E2873" s="455">
        <v>2000</v>
      </c>
      <c r="F2873" s="293" t="s">
        <v>518</v>
      </c>
      <c r="G2873" s="293" t="s">
        <v>7</v>
      </c>
      <c r="H2873" s="544">
        <v>45037</v>
      </c>
      <c r="I2873" s="293" t="s">
        <v>164</v>
      </c>
      <c r="J2873" s="256" t="s">
        <v>4570</v>
      </c>
      <c r="K2873" s="293" t="s">
        <v>1771</v>
      </c>
      <c r="L2873" s="251" t="s">
        <v>4568</v>
      </c>
      <c r="M2873" s="298" t="s">
        <v>3853</v>
      </c>
      <c r="N2873" s="353">
        <v>460</v>
      </c>
      <c r="O2873" s="296" t="s">
        <v>686</v>
      </c>
      <c r="P2873" s="297"/>
      <c r="Q2873" s="293"/>
      <c r="R2873" s="293"/>
      <c r="S2873" s="293"/>
    </row>
    <row r="2874" spans="2:19" ht="15">
      <c r="B2874" s="247">
        <f t="shared" si="11"/>
        <v>6329</v>
      </c>
      <c r="C2874" s="293" t="s">
        <v>429</v>
      </c>
      <c r="D2874" s="294" t="s">
        <v>361</v>
      </c>
      <c r="E2874" s="455">
        <v>2800</v>
      </c>
      <c r="F2874" s="293" t="s">
        <v>198</v>
      </c>
      <c r="G2874" s="293" t="s">
        <v>7</v>
      </c>
      <c r="H2874" s="544">
        <v>45037</v>
      </c>
      <c r="I2874" s="293" t="s">
        <v>164</v>
      </c>
      <c r="J2874" s="256" t="s">
        <v>4571</v>
      </c>
      <c r="K2874" s="293" t="s">
        <v>1749</v>
      </c>
      <c r="L2874" s="251" t="s">
        <v>4569</v>
      </c>
      <c r="M2874" s="298" t="s">
        <v>1176</v>
      </c>
      <c r="N2874" s="353">
        <v>465</v>
      </c>
      <c r="O2874" s="296" t="s">
        <v>686</v>
      </c>
      <c r="P2874" s="297"/>
      <c r="Q2874" s="293"/>
      <c r="R2874" s="293"/>
      <c r="S2874" s="293"/>
    </row>
    <row r="2875" spans="2:19" ht="15">
      <c r="B2875" s="247">
        <f t="shared" si="11"/>
        <v>6330</v>
      </c>
      <c r="C2875" s="293" t="s">
        <v>429</v>
      </c>
      <c r="D2875" s="294" t="s">
        <v>2904</v>
      </c>
      <c r="E2875" s="455">
        <v>6500</v>
      </c>
      <c r="F2875" s="293" t="s">
        <v>865</v>
      </c>
      <c r="G2875" s="293" t="s">
        <v>4314</v>
      </c>
      <c r="H2875" s="544">
        <v>45036</v>
      </c>
      <c r="I2875" s="293" t="s">
        <v>164</v>
      </c>
      <c r="J2875" s="256" t="s">
        <v>4933</v>
      </c>
      <c r="K2875" s="293" t="s">
        <v>1770</v>
      </c>
      <c r="L2875" s="251">
        <v>325694</v>
      </c>
      <c r="M2875" s="298" t="s">
        <v>2903</v>
      </c>
      <c r="N2875" s="353">
        <v>431</v>
      </c>
      <c r="O2875" s="296" t="s">
        <v>686</v>
      </c>
      <c r="P2875" s="297"/>
      <c r="Q2875" s="293"/>
      <c r="R2875" s="293"/>
      <c r="S2875" s="293"/>
    </row>
    <row r="2876" spans="2:19" ht="15">
      <c r="B2876" s="247">
        <f t="shared" si="11"/>
        <v>6331</v>
      </c>
      <c r="C2876" s="293" t="s">
        <v>429</v>
      </c>
      <c r="D2876" s="294" t="s">
        <v>4398</v>
      </c>
      <c r="E2876" s="455">
        <v>2275</v>
      </c>
      <c r="F2876" s="293" t="s">
        <v>303</v>
      </c>
      <c r="G2876" s="293" t="s">
        <v>4405</v>
      </c>
      <c r="H2876" s="544">
        <v>45040</v>
      </c>
      <c r="I2876" s="293" t="s">
        <v>164</v>
      </c>
      <c r="J2876" s="256" t="s">
        <v>4574</v>
      </c>
      <c r="K2876" s="293" t="s">
        <v>1775</v>
      </c>
      <c r="L2876" s="251">
        <v>344501</v>
      </c>
      <c r="M2876" s="298" t="s">
        <v>4397</v>
      </c>
      <c r="N2876" s="353">
        <v>488</v>
      </c>
      <c r="O2876" s="296" t="s">
        <v>686</v>
      </c>
      <c r="P2876" s="297"/>
      <c r="Q2876" s="293"/>
      <c r="R2876" s="293"/>
      <c r="S2876" s="293"/>
    </row>
    <row r="2877" spans="2:19" ht="15">
      <c r="B2877" s="247">
        <f t="shared" si="11"/>
        <v>6332</v>
      </c>
      <c r="C2877" s="293" t="s">
        <v>429</v>
      </c>
      <c r="D2877" s="294" t="s">
        <v>1583</v>
      </c>
      <c r="E2877" s="455">
        <v>5400</v>
      </c>
      <c r="F2877" s="293" t="s">
        <v>166</v>
      </c>
      <c r="G2877" s="293" t="s">
        <v>7</v>
      </c>
      <c r="H2877" s="544">
        <v>45040</v>
      </c>
      <c r="I2877" s="293" t="s">
        <v>164</v>
      </c>
      <c r="J2877" s="256" t="s">
        <v>4575</v>
      </c>
      <c r="K2877" s="293" t="s">
        <v>903</v>
      </c>
      <c r="L2877" s="251" t="s">
        <v>4572</v>
      </c>
      <c r="M2877" s="298" t="s">
        <v>1588</v>
      </c>
      <c r="N2877" s="353">
        <v>328</v>
      </c>
      <c r="O2877" s="296" t="s">
        <v>686</v>
      </c>
      <c r="P2877" s="297"/>
      <c r="Q2877" s="293"/>
      <c r="R2877" s="293"/>
      <c r="S2877" s="293"/>
    </row>
    <row r="2878" spans="2:19" ht="15">
      <c r="B2878" s="247">
        <f t="shared" si="11"/>
        <v>6333</v>
      </c>
      <c r="C2878" s="293" t="s">
        <v>429</v>
      </c>
      <c r="D2878" s="294" t="s">
        <v>2593</v>
      </c>
      <c r="E2878" s="455">
        <v>3000</v>
      </c>
      <c r="F2878" s="293" t="s">
        <v>865</v>
      </c>
      <c r="G2878" s="293" t="s">
        <v>7</v>
      </c>
      <c r="H2878" s="544">
        <v>45037</v>
      </c>
      <c r="I2878" s="293" t="s">
        <v>280</v>
      </c>
      <c r="J2878" s="256" t="s">
        <v>4420</v>
      </c>
      <c r="K2878" s="293" t="s">
        <v>1770</v>
      </c>
      <c r="L2878" s="251" t="s">
        <v>4573</v>
      </c>
      <c r="M2878" s="298" t="s">
        <v>2591</v>
      </c>
      <c r="N2878" s="353">
        <v>378</v>
      </c>
      <c r="O2878" s="296" t="s">
        <v>686</v>
      </c>
      <c r="P2878" s="297"/>
      <c r="Q2878" s="293"/>
      <c r="R2878" s="293"/>
      <c r="S2878" s="293"/>
    </row>
    <row r="2879" spans="2:19" ht="15">
      <c r="B2879" s="247">
        <f t="shared" ref="B2879:B2942" si="12">B2878+1</f>
        <v>6334</v>
      </c>
      <c r="C2879" s="293" t="s">
        <v>429</v>
      </c>
      <c r="D2879" s="294" t="s">
        <v>2412</v>
      </c>
      <c r="E2879" s="455">
        <v>3350</v>
      </c>
      <c r="F2879" s="293" t="s">
        <v>198</v>
      </c>
      <c r="G2879" s="293" t="s">
        <v>7</v>
      </c>
      <c r="H2879" s="544">
        <v>45041</v>
      </c>
      <c r="I2879" s="293" t="s">
        <v>164</v>
      </c>
      <c r="J2879" s="256" t="s">
        <v>4488</v>
      </c>
      <c r="K2879" s="293" t="s">
        <v>1749</v>
      </c>
      <c r="L2879" s="251" t="s">
        <v>4576</v>
      </c>
      <c r="M2879" s="298" t="s">
        <v>1590</v>
      </c>
      <c r="N2879" s="353">
        <v>331</v>
      </c>
      <c r="O2879" s="296" t="s">
        <v>686</v>
      </c>
      <c r="P2879" s="297"/>
      <c r="Q2879" s="293"/>
      <c r="R2879" s="293"/>
      <c r="S2879" s="293"/>
    </row>
    <row r="2880" spans="2:19" ht="15">
      <c r="B2880" s="247">
        <f t="shared" si="12"/>
        <v>6335</v>
      </c>
      <c r="C2880" s="293" t="s">
        <v>429</v>
      </c>
      <c r="D2880" s="294" t="s">
        <v>2067</v>
      </c>
      <c r="E2880" s="455">
        <v>4000</v>
      </c>
      <c r="F2880" s="293" t="s">
        <v>163</v>
      </c>
      <c r="G2880" s="293" t="s">
        <v>7</v>
      </c>
      <c r="H2880" s="544">
        <v>45041</v>
      </c>
      <c r="I2880" s="293" t="s">
        <v>224</v>
      </c>
      <c r="J2880" s="256" t="s">
        <v>4559</v>
      </c>
      <c r="K2880" s="293" t="s">
        <v>1751</v>
      </c>
      <c r="L2880" s="251" t="s">
        <v>4577</v>
      </c>
      <c r="M2880" s="298" t="s">
        <v>8</v>
      </c>
      <c r="N2880" s="353">
        <v>289</v>
      </c>
      <c r="O2880" s="296" t="s">
        <v>686</v>
      </c>
      <c r="P2880" s="297"/>
      <c r="Q2880" s="293"/>
      <c r="R2880" s="293"/>
      <c r="S2880" s="293"/>
    </row>
    <row r="2881" spans="1:19" ht="15">
      <c r="B2881" s="247">
        <f t="shared" si="12"/>
        <v>6336</v>
      </c>
      <c r="C2881" s="293" t="s">
        <v>429</v>
      </c>
      <c r="D2881" s="294" t="s">
        <v>2831</v>
      </c>
      <c r="E2881" s="455">
        <v>4360</v>
      </c>
      <c r="F2881" s="293" t="s">
        <v>166</v>
      </c>
      <c r="G2881" s="293" t="s">
        <v>4581</v>
      </c>
      <c r="H2881" s="544">
        <v>45044</v>
      </c>
      <c r="I2881" s="293" t="s">
        <v>164</v>
      </c>
      <c r="J2881" s="256" t="s">
        <v>4588</v>
      </c>
      <c r="K2881" s="293" t="s">
        <v>903</v>
      </c>
      <c r="L2881" s="251">
        <v>420857</v>
      </c>
      <c r="M2881" s="298" t="s">
        <v>2830</v>
      </c>
      <c r="N2881" s="353">
        <v>410</v>
      </c>
      <c r="O2881" s="296" t="s">
        <v>686</v>
      </c>
      <c r="P2881" s="297"/>
      <c r="Q2881" s="293"/>
      <c r="R2881" s="293"/>
      <c r="S2881" s="293"/>
    </row>
    <row r="2882" spans="1:19" ht="15">
      <c r="B2882" s="247">
        <f t="shared" si="12"/>
        <v>6337</v>
      </c>
      <c r="C2882" s="293" t="s">
        <v>429</v>
      </c>
      <c r="D2882" s="294" t="s">
        <v>4230</v>
      </c>
      <c r="E2882" s="455">
        <v>1200</v>
      </c>
      <c r="F2882" s="293" t="s">
        <v>166</v>
      </c>
      <c r="G2882" s="293" t="s">
        <v>4314</v>
      </c>
      <c r="H2882" s="544">
        <v>45043</v>
      </c>
      <c r="I2882" s="293" t="s">
        <v>164</v>
      </c>
      <c r="J2882" s="256" t="s">
        <v>4584</v>
      </c>
      <c r="K2882" s="293" t="s">
        <v>903</v>
      </c>
      <c r="L2882" s="251">
        <v>415161</v>
      </c>
      <c r="M2882" s="298" t="s">
        <v>4234</v>
      </c>
      <c r="N2882" s="353">
        <v>469</v>
      </c>
      <c r="O2882" s="296" t="s">
        <v>686</v>
      </c>
      <c r="P2882" s="297"/>
      <c r="Q2882" s="293"/>
      <c r="R2882" s="293"/>
      <c r="S2882" s="293"/>
    </row>
    <row r="2883" spans="1:19" ht="15">
      <c r="B2883" s="247">
        <f t="shared" si="12"/>
        <v>6338</v>
      </c>
      <c r="C2883" s="293" t="s">
        <v>429</v>
      </c>
      <c r="D2883" s="294" t="s">
        <v>4230</v>
      </c>
      <c r="E2883" s="455">
        <v>500</v>
      </c>
      <c r="F2883" s="293" t="s">
        <v>166</v>
      </c>
      <c r="G2883" s="293" t="s">
        <v>4314</v>
      </c>
      <c r="H2883" s="544">
        <v>45043</v>
      </c>
      <c r="I2883" s="293" t="s">
        <v>164</v>
      </c>
      <c r="J2883" s="256" t="s">
        <v>4585</v>
      </c>
      <c r="K2883" s="293" t="s">
        <v>903</v>
      </c>
      <c r="L2883" s="251">
        <v>415187</v>
      </c>
      <c r="M2883" s="298" t="s">
        <v>4234</v>
      </c>
      <c r="N2883" s="353">
        <v>469</v>
      </c>
      <c r="O2883" s="296" t="s">
        <v>686</v>
      </c>
      <c r="P2883" s="297"/>
      <c r="Q2883" s="293"/>
      <c r="R2883" s="293"/>
      <c r="S2883" s="293"/>
    </row>
    <row r="2884" spans="1:19" ht="15">
      <c r="B2884" s="247">
        <f t="shared" si="12"/>
        <v>6339</v>
      </c>
      <c r="C2884" s="293" t="s">
        <v>429</v>
      </c>
      <c r="D2884" s="294" t="s">
        <v>4389</v>
      </c>
      <c r="E2884" s="455">
        <v>2800</v>
      </c>
      <c r="F2884" s="293" t="s">
        <v>198</v>
      </c>
      <c r="G2884" s="293" t="s">
        <v>4314</v>
      </c>
      <c r="H2884" s="544">
        <v>45043</v>
      </c>
      <c r="I2884" s="293" t="s">
        <v>164</v>
      </c>
      <c r="J2884" s="256" t="s">
        <v>4571</v>
      </c>
      <c r="K2884" s="293" t="s">
        <v>1749</v>
      </c>
      <c r="L2884" s="251">
        <v>415387</v>
      </c>
      <c r="M2884" s="298" t="s">
        <v>1171</v>
      </c>
      <c r="N2884" s="353">
        <v>467</v>
      </c>
      <c r="O2884" s="296" t="s">
        <v>686</v>
      </c>
      <c r="P2884" s="297"/>
      <c r="Q2884" s="293"/>
      <c r="R2884" s="293"/>
      <c r="S2884" s="293"/>
    </row>
    <row r="2885" spans="1:19" ht="15">
      <c r="B2885" s="247">
        <f t="shared" si="12"/>
        <v>6340</v>
      </c>
      <c r="C2885" s="293" t="s">
        <v>429</v>
      </c>
      <c r="D2885" s="294" t="s">
        <v>4525</v>
      </c>
      <c r="E2885" s="455">
        <v>3000</v>
      </c>
      <c r="F2885" s="293" t="s">
        <v>198</v>
      </c>
      <c r="G2885" s="293" t="s">
        <v>7</v>
      </c>
      <c r="H2885" s="544">
        <v>45043</v>
      </c>
      <c r="I2885" s="293" t="s">
        <v>164</v>
      </c>
      <c r="J2885" s="256" t="s">
        <v>4586</v>
      </c>
      <c r="K2885" s="293" t="s">
        <v>1749</v>
      </c>
      <c r="L2885" s="251" t="s">
        <v>4582</v>
      </c>
      <c r="M2885" s="298" t="s">
        <v>4524</v>
      </c>
      <c r="N2885" s="353">
        <v>497</v>
      </c>
      <c r="O2885" s="296" t="s">
        <v>686</v>
      </c>
      <c r="P2885" s="297"/>
      <c r="Q2885" s="293"/>
      <c r="R2885" s="293"/>
      <c r="S2885" s="293"/>
    </row>
    <row r="2886" spans="1:19" ht="15.6">
      <c r="B2886" s="247">
        <f t="shared" si="12"/>
        <v>6341</v>
      </c>
      <c r="C2886" s="211" t="s">
        <v>294</v>
      </c>
      <c r="D2886" s="294" t="s">
        <v>2201</v>
      </c>
      <c r="E2886" s="455">
        <v>1600</v>
      </c>
      <c r="F2886" s="293" t="s">
        <v>166</v>
      </c>
      <c r="G2886" s="293" t="s">
        <v>7</v>
      </c>
      <c r="H2886" s="544">
        <v>45043</v>
      </c>
      <c r="I2886" s="293" t="s">
        <v>164</v>
      </c>
      <c r="J2886" s="256" t="s">
        <v>4589</v>
      </c>
      <c r="K2886" s="293" t="s">
        <v>903</v>
      </c>
      <c r="L2886" s="251" t="s">
        <v>4583</v>
      </c>
      <c r="M2886" s="298" t="s">
        <v>2200</v>
      </c>
      <c r="N2886" s="353">
        <v>365</v>
      </c>
      <c r="O2886" s="296" t="s">
        <v>686</v>
      </c>
      <c r="P2886" s="297"/>
      <c r="Q2886" s="293"/>
      <c r="R2886" s="293"/>
      <c r="S2886" s="293"/>
    </row>
    <row r="2887" spans="1:19" ht="15">
      <c r="B2887" s="247">
        <f t="shared" si="12"/>
        <v>6342</v>
      </c>
      <c r="C2887" s="293" t="s">
        <v>429</v>
      </c>
      <c r="D2887" s="294" t="s">
        <v>420</v>
      </c>
      <c r="E2887" s="455">
        <v>4335</v>
      </c>
      <c r="F2887" s="293" t="s">
        <v>198</v>
      </c>
      <c r="G2887" s="293" t="s">
        <v>4314</v>
      </c>
      <c r="H2887" s="544">
        <v>45042</v>
      </c>
      <c r="I2887" s="293" t="s">
        <v>164</v>
      </c>
      <c r="J2887" s="256" t="s">
        <v>4587</v>
      </c>
      <c r="K2887" s="293" t="s">
        <v>1749</v>
      </c>
      <c r="L2887" s="251">
        <v>396014</v>
      </c>
      <c r="M2887" s="298" t="s">
        <v>1457</v>
      </c>
      <c r="N2887" s="353">
        <v>462</v>
      </c>
      <c r="O2887" s="296" t="s">
        <v>686</v>
      </c>
      <c r="P2887" s="297"/>
      <c r="Q2887" s="293"/>
      <c r="R2887" s="293"/>
      <c r="S2887" s="293"/>
    </row>
    <row r="2888" spans="1:19" ht="15">
      <c r="B2888" s="247">
        <f t="shared" si="12"/>
        <v>6343</v>
      </c>
      <c r="C2888" s="293" t="s">
        <v>429</v>
      </c>
      <c r="D2888" s="294" t="s">
        <v>814</v>
      </c>
      <c r="E2888" s="455">
        <v>5400</v>
      </c>
      <c r="F2888" s="293" t="s">
        <v>518</v>
      </c>
      <c r="G2888" s="293" t="s">
        <v>7</v>
      </c>
      <c r="H2888" s="544">
        <v>45024</v>
      </c>
      <c r="I2888" s="293" t="s">
        <v>164</v>
      </c>
      <c r="J2888" s="256" t="s">
        <v>4592</v>
      </c>
      <c r="K2888" s="293" t="s">
        <v>1771</v>
      </c>
      <c r="L2888" s="251" t="s">
        <v>4590</v>
      </c>
      <c r="M2888" s="298" t="s">
        <v>863</v>
      </c>
      <c r="N2888" s="353">
        <v>322</v>
      </c>
      <c r="O2888" s="296"/>
      <c r="P2888" s="297"/>
      <c r="Q2888" s="293"/>
      <c r="R2888" s="293"/>
      <c r="S2888" s="293"/>
    </row>
    <row r="2889" spans="1:19" ht="15">
      <c r="B2889" s="247">
        <f t="shared" si="12"/>
        <v>6344</v>
      </c>
      <c r="C2889" s="293" t="s">
        <v>429</v>
      </c>
      <c r="D2889" s="294" t="s">
        <v>814</v>
      </c>
      <c r="E2889" s="455">
        <v>7500</v>
      </c>
      <c r="F2889" s="293" t="s">
        <v>518</v>
      </c>
      <c r="G2889" s="293" t="s">
        <v>7</v>
      </c>
      <c r="H2889" s="544">
        <v>45041</v>
      </c>
      <c r="I2889" s="293" t="s">
        <v>164</v>
      </c>
      <c r="J2889" s="256" t="s">
        <v>4935</v>
      </c>
      <c r="K2889" s="293" t="s">
        <v>1771</v>
      </c>
      <c r="L2889" s="251" t="s">
        <v>4591</v>
      </c>
      <c r="M2889" s="298" t="s">
        <v>863</v>
      </c>
      <c r="N2889" s="353">
        <v>322</v>
      </c>
      <c r="O2889" s="296"/>
      <c r="P2889" s="297"/>
      <c r="Q2889" s="293"/>
      <c r="R2889" s="293"/>
      <c r="S2889" s="293"/>
    </row>
    <row r="2890" spans="1:19" ht="15">
      <c r="B2890" s="247">
        <f t="shared" si="12"/>
        <v>6345</v>
      </c>
      <c r="C2890" s="293" t="s">
        <v>429</v>
      </c>
      <c r="D2890" s="294" t="s">
        <v>443</v>
      </c>
      <c r="E2890" s="455">
        <v>2000</v>
      </c>
      <c r="F2890" s="293" t="s">
        <v>198</v>
      </c>
      <c r="G2890" s="293" t="s">
        <v>4314</v>
      </c>
      <c r="H2890" s="544">
        <v>45044</v>
      </c>
      <c r="I2890" s="293" t="s">
        <v>280</v>
      </c>
      <c r="J2890" s="256" t="s">
        <v>280</v>
      </c>
      <c r="K2890" s="293" t="s">
        <v>1749</v>
      </c>
      <c r="L2890" s="251">
        <v>433151</v>
      </c>
      <c r="M2890" s="298" t="s">
        <v>1320</v>
      </c>
      <c r="N2890" s="353">
        <v>178</v>
      </c>
      <c r="O2890" s="296"/>
      <c r="P2890" s="297"/>
      <c r="Q2890" s="293"/>
      <c r="R2890" s="293"/>
      <c r="S2890" s="293"/>
    </row>
    <row r="2891" spans="1:19" ht="15">
      <c r="B2891" s="247">
        <f t="shared" si="12"/>
        <v>6346</v>
      </c>
      <c r="C2891" s="293" t="s">
        <v>429</v>
      </c>
      <c r="D2891" s="294" t="s">
        <v>443</v>
      </c>
      <c r="E2891" s="455">
        <v>10000</v>
      </c>
      <c r="F2891" s="293" t="s">
        <v>198</v>
      </c>
      <c r="G2891" s="293" t="s">
        <v>4314</v>
      </c>
      <c r="H2891" s="544">
        <v>45044</v>
      </c>
      <c r="I2891" s="293" t="s">
        <v>634</v>
      </c>
      <c r="J2891" s="256" t="s">
        <v>3337</v>
      </c>
      <c r="K2891" s="293" t="s">
        <v>1749</v>
      </c>
      <c r="L2891" s="251">
        <v>433103</v>
      </c>
      <c r="M2891" s="298" t="s">
        <v>1320</v>
      </c>
      <c r="N2891" s="353">
        <v>178</v>
      </c>
      <c r="O2891" s="296"/>
      <c r="P2891" s="297"/>
      <c r="Q2891" s="293"/>
      <c r="R2891" s="293"/>
      <c r="S2891" s="293"/>
    </row>
    <row r="2892" spans="1:19" ht="15">
      <c r="B2892" s="247">
        <f t="shared" si="12"/>
        <v>6347</v>
      </c>
      <c r="C2892" s="293" t="s">
        <v>429</v>
      </c>
      <c r="D2892" s="294" t="s">
        <v>443</v>
      </c>
      <c r="E2892" s="455">
        <v>10000</v>
      </c>
      <c r="F2892" s="293" t="s">
        <v>198</v>
      </c>
      <c r="G2892" s="293" t="s">
        <v>4314</v>
      </c>
      <c r="H2892" s="544">
        <v>45044</v>
      </c>
      <c r="I2892" s="293" t="s">
        <v>634</v>
      </c>
      <c r="J2892" s="256" t="s">
        <v>3337</v>
      </c>
      <c r="K2892" s="293" t="s">
        <v>1749</v>
      </c>
      <c r="L2892" s="251">
        <v>433062</v>
      </c>
      <c r="M2892" s="298" t="s">
        <v>1320</v>
      </c>
      <c r="N2892" s="353">
        <v>178</v>
      </c>
      <c r="O2892" s="296"/>
      <c r="P2892" s="297"/>
      <c r="Q2892" s="293"/>
      <c r="R2892" s="293"/>
      <c r="S2892" s="293"/>
    </row>
    <row r="2893" spans="1:19" ht="15">
      <c r="B2893" s="247">
        <f t="shared" si="12"/>
        <v>6348</v>
      </c>
      <c r="C2893" s="293" t="s">
        <v>429</v>
      </c>
      <c r="D2893" s="294" t="s">
        <v>443</v>
      </c>
      <c r="E2893" s="455">
        <v>5000</v>
      </c>
      <c r="F2893" s="293" t="s">
        <v>198</v>
      </c>
      <c r="G2893" s="293" t="s">
        <v>4314</v>
      </c>
      <c r="H2893" s="544">
        <v>45044</v>
      </c>
      <c r="I2893" s="293" t="s">
        <v>634</v>
      </c>
      <c r="J2893" s="256" t="s">
        <v>3337</v>
      </c>
      <c r="K2893" s="293" t="s">
        <v>1749</v>
      </c>
      <c r="L2893" s="251">
        <v>433150</v>
      </c>
      <c r="M2893" s="298" t="s">
        <v>1320</v>
      </c>
      <c r="N2893" s="353">
        <v>178</v>
      </c>
      <c r="O2893" s="296"/>
      <c r="P2893" s="297"/>
      <c r="Q2893" s="293"/>
      <c r="R2893" s="293"/>
      <c r="S2893" s="293"/>
    </row>
    <row r="2894" spans="1:19" ht="30">
      <c r="B2894" s="247">
        <f t="shared" si="12"/>
        <v>6349</v>
      </c>
      <c r="C2894" s="293" t="s">
        <v>429</v>
      </c>
      <c r="D2894" s="294" t="s">
        <v>2412</v>
      </c>
      <c r="E2894" s="455">
        <v>3350</v>
      </c>
      <c r="F2894" s="293" t="s">
        <v>198</v>
      </c>
      <c r="G2894" s="293" t="s">
        <v>7</v>
      </c>
      <c r="H2894" s="544">
        <v>44866</v>
      </c>
      <c r="I2894" s="293" t="s">
        <v>164</v>
      </c>
      <c r="J2894" s="256" t="s">
        <v>4595</v>
      </c>
      <c r="K2894" s="293" t="s">
        <v>1749</v>
      </c>
      <c r="L2894" s="533" t="s">
        <v>4594</v>
      </c>
      <c r="M2894" s="298" t="s">
        <v>1590</v>
      </c>
      <c r="N2894" s="353">
        <v>331</v>
      </c>
      <c r="O2894" s="296"/>
      <c r="P2894" s="297"/>
      <c r="Q2894" s="293"/>
      <c r="R2894" s="293"/>
      <c r="S2894" s="293"/>
    </row>
    <row r="2895" spans="1:19" s="29" customFormat="1" ht="30">
      <c r="A2895" s="234"/>
      <c r="B2895" s="247">
        <f t="shared" si="12"/>
        <v>6350</v>
      </c>
      <c r="C2895" s="293" t="s">
        <v>429</v>
      </c>
      <c r="D2895" s="294" t="s">
        <v>2412</v>
      </c>
      <c r="E2895" s="455">
        <v>3350</v>
      </c>
      <c r="F2895" s="293" t="s">
        <v>198</v>
      </c>
      <c r="G2895" s="293" t="s">
        <v>7</v>
      </c>
      <c r="H2895" s="544">
        <v>44916</v>
      </c>
      <c r="I2895" s="293" t="s">
        <v>164</v>
      </c>
      <c r="J2895" s="256" t="s">
        <v>4596</v>
      </c>
      <c r="K2895" s="293" t="s">
        <v>1749</v>
      </c>
      <c r="L2895" s="533" t="s">
        <v>4593</v>
      </c>
      <c r="M2895" s="298" t="s">
        <v>1590</v>
      </c>
      <c r="N2895" s="353">
        <v>331</v>
      </c>
      <c r="O2895" s="296"/>
      <c r="P2895" s="297"/>
      <c r="Q2895" s="293"/>
      <c r="R2895" s="293"/>
      <c r="S2895" s="293"/>
    </row>
    <row r="2896" spans="1:19" ht="15">
      <c r="B2896" s="406">
        <f t="shared" si="12"/>
        <v>6351</v>
      </c>
      <c r="C2896" s="315" t="s">
        <v>429</v>
      </c>
      <c r="D2896" s="407" t="s">
        <v>4667</v>
      </c>
      <c r="E2896" s="317">
        <v>2275</v>
      </c>
      <c r="F2896" s="315" t="s">
        <v>163</v>
      </c>
      <c r="G2896" s="315" t="s">
        <v>7</v>
      </c>
      <c r="H2896" s="548">
        <v>45048</v>
      </c>
      <c r="I2896" s="315" t="s">
        <v>164</v>
      </c>
      <c r="J2896" s="292" t="s">
        <v>3014</v>
      </c>
      <c r="K2896" s="315" t="s">
        <v>1751</v>
      </c>
      <c r="L2896" s="319" t="s">
        <v>4639</v>
      </c>
      <c r="M2896" s="318" t="s">
        <v>4599</v>
      </c>
      <c r="N2896" s="328">
        <v>500</v>
      </c>
      <c r="O2896" s="406"/>
      <c r="P2896" s="320"/>
      <c r="Q2896" s="315"/>
      <c r="R2896" s="315"/>
      <c r="S2896" s="315"/>
    </row>
    <row r="2897" spans="2:19" ht="15">
      <c r="B2897" s="247">
        <f t="shared" si="12"/>
        <v>6352</v>
      </c>
      <c r="C2897" s="293" t="s">
        <v>429</v>
      </c>
      <c r="D2897" s="294" t="s">
        <v>2473</v>
      </c>
      <c r="E2897" s="455">
        <v>1600</v>
      </c>
      <c r="F2897" s="293" t="s">
        <v>166</v>
      </c>
      <c r="G2897" s="293" t="s">
        <v>7</v>
      </c>
      <c r="H2897" s="544">
        <v>45050</v>
      </c>
      <c r="I2897" s="293" t="s">
        <v>164</v>
      </c>
      <c r="J2897" s="256" t="s">
        <v>4668</v>
      </c>
      <c r="K2897" s="293" t="s">
        <v>903</v>
      </c>
      <c r="L2897" s="251" t="s">
        <v>4644</v>
      </c>
      <c r="M2897" s="298" t="s">
        <v>2469</v>
      </c>
      <c r="N2897" s="353">
        <v>376</v>
      </c>
      <c r="O2897" s="296"/>
      <c r="P2897" s="297"/>
      <c r="Q2897" s="293"/>
      <c r="R2897" s="293"/>
      <c r="S2897" s="293"/>
    </row>
    <row r="2898" spans="2:19" ht="15">
      <c r="B2898" s="247">
        <f t="shared" si="12"/>
        <v>6353</v>
      </c>
      <c r="C2898" s="293" t="s">
        <v>429</v>
      </c>
      <c r="D2898" s="294" t="s">
        <v>2772</v>
      </c>
      <c r="E2898" s="455">
        <v>3000</v>
      </c>
      <c r="F2898" s="293" t="s">
        <v>865</v>
      </c>
      <c r="G2898" s="293" t="s">
        <v>7</v>
      </c>
      <c r="H2898" s="544">
        <v>45048</v>
      </c>
      <c r="I2898" s="293" t="s">
        <v>280</v>
      </c>
      <c r="J2898" s="256" t="s">
        <v>4669</v>
      </c>
      <c r="K2898" s="293" t="s">
        <v>1770</v>
      </c>
      <c r="L2898" s="251" t="s">
        <v>4645</v>
      </c>
      <c r="M2898" s="298" t="s">
        <v>2771</v>
      </c>
      <c r="N2898" s="353">
        <v>383</v>
      </c>
      <c r="O2898" s="296"/>
      <c r="P2898" s="297"/>
      <c r="Q2898" s="293"/>
      <c r="R2898" s="293"/>
      <c r="S2898" s="293"/>
    </row>
    <row r="2899" spans="2:19" ht="15">
      <c r="B2899" s="247">
        <f t="shared" si="12"/>
        <v>6354</v>
      </c>
      <c r="C2899" s="293" t="s">
        <v>429</v>
      </c>
      <c r="D2899" s="294" t="s">
        <v>412</v>
      </c>
      <c r="E2899" s="455">
        <v>2800</v>
      </c>
      <c r="F2899" s="293" t="s">
        <v>865</v>
      </c>
      <c r="G2899" s="293" t="s">
        <v>7</v>
      </c>
      <c r="H2899" s="544">
        <v>45049</v>
      </c>
      <c r="I2899" s="293" t="s">
        <v>164</v>
      </c>
      <c r="J2899" s="256" t="s">
        <v>3542</v>
      </c>
      <c r="K2899" s="293" t="s">
        <v>1770</v>
      </c>
      <c r="L2899" s="251" t="s">
        <v>4646</v>
      </c>
      <c r="M2899" s="298" t="s">
        <v>822</v>
      </c>
      <c r="N2899" s="353">
        <v>374</v>
      </c>
      <c r="O2899" s="296"/>
      <c r="P2899" s="297"/>
      <c r="Q2899" s="293"/>
      <c r="R2899" s="293"/>
      <c r="S2899" s="293"/>
    </row>
    <row r="2900" spans="2:19" ht="15.6" thickBot="1">
      <c r="B2900" s="247">
        <f t="shared" si="12"/>
        <v>6355</v>
      </c>
      <c r="C2900" s="293" t="s">
        <v>429</v>
      </c>
      <c r="D2900" s="294" t="s">
        <v>412</v>
      </c>
      <c r="E2900" s="455">
        <v>3000</v>
      </c>
      <c r="F2900" s="293" t="s">
        <v>865</v>
      </c>
      <c r="G2900" s="293" t="s">
        <v>7</v>
      </c>
      <c r="H2900" s="544">
        <v>45049</v>
      </c>
      <c r="I2900" s="293" t="s">
        <v>280</v>
      </c>
      <c r="J2900" s="256" t="s">
        <v>4673</v>
      </c>
      <c r="K2900" s="293" t="s">
        <v>1770</v>
      </c>
      <c r="L2900" s="251" t="s">
        <v>4647</v>
      </c>
      <c r="M2900" s="298" t="s">
        <v>822</v>
      </c>
      <c r="N2900" s="353">
        <v>374</v>
      </c>
      <c r="O2900" s="296"/>
      <c r="P2900" s="297"/>
      <c r="Q2900" s="293"/>
      <c r="R2900" s="293"/>
      <c r="S2900" s="293"/>
    </row>
    <row r="2901" spans="2:19" ht="15.6" thickBot="1">
      <c r="B2901" s="247">
        <f t="shared" si="12"/>
        <v>6356</v>
      </c>
      <c r="C2901" s="293" t="s">
        <v>429</v>
      </c>
      <c r="D2901" s="288" t="s">
        <v>989</v>
      </c>
      <c r="E2901" s="455">
        <v>4200</v>
      </c>
      <c r="F2901" s="293" t="s">
        <v>163</v>
      </c>
      <c r="G2901" s="293" t="s">
        <v>7</v>
      </c>
      <c r="H2901" s="544">
        <v>45049</v>
      </c>
      <c r="I2901" s="293" t="s">
        <v>164</v>
      </c>
      <c r="J2901" s="256" t="s">
        <v>2488</v>
      </c>
      <c r="K2901" s="293" t="s">
        <v>1751</v>
      </c>
      <c r="L2901" s="251" t="s">
        <v>4648</v>
      </c>
      <c r="M2901" s="298" t="s">
        <v>987</v>
      </c>
      <c r="N2901" s="353">
        <v>471</v>
      </c>
      <c r="O2901" s="296"/>
      <c r="P2901" s="297"/>
      <c r="Q2901" s="293"/>
      <c r="R2901" s="293"/>
      <c r="S2901" s="293"/>
    </row>
    <row r="2902" spans="2:19" ht="15">
      <c r="B2902" s="247">
        <f t="shared" si="12"/>
        <v>6357</v>
      </c>
      <c r="C2902" s="293" t="s">
        <v>429</v>
      </c>
      <c r="D2902" s="294" t="s">
        <v>90</v>
      </c>
      <c r="E2902" s="455">
        <v>1850</v>
      </c>
      <c r="F2902" s="293" t="s">
        <v>166</v>
      </c>
      <c r="G2902" s="293" t="s">
        <v>7</v>
      </c>
      <c r="H2902" s="544">
        <v>45049</v>
      </c>
      <c r="I2902" s="293" t="s">
        <v>164</v>
      </c>
      <c r="J2902" s="256" t="s">
        <v>4942</v>
      </c>
      <c r="K2902" s="293" t="s">
        <v>903</v>
      </c>
      <c r="L2902" s="251" t="s">
        <v>4649</v>
      </c>
      <c r="M2902" s="298" t="s">
        <v>91</v>
      </c>
      <c r="N2902" s="353">
        <v>218</v>
      </c>
      <c r="O2902" s="296"/>
      <c r="P2902" s="297"/>
      <c r="Q2902" s="293"/>
      <c r="R2902" s="293"/>
      <c r="S2902" s="293"/>
    </row>
    <row r="2903" spans="2:19" ht="15">
      <c r="B2903" s="247">
        <f t="shared" si="12"/>
        <v>6358</v>
      </c>
      <c r="C2903" s="293" t="s">
        <v>429</v>
      </c>
      <c r="D2903" s="294" t="s">
        <v>422</v>
      </c>
      <c r="E2903" s="455">
        <v>2180</v>
      </c>
      <c r="F2903" s="293" t="s">
        <v>163</v>
      </c>
      <c r="G2903" s="293" t="s">
        <v>7</v>
      </c>
      <c r="H2903" s="544">
        <v>45049</v>
      </c>
      <c r="I2903" s="293" t="s">
        <v>164</v>
      </c>
      <c r="J2903" s="256" t="s">
        <v>3098</v>
      </c>
      <c r="K2903" s="293" t="s">
        <v>1751</v>
      </c>
      <c r="L2903" s="251" t="s">
        <v>4650</v>
      </c>
      <c r="M2903" s="298" t="s">
        <v>825</v>
      </c>
      <c r="N2903" s="353">
        <v>220</v>
      </c>
      <c r="O2903" s="296"/>
      <c r="P2903" s="297"/>
      <c r="Q2903" s="293"/>
      <c r="R2903" s="293"/>
      <c r="S2903" s="293"/>
    </row>
    <row r="2904" spans="2:19" ht="15">
      <c r="B2904" s="247">
        <f t="shared" si="12"/>
        <v>6359</v>
      </c>
      <c r="C2904" s="293" t="s">
        <v>429</v>
      </c>
      <c r="D2904" s="294" t="s">
        <v>819</v>
      </c>
      <c r="E2904" s="455">
        <v>2180</v>
      </c>
      <c r="F2904" s="293" t="s">
        <v>163</v>
      </c>
      <c r="G2904" s="293" t="s">
        <v>7</v>
      </c>
      <c r="H2904" s="544">
        <v>45049</v>
      </c>
      <c r="I2904" s="293" t="s">
        <v>164</v>
      </c>
      <c r="J2904" s="256" t="s">
        <v>4687</v>
      </c>
      <c r="K2904" s="293" t="s">
        <v>1751</v>
      </c>
      <c r="L2904" s="251" t="s">
        <v>4651</v>
      </c>
      <c r="M2904" s="298" t="s">
        <v>861</v>
      </c>
      <c r="N2904" s="353">
        <v>187</v>
      </c>
      <c r="O2904" s="296"/>
      <c r="P2904" s="297"/>
      <c r="Q2904" s="293"/>
      <c r="R2904" s="293"/>
      <c r="S2904" s="293"/>
    </row>
    <row r="2905" spans="2:19" ht="15">
      <c r="B2905" s="247">
        <f t="shared" si="12"/>
        <v>6360</v>
      </c>
      <c r="C2905" s="293" t="s">
        <v>429</v>
      </c>
      <c r="D2905" s="294" t="s">
        <v>4523</v>
      </c>
      <c r="E2905" s="455">
        <v>5200</v>
      </c>
      <c r="F2905" s="293" t="s">
        <v>865</v>
      </c>
      <c r="G2905" s="293" t="s">
        <v>7</v>
      </c>
      <c r="H2905" s="544">
        <v>45049</v>
      </c>
      <c r="I2905" s="293" t="s">
        <v>164</v>
      </c>
      <c r="J2905" s="256" t="s">
        <v>2062</v>
      </c>
      <c r="K2905" s="293" t="s">
        <v>1770</v>
      </c>
      <c r="L2905" s="251" t="s">
        <v>4652</v>
      </c>
      <c r="M2905" s="298" t="s">
        <v>4522</v>
      </c>
      <c r="N2905" s="353">
        <v>496</v>
      </c>
      <c r="O2905" s="296"/>
      <c r="P2905" s="297"/>
      <c r="Q2905" s="293"/>
      <c r="R2905" s="293"/>
      <c r="S2905" s="293"/>
    </row>
    <row r="2906" spans="2:19" ht="15">
      <c r="B2906" s="247">
        <f t="shared" si="12"/>
        <v>6361</v>
      </c>
      <c r="C2906" s="293" t="s">
        <v>429</v>
      </c>
      <c r="D2906" s="294" t="s">
        <v>592</v>
      </c>
      <c r="E2906" s="455">
        <v>3350</v>
      </c>
      <c r="F2906" s="293" t="s">
        <v>865</v>
      </c>
      <c r="G2906" s="293" t="s">
        <v>7</v>
      </c>
      <c r="H2906" s="544">
        <v>45049</v>
      </c>
      <c r="I2906" s="293" t="s">
        <v>164</v>
      </c>
      <c r="J2906" s="256" t="s">
        <v>3496</v>
      </c>
      <c r="K2906" s="293" t="s">
        <v>1770</v>
      </c>
      <c r="L2906" s="251" t="s">
        <v>4653</v>
      </c>
      <c r="M2906" s="298" t="s">
        <v>838</v>
      </c>
      <c r="N2906" s="353">
        <v>283</v>
      </c>
      <c r="O2906" s="296"/>
      <c r="P2906" s="297"/>
      <c r="Q2906" s="293"/>
      <c r="R2906" s="293"/>
      <c r="S2906" s="293"/>
    </row>
    <row r="2907" spans="2:19" ht="15">
      <c r="B2907" s="247">
        <f t="shared" si="12"/>
        <v>6362</v>
      </c>
      <c r="C2907" s="293" t="s">
        <v>429</v>
      </c>
      <c r="D2907" s="294" t="s">
        <v>4641</v>
      </c>
      <c r="E2907" s="455">
        <v>1000</v>
      </c>
      <c r="F2907" s="293" t="s">
        <v>166</v>
      </c>
      <c r="G2907" s="293" t="s">
        <v>7</v>
      </c>
      <c r="H2907" s="544">
        <v>45049</v>
      </c>
      <c r="I2907" s="293" t="s">
        <v>187</v>
      </c>
      <c r="J2907" s="256" t="s">
        <v>4666</v>
      </c>
      <c r="K2907" s="293" t="s">
        <v>903</v>
      </c>
      <c r="L2907" s="251" t="s">
        <v>4654</v>
      </c>
      <c r="M2907" s="298" t="s">
        <v>4640</v>
      </c>
      <c r="N2907" s="353">
        <v>525</v>
      </c>
      <c r="O2907" s="296"/>
      <c r="P2907" s="297"/>
      <c r="Q2907" s="293"/>
      <c r="R2907" s="293"/>
      <c r="S2907" s="293"/>
    </row>
    <row r="2908" spans="2:19" ht="15">
      <c r="B2908" s="247">
        <f t="shared" si="12"/>
        <v>6363</v>
      </c>
      <c r="C2908" s="293" t="s">
        <v>429</v>
      </c>
      <c r="D2908" s="294" t="s">
        <v>557</v>
      </c>
      <c r="E2908" s="455">
        <v>2180</v>
      </c>
      <c r="F2908" s="293" t="s">
        <v>518</v>
      </c>
      <c r="G2908" s="293" t="s">
        <v>7</v>
      </c>
      <c r="H2908" s="544">
        <v>45049</v>
      </c>
      <c r="I2908" s="293" t="s">
        <v>164</v>
      </c>
      <c r="J2908" s="256" t="s">
        <v>4688</v>
      </c>
      <c r="K2908" s="293" t="s">
        <v>1771</v>
      </c>
      <c r="L2908" s="251" t="s">
        <v>4655</v>
      </c>
      <c r="M2908" s="298" t="s">
        <v>127</v>
      </c>
      <c r="N2908" s="353">
        <v>87</v>
      </c>
      <c r="O2908" s="296"/>
      <c r="P2908" s="297"/>
      <c r="Q2908" s="293"/>
      <c r="R2908" s="293"/>
      <c r="S2908" s="293"/>
    </row>
    <row r="2909" spans="2:19" ht="15">
      <c r="B2909" s="247">
        <f t="shared" si="12"/>
        <v>6364</v>
      </c>
      <c r="C2909" s="293" t="s">
        <v>429</v>
      </c>
      <c r="D2909" s="294" t="s">
        <v>2412</v>
      </c>
      <c r="E2909" s="455">
        <v>3350</v>
      </c>
      <c r="F2909" s="293" t="s">
        <v>198</v>
      </c>
      <c r="G2909" s="293" t="s">
        <v>7</v>
      </c>
      <c r="H2909" s="544">
        <v>45049</v>
      </c>
      <c r="I2909" s="293" t="s">
        <v>164</v>
      </c>
      <c r="J2909" s="256" t="s">
        <v>3693</v>
      </c>
      <c r="K2909" s="293" t="s">
        <v>1749</v>
      </c>
      <c r="L2909" s="251" t="s">
        <v>4656</v>
      </c>
      <c r="M2909" s="298" t="s">
        <v>1590</v>
      </c>
      <c r="N2909" s="353">
        <v>331</v>
      </c>
      <c r="O2909" s="296"/>
      <c r="P2909" s="297"/>
      <c r="Q2909" s="293"/>
      <c r="R2909" s="293"/>
      <c r="S2909" s="293"/>
    </row>
    <row r="2910" spans="2:19" ht="15">
      <c r="B2910" s="247">
        <f t="shared" si="12"/>
        <v>6365</v>
      </c>
      <c r="C2910" s="293" t="s">
        <v>429</v>
      </c>
      <c r="D2910" s="294" t="s">
        <v>2772</v>
      </c>
      <c r="E2910" s="455">
        <v>3350</v>
      </c>
      <c r="F2910" s="293" t="s">
        <v>865</v>
      </c>
      <c r="G2910" s="293" t="s">
        <v>7</v>
      </c>
      <c r="H2910" s="544">
        <v>45048</v>
      </c>
      <c r="I2910" s="293" t="s">
        <v>164</v>
      </c>
      <c r="J2910" s="256" t="s">
        <v>3223</v>
      </c>
      <c r="K2910" s="293" t="s">
        <v>1770</v>
      </c>
      <c r="L2910" s="251" t="s">
        <v>4657</v>
      </c>
      <c r="M2910" s="298" t="s">
        <v>2771</v>
      </c>
      <c r="N2910" s="353">
        <v>383</v>
      </c>
      <c r="O2910" s="296"/>
      <c r="P2910" s="297"/>
      <c r="Q2910" s="293"/>
      <c r="R2910" s="293"/>
      <c r="S2910" s="293"/>
    </row>
    <row r="2911" spans="2:19" ht="15">
      <c r="B2911" s="247">
        <f t="shared" si="12"/>
        <v>6366</v>
      </c>
      <c r="C2911" s="293" t="s">
        <v>429</v>
      </c>
      <c r="D2911" s="294" t="s">
        <v>87</v>
      </c>
      <c r="E2911" s="455">
        <v>1600</v>
      </c>
      <c r="F2911" s="293" t="s">
        <v>166</v>
      </c>
      <c r="G2911" s="293" t="s">
        <v>7</v>
      </c>
      <c r="H2911" s="544">
        <v>45048</v>
      </c>
      <c r="I2911" s="293" t="s">
        <v>164</v>
      </c>
      <c r="J2911" s="256" t="s">
        <v>3145</v>
      </c>
      <c r="K2911" s="293" t="s">
        <v>903</v>
      </c>
      <c r="L2911" s="251" t="s">
        <v>4658</v>
      </c>
      <c r="M2911" s="298" t="s">
        <v>88</v>
      </c>
      <c r="N2911" s="353">
        <v>217</v>
      </c>
      <c r="O2911" s="296"/>
      <c r="P2911" s="297"/>
      <c r="Q2911" s="293"/>
      <c r="R2911" s="293"/>
      <c r="S2911" s="293"/>
    </row>
    <row r="2912" spans="2:19" ht="15">
      <c r="B2912" s="247">
        <f t="shared" si="12"/>
        <v>6367</v>
      </c>
      <c r="C2912" s="293" t="s">
        <v>429</v>
      </c>
      <c r="D2912" s="294" t="s">
        <v>1637</v>
      </c>
      <c r="E2912" s="455">
        <v>3350</v>
      </c>
      <c r="F2912" s="293" t="s">
        <v>198</v>
      </c>
      <c r="G2912" s="293" t="s">
        <v>7</v>
      </c>
      <c r="H2912" s="544">
        <v>45048</v>
      </c>
      <c r="I2912" s="293" t="s">
        <v>164</v>
      </c>
      <c r="J2912" s="256" t="s">
        <v>4670</v>
      </c>
      <c r="K2912" s="293" t="s">
        <v>1749</v>
      </c>
      <c r="L2912" s="251" t="s">
        <v>4659</v>
      </c>
      <c r="M2912" s="298" t="s">
        <v>1640</v>
      </c>
      <c r="N2912" s="353">
        <v>334</v>
      </c>
      <c r="O2912" s="296"/>
      <c r="P2912" s="297"/>
      <c r="Q2912" s="293"/>
      <c r="R2912" s="293"/>
      <c r="S2912" s="293"/>
    </row>
    <row r="2913" spans="1:19" ht="15">
      <c r="B2913" s="247">
        <f t="shared" si="12"/>
        <v>6368</v>
      </c>
      <c r="C2913" s="293" t="s">
        <v>429</v>
      </c>
      <c r="D2913" s="294" t="s">
        <v>2743</v>
      </c>
      <c r="E2913" s="455">
        <v>1350</v>
      </c>
      <c r="F2913" s="293" t="s">
        <v>166</v>
      </c>
      <c r="G2913" s="293" t="s">
        <v>7</v>
      </c>
      <c r="H2913" s="544">
        <v>45048</v>
      </c>
      <c r="I2913" s="293" t="s">
        <v>164</v>
      </c>
      <c r="J2913" s="256" t="s">
        <v>4671</v>
      </c>
      <c r="K2913" s="293" t="s">
        <v>4672</v>
      </c>
      <c r="L2913" s="251" t="s">
        <v>4660</v>
      </c>
      <c r="M2913" s="298" t="s">
        <v>859</v>
      </c>
      <c r="N2913" s="353">
        <v>318</v>
      </c>
      <c r="O2913" s="296"/>
      <c r="P2913" s="297"/>
      <c r="Q2913" s="293"/>
      <c r="R2913" s="293"/>
      <c r="S2913" s="293"/>
    </row>
    <row r="2914" spans="1:19" ht="15">
      <c r="A2914" s="84"/>
      <c r="B2914" s="247">
        <f t="shared" si="12"/>
        <v>6369</v>
      </c>
      <c r="C2914" s="293" t="s">
        <v>429</v>
      </c>
      <c r="D2914" s="294" t="s">
        <v>375</v>
      </c>
      <c r="E2914" s="455">
        <v>2800</v>
      </c>
      <c r="F2914" s="293" t="s">
        <v>198</v>
      </c>
      <c r="G2914" s="293" t="s">
        <v>7</v>
      </c>
      <c r="H2914" s="544">
        <v>45048</v>
      </c>
      <c r="I2914" s="293" t="s">
        <v>164</v>
      </c>
      <c r="J2914" s="256" t="s">
        <v>4689</v>
      </c>
      <c r="K2914" s="293" t="s">
        <v>1749</v>
      </c>
      <c r="L2914" s="251" t="s">
        <v>4661</v>
      </c>
      <c r="M2914" s="298" t="s">
        <v>1164</v>
      </c>
      <c r="N2914" s="353">
        <v>468</v>
      </c>
      <c r="O2914" s="296"/>
      <c r="P2914" s="297"/>
      <c r="Q2914" s="293"/>
      <c r="R2914" s="293"/>
      <c r="S2914" s="293"/>
    </row>
    <row r="2915" spans="1:19" ht="15">
      <c r="B2915" s="247">
        <f t="shared" si="12"/>
        <v>6370</v>
      </c>
      <c r="C2915" s="293" t="s">
        <v>429</v>
      </c>
      <c r="D2915" s="294" t="s">
        <v>78</v>
      </c>
      <c r="E2915" s="455">
        <v>1600</v>
      </c>
      <c r="F2915" s="293" t="s">
        <v>166</v>
      </c>
      <c r="G2915" s="293" t="s">
        <v>7</v>
      </c>
      <c r="H2915" s="544">
        <v>45048</v>
      </c>
      <c r="I2915" s="293" t="s">
        <v>164</v>
      </c>
      <c r="J2915" s="256" t="s">
        <v>4858</v>
      </c>
      <c r="K2915" s="293" t="s">
        <v>903</v>
      </c>
      <c r="L2915" s="251" t="s">
        <v>4662</v>
      </c>
      <c r="M2915" s="298" t="s">
        <v>79</v>
      </c>
      <c r="N2915" s="353">
        <v>213</v>
      </c>
      <c r="O2915" s="296"/>
      <c r="P2915" s="297"/>
      <c r="Q2915" s="293"/>
      <c r="R2915" s="293"/>
      <c r="S2915" s="293"/>
    </row>
    <row r="2916" spans="1:19" ht="15">
      <c r="B2916" s="247">
        <f t="shared" si="12"/>
        <v>6371</v>
      </c>
      <c r="C2916" s="293" t="s">
        <v>429</v>
      </c>
      <c r="D2916" s="294" t="s">
        <v>8684</v>
      </c>
      <c r="E2916" s="455">
        <v>3500</v>
      </c>
      <c r="F2916" s="293" t="s">
        <v>198</v>
      </c>
      <c r="G2916" s="293" t="s">
        <v>7</v>
      </c>
      <c r="H2916" s="544">
        <v>45048</v>
      </c>
      <c r="I2916" s="293" t="s">
        <v>164</v>
      </c>
      <c r="J2916" s="256" t="s">
        <v>5666</v>
      </c>
      <c r="K2916" s="293" t="s">
        <v>1749</v>
      </c>
      <c r="L2916" s="251" t="s">
        <v>4663</v>
      </c>
      <c r="M2916" s="298" t="s">
        <v>2871</v>
      </c>
      <c r="N2916" s="353">
        <v>422</v>
      </c>
      <c r="O2916" s="296"/>
      <c r="P2916" s="297"/>
      <c r="Q2916" s="293"/>
      <c r="R2916" s="293"/>
      <c r="S2916" s="293"/>
    </row>
    <row r="2917" spans="1:19" ht="15">
      <c r="B2917" s="247">
        <f t="shared" si="12"/>
        <v>6372</v>
      </c>
      <c r="C2917" s="293" t="s">
        <v>429</v>
      </c>
      <c r="D2917" s="294" t="s">
        <v>2444</v>
      </c>
      <c r="E2917" s="455">
        <v>900</v>
      </c>
      <c r="F2917" s="293" t="s">
        <v>255</v>
      </c>
      <c r="G2917" s="293" t="s">
        <v>7</v>
      </c>
      <c r="H2917" s="544">
        <v>45048</v>
      </c>
      <c r="I2917" s="293" t="s">
        <v>224</v>
      </c>
      <c r="J2917" s="256" t="s">
        <v>4316</v>
      </c>
      <c r="K2917" s="293" t="s">
        <v>1774</v>
      </c>
      <c r="L2917" s="251" t="s">
        <v>4664</v>
      </c>
      <c r="M2917" s="298" t="s">
        <v>2443</v>
      </c>
      <c r="N2917" s="353">
        <v>373</v>
      </c>
      <c r="O2917" s="296"/>
      <c r="P2917" s="297"/>
      <c r="Q2917" s="293"/>
      <c r="R2917" s="293"/>
      <c r="S2917" s="293"/>
    </row>
    <row r="2918" spans="1:19" ht="15">
      <c r="B2918" s="247">
        <f t="shared" si="12"/>
        <v>6373</v>
      </c>
      <c r="C2918" s="293" t="s">
        <v>429</v>
      </c>
      <c r="D2918" s="294" t="s">
        <v>4084</v>
      </c>
      <c r="E2918" s="455">
        <v>5200</v>
      </c>
      <c r="F2918" s="293" t="s">
        <v>198</v>
      </c>
      <c r="G2918" s="293" t="s">
        <v>7</v>
      </c>
      <c r="H2918" s="544">
        <v>45048</v>
      </c>
      <c r="I2918" s="293" t="s">
        <v>164</v>
      </c>
      <c r="J2918" s="256" t="s">
        <v>4690</v>
      </c>
      <c r="K2918" s="293" t="s">
        <v>1749</v>
      </c>
      <c r="L2918" s="251" t="s">
        <v>4665</v>
      </c>
      <c r="M2918" s="298" t="s">
        <v>4083</v>
      </c>
      <c r="N2918" s="353">
        <v>464</v>
      </c>
      <c r="O2918" s="296"/>
      <c r="P2918" s="297"/>
      <c r="Q2918" s="293"/>
      <c r="R2918" s="293"/>
      <c r="S2918" s="293"/>
    </row>
    <row r="2919" spans="1:19" ht="15">
      <c r="B2919" s="247">
        <f t="shared" si="12"/>
        <v>6374</v>
      </c>
      <c r="C2919" s="293" t="s">
        <v>429</v>
      </c>
      <c r="D2919" s="294" t="s">
        <v>2694</v>
      </c>
      <c r="E2919" s="455">
        <v>400</v>
      </c>
      <c r="F2919" s="293" t="s">
        <v>166</v>
      </c>
      <c r="G2919" s="293" t="s">
        <v>4314</v>
      </c>
      <c r="H2919" s="544">
        <v>45048</v>
      </c>
      <c r="I2919" s="293" t="s">
        <v>399</v>
      </c>
      <c r="J2919" s="256" t="s">
        <v>399</v>
      </c>
      <c r="K2919" s="293" t="s">
        <v>903</v>
      </c>
      <c r="L2919" s="251">
        <v>462827</v>
      </c>
      <c r="M2919" s="298" t="s">
        <v>2693</v>
      </c>
      <c r="N2919" s="353">
        <v>382</v>
      </c>
      <c r="O2919" s="296"/>
      <c r="P2919" s="297"/>
      <c r="Q2919" s="293"/>
      <c r="R2919" s="293"/>
      <c r="S2919" s="293"/>
    </row>
    <row r="2920" spans="1:19" ht="15">
      <c r="B2920" s="247">
        <f t="shared" si="12"/>
        <v>6375</v>
      </c>
      <c r="C2920" s="293" t="s">
        <v>429</v>
      </c>
      <c r="D2920" s="294" t="s">
        <v>412</v>
      </c>
      <c r="E2920" s="455">
        <v>2800</v>
      </c>
      <c r="F2920" s="293" t="s">
        <v>865</v>
      </c>
      <c r="G2920" s="293" t="s">
        <v>7</v>
      </c>
      <c r="H2920" s="544">
        <v>45021</v>
      </c>
      <c r="I2920" s="293" t="s">
        <v>164</v>
      </c>
      <c r="J2920" s="256" t="s">
        <v>4691</v>
      </c>
      <c r="K2920" s="293" t="s">
        <v>1770</v>
      </c>
      <c r="L2920" s="251">
        <v>43586</v>
      </c>
      <c r="M2920" s="298" t="s">
        <v>822</v>
      </c>
      <c r="N2920" s="353">
        <v>374</v>
      </c>
      <c r="O2920" s="296"/>
      <c r="P2920" s="297"/>
      <c r="Q2920" s="293"/>
      <c r="R2920" s="293"/>
      <c r="S2920" s="293"/>
    </row>
    <row r="2921" spans="1:19" ht="15">
      <c r="B2921" s="247">
        <f t="shared" si="12"/>
        <v>6376</v>
      </c>
      <c r="C2921" s="293" t="s">
        <v>429</v>
      </c>
      <c r="D2921" s="294" t="s">
        <v>4230</v>
      </c>
      <c r="E2921" s="455">
        <v>1650</v>
      </c>
      <c r="F2921" s="293" t="s">
        <v>166</v>
      </c>
      <c r="G2921" s="293" t="s">
        <v>432</v>
      </c>
      <c r="H2921" s="544">
        <v>45054</v>
      </c>
      <c r="I2921" s="293" t="s">
        <v>164</v>
      </c>
      <c r="J2921" s="256" t="s">
        <v>3029</v>
      </c>
      <c r="K2921" s="293" t="s">
        <v>903</v>
      </c>
      <c r="L2921" s="251">
        <v>557401</v>
      </c>
      <c r="M2921" s="298" t="s">
        <v>4234</v>
      </c>
      <c r="N2921" s="353">
        <v>469</v>
      </c>
      <c r="O2921" s="296"/>
      <c r="P2921" s="297"/>
      <c r="Q2921" s="293"/>
      <c r="R2921" s="293"/>
      <c r="S2921" s="293"/>
    </row>
    <row r="2922" spans="1:19" ht="15">
      <c r="B2922" s="247">
        <f t="shared" si="12"/>
        <v>6377</v>
      </c>
      <c r="C2922" s="293" t="s">
        <v>429</v>
      </c>
      <c r="D2922" s="294" t="s">
        <v>84</v>
      </c>
      <c r="E2922" s="455">
        <v>1670</v>
      </c>
      <c r="F2922" s="293" t="s">
        <v>166</v>
      </c>
      <c r="G2922" s="293" t="s">
        <v>7</v>
      </c>
      <c r="H2922" s="544">
        <v>45054</v>
      </c>
      <c r="I2922" s="293" t="s">
        <v>164</v>
      </c>
      <c r="J2922" s="256" t="s">
        <v>3656</v>
      </c>
      <c r="K2922" s="293" t="s">
        <v>903</v>
      </c>
      <c r="L2922" s="251" t="s">
        <v>4693</v>
      </c>
      <c r="M2922" s="298" t="s">
        <v>85</v>
      </c>
      <c r="N2922" s="353">
        <v>216</v>
      </c>
      <c r="O2922" s="296"/>
      <c r="P2922" s="297"/>
      <c r="Q2922" s="293"/>
      <c r="R2922" s="293"/>
      <c r="S2922" s="293"/>
    </row>
    <row r="2923" spans="1:19" ht="15">
      <c r="B2923" s="247">
        <f t="shared" si="12"/>
        <v>6378</v>
      </c>
      <c r="C2923" s="293" t="s">
        <v>429</v>
      </c>
      <c r="D2923" s="294" t="s">
        <v>725</v>
      </c>
      <c r="E2923" s="455">
        <v>3350</v>
      </c>
      <c r="F2923" s="293" t="s">
        <v>865</v>
      </c>
      <c r="G2923" s="293" t="s">
        <v>7</v>
      </c>
      <c r="H2923" s="544">
        <v>45051</v>
      </c>
      <c r="I2923" s="256" t="s">
        <v>224</v>
      </c>
      <c r="J2923" s="256" t="s">
        <v>4701</v>
      </c>
      <c r="K2923" s="293" t="s">
        <v>1770</v>
      </c>
      <c r="L2923" s="251" t="s">
        <v>4694</v>
      </c>
      <c r="M2923" s="298" t="s">
        <v>842</v>
      </c>
      <c r="N2923" s="353">
        <v>299</v>
      </c>
      <c r="O2923" s="296"/>
      <c r="P2923" s="297"/>
      <c r="Q2923" s="293"/>
      <c r="R2923" s="293"/>
      <c r="S2923" s="293"/>
    </row>
    <row r="2924" spans="1:19" ht="15">
      <c r="B2924" s="247">
        <f t="shared" si="12"/>
        <v>6379</v>
      </c>
      <c r="C2924" s="293" t="s">
        <v>429</v>
      </c>
      <c r="D2924" s="294" t="s">
        <v>4525</v>
      </c>
      <c r="E2924" s="455">
        <v>3497</v>
      </c>
      <c r="F2924" s="293" t="s">
        <v>198</v>
      </c>
      <c r="G2924" s="293" t="s">
        <v>7</v>
      </c>
      <c r="H2924" s="544">
        <v>45051</v>
      </c>
      <c r="I2924" s="293" t="s">
        <v>164</v>
      </c>
      <c r="J2924" s="256" t="s">
        <v>4702</v>
      </c>
      <c r="K2924" s="293" t="s">
        <v>1749</v>
      </c>
      <c r="L2924" s="251" t="s">
        <v>4695</v>
      </c>
      <c r="M2924" s="298" t="s">
        <v>4524</v>
      </c>
      <c r="N2924" s="353">
        <v>497</v>
      </c>
      <c r="O2924" s="296"/>
      <c r="P2924" s="297"/>
      <c r="Q2924" s="293"/>
      <c r="R2924" s="293"/>
      <c r="S2924" s="293"/>
    </row>
    <row r="2925" spans="1:19" ht="15">
      <c r="B2925" s="247">
        <f t="shared" si="12"/>
        <v>6380</v>
      </c>
      <c r="C2925" s="293" t="s">
        <v>429</v>
      </c>
      <c r="D2925" s="294" t="s">
        <v>2891</v>
      </c>
      <c r="E2925" s="455">
        <v>1350</v>
      </c>
      <c r="F2925" s="293" t="s">
        <v>166</v>
      </c>
      <c r="G2925" s="293" t="s">
        <v>7</v>
      </c>
      <c r="H2925" s="544">
        <v>45051</v>
      </c>
      <c r="I2925" s="293" t="s">
        <v>164</v>
      </c>
      <c r="J2925" s="256" t="s">
        <v>3911</v>
      </c>
      <c r="K2925" s="293" t="s">
        <v>903</v>
      </c>
      <c r="L2925" s="251" t="s">
        <v>4696</v>
      </c>
      <c r="M2925" s="298" t="s">
        <v>2890</v>
      </c>
      <c r="N2925" s="353">
        <v>428</v>
      </c>
      <c r="O2925" s="296"/>
      <c r="P2925" s="297"/>
      <c r="Q2925" s="293"/>
      <c r="R2925" s="293"/>
      <c r="S2925" s="293"/>
    </row>
    <row r="2926" spans="1:19" ht="15">
      <c r="B2926" s="247">
        <f t="shared" si="12"/>
        <v>6381</v>
      </c>
      <c r="C2926" s="293" t="s">
        <v>429</v>
      </c>
      <c r="D2926" s="294" t="s">
        <v>4240</v>
      </c>
      <c r="E2926" s="455">
        <v>5200</v>
      </c>
      <c r="F2926" s="293" t="s">
        <v>198</v>
      </c>
      <c r="G2926" s="293" t="s">
        <v>7</v>
      </c>
      <c r="H2926" s="544">
        <v>45051</v>
      </c>
      <c r="I2926" s="293" t="s">
        <v>164</v>
      </c>
      <c r="J2926" s="256" t="s">
        <v>4703</v>
      </c>
      <c r="K2926" s="293" t="s">
        <v>1749</v>
      </c>
      <c r="L2926" s="251" t="s">
        <v>4697</v>
      </c>
      <c r="M2926" s="298" t="s">
        <v>4239</v>
      </c>
      <c r="N2926" s="353">
        <v>470</v>
      </c>
      <c r="O2926" s="296"/>
      <c r="P2926" s="297"/>
      <c r="Q2926" s="293"/>
      <c r="R2926" s="293"/>
      <c r="S2926" s="293"/>
    </row>
    <row r="2927" spans="1:19" ht="15">
      <c r="B2927" s="247">
        <f t="shared" si="12"/>
        <v>6382</v>
      </c>
      <c r="C2927" s="293" t="s">
        <v>429</v>
      </c>
      <c r="D2927" s="294" t="s">
        <v>4133</v>
      </c>
      <c r="E2927" s="455">
        <v>5200</v>
      </c>
      <c r="F2927" s="293" t="s">
        <v>865</v>
      </c>
      <c r="G2927" s="293" t="s">
        <v>7</v>
      </c>
      <c r="H2927" s="544">
        <v>45050</v>
      </c>
      <c r="I2927" s="293" t="s">
        <v>164</v>
      </c>
      <c r="J2927" s="256" t="s">
        <v>4704</v>
      </c>
      <c r="K2927" s="293" t="s">
        <v>1770</v>
      </c>
      <c r="L2927" s="251" t="s">
        <v>4698</v>
      </c>
      <c r="M2927" s="298" t="s">
        <v>4132</v>
      </c>
      <c r="N2927" s="353">
        <v>466</v>
      </c>
      <c r="O2927" s="296"/>
      <c r="P2927" s="297"/>
      <c r="Q2927" s="293"/>
      <c r="R2927" s="293"/>
      <c r="S2927" s="293"/>
    </row>
    <row r="2928" spans="1:19" ht="15">
      <c r="B2928" s="247">
        <f t="shared" si="12"/>
        <v>6383</v>
      </c>
      <c r="C2928" s="293" t="s">
        <v>429</v>
      </c>
      <c r="D2928" s="294" t="s">
        <v>2694</v>
      </c>
      <c r="E2928" s="455">
        <v>2180</v>
      </c>
      <c r="F2928" s="293" t="s">
        <v>166</v>
      </c>
      <c r="G2928" s="293" t="s">
        <v>4314</v>
      </c>
      <c r="H2928" s="544">
        <v>45050</v>
      </c>
      <c r="I2928" s="293" t="s">
        <v>164</v>
      </c>
      <c r="J2928" s="256" t="s">
        <v>4834</v>
      </c>
      <c r="K2928" s="293" t="s">
        <v>903</v>
      </c>
      <c r="L2928" s="251">
        <v>508863</v>
      </c>
      <c r="M2928" s="298" t="s">
        <v>2693</v>
      </c>
      <c r="N2928" s="353">
        <v>382</v>
      </c>
      <c r="O2928" s="296"/>
      <c r="P2928" s="297"/>
      <c r="Q2928" s="293"/>
      <c r="R2928" s="293"/>
      <c r="S2928" s="293"/>
    </row>
    <row r="2929" spans="1:19" ht="15">
      <c r="B2929" s="247">
        <f t="shared" si="12"/>
        <v>6384</v>
      </c>
      <c r="C2929" s="293" t="s">
        <v>429</v>
      </c>
      <c r="D2929" s="294" t="s">
        <v>106</v>
      </c>
      <c r="E2929" s="455">
        <v>5200</v>
      </c>
      <c r="F2929" s="293" t="s">
        <v>198</v>
      </c>
      <c r="G2929" s="293" t="s">
        <v>4314</v>
      </c>
      <c r="H2929" s="544">
        <v>45050</v>
      </c>
      <c r="I2929" s="293" t="s">
        <v>164</v>
      </c>
      <c r="J2929" s="256" t="s">
        <v>4705</v>
      </c>
      <c r="K2929" s="293" t="s">
        <v>1749</v>
      </c>
      <c r="L2929" s="251">
        <v>514590</v>
      </c>
      <c r="M2929" s="298" t="s">
        <v>107</v>
      </c>
      <c r="N2929" s="353">
        <v>463</v>
      </c>
      <c r="O2929" s="296"/>
      <c r="P2929" s="297"/>
      <c r="Q2929" s="293"/>
      <c r="R2929" s="293"/>
      <c r="S2929" s="293"/>
    </row>
    <row r="2930" spans="1:19" ht="15">
      <c r="B2930" s="247">
        <f t="shared" si="12"/>
        <v>6385</v>
      </c>
      <c r="C2930" s="293" t="s">
        <v>429</v>
      </c>
      <c r="D2930" s="294" t="s">
        <v>4597</v>
      </c>
      <c r="E2930" s="455">
        <v>4275</v>
      </c>
      <c r="F2930" s="293" t="s">
        <v>518</v>
      </c>
      <c r="G2930" s="293" t="s">
        <v>4314</v>
      </c>
      <c r="H2930" s="544">
        <v>45050</v>
      </c>
      <c r="I2930" s="293" t="s">
        <v>164</v>
      </c>
      <c r="J2930" s="256" t="s">
        <v>4713</v>
      </c>
      <c r="K2930" s="293" t="s">
        <v>1771</v>
      </c>
      <c r="L2930" s="251">
        <v>518130</v>
      </c>
      <c r="M2930" s="298" t="s">
        <v>2887</v>
      </c>
      <c r="N2930" s="353">
        <v>427</v>
      </c>
      <c r="O2930" s="296"/>
      <c r="P2930" s="297"/>
      <c r="Q2930" s="293"/>
      <c r="R2930" s="293"/>
      <c r="S2930" s="293"/>
    </row>
    <row r="2931" spans="1:19" ht="15">
      <c r="B2931" s="247">
        <f t="shared" si="12"/>
        <v>6386</v>
      </c>
      <c r="C2931" s="293" t="s">
        <v>429</v>
      </c>
      <c r="D2931" s="294" t="s">
        <v>767</v>
      </c>
      <c r="E2931" s="455">
        <v>1800</v>
      </c>
      <c r="F2931" s="293" t="s">
        <v>163</v>
      </c>
      <c r="G2931" s="293" t="s">
        <v>4314</v>
      </c>
      <c r="H2931" s="544">
        <v>45050</v>
      </c>
      <c r="I2931" s="293" t="s">
        <v>164</v>
      </c>
      <c r="J2931" s="256" t="s">
        <v>4497</v>
      </c>
      <c r="K2931" s="293" t="s">
        <v>1751</v>
      </c>
      <c r="L2931" s="251">
        <v>518651</v>
      </c>
      <c r="M2931" s="298" t="s">
        <v>852</v>
      </c>
      <c r="N2931" s="353">
        <v>311</v>
      </c>
      <c r="O2931" s="296"/>
      <c r="P2931" s="297"/>
      <c r="Q2931" s="293"/>
      <c r="R2931" s="293"/>
      <c r="S2931" s="293"/>
    </row>
    <row r="2932" spans="1:19" ht="15">
      <c r="B2932" s="247">
        <f t="shared" si="12"/>
        <v>6387</v>
      </c>
      <c r="C2932" s="293" t="s">
        <v>429</v>
      </c>
      <c r="D2932" s="294" t="s">
        <v>580</v>
      </c>
      <c r="E2932" s="455">
        <v>6350</v>
      </c>
      <c r="F2932" s="293" t="s">
        <v>865</v>
      </c>
      <c r="G2932" s="293" t="s">
        <v>7</v>
      </c>
      <c r="H2932" s="544">
        <v>45050</v>
      </c>
      <c r="I2932" s="293" t="s">
        <v>164</v>
      </c>
      <c r="J2932" s="256" t="s">
        <v>4706</v>
      </c>
      <c r="K2932" s="293" t="s">
        <v>1770</v>
      </c>
      <c r="L2932" s="251" t="s">
        <v>4699</v>
      </c>
      <c r="M2932" s="298" t="s">
        <v>848</v>
      </c>
      <c r="N2932" s="353">
        <v>306</v>
      </c>
      <c r="O2932" s="296"/>
      <c r="P2932" s="297"/>
      <c r="Q2932" s="293"/>
      <c r="R2932" s="293"/>
      <c r="S2932" s="293"/>
    </row>
    <row r="2933" spans="1:19" ht="15">
      <c r="B2933" s="247">
        <f t="shared" si="12"/>
        <v>6388</v>
      </c>
      <c r="C2933" s="293" t="s">
        <v>429</v>
      </c>
      <c r="D2933" s="294" t="s">
        <v>2933</v>
      </c>
      <c r="E2933" s="455">
        <v>3497</v>
      </c>
      <c r="F2933" s="293" t="s">
        <v>198</v>
      </c>
      <c r="G2933" s="293" t="s">
        <v>7</v>
      </c>
      <c r="H2933" s="544">
        <v>45050</v>
      </c>
      <c r="I2933" s="293" t="s">
        <v>164</v>
      </c>
      <c r="J2933" s="256" t="s">
        <v>3170</v>
      </c>
      <c r="K2933" s="293" t="s">
        <v>1749</v>
      </c>
      <c r="L2933" s="251" t="s">
        <v>4700</v>
      </c>
      <c r="M2933" s="298" t="s">
        <v>2932</v>
      </c>
      <c r="N2933" s="353">
        <v>445</v>
      </c>
      <c r="O2933" s="296"/>
      <c r="P2933" s="297"/>
      <c r="Q2933" s="293"/>
      <c r="R2933" s="293"/>
      <c r="S2933" s="293"/>
    </row>
    <row r="2934" spans="1:19" ht="15">
      <c r="B2934" s="247">
        <f t="shared" si="12"/>
        <v>6389</v>
      </c>
      <c r="C2934" s="293"/>
      <c r="D2934" s="294" t="s">
        <v>3237</v>
      </c>
      <c r="E2934" s="455"/>
      <c r="F2934" s="293"/>
      <c r="G2934" s="293"/>
      <c r="H2934" s="544"/>
      <c r="I2934" s="293"/>
      <c r="J2934" s="256"/>
      <c r="K2934" s="293"/>
      <c r="L2934" s="251"/>
      <c r="M2934" s="298"/>
      <c r="N2934" s="353"/>
      <c r="O2934" s="296"/>
      <c r="P2934" s="297"/>
      <c r="Q2934" s="293"/>
      <c r="R2934" s="293"/>
      <c r="S2934" s="293"/>
    </row>
    <row r="2935" spans="1:19" ht="15">
      <c r="B2935" s="247">
        <f t="shared" si="12"/>
        <v>6390</v>
      </c>
      <c r="C2935" s="293" t="s">
        <v>429</v>
      </c>
      <c r="D2935" s="294" t="s">
        <v>725</v>
      </c>
      <c r="E2935" s="455">
        <v>2275</v>
      </c>
      <c r="F2935" s="293" t="s">
        <v>518</v>
      </c>
      <c r="G2935" s="293" t="s">
        <v>4314</v>
      </c>
      <c r="H2935" s="544">
        <v>45056</v>
      </c>
      <c r="I2935" s="293" t="s">
        <v>164</v>
      </c>
      <c r="J2935" s="256" t="s">
        <v>597</v>
      </c>
      <c r="K2935" s="293" t="s">
        <v>1771</v>
      </c>
      <c r="L2935" s="251" t="s">
        <v>4711</v>
      </c>
      <c r="M2935" s="298" t="s">
        <v>842</v>
      </c>
      <c r="N2935" s="353">
        <v>371</v>
      </c>
      <c r="O2935" s="296"/>
      <c r="P2935" s="297"/>
      <c r="Q2935" s="293"/>
      <c r="R2935" s="293"/>
      <c r="S2935" s="293"/>
    </row>
    <row r="2936" spans="1:19" ht="15">
      <c r="B2936" s="247">
        <f t="shared" si="12"/>
        <v>6391</v>
      </c>
      <c r="C2936" s="293" t="s">
        <v>429</v>
      </c>
      <c r="D2936" s="294" t="s">
        <v>449</v>
      </c>
      <c r="E2936" s="455">
        <v>5000</v>
      </c>
      <c r="F2936" s="293" t="s">
        <v>303</v>
      </c>
      <c r="G2936" s="293" t="s">
        <v>4314</v>
      </c>
      <c r="H2936" s="544">
        <v>45056</v>
      </c>
      <c r="I2936" s="293" t="s">
        <v>257</v>
      </c>
      <c r="J2936" s="256" t="s">
        <v>2999</v>
      </c>
      <c r="K2936" s="293" t="s">
        <v>1775</v>
      </c>
      <c r="L2936" s="251">
        <v>586764</v>
      </c>
      <c r="M2936" s="298" t="s">
        <v>1396</v>
      </c>
      <c r="N2936" s="353">
        <v>234</v>
      </c>
      <c r="O2936" s="296"/>
      <c r="P2936" s="297"/>
      <c r="Q2936" s="293"/>
      <c r="R2936" s="293"/>
      <c r="S2936" s="293"/>
    </row>
    <row r="2937" spans="1:19" ht="15">
      <c r="B2937" s="247">
        <f t="shared" si="12"/>
        <v>6392</v>
      </c>
      <c r="C2937" s="293" t="s">
        <v>429</v>
      </c>
      <c r="D2937" s="294" t="s">
        <v>2433</v>
      </c>
      <c r="E2937" s="455">
        <v>3349</v>
      </c>
      <c r="F2937" s="293" t="s">
        <v>865</v>
      </c>
      <c r="G2937" s="293" t="s">
        <v>7</v>
      </c>
      <c r="H2937" s="544">
        <v>45055</v>
      </c>
      <c r="I2937" s="293" t="s">
        <v>164</v>
      </c>
      <c r="J2937" s="256" t="s">
        <v>3223</v>
      </c>
      <c r="K2937" s="293" t="s">
        <v>1770</v>
      </c>
      <c r="L2937" s="251" t="s">
        <v>4712</v>
      </c>
      <c r="M2937" s="298" t="s">
        <v>2432</v>
      </c>
      <c r="N2937" s="353">
        <v>372</v>
      </c>
      <c r="O2937" s="296"/>
      <c r="P2937" s="297"/>
      <c r="Q2937" s="293"/>
      <c r="R2937" s="293"/>
      <c r="S2937" s="293"/>
    </row>
    <row r="2938" spans="1:19" ht="15">
      <c r="B2938" s="247">
        <f t="shared" si="12"/>
        <v>6393</v>
      </c>
      <c r="C2938" s="255" t="s">
        <v>429</v>
      </c>
      <c r="D2938" s="255" t="s">
        <v>4517</v>
      </c>
      <c r="E2938" s="248">
        <v>2800</v>
      </c>
      <c r="F2938" s="255" t="s">
        <v>198</v>
      </c>
      <c r="G2938" s="457" t="s">
        <v>7</v>
      </c>
      <c r="H2938" s="252">
        <v>45054</v>
      </c>
      <c r="I2938" s="256" t="s">
        <v>164</v>
      </c>
      <c r="J2938" s="256" t="s">
        <v>3513</v>
      </c>
      <c r="K2938" s="255" t="s">
        <v>1749</v>
      </c>
      <c r="L2938" s="742" t="s">
        <v>4714</v>
      </c>
      <c r="M2938" s="255" t="s">
        <v>4516</v>
      </c>
      <c r="N2938" s="249">
        <v>495</v>
      </c>
      <c r="O2938" s="296" t="s">
        <v>686</v>
      </c>
      <c r="P2938" s="297"/>
      <c r="Q2938" s="293"/>
      <c r="R2938" s="293"/>
      <c r="S2938" s="293"/>
    </row>
    <row r="2939" spans="1:19" ht="15">
      <c r="A2939" s="84"/>
      <c r="B2939" s="247">
        <f t="shared" si="12"/>
        <v>6394</v>
      </c>
      <c r="C2939" s="293" t="s">
        <v>429</v>
      </c>
      <c r="D2939" s="294" t="s">
        <v>2904</v>
      </c>
      <c r="E2939" s="455">
        <v>3500</v>
      </c>
      <c r="F2939" s="293" t="s">
        <v>865</v>
      </c>
      <c r="G2939" s="293" t="s">
        <v>4314</v>
      </c>
      <c r="H2939" s="544">
        <v>45058</v>
      </c>
      <c r="I2939" s="293" t="s">
        <v>164</v>
      </c>
      <c r="J2939" s="256" t="s">
        <v>4722</v>
      </c>
      <c r="K2939" s="293" t="s">
        <v>1770</v>
      </c>
      <c r="L2939" s="251">
        <v>623822</v>
      </c>
      <c r="M2939" s="298" t="s">
        <v>2903</v>
      </c>
      <c r="N2939" s="353">
        <v>431</v>
      </c>
      <c r="O2939" s="296"/>
      <c r="P2939" s="297"/>
      <c r="Q2939" s="293"/>
      <c r="R2939" s="293"/>
      <c r="S2939" s="293"/>
    </row>
    <row r="2940" spans="1:19" ht="15">
      <c r="A2940" s="84"/>
      <c r="B2940" s="247">
        <f t="shared" si="12"/>
        <v>6395</v>
      </c>
      <c r="C2940" s="293" t="s">
        <v>429</v>
      </c>
      <c r="D2940" s="294" t="s">
        <v>2116</v>
      </c>
      <c r="E2940" s="455">
        <v>4400</v>
      </c>
      <c r="F2940" s="293" t="s">
        <v>163</v>
      </c>
      <c r="G2940" s="293" t="s">
        <v>7</v>
      </c>
      <c r="H2940" s="544">
        <v>45058</v>
      </c>
      <c r="I2940" s="293" t="s">
        <v>164</v>
      </c>
      <c r="J2940" s="256" t="s">
        <v>4724</v>
      </c>
      <c r="K2940" s="293" t="s">
        <v>1751</v>
      </c>
      <c r="L2940" s="251" t="s">
        <v>4718</v>
      </c>
      <c r="M2940" s="298" t="s">
        <v>2115</v>
      </c>
      <c r="N2940" s="353">
        <v>361</v>
      </c>
      <c r="O2940" s="296"/>
      <c r="P2940" s="297"/>
      <c r="Q2940" s="293"/>
      <c r="R2940" s="293"/>
      <c r="S2940" s="293"/>
    </row>
    <row r="2941" spans="1:19" ht="15">
      <c r="A2941" s="84"/>
      <c r="B2941" s="247">
        <f t="shared" si="12"/>
        <v>6396</v>
      </c>
      <c r="C2941" s="293" t="s">
        <v>429</v>
      </c>
      <c r="D2941" s="294" t="s">
        <v>820</v>
      </c>
      <c r="E2941" s="455">
        <v>1800</v>
      </c>
      <c r="F2941" s="293" t="s">
        <v>163</v>
      </c>
      <c r="G2941" s="293" t="s">
        <v>7</v>
      </c>
      <c r="H2941" s="544">
        <v>45058</v>
      </c>
      <c r="I2941" s="293" t="s">
        <v>164</v>
      </c>
      <c r="J2941" s="256" t="s">
        <v>3238</v>
      </c>
      <c r="K2941" s="293" t="s">
        <v>1751</v>
      </c>
      <c r="L2941" s="251" t="s">
        <v>4719</v>
      </c>
      <c r="M2941" s="298" t="s">
        <v>862</v>
      </c>
      <c r="N2941" s="353">
        <v>321</v>
      </c>
      <c r="O2941" s="296"/>
      <c r="P2941" s="297"/>
      <c r="Q2941" s="293"/>
      <c r="R2941" s="293"/>
      <c r="S2941" s="293"/>
    </row>
    <row r="2942" spans="1:19" ht="15">
      <c r="A2942" s="84"/>
      <c r="B2942" s="247">
        <f t="shared" si="12"/>
        <v>6397</v>
      </c>
      <c r="C2942" s="293" t="s">
        <v>429</v>
      </c>
      <c r="D2942" s="294" t="s">
        <v>2593</v>
      </c>
      <c r="E2942" s="455">
        <v>3350</v>
      </c>
      <c r="F2942" s="293" t="s">
        <v>865</v>
      </c>
      <c r="G2942" s="293" t="s">
        <v>7</v>
      </c>
      <c r="H2942" s="544">
        <v>45058</v>
      </c>
      <c r="I2942" s="293" t="s">
        <v>164</v>
      </c>
      <c r="J2942" s="256" t="s">
        <v>674</v>
      </c>
      <c r="K2942" s="293" t="s">
        <v>1770</v>
      </c>
      <c r="L2942" s="251" t="s">
        <v>4720</v>
      </c>
      <c r="M2942" s="298" t="s">
        <v>2591</v>
      </c>
      <c r="N2942" s="353">
        <v>378</v>
      </c>
      <c r="O2942" s="296"/>
      <c r="P2942" s="297"/>
      <c r="Q2942" s="293"/>
      <c r="R2942" s="293"/>
      <c r="S2942" s="293"/>
    </row>
    <row r="2943" spans="1:19" ht="15">
      <c r="B2943" s="247">
        <f t="shared" ref="B2943:B3006" si="13">B2942+1</f>
        <v>6398</v>
      </c>
      <c r="C2943" s="293" t="s">
        <v>429</v>
      </c>
      <c r="D2943" s="294" t="s">
        <v>1554</v>
      </c>
      <c r="E2943" s="455">
        <v>2180</v>
      </c>
      <c r="F2943" s="293" t="s">
        <v>163</v>
      </c>
      <c r="G2943" s="293" t="s">
        <v>7</v>
      </c>
      <c r="H2943" s="544">
        <v>45058</v>
      </c>
      <c r="I2943" s="293" t="s">
        <v>164</v>
      </c>
      <c r="J2943" s="256" t="s">
        <v>3693</v>
      </c>
      <c r="K2943" s="293" t="s">
        <v>1751</v>
      </c>
      <c r="L2943" s="251" t="s">
        <v>4721</v>
      </c>
      <c r="M2943" s="298" t="s">
        <v>1586</v>
      </c>
      <c r="N2943" s="353">
        <v>325</v>
      </c>
      <c r="O2943" s="296"/>
      <c r="P2943" s="297"/>
      <c r="Q2943" s="293"/>
      <c r="R2943" s="293"/>
      <c r="S2943" s="293"/>
    </row>
    <row r="2944" spans="1:19" ht="15">
      <c r="A2944" s="84"/>
      <c r="B2944" s="247">
        <f t="shared" si="13"/>
        <v>6399</v>
      </c>
      <c r="C2944" s="293" t="s">
        <v>429</v>
      </c>
      <c r="D2944" s="294" t="s">
        <v>1428</v>
      </c>
      <c r="E2944" s="455">
        <v>5600</v>
      </c>
      <c r="F2944" s="293" t="s">
        <v>198</v>
      </c>
      <c r="G2944" s="293" t="s">
        <v>7</v>
      </c>
      <c r="H2944" s="544">
        <v>45061</v>
      </c>
      <c r="I2944" s="293" t="s">
        <v>164</v>
      </c>
      <c r="J2944" s="256" t="s">
        <v>4911</v>
      </c>
      <c r="K2944" s="293" t="s">
        <v>1749</v>
      </c>
      <c r="L2944" s="251" t="s">
        <v>4726</v>
      </c>
      <c r="M2944" s="298" t="s">
        <v>116</v>
      </c>
      <c r="N2944" s="353">
        <v>249</v>
      </c>
      <c r="O2944" s="296"/>
      <c r="P2944" s="297"/>
      <c r="Q2944" s="293"/>
      <c r="R2944" s="293"/>
      <c r="S2944" s="293"/>
    </row>
    <row r="2945" spans="1:19" ht="15">
      <c r="A2945" s="84"/>
      <c r="B2945" s="247">
        <f t="shared" si="13"/>
        <v>6400</v>
      </c>
      <c r="C2945" s="293" t="s">
        <v>429</v>
      </c>
      <c r="D2945" s="294" t="s">
        <v>259</v>
      </c>
      <c r="E2945" s="455">
        <v>2175</v>
      </c>
      <c r="F2945" s="293" t="s">
        <v>303</v>
      </c>
      <c r="G2945" s="293" t="s">
        <v>7</v>
      </c>
      <c r="H2945" s="544">
        <v>45061</v>
      </c>
      <c r="I2945" s="293" t="s">
        <v>164</v>
      </c>
      <c r="J2945" s="256" t="s">
        <v>4727</v>
      </c>
      <c r="K2945" s="293" t="s">
        <v>1775</v>
      </c>
      <c r="L2945" s="251" t="s">
        <v>4723</v>
      </c>
      <c r="M2945" s="298" t="s">
        <v>1382</v>
      </c>
      <c r="N2945" s="353">
        <v>207</v>
      </c>
      <c r="O2945" s="296"/>
      <c r="P2945" s="297"/>
      <c r="Q2945" s="293"/>
      <c r="R2945" s="293"/>
      <c r="S2945" s="293"/>
    </row>
    <row r="2946" spans="1:19" ht="15">
      <c r="A2946" s="84"/>
      <c r="B2946" s="247">
        <f t="shared" si="13"/>
        <v>6401</v>
      </c>
      <c r="C2946" s="293" t="s">
        <v>429</v>
      </c>
      <c r="D2946" s="294" t="s">
        <v>3854</v>
      </c>
      <c r="E2946" s="455">
        <v>2275</v>
      </c>
      <c r="F2946" s="293" t="s">
        <v>518</v>
      </c>
      <c r="G2946" s="293" t="s">
        <v>7</v>
      </c>
      <c r="H2946" s="544">
        <v>45061</v>
      </c>
      <c r="I2946" s="293" t="s">
        <v>164</v>
      </c>
      <c r="J2946" s="256" t="s">
        <v>3584</v>
      </c>
      <c r="K2946" s="293" t="s">
        <v>1771</v>
      </c>
      <c r="L2946" s="251" t="s">
        <v>4728</v>
      </c>
      <c r="M2946" s="298" t="s">
        <v>3853</v>
      </c>
      <c r="N2946" s="353">
        <v>460</v>
      </c>
      <c r="O2946" s="296"/>
      <c r="P2946" s="297"/>
      <c r="Q2946" s="293"/>
      <c r="R2946" s="293"/>
      <c r="S2946" s="293"/>
    </row>
    <row r="2947" spans="1:19" ht="15">
      <c r="A2947" s="84"/>
      <c r="B2947" s="247">
        <f t="shared" si="13"/>
        <v>6402</v>
      </c>
      <c r="C2947" s="293" t="s">
        <v>429</v>
      </c>
      <c r="D2947" s="294" t="s">
        <v>35</v>
      </c>
      <c r="E2947" s="455">
        <v>5666</v>
      </c>
      <c r="F2947" s="293" t="s">
        <v>198</v>
      </c>
      <c r="G2947" s="293" t="s">
        <v>4314</v>
      </c>
      <c r="H2947" s="544">
        <v>45063</v>
      </c>
      <c r="I2947" s="293" t="s">
        <v>224</v>
      </c>
      <c r="J2947" s="256" t="s">
        <v>4778</v>
      </c>
      <c r="K2947" s="293" t="s">
        <v>1749</v>
      </c>
      <c r="L2947" s="251">
        <v>39705</v>
      </c>
      <c r="M2947" s="298" t="s">
        <v>36</v>
      </c>
      <c r="N2947" s="353">
        <v>194</v>
      </c>
      <c r="O2947" s="296"/>
      <c r="P2947" s="297"/>
      <c r="Q2947" s="293"/>
      <c r="R2947" s="293"/>
      <c r="S2947" s="293"/>
    </row>
    <row r="2948" spans="1:19" ht="15">
      <c r="A2948" s="84"/>
      <c r="B2948" s="247">
        <f t="shared" si="13"/>
        <v>6403</v>
      </c>
      <c r="C2948" s="293" t="s">
        <v>429</v>
      </c>
      <c r="D2948" s="294" t="s">
        <v>711</v>
      </c>
      <c r="E2948" s="455">
        <v>29000</v>
      </c>
      <c r="F2948" s="293" t="s">
        <v>198</v>
      </c>
      <c r="G2948" s="293" t="s">
        <v>7</v>
      </c>
      <c r="H2948" s="544">
        <v>45063</v>
      </c>
      <c r="I2948" s="293" t="s">
        <v>224</v>
      </c>
      <c r="J2948" s="256" t="s">
        <v>224</v>
      </c>
      <c r="K2948" s="293" t="s">
        <v>1749</v>
      </c>
      <c r="L2948" s="251" t="s">
        <v>4752</v>
      </c>
      <c r="M2948" s="298" t="s">
        <v>833</v>
      </c>
      <c r="N2948" s="353">
        <v>265</v>
      </c>
      <c r="O2948" s="296"/>
      <c r="P2948" s="297"/>
      <c r="Q2948" s="293"/>
      <c r="R2948" s="293"/>
      <c r="S2948" s="293"/>
    </row>
    <row r="2949" spans="1:19" ht="15">
      <c r="A2949" s="84"/>
      <c r="B2949" s="247">
        <f t="shared" si="13"/>
        <v>6404</v>
      </c>
      <c r="C2949" s="293" t="s">
        <v>429</v>
      </c>
      <c r="D2949" s="294" t="s">
        <v>2900</v>
      </c>
      <c r="E2949" s="455">
        <v>2275</v>
      </c>
      <c r="F2949" s="293" t="s">
        <v>518</v>
      </c>
      <c r="G2949" s="293" t="s">
        <v>7</v>
      </c>
      <c r="H2949" s="544">
        <v>45030</v>
      </c>
      <c r="I2949" s="293" t="s">
        <v>164</v>
      </c>
      <c r="J2949" s="256" t="s">
        <v>4755</v>
      </c>
      <c r="K2949" s="293" t="s">
        <v>1771</v>
      </c>
      <c r="L2949" s="533">
        <v>533959</v>
      </c>
      <c r="M2949" s="298" t="s">
        <v>2898</v>
      </c>
      <c r="N2949" s="353">
        <v>430</v>
      </c>
      <c r="O2949" s="296"/>
      <c r="P2949" s="297"/>
      <c r="Q2949" s="293"/>
      <c r="R2949" s="293"/>
      <c r="S2949" s="293"/>
    </row>
    <row r="2950" spans="1:19" ht="15">
      <c r="A2950" s="84"/>
      <c r="B2950" s="247">
        <f t="shared" si="13"/>
        <v>6405</v>
      </c>
      <c r="C2950" s="293" t="s">
        <v>429</v>
      </c>
      <c r="D2950" s="294" t="s">
        <v>2896</v>
      </c>
      <c r="E2950" s="455">
        <v>2275</v>
      </c>
      <c r="F2950" s="293" t="s">
        <v>518</v>
      </c>
      <c r="G2950" s="293" t="s">
        <v>7</v>
      </c>
      <c r="H2950" s="544">
        <v>45062</v>
      </c>
      <c r="I2950" s="293" t="s">
        <v>164</v>
      </c>
      <c r="J2950" s="256" t="s">
        <v>3417</v>
      </c>
      <c r="K2950" s="293" t="s">
        <v>1771</v>
      </c>
      <c r="L2950" s="251" t="s">
        <v>4753</v>
      </c>
      <c r="M2950" s="298" t="s">
        <v>2894</v>
      </c>
      <c r="N2950" s="353">
        <v>429</v>
      </c>
      <c r="O2950" s="296"/>
      <c r="P2950" s="297"/>
      <c r="Q2950" s="293"/>
      <c r="R2950" s="293"/>
      <c r="S2950" s="293"/>
    </row>
    <row r="2951" spans="1:19" ht="15">
      <c r="B2951" s="247">
        <f t="shared" si="13"/>
        <v>6406</v>
      </c>
      <c r="C2951" s="293" t="s">
        <v>429</v>
      </c>
      <c r="D2951" s="294" t="s">
        <v>4482</v>
      </c>
      <c r="E2951" s="455">
        <v>5200</v>
      </c>
      <c r="F2951" s="293" t="s">
        <v>198</v>
      </c>
      <c r="G2951" s="293" t="s">
        <v>7</v>
      </c>
      <c r="H2951" s="544">
        <v>45062</v>
      </c>
      <c r="I2951" s="293" t="s">
        <v>164</v>
      </c>
      <c r="J2951" s="256" t="s">
        <v>4703</v>
      </c>
      <c r="K2951" s="293" t="s">
        <v>1749</v>
      </c>
      <c r="L2951" s="251" t="s">
        <v>4754</v>
      </c>
      <c r="M2951" s="298" t="s">
        <v>4479</v>
      </c>
      <c r="N2951" s="353">
        <v>492</v>
      </c>
      <c r="O2951" s="296"/>
      <c r="P2951" s="297"/>
      <c r="Q2951" s="293"/>
      <c r="R2951" s="293"/>
      <c r="S2951" s="293"/>
    </row>
    <row r="2952" spans="1:19" ht="15">
      <c r="A2952" s="84"/>
      <c r="B2952" s="247">
        <f t="shared" si="13"/>
        <v>6407</v>
      </c>
      <c r="C2952" s="293" t="s">
        <v>429</v>
      </c>
      <c r="D2952" s="294" t="s">
        <v>2900</v>
      </c>
      <c r="E2952" s="455">
        <v>2275</v>
      </c>
      <c r="F2952" s="293" t="s">
        <v>518</v>
      </c>
      <c r="G2952" s="293" t="s">
        <v>7</v>
      </c>
      <c r="H2952" s="544">
        <v>45062</v>
      </c>
      <c r="I2952" s="293" t="s">
        <v>164</v>
      </c>
      <c r="J2952" s="256" t="s">
        <v>3417</v>
      </c>
      <c r="K2952" s="293" t="s">
        <v>1771</v>
      </c>
      <c r="L2952" s="533">
        <v>1093184</v>
      </c>
      <c r="M2952" s="298" t="s">
        <v>2898</v>
      </c>
      <c r="N2952" s="353">
        <v>430</v>
      </c>
      <c r="O2952" s="296"/>
      <c r="P2952" s="297"/>
      <c r="Q2952" s="293"/>
      <c r="R2952" s="293"/>
      <c r="S2952" s="293"/>
    </row>
    <row r="2953" spans="1:19" ht="15">
      <c r="B2953" s="247">
        <f t="shared" si="13"/>
        <v>6408</v>
      </c>
      <c r="C2953" s="293" t="s">
        <v>735</v>
      </c>
      <c r="D2953" s="294" t="s">
        <v>4468</v>
      </c>
      <c r="E2953" s="455">
        <v>46459.88</v>
      </c>
      <c r="F2953" s="293" t="s">
        <v>518</v>
      </c>
      <c r="G2953" s="293" t="s">
        <v>7</v>
      </c>
      <c r="H2953" s="544">
        <v>45064</v>
      </c>
      <c r="I2953" s="293" t="s">
        <v>164</v>
      </c>
      <c r="J2953" s="256" t="s">
        <v>4764</v>
      </c>
      <c r="K2953" s="293" t="s">
        <v>4928</v>
      </c>
      <c r="L2953" s="251" t="s">
        <v>4758</v>
      </c>
      <c r="M2953" s="298" t="s">
        <v>2834</v>
      </c>
      <c r="N2953" s="353">
        <v>411</v>
      </c>
      <c r="O2953" s="296"/>
      <c r="P2953" s="297"/>
      <c r="Q2953" s="293"/>
      <c r="R2953" s="293"/>
      <c r="S2953" s="293"/>
    </row>
    <row r="2954" spans="1:19" ht="15">
      <c r="A2954" s="84"/>
      <c r="B2954" s="247">
        <f t="shared" si="13"/>
        <v>6409</v>
      </c>
      <c r="C2954" s="293" t="s">
        <v>294</v>
      </c>
      <c r="D2954" s="294" t="s">
        <v>410</v>
      </c>
      <c r="E2954" s="455">
        <v>6000</v>
      </c>
      <c r="F2954" s="293" t="s">
        <v>163</v>
      </c>
      <c r="G2954" s="293" t="s">
        <v>7</v>
      </c>
      <c r="H2954" s="544">
        <v>45064</v>
      </c>
      <c r="I2954" s="293" t="s">
        <v>164</v>
      </c>
      <c r="J2954" s="256" t="s">
        <v>4765</v>
      </c>
      <c r="K2954" s="293" t="s">
        <v>1751</v>
      </c>
      <c r="L2954" s="251" t="s">
        <v>4759</v>
      </c>
      <c r="M2954" s="298" t="s">
        <v>98</v>
      </c>
      <c r="N2954" s="353">
        <v>301</v>
      </c>
      <c r="O2954" s="296"/>
      <c r="P2954" s="297"/>
      <c r="Q2954" s="293"/>
      <c r="R2954" s="293"/>
      <c r="S2954" s="293"/>
    </row>
    <row r="2955" spans="1:19" ht="15">
      <c r="A2955" s="84"/>
      <c r="B2955" s="247">
        <f t="shared" si="13"/>
        <v>6410</v>
      </c>
      <c r="C2955" s="293" t="s">
        <v>429</v>
      </c>
      <c r="D2955" s="294" t="s">
        <v>72</v>
      </c>
      <c r="E2955" s="455">
        <v>1650</v>
      </c>
      <c r="F2955" s="293" t="s">
        <v>166</v>
      </c>
      <c r="G2955" s="293" t="s">
        <v>7</v>
      </c>
      <c r="H2955" s="544">
        <v>45063</v>
      </c>
      <c r="I2955" s="293" t="s">
        <v>164</v>
      </c>
      <c r="J2955" s="256" t="s">
        <v>4463</v>
      </c>
      <c r="K2955" s="293" t="s">
        <v>903</v>
      </c>
      <c r="L2955" s="251" t="s">
        <v>4760</v>
      </c>
      <c r="M2955" s="298" t="s">
        <v>73</v>
      </c>
      <c r="N2955" s="353">
        <v>268</v>
      </c>
      <c r="O2955" s="296"/>
      <c r="P2955" s="297"/>
      <c r="Q2955" s="293"/>
      <c r="R2955" s="293"/>
      <c r="S2955" s="293"/>
    </row>
    <row r="2956" spans="1:19" ht="15">
      <c r="A2956" s="84"/>
      <c r="B2956" s="247">
        <f t="shared" si="13"/>
        <v>6411</v>
      </c>
      <c r="C2956" s="293" t="s">
        <v>429</v>
      </c>
      <c r="D2956" s="294" t="s">
        <v>319</v>
      </c>
      <c r="E2956" s="455">
        <v>10000</v>
      </c>
      <c r="F2956" s="293" t="s">
        <v>198</v>
      </c>
      <c r="G2956" s="293" t="s">
        <v>7</v>
      </c>
      <c r="H2956" s="544">
        <v>45063</v>
      </c>
      <c r="I2956" s="293" t="s">
        <v>634</v>
      </c>
      <c r="J2956" s="256" t="s">
        <v>694</v>
      </c>
      <c r="K2956" s="293" t="s">
        <v>1749</v>
      </c>
      <c r="L2956" s="251" t="s">
        <v>4761</v>
      </c>
      <c r="M2956" s="298" t="s">
        <v>1385</v>
      </c>
      <c r="N2956" s="353">
        <v>270</v>
      </c>
      <c r="O2956" s="296"/>
      <c r="P2956" s="297"/>
      <c r="Q2956" s="293"/>
      <c r="R2956" s="293"/>
      <c r="S2956" s="293"/>
    </row>
    <row r="2957" spans="1:19" ht="15">
      <c r="B2957" s="247">
        <f t="shared" si="13"/>
        <v>6412</v>
      </c>
      <c r="C2957" s="293" t="s">
        <v>294</v>
      </c>
      <c r="D2957" s="294" t="s">
        <v>410</v>
      </c>
      <c r="E2957" s="455">
        <v>3000</v>
      </c>
      <c r="F2957" s="293" t="s">
        <v>163</v>
      </c>
      <c r="G2957" s="293" t="s">
        <v>7</v>
      </c>
      <c r="H2957" s="544">
        <v>45063</v>
      </c>
      <c r="I2957" s="293" t="s">
        <v>164</v>
      </c>
      <c r="J2957" s="256" t="s">
        <v>4766</v>
      </c>
      <c r="K2957" s="293" t="s">
        <v>1751</v>
      </c>
      <c r="L2957" s="251" t="s">
        <v>4762</v>
      </c>
      <c r="M2957" s="298" t="s">
        <v>98</v>
      </c>
      <c r="N2957" s="353">
        <v>301</v>
      </c>
      <c r="O2957" s="296"/>
      <c r="P2957" s="297"/>
      <c r="Q2957" s="293"/>
      <c r="R2957" s="293"/>
      <c r="S2957" s="293"/>
    </row>
    <row r="2958" spans="1:19" ht="15">
      <c r="A2958" s="84"/>
      <c r="B2958" s="247">
        <f t="shared" si="13"/>
        <v>6413</v>
      </c>
      <c r="C2958" s="293" t="s">
        <v>429</v>
      </c>
      <c r="D2958" s="294" t="s">
        <v>215</v>
      </c>
      <c r="E2958" s="455">
        <v>1400</v>
      </c>
      <c r="F2958" s="293" t="s">
        <v>166</v>
      </c>
      <c r="G2958" s="293" t="s">
        <v>7</v>
      </c>
      <c r="H2958" s="544">
        <v>45063</v>
      </c>
      <c r="I2958" s="293" t="s">
        <v>164</v>
      </c>
      <c r="J2958" s="256" t="s">
        <v>4767</v>
      </c>
      <c r="K2958" s="293" t="s">
        <v>903</v>
      </c>
      <c r="L2958" s="251" t="s">
        <v>4763</v>
      </c>
      <c r="M2958" s="298" t="s">
        <v>92</v>
      </c>
      <c r="N2958" s="353">
        <v>200</v>
      </c>
      <c r="O2958" s="296"/>
      <c r="P2958" s="297"/>
      <c r="Q2958" s="293"/>
      <c r="R2958" s="293"/>
      <c r="S2958" s="293"/>
    </row>
    <row r="2959" spans="1:19" ht="15">
      <c r="A2959" s="84"/>
      <c r="B2959" s="247">
        <f t="shared" si="13"/>
        <v>6414</v>
      </c>
      <c r="C2959" s="293" t="s">
        <v>429</v>
      </c>
      <c r="D2959" s="294" t="s">
        <v>818</v>
      </c>
      <c r="E2959" s="455">
        <v>3350</v>
      </c>
      <c r="F2959" s="293" t="s">
        <v>865</v>
      </c>
      <c r="G2959" s="293" t="s">
        <v>4314</v>
      </c>
      <c r="H2959" s="544">
        <v>45063</v>
      </c>
      <c r="I2959" s="293" t="s">
        <v>164</v>
      </c>
      <c r="J2959" s="256" t="s">
        <v>3098</v>
      </c>
      <c r="K2959" s="293" t="s">
        <v>1770</v>
      </c>
      <c r="L2959" s="251">
        <v>67847</v>
      </c>
      <c r="M2959" s="298" t="s">
        <v>860</v>
      </c>
      <c r="N2959" s="353">
        <v>319</v>
      </c>
      <c r="O2959" s="296"/>
      <c r="P2959" s="297"/>
      <c r="Q2959" s="293"/>
      <c r="R2959" s="293"/>
      <c r="S2959" s="293"/>
    </row>
    <row r="2960" spans="1:19" ht="15">
      <c r="B2960" s="247">
        <f t="shared" si="13"/>
        <v>6415</v>
      </c>
      <c r="C2960" s="293" t="s">
        <v>429</v>
      </c>
      <c r="D2960" s="294" t="s">
        <v>818</v>
      </c>
      <c r="E2960" s="455">
        <v>3350</v>
      </c>
      <c r="F2960" s="293" t="s">
        <v>198</v>
      </c>
      <c r="G2960" s="293" t="s">
        <v>4314</v>
      </c>
      <c r="H2960" s="544">
        <v>45063</v>
      </c>
      <c r="I2960" s="293" t="s">
        <v>164</v>
      </c>
      <c r="J2960" s="256" t="s">
        <v>4769</v>
      </c>
      <c r="K2960" s="293" t="s">
        <v>1749</v>
      </c>
      <c r="L2960" s="251">
        <v>67755</v>
      </c>
      <c r="M2960" s="298" t="s">
        <v>860</v>
      </c>
      <c r="N2960" s="353">
        <v>330</v>
      </c>
      <c r="O2960" s="296"/>
      <c r="P2960" s="297"/>
      <c r="Q2960" s="293"/>
      <c r="R2960" s="293"/>
      <c r="S2960" s="293"/>
    </row>
    <row r="2961" spans="2:19" ht="15">
      <c r="B2961" s="247">
        <f t="shared" si="13"/>
        <v>6416</v>
      </c>
      <c r="C2961" s="293" t="s">
        <v>429</v>
      </c>
      <c r="D2961" s="294" t="s">
        <v>4509</v>
      </c>
      <c r="E2961" s="455">
        <v>7000</v>
      </c>
      <c r="F2961" s="293" t="s">
        <v>518</v>
      </c>
      <c r="G2961" s="293" t="s">
        <v>7</v>
      </c>
      <c r="H2961" s="544">
        <v>45064</v>
      </c>
      <c r="I2961" s="293" t="s">
        <v>164</v>
      </c>
      <c r="J2961" s="256" t="s">
        <v>4771</v>
      </c>
      <c r="K2961" s="293" t="s">
        <v>1771</v>
      </c>
      <c r="L2961" s="251" t="s">
        <v>4770</v>
      </c>
      <c r="M2961" s="298" t="s">
        <v>4508</v>
      </c>
      <c r="N2961" s="353">
        <v>493</v>
      </c>
      <c r="O2961" s="296"/>
      <c r="P2961" s="297"/>
      <c r="Q2961" s="293"/>
      <c r="R2961" s="293"/>
      <c r="S2961" s="293"/>
    </row>
    <row r="2962" spans="2:19" ht="15">
      <c r="B2962" s="247">
        <f t="shared" si="13"/>
        <v>6417</v>
      </c>
      <c r="C2962" s="293" t="s">
        <v>429</v>
      </c>
      <c r="D2962" s="294" t="s">
        <v>4272</v>
      </c>
      <c r="E2962" s="455">
        <v>4200</v>
      </c>
      <c r="F2962" s="293" t="s">
        <v>518</v>
      </c>
      <c r="G2962" s="293" t="s">
        <v>38</v>
      </c>
      <c r="H2962" s="544">
        <v>45065</v>
      </c>
      <c r="I2962" s="293" t="s">
        <v>164</v>
      </c>
      <c r="J2962" s="256" t="s">
        <v>801</v>
      </c>
      <c r="K2962" s="293" t="s">
        <v>1771</v>
      </c>
      <c r="L2962" s="251">
        <v>1</v>
      </c>
      <c r="M2962" s="298" t="s">
        <v>4271</v>
      </c>
      <c r="N2962" s="353">
        <v>476</v>
      </c>
      <c r="O2962" s="296"/>
      <c r="P2962" s="297"/>
      <c r="Q2962" s="293"/>
      <c r="R2962" s="293"/>
      <c r="S2962" s="293"/>
    </row>
    <row r="2963" spans="2:19" ht="15">
      <c r="B2963" s="247">
        <f t="shared" si="13"/>
        <v>6418</v>
      </c>
      <c r="C2963" s="293" t="s">
        <v>429</v>
      </c>
      <c r="D2963" s="294" t="s">
        <v>6719</v>
      </c>
      <c r="E2963" s="455">
        <v>4200</v>
      </c>
      <c r="F2963" s="293" t="s">
        <v>518</v>
      </c>
      <c r="G2963" s="293" t="s">
        <v>38</v>
      </c>
      <c r="H2963" s="544">
        <v>45065</v>
      </c>
      <c r="I2963" s="293" t="s">
        <v>164</v>
      </c>
      <c r="J2963" s="256" t="s">
        <v>801</v>
      </c>
      <c r="K2963" s="293" t="s">
        <v>1771</v>
      </c>
      <c r="L2963" s="251">
        <v>1</v>
      </c>
      <c r="M2963" s="298" t="s">
        <v>4286</v>
      </c>
      <c r="N2963" s="353">
        <v>480</v>
      </c>
      <c r="O2963" s="296"/>
      <c r="P2963" s="297"/>
      <c r="Q2963" s="293"/>
      <c r="R2963" s="293"/>
      <c r="S2963" s="293"/>
    </row>
    <row r="2964" spans="2:19" ht="15">
      <c r="B2964" s="247">
        <f t="shared" si="13"/>
        <v>6419</v>
      </c>
      <c r="C2964" s="293" t="s">
        <v>429</v>
      </c>
      <c r="D2964" s="294" t="s">
        <v>4277</v>
      </c>
      <c r="E2964" s="455">
        <v>4200</v>
      </c>
      <c r="F2964" s="293" t="s">
        <v>518</v>
      </c>
      <c r="G2964" s="293" t="s">
        <v>38</v>
      </c>
      <c r="H2964" s="544">
        <v>45065</v>
      </c>
      <c r="I2964" s="293" t="s">
        <v>164</v>
      </c>
      <c r="J2964" s="256" t="s">
        <v>801</v>
      </c>
      <c r="K2964" s="293" t="s">
        <v>1771</v>
      </c>
      <c r="L2964" s="251">
        <v>1</v>
      </c>
      <c r="M2964" s="298" t="s">
        <v>4276</v>
      </c>
      <c r="N2964" s="353">
        <v>477</v>
      </c>
      <c r="O2964" s="296"/>
      <c r="P2964" s="297"/>
      <c r="Q2964" s="293"/>
      <c r="R2964" s="293"/>
      <c r="S2964" s="293"/>
    </row>
    <row r="2965" spans="2:19" ht="15">
      <c r="B2965" s="247">
        <f t="shared" si="13"/>
        <v>6420</v>
      </c>
      <c r="C2965" s="293" t="s">
        <v>429</v>
      </c>
      <c r="D2965" s="294" t="s">
        <v>2884</v>
      </c>
      <c r="E2965" s="455">
        <v>20000</v>
      </c>
      <c r="F2965" s="293"/>
      <c r="G2965" s="293" t="s">
        <v>38</v>
      </c>
      <c r="H2965" s="544">
        <v>45065</v>
      </c>
      <c r="I2965" s="293" t="s">
        <v>402</v>
      </c>
      <c r="J2965" s="256" t="s">
        <v>5805</v>
      </c>
      <c r="K2965" s="293" t="s">
        <v>1770</v>
      </c>
      <c r="L2965" s="251">
        <v>1</v>
      </c>
      <c r="M2965" s="298" t="s">
        <v>2883</v>
      </c>
      <c r="N2965" s="353"/>
      <c r="O2965" s="296"/>
      <c r="P2965" s="297"/>
      <c r="Q2965" s="293"/>
      <c r="R2965" s="293"/>
      <c r="S2965" s="293"/>
    </row>
    <row r="2966" spans="2:19" ht="15">
      <c r="B2966" s="247">
        <f t="shared" si="13"/>
        <v>6421</v>
      </c>
      <c r="C2966" s="293" t="s">
        <v>429</v>
      </c>
      <c r="D2966" s="294" t="s">
        <v>4284</v>
      </c>
      <c r="E2966" s="455">
        <v>4200</v>
      </c>
      <c r="F2966" s="293" t="s">
        <v>518</v>
      </c>
      <c r="G2966" s="293" t="s">
        <v>38</v>
      </c>
      <c r="H2966" s="544">
        <v>45066</v>
      </c>
      <c r="I2966" s="293" t="s">
        <v>164</v>
      </c>
      <c r="J2966" s="256" t="s">
        <v>2061</v>
      </c>
      <c r="K2966" s="293" t="s">
        <v>1771</v>
      </c>
      <c r="L2966" s="251">
        <v>1</v>
      </c>
      <c r="M2966" s="298" t="s">
        <v>4268</v>
      </c>
      <c r="N2966" s="353">
        <v>474</v>
      </c>
      <c r="O2966" s="296"/>
      <c r="P2966" s="297"/>
      <c r="Q2966" s="293"/>
      <c r="R2966" s="293"/>
      <c r="S2966" s="293"/>
    </row>
    <row r="2967" spans="2:19" ht="15">
      <c r="B2967" s="247">
        <f t="shared" si="13"/>
        <v>6422</v>
      </c>
      <c r="C2967" s="293" t="s">
        <v>429</v>
      </c>
      <c r="D2967" s="294" t="s">
        <v>4772</v>
      </c>
      <c r="E2967" s="455">
        <v>3187</v>
      </c>
      <c r="F2967" s="293" t="s">
        <v>518</v>
      </c>
      <c r="G2967" s="293" t="s">
        <v>38</v>
      </c>
      <c r="H2967" s="544">
        <v>45066</v>
      </c>
      <c r="I2967" s="293" t="s">
        <v>164</v>
      </c>
      <c r="J2967" s="256" t="s">
        <v>4906</v>
      </c>
      <c r="K2967" s="293" t="s">
        <v>1771</v>
      </c>
      <c r="L2967" s="251">
        <v>1</v>
      </c>
      <c r="M2967" s="298" t="s">
        <v>4542</v>
      </c>
      <c r="N2967" s="353">
        <v>498</v>
      </c>
      <c r="O2967" s="296"/>
      <c r="P2967" s="297"/>
      <c r="Q2967" s="293"/>
      <c r="R2967" s="293"/>
      <c r="S2967" s="293"/>
    </row>
    <row r="2968" spans="2:19" ht="15">
      <c r="B2968" s="247">
        <f t="shared" si="13"/>
        <v>6423</v>
      </c>
      <c r="C2968" s="293" t="s">
        <v>429</v>
      </c>
      <c r="D2968" s="294" t="s">
        <v>4505</v>
      </c>
      <c r="E2968" s="455">
        <v>3200</v>
      </c>
      <c r="F2968" s="293" t="s">
        <v>518</v>
      </c>
      <c r="G2968" s="293" t="s">
        <v>38</v>
      </c>
      <c r="H2968" s="544">
        <v>45066</v>
      </c>
      <c r="I2968" s="293" t="s">
        <v>164</v>
      </c>
      <c r="J2968" s="256" t="s">
        <v>5245</v>
      </c>
      <c r="K2968" s="293" t="s">
        <v>1771</v>
      </c>
      <c r="L2968" s="251">
        <v>1</v>
      </c>
      <c r="M2968" s="298" t="s">
        <v>4480</v>
      </c>
      <c r="N2968" s="353">
        <v>489</v>
      </c>
      <c r="O2968" s="296"/>
      <c r="P2968" s="297"/>
      <c r="Q2968" s="293"/>
      <c r="R2968" s="293"/>
      <c r="S2968" s="293"/>
    </row>
    <row r="2969" spans="2:19" ht="15">
      <c r="B2969" s="247">
        <f t="shared" si="13"/>
        <v>6424</v>
      </c>
      <c r="C2969" s="293" t="s">
        <v>429</v>
      </c>
      <c r="D2969" s="294" t="s">
        <v>818</v>
      </c>
      <c r="E2969" s="455">
        <v>3000</v>
      </c>
      <c r="F2969" s="293" t="s">
        <v>865</v>
      </c>
      <c r="G2969" s="293" t="s">
        <v>4314</v>
      </c>
      <c r="H2969" s="544">
        <v>45065</v>
      </c>
      <c r="I2969" s="293" t="s">
        <v>280</v>
      </c>
      <c r="J2969" s="256" t="s">
        <v>4773</v>
      </c>
      <c r="K2969" s="293" t="s">
        <v>1770</v>
      </c>
      <c r="L2969" s="251">
        <v>90580</v>
      </c>
      <c r="M2969" s="298" t="s">
        <v>860</v>
      </c>
      <c r="N2969" s="353">
        <v>319</v>
      </c>
      <c r="O2969" s="296"/>
      <c r="P2969" s="297"/>
      <c r="Q2969" s="293"/>
      <c r="R2969" s="293"/>
      <c r="S2969" s="293"/>
    </row>
    <row r="2970" spans="2:19" ht="15">
      <c r="B2970" s="247">
        <f t="shared" si="13"/>
        <v>6425</v>
      </c>
      <c r="C2970" s="293" t="s">
        <v>429</v>
      </c>
      <c r="D2970" s="294" t="s">
        <v>818</v>
      </c>
      <c r="E2970" s="455">
        <v>3000</v>
      </c>
      <c r="F2970" s="293" t="s">
        <v>198</v>
      </c>
      <c r="G2970" s="293" t="s">
        <v>4314</v>
      </c>
      <c r="H2970" s="544">
        <v>45065</v>
      </c>
      <c r="I2970" s="293" t="s">
        <v>280</v>
      </c>
      <c r="J2970" s="256" t="s">
        <v>4773</v>
      </c>
      <c r="K2970" s="293" t="s">
        <v>1749</v>
      </c>
      <c r="L2970" s="251">
        <v>90611</v>
      </c>
      <c r="M2970" s="298" t="s">
        <v>860</v>
      </c>
      <c r="N2970" s="353">
        <v>330</v>
      </c>
      <c r="O2970" s="296"/>
      <c r="P2970" s="297"/>
      <c r="Q2970" s="293"/>
      <c r="R2970" s="293"/>
      <c r="S2970" s="293"/>
    </row>
    <row r="2971" spans="2:19" ht="15">
      <c r="B2971" s="247">
        <f t="shared" si="13"/>
        <v>6426</v>
      </c>
      <c r="C2971" s="293" t="s">
        <v>429</v>
      </c>
      <c r="D2971" s="294" t="s">
        <v>2837</v>
      </c>
      <c r="E2971" s="455">
        <v>14000</v>
      </c>
      <c r="F2971" s="293" t="s">
        <v>303</v>
      </c>
      <c r="G2971" s="293" t="s">
        <v>7</v>
      </c>
      <c r="H2971" s="544">
        <v>45068</v>
      </c>
      <c r="I2971" s="293" t="s">
        <v>634</v>
      </c>
      <c r="J2971" s="256" t="s">
        <v>285</v>
      </c>
      <c r="K2971" s="293" t="s">
        <v>1775</v>
      </c>
      <c r="L2971" s="251" t="s">
        <v>4774</v>
      </c>
      <c r="M2971" s="298" t="s">
        <v>2836</v>
      </c>
      <c r="N2971" s="353">
        <v>412</v>
      </c>
      <c r="O2971" s="296"/>
      <c r="P2971" s="297"/>
      <c r="Q2971" s="293"/>
      <c r="R2971" s="293"/>
      <c r="S2971" s="293"/>
    </row>
    <row r="2972" spans="2:19" ht="15">
      <c r="B2972" s="247">
        <f t="shared" si="13"/>
        <v>6427</v>
      </c>
      <c r="C2972" s="293" t="s">
        <v>294</v>
      </c>
      <c r="D2972" s="294" t="s">
        <v>410</v>
      </c>
      <c r="E2972" s="455">
        <v>1500</v>
      </c>
      <c r="F2972" s="293" t="s">
        <v>163</v>
      </c>
      <c r="G2972" s="293" t="s">
        <v>7</v>
      </c>
      <c r="H2972" s="544">
        <v>45068</v>
      </c>
      <c r="I2972" s="293" t="s">
        <v>280</v>
      </c>
      <c r="J2972" s="256" t="s">
        <v>4773</v>
      </c>
      <c r="K2972" s="293" t="s">
        <v>1751</v>
      </c>
      <c r="L2972" s="251" t="s">
        <v>4775</v>
      </c>
      <c r="M2972" s="298" t="s">
        <v>98</v>
      </c>
      <c r="N2972" s="353">
        <v>301</v>
      </c>
      <c r="O2972" s="296"/>
      <c r="P2972" s="297"/>
      <c r="Q2972" s="293"/>
      <c r="R2972" s="293"/>
      <c r="S2972" s="293"/>
    </row>
    <row r="2973" spans="2:19" ht="15">
      <c r="B2973" s="247">
        <f t="shared" si="13"/>
        <v>6428</v>
      </c>
      <c r="C2973" s="293" t="s">
        <v>429</v>
      </c>
      <c r="D2973" s="294" t="s">
        <v>4398</v>
      </c>
      <c r="E2973" s="455">
        <v>2275</v>
      </c>
      <c r="F2973" s="293" t="s">
        <v>303</v>
      </c>
      <c r="G2973" s="293" t="s">
        <v>4314</v>
      </c>
      <c r="H2973" s="544">
        <v>45068</v>
      </c>
      <c r="I2973" s="293" t="s">
        <v>164</v>
      </c>
      <c r="J2973" s="256" t="s">
        <v>4777</v>
      </c>
      <c r="K2973" s="293" t="s">
        <v>1775</v>
      </c>
      <c r="L2973" s="251">
        <v>730943</v>
      </c>
      <c r="M2973" s="298" t="s">
        <v>4397</v>
      </c>
      <c r="N2973" s="353">
        <v>488</v>
      </c>
      <c r="O2973" s="296"/>
      <c r="P2973" s="297"/>
      <c r="Q2973" s="293"/>
      <c r="R2973" s="293"/>
      <c r="S2973" s="293"/>
    </row>
    <row r="2974" spans="2:19" ht="15">
      <c r="B2974" s="247">
        <f t="shared" si="13"/>
        <v>6429</v>
      </c>
      <c r="C2974" s="293" t="s">
        <v>429</v>
      </c>
      <c r="D2974" s="294" t="s">
        <v>8684</v>
      </c>
      <c r="E2974" s="455">
        <v>3500</v>
      </c>
      <c r="F2974" s="293" t="s">
        <v>198</v>
      </c>
      <c r="G2974" s="293" t="s">
        <v>7</v>
      </c>
      <c r="H2974" s="544">
        <v>45066</v>
      </c>
      <c r="I2974" s="293" t="s">
        <v>164</v>
      </c>
      <c r="J2974" s="256" t="s">
        <v>5667</v>
      </c>
      <c r="K2974" s="293" t="s">
        <v>1749</v>
      </c>
      <c r="L2974" s="251" t="s">
        <v>4776</v>
      </c>
      <c r="M2974" s="298" t="s">
        <v>2871</v>
      </c>
      <c r="N2974" s="353">
        <v>422</v>
      </c>
      <c r="O2974" s="296"/>
      <c r="P2974" s="297"/>
      <c r="Q2974" s="293"/>
      <c r="R2974" s="293"/>
      <c r="S2974" s="293"/>
    </row>
    <row r="2975" spans="2:19" ht="15">
      <c r="B2975" s="247">
        <f t="shared" si="13"/>
        <v>6430</v>
      </c>
      <c r="C2975" s="293" t="s">
        <v>429</v>
      </c>
      <c r="D2975" s="294" t="s">
        <v>1583</v>
      </c>
      <c r="E2975" s="455">
        <v>200</v>
      </c>
      <c r="F2975" s="293" t="s">
        <v>166</v>
      </c>
      <c r="G2975" s="293" t="s">
        <v>7</v>
      </c>
      <c r="H2975" s="544">
        <v>45072</v>
      </c>
      <c r="I2975" s="293" t="s">
        <v>2663</v>
      </c>
      <c r="J2975" s="256" t="s">
        <v>4782</v>
      </c>
      <c r="K2975" s="293" t="s">
        <v>903</v>
      </c>
      <c r="L2975" s="251" t="s">
        <v>4780</v>
      </c>
      <c r="M2975" s="298" t="s">
        <v>1588</v>
      </c>
      <c r="N2975" s="353">
        <v>328</v>
      </c>
      <c r="O2975" s="296"/>
      <c r="P2975" s="297"/>
      <c r="Q2975" s="293"/>
      <c r="R2975" s="293"/>
      <c r="S2975" s="293"/>
    </row>
    <row r="2976" spans="2:19" ht="15">
      <c r="B2976" s="247">
        <f t="shared" si="13"/>
        <v>6431</v>
      </c>
      <c r="C2976" s="354" t="s">
        <v>429</v>
      </c>
      <c r="D2976" s="294" t="s">
        <v>420</v>
      </c>
      <c r="E2976" s="455">
        <v>4335</v>
      </c>
      <c r="F2976" s="293" t="s">
        <v>198</v>
      </c>
      <c r="G2976" s="293" t="s">
        <v>4314</v>
      </c>
      <c r="H2976" s="544">
        <v>45069</v>
      </c>
      <c r="I2976" s="293" t="s">
        <v>164</v>
      </c>
      <c r="J2976" s="256" t="s">
        <v>4783</v>
      </c>
      <c r="K2976" s="293" t="s">
        <v>1749</v>
      </c>
      <c r="L2976" s="251">
        <v>761997</v>
      </c>
      <c r="M2976" s="298" t="s">
        <v>1457</v>
      </c>
      <c r="N2976" s="353">
        <v>462</v>
      </c>
      <c r="O2976" s="296"/>
      <c r="P2976" s="297"/>
      <c r="Q2976" s="293"/>
      <c r="R2976" s="293"/>
      <c r="S2976" s="293"/>
    </row>
    <row r="2977" spans="2:19" ht="15">
      <c r="B2977" s="247">
        <f t="shared" si="13"/>
        <v>6432</v>
      </c>
      <c r="C2977" s="293" t="s">
        <v>429</v>
      </c>
      <c r="D2977" s="294" t="s">
        <v>420</v>
      </c>
      <c r="E2977" s="455">
        <v>0</v>
      </c>
      <c r="F2977" s="293" t="s">
        <v>198</v>
      </c>
      <c r="G2977" s="293" t="s">
        <v>4314</v>
      </c>
      <c r="H2977" s="544">
        <v>45069</v>
      </c>
      <c r="I2977" s="293" t="s">
        <v>164</v>
      </c>
      <c r="J2977" s="256" t="s">
        <v>5084</v>
      </c>
      <c r="K2977" s="293" t="s">
        <v>1749</v>
      </c>
      <c r="L2977" s="251">
        <v>762091</v>
      </c>
      <c r="M2977" s="298" t="s">
        <v>1457</v>
      </c>
      <c r="N2977" s="353">
        <v>462</v>
      </c>
      <c r="O2977" s="296" t="s">
        <v>4785</v>
      </c>
      <c r="P2977" s="297"/>
      <c r="Q2977" s="293"/>
      <c r="R2977" s="293"/>
      <c r="S2977" s="293"/>
    </row>
    <row r="2978" spans="2:19" ht="15">
      <c r="B2978" s="247">
        <f t="shared" si="13"/>
        <v>6433</v>
      </c>
      <c r="C2978" s="293" t="s">
        <v>429</v>
      </c>
      <c r="D2978" s="294" t="s">
        <v>361</v>
      </c>
      <c r="E2978" s="455">
        <v>2800</v>
      </c>
      <c r="F2978" s="293" t="s">
        <v>198</v>
      </c>
      <c r="G2978" s="293" t="s">
        <v>7</v>
      </c>
      <c r="H2978" s="544">
        <v>45072</v>
      </c>
      <c r="I2978" s="293" t="s">
        <v>164</v>
      </c>
      <c r="J2978" s="256" t="s">
        <v>4784</v>
      </c>
      <c r="K2978" s="293" t="s">
        <v>1749</v>
      </c>
      <c r="L2978" s="251" t="s">
        <v>4781</v>
      </c>
      <c r="M2978" s="298" t="s">
        <v>1176</v>
      </c>
      <c r="N2978" s="353">
        <v>465</v>
      </c>
      <c r="O2978" s="296"/>
      <c r="P2978" s="297"/>
      <c r="Q2978" s="293"/>
      <c r="R2978" s="293"/>
      <c r="S2978" s="293"/>
    </row>
    <row r="2979" spans="2:19" ht="15">
      <c r="B2979" s="247">
        <f t="shared" si="13"/>
        <v>6434</v>
      </c>
      <c r="C2979" s="538" t="s">
        <v>429</v>
      </c>
      <c r="D2979" s="294" t="s">
        <v>4084</v>
      </c>
      <c r="E2979" s="455">
        <v>5200</v>
      </c>
      <c r="F2979" s="293" t="s">
        <v>198</v>
      </c>
      <c r="G2979" s="293" t="s">
        <v>7</v>
      </c>
      <c r="H2979" s="544">
        <v>45078</v>
      </c>
      <c r="I2979" s="293" t="s">
        <v>164</v>
      </c>
      <c r="J2979" s="256" t="s">
        <v>3059</v>
      </c>
      <c r="K2979" s="293" t="s">
        <v>1749</v>
      </c>
      <c r="L2979" s="251" t="s">
        <v>4818</v>
      </c>
      <c r="M2979" s="298" t="s">
        <v>4083</v>
      </c>
      <c r="N2979" s="353">
        <v>464</v>
      </c>
      <c r="O2979" s="296"/>
      <c r="P2979" s="297"/>
      <c r="Q2979" s="293"/>
      <c r="R2979" s="293"/>
      <c r="S2979" s="293"/>
    </row>
    <row r="2980" spans="2:19" ht="15">
      <c r="B2980" s="247">
        <f t="shared" si="13"/>
        <v>6435</v>
      </c>
      <c r="C2980" s="538" t="s">
        <v>429</v>
      </c>
      <c r="D2980" s="294" t="s">
        <v>4084</v>
      </c>
      <c r="E2980" s="455">
        <v>200</v>
      </c>
      <c r="F2980" s="293" t="s">
        <v>198</v>
      </c>
      <c r="G2980" s="293" t="s">
        <v>7</v>
      </c>
      <c r="H2980" s="544">
        <v>45078</v>
      </c>
      <c r="I2980" s="293" t="s">
        <v>284</v>
      </c>
      <c r="J2980" s="256" t="s">
        <v>4817</v>
      </c>
      <c r="K2980" s="293" t="s">
        <v>1749</v>
      </c>
      <c r="L2980" s="251" t="s">
        <v>4819</v>
      </c>
      <c r="M2980" s="298" t="s">
        <v>4083</v>
      </c>
      <c r="N2980" s="353">
        <v>464</v>
      </c>
      <c r="O2980" s="296"/>
      <c r="P2980" s="297"/>
      <c r="Q2980" s="293"/>
      <c r="R2980" s="293"/>
      <c r="S2980" s="293"/>
    </row>
    <row r="2981" spans="2:19" ht="15">
      <c r="B2981" s="247">
        <f t="shared" si="13"/>
        <v>6436</v>
      </c>
      <c r="C2981" s="293" t="s">
        <v>429</v>
      </c>
      <c r="D2981" s="294" t="s">
        <v>2831</v>
      </c>
      <c r="E2981" s="455">
        <v>2500</v>
      </c>
      <c r="F2981" s="293" t="s">
        <v>303</v>
      </c>
      <c r="G2981" s="293" t="s">
        <v>4314</v>
      </c>
      <c r="H2981" s="544">
        <v>45076</v>
      </c>
      <c r="I2981" s="293" t="s">
        <v>257</v>
      </c>
      <c r="J2981" s="256" t="s">
        <v>285</v>
      </c>
      <c r="K2981" s="293" t="s">
        <v>1775</v>
      </c>
      <c r="L2981" s="251">
        <v>846970</v>
      </c>
      <c r="M2981" s="298" t="s">
        <v>2830</v>
      </c>
      <c r="N2981" s="353">
        <v>410</v>
      </c>
      <c r="O2981" s="296"/>
      <c r="P2981" s="297"/>
      <c r="Q2981" s="293"/>
      <c r="R2981" s="293"/>
      <c r="S2981" s="293"/>
    </row>
    <row r="2982" spans="2:19" ht="15">
      <c r="B2982" s="247">
        <f t="shared" si="13"/>
        <v>6437</v>
      </c>
      <c r="C2982" s="293" t="s">
        <v>429</v>
      </c>
      <c r="D2982" s="294" t="s">
        <v>2831</v>
      </c>
      <c r="E2982" s="455">
        <v>2180</v>
      </c>
      <c r="F2982" s="293" t="s">
        <v>303</v>
      </c>
      <c r="G2982" s="293" t="s">
        <v>4314</v>
      </c>
      <c r="H2982" s="544">
        <v>45076</v>
      </c>
      <c r="I2982" s="293" t="s">
        <v>164</v>
      </c>
      <c r="J2982" s="256" t="s">
        <v>4251</v>
      </c>
      <c r="K2982" s="293" t="s">
        <v>1775</v>
      </c>
      <c r="L2982" s="251">
        <v>847028</v>
      </c>
      <c r="M2982" s="298" t="s">
        <v>2830</v>
      </c>
      <c r="N2982" s="353">
        <v>410</v>
      </c>
      <c r="O2982" s="296"/>
      <c r="P2982" s="297"/>
      <c r="Q2982" s="293"/>
      <c r="R2982" s="293"/>
      <c r="S2982" s="293"/>
    </row>
    <row r="2983" spans="2:19" ht="15">
      <c r="B2983" s="247">
        <f t="shared" si="13"/>
        <v>6438</v>
      </c>
      <c r="C2983" s="293" t="s">
        <v>429</v>
      </c>
      <c r="D2983" s="294" t="s">
        <v>4389</v>
      </c>
      <c r="E2983" s="455">
        <v>2800</v>
      </c>
      <c r="F2983" s="293" t="s">
        <v>198</v>
      </c>
      <c r="G2983" s="293" t="s">
        <v>4314</v>
      </c>
      <c r="H2983" s="544">
        <v>45075</v>
      </c>
      <c r="I2983" s="293" t="s">
        <v>164</v>
      </c>
      <c r="J2983" s="256" t="s">
        <v>4820</v>
      </c>
      <c r="K2983" s="293" t="s">
        <v>1749</v>
      </c>
      <c r="L2983" s="251">
        <v>811593</v>
      </c>
      <c r="M2983" s="298" t="s">
        <v>1171</v>
      </c>
      <c r="N2983" s="353">
        <v>467</v>
      </c>
      <c r="O2983" s="296"/>
      <c r="P2983" s="297"/>
      <c r="Q2983" s="293"/>
      <c r="R2983" s="293"/>
      <c r="S2983" s="293"/>
    </row>
    <row r="2984" spans="2:19" ht="15">
      <c r="B2984" s="247">
        <f t="shared" si="13"/>
        <v>6439</v>
      </c>
      <c r="C2984" s="538" t="s">
        <v>429</v>
      </c>
      <c r="D2984" s="294" t="s">
        <v>1637</v>
      </c>
      <c r="E2984" s="455">
        <v>3000</v>
      </c>
      <c r="F2984" s="293" t="s">
        <v>198</v>
      </c>
      <c r="G2984" s="293" t="s">
        <v>7</v>
      </c>
      <c r="H2984" s="544">
        <v>45078</v>
      </c>
      <c r="I2984" s="293" t="s">
        <v>280</v>
      </c>
      <c r="J2984" s="256" t="s">
        <v>4817</v>
      </c>
      <c r="K2984" s="293" t="s">
        <v>1749</v>
      </c>
      <c r="L2984" s="251" t="s">
        <v>4830</v>
      </c>
      <c r="M2984" s="298" t="s">
        <v>1640</v>
      </c>
      <c r="N2984" s="353">
        <v>334</v>
      </c>
      <c r="O2984" s="296"/>
      <c r="P2984" s="297"/>
      <c r="Q2984" s="293"/>
      <c r="R2984" s="293"/>
      <c r="S2984" s="293"/>
    </row>
    <row r="2985" spans="2:19" ht="15">
      <c r="B2985" s="247">
        <f t="shared" si="13"/>
        <v>6440</v>
      </c>
      <c r="C2985" s="538" t="s">
        <v>429</v>
      </c>
      <c r="D2985" s="294" t="s">
        <v>1637</v>
      </c>
      <c r="E2985" s="455">
        <v>3350</v>
      </c>
      <c r="F2985" s="293" t="s">
        <v>198</v>
      </c>
      <c r="G2985" s="293" t="s">
        <v>7</v>
      </c>
      <c r="H2985" s="544">
        <v>45078</v>
      </c>
      <c r="I2985" s="293" t="s">
        <v>164</v>
      </c>
      <c r="J2985" s="256" t="s">
        <v>4860</v>
      </c>
      <c r="K2985" s="293" t="s">
        <v>1749</v>
      </c>
      <c r="L2985" s="251" t="s">
        <v>4831</v>
      </c>
      <c r="M2985" s="298" t="s">
        <v>1640</v>
      </c>
      <c r="N2985" s="353">
        <v>334</v>
      </c>
      <c r="O2985" s="296"/>
      <c r="P2985" s="297"/>
      <c r="Q2985" s="293"/>
      <c r="R2985" s="293"/>
      <c r="S2985" s="293"/>
    </row>
    <row r="2986" spans="2:19" ht="15">
      <c r="B2986" s="247">
        <f t="shared" si="13"/>
        <v>6441</v>
      </c>
      <c r="C2986" s="538" t="s">
        <v>429</v>
      </c>
      <c r="D2986" s="294" t="s">
        <v>319</v>
      </c>
      <c r="E2986" s="455">
        <v>10000</v>
      </c>
      <c r="F2986" s="293" t="s">
        <v>198</v>
      </c>
      <c r="G2986" s="293" t="s">
        <v>7</v>
      </c>
      <c r="H2986" s="544">
        <v>45078</v>
      </c>
      <c r="I2986" s="293" t="s">
        <v>634</v>
      </c>
      <c r="J2986" s="256" t="s">
        <v>4833</v>
      </c>
      <c r="K2986" s="293" t="s">
        <v>1749</v>
      </c>
      <c r="L2986" s="251" t="s">
        <v>4832</v>
      </c>
      <c r="M2986" s="298" t="s">
        <v>1385</v>
      </c>
      <c r="N2986" s="353">
        <v>270</v>
      </c>
      <c r="O2986" s="296"/>
      <c r="P2986" s="297"/>
      <c r="Q2986" s="293"/>
      <c r="R2986" s="293"/>
      <c r="S2986" s="293"/>
    </row>
    <row r="2987" spans="2:19" ht="15">
      <c r="B2987" s="247">
        <f t="shared" si="13"/>
        <v>6442</v>
      </c>
      <c r="C2987" s="538" t="s">
        <v>429</v>
      </c>
      <c r="D2987" s="294" t="s">
        <v>4277</v>
      </c>
      <c r="E2987" s="455">
        <v>3350</v>
      </c>
      <c r="F2987" s="293" t="s">
        <v>255</v>
      </c>
      <c r="G2987" s="293" t="s">
        <v>1875</v>
      </c>
      <c r="H2987" s="544">
        <v>45082</v>
      </c>
      <c r="I2987" s="293" t="s">
        <v>164</v>
      </c>
      <c r="J2987" s="256" t="s">
        <v>4835</v>
      </c>
      <c r="K2987" s="293" t="s">
        <v>1774</v>
      </c>
      <c r="L2987" s="251">
        <v>1</v>
      </c>
      <c r="M2987" s="298" t="s">
        <v>4276</v>
      </c>
      <c r="N2987" s="353">
        <v>478</v>
      </c>
      <c r="O2987" s="296"/>
      <c r="P2987" s="297"/>
      <c r="Q2987" s="293"/>
      <c r="R2987" s="293"/>
      <c r="S2987" s="293"/>
    </row>
    <row r="2988" spans="2:19" ht="15">
      <c r="B2988" s="247">
        <f t="shared" si="13"/>
        <v>6443</v>
      </c>
      <c r="C2988" s="538" t="s">
        <v>429</v>
      </c>
      <c r="D2988" s="294" t="s">
        <v>580</v>
      </c>
      <c r="E2988" s="455">
        <v>3350</v>
      </c>
      <c r="F2988" s="293" t="s">
        <v>865</v>
      </c>
      <c r="G2988" s="293" t="s">
        <v>7</v>
      </c>
      <c r="H2988" s="544">
        <v>45079</v>
      </c>
      <c r="I2988" s="293" t="s">
        <v>164</v>
      </c>
      <c r="J2988" s="256" t="s">
        <v>3609</v>
      </c>
      <c r="K2988" s="293" t="s">
        <v>1770</v>
      </c>
      <c r="L2988" s="251" t="s">
        <v>4839</v>
      </c>
      <c r="M2988" s="298" t="s">
        <v>848</v>
      </c>
      <c r="N2988" s="353">
        <v>306</v>
      </c>
      <c r="O2988" s="296"/>
      <c r="P2988" s="297"/>
      <c r="Q2988" s="293"/>
      <c r="R2988" s="293"/>
      <c r="S2988" s="293"/>
    </row>
    <row r="2989" spans="2:19" ht="15">
      <c r="B2989" s="247">
        <f t="shared" si="13"/>
        <v>6444</v>
      </c>
      <c r="C2989" s="538" t="s">
        <v>429</v>
      </c>
      <c r="D2989" s="294" t="s">
        <v>90</v>
      </c>
      <c r="E2989" s="455">
        <v>1850</v>
      </c>
      <c r="F2989" s="293" t="s">
        <v>166</v>
      </c>
      <c r="G2989" s="293" t="s">
        <v>7</v>
      </c>
      <c r="H2989" s="544">
        <v>45079</v>
      </c>
      <c r="I2989" s="293" t="s">
        <v>164</v>
      </c>
      <c r="J2989" s="256" t="s">
        <v>2675</v>
      </c>
      <c r="K2989" s="293" t="s">
        <v>903</v>
      </c>
      <c r="L2989" s="251" t="s">
        <v>4840</v>
      </c>
      <c r="M2989" s="298" t="s">
        <v>91</v>
      </c>
      <c r="N2989" s="353">
        <v>218</v>
      </c>
      <c r="O2989" s="296"/>
      <c r="P2989" s="297"/>
      <c r="Q2989" s="293"/>
      <c r="R2989" s="293"/>
      <c r="S2989" s="293"/>
    </row>
    <row r="2990" spans="2:19" ht="15">
      <c r="B2990" s="247">
        <f t="shared" si="13"/>
        <v>6445</v>
      </c>
      <c r="C2990" s="538" t="s">
        <v>429</v>
      </c>
      <c r="D2990" s="294" t="s">
        <v>4230</v>
      </c>
      <c r="E2990" s="317">
        <v>5200</v>
      </c>
      <c r="F2990" s="293" t="s">
        <v>166</v>
      </c>
      <c r="G2990" s="293" t="s">
        <v>7</v>
      </c>
      <c r="H2990" s="544">
        <v>45079</v>
      </c>
      <c r="I2990" s="293" t="s">
        <v>164</v>
      </c>
      <c r="J2990" s="256" t="s">
        <v>3064</v>
      </c>
      <c r="K2990" s="293" t="s">
        <v>903</v>
      </c>
      <c r="L2990" s="251" t="s">
        <v>4841</v>
      </c>
      <c r="M2990" s="298" t="s">
        <v>4234</v>
      </c>
      <c r="N2990" s="353">
        <v>469</v>
      </c>
      <c r="O2990" s="296"/>
      <c r="P2990" s="297"/>
      <c r="Q2990" s="293"/>
      <c r="R2990" s="293"/>
      <c r="S2990" s="293"/>
    </row>
    <row r="2991" spans="2:19" ht="15">
      <c r="B2991" s="247">
        <f t="shared" si="13"/>
        <v>6446</v>
      </c>
      <c r="C2991" s="538" t="s">
        <v>429</v>
      </c>
      <c r="D2991" s="294" t="s">
        <v>78</v>
      </c>
      <c r="E2991" s="455">
        <v>1600</v>
      </c>
      <c r="F2991" s="293" t="s">
        <v>166</v>
      </c>
      <c r="G2991" s="293" t="s">
        <v>7</v>
      </c>
      <c r="H2991" s="544">
        <v>45079</v>
      </c>
      <c r="I2991" s="293" t="s">
        <v>164</v>
      </c>
      <c r="J2991" s="256" t="s">
        <v>4859</v>
      </c>
      <c r="K2991" s="293" t="s">
        <v>903</v>
      </c>
      <c r="L2991" s="251" t="s">
        <v>4842</v>
      </c>
      <c r="M2991" s="298" t="s">
        <v>79</v>
      </c>
      <c r="N2991" s="353">
        <v>213</v>
      </c>
      <c r="O2991" s="296"/>
      <c r="P2991" s="297"/>
      <c r="Q2991" s="293"/>
      <c r="R2991" s="293"/>
      <c r="S2991" s="293"/>
    </row>
    <row r="2992" spans="2:19" ht="15">
      <c r="B2992" s="247">
        <f t="shared" si="13"/>
        <v>6447</v>
      </c>
      <c r="C2992" s="538" t="s">
        <v>429</v>
      </c>
      <c r="D2992" s="294" t="s">
        <v>2593</v>
      </c>
      <c r="E2992" s="455">
        <v>600</v>
      </c>
      <c r="F2992" s="293" t="s">
        <v>865</v>
      </c>
      <c r="G2992" s="293" t="s">
        <v>7</v>
      </c>
      <c r="H2992" s="544">
        <v>45079</v>
      </c>
      <c r="I2992" s="293" t="s">
        <v>284</v>
      </c>
      <c r="J2992" s="256" t="s">
        <v>4773</v>
      </c>
      <c r="K2992" s="293" t="s">
        <v>1770</v>
      </c>
      <c r="L2992" s="251" t="s">
        <v>4843</v>
      </c>
      <c r="M2992" s="298" t="s">
        <v>2591</v>
      </c>
      <c r="N2992" s="353">
        <v>378</v>
      </c>
      <c r="O2992" s="296"/>
      <c r="P2992" s="297"/>
      <c r="Q2992" s="293"/>
      <c r="R2992" s="293"/>
      <c r="S2992" s="293"/>
    </row>
    <row r="2993" spans="2:19" ht="15">
      <c r="B2993" s="247">
        <f t="shared" si="13"/>
        <v>6448</v>
      </c>
      <c r="C2993" s="538" t="s">
        <v>429</v>
      </c>
      <c r="D2993" s="255" t="s">
        <v>5019</v>
      </c>
      <c r="E2993" s="455">
        <v>3000</v>
      </c>
      <c r="F2993" s="293" t="s">
        <v>865</v>
      </c>
      <c r="G2993" s="293" t="s">
        <v>4314</v>
      </c>
      <c r="H2993" s="544">
        <v>45079</v>
      </c>
      <c r="I2993" s="293" t="s">
        <v>164</v>
      </c>
      <c r="J2993" s="256" t="s">
        <v>4931</v>
      </c>
      <c r="K2993" s="293" t="s">
        <v>1770</v>
      </c>
      <c r="L2993" s="251">
        <v>899018</v>
      </c>
      <c r="M2993" s="298" t="s">
        <v>2682</v>
      </c>
      <c r="N2993" s="353">
        <v>381</v>
      </c>
      <c r="O2993" s="296"/>
      <c r="P2993" s="297"/>
      <c r="Q2993" s="293"/>
      <c r="R2993" s="293"/>
      <c r="S2993" s="293"/>
    </row>
    <row r="2994" spans="2:19" ht="15">
      <c r="B2994" s="247">
        <f t="shared" si="13"/>
        <v>6449</v>
      </c>
      <c r="C2994" s="538" t="s">
        <v>429</v>
      </c>
      <c r="D2994" s="255" t="s">
        <v>5019</v>
      </c>
      <c r="E2994" s="455">
        <v>350</v>
      </c>
      <c r="F2994" s="293" t="s">
        <v>865</v>
      </c>
      <c r="G2994" s="293" t="s">
        <v>4314</v>
      </c>
      <c r="H2994" s="544">
        <v>45079</v>
      </c>
      <c r="I2994" s="293" t="s">
        <v>164</v>
      </c>
      <c r="J2994" s="256" t="s">
        <v>4932</v>
      </c>
      <c r="K2994" s="293" t="s">
        <v>1770</v>
      </c>
      <c r="L2994" s="251">
        <v>900184</v>
      </c>
      <c r="M2994" s="298" t="s">
        <v>2682</v>
      </c>
      <c r="N2994" s="353">
        <v>381</v>
      </c>
      <c r="O2994" s="296"/>
      <c r="P2994" s="297"/>
      <c r="Q2994" s="293"/>
      <c r="R2994" s="293"/>
      <c r="S2994" s="293"/>
    </row>
    <row r="2995" spans="2:19" ht="15">
      <c r="B2995" s="247">
        <f t="shared" si="13"/>
        <v>6450</v>
      </c>
      <c r="C2995" s="538" t="s">
        <v>429</v>
      </c>
      <c r="D2995" s="294" t="s">
        <v>4837</v>
      </c>
      <c r="E2995" s="455">
        <v>4275</v>
      </c>
      <c r="F2995" s="293" t="s">
        <v>518</v>
      </c>
      <c r="G2995" s="293" t="s">
        <v>7</v>
      </c>
      <c r="H2995" s="544">
        <v>45079</v>
      </c>
      <c r="I2995" s="293" t="s">
        <v>164</v>
      </c>
      <c r="J2995" s="256" t="s">
        <v>3186</v>
      </c>
      <c r="K2995" s="293" t="s">
        <v>1771</v>
      </c>
      <c r="L2995" s="251" t="s">
        <v>4844</v>
      </c>
      <c r="M2995" s="298" t="s">
        <v>4836</v>
      </c>
      <c r="N2995" s="353">
        <v>563</v>
      </c>
      <c r="O2995" s="296"/>
      <c r="P2995" s="297"/>
      <c r="Q2995" s="293"/>
      <c r="R2995" s="293"/>
      <c r="S2995" s="293"/>
    </row>
    <row r="2996" spans="2:19" ht="15">
      <c r="B2996" s="247">
        <f t="shared" si="13"/>
        <v>6451</v>
      </c>
      <c r="C2996" s="538" t="s">
        <v>429</v>
      </c>
      <c r="D2996" s="294" t="s">
        <v>592</v>
      </c>
      <c r="E2996" s="455">
        <v>3000</v>
      </c>
      <c r="F2996" s="293" t="s">
        <v>865</v>
      </c>
      <c r="G2996" s="293" t="s">
        <v>7</v>
      </c>
      <c r="H2996" s="544">
        <v>45079</v>
      </c>
      <c r="I2996" s="293" t="s">
        <v>280</v>
      </c>
      <c r="J2996" s="256" t="s">
        <v>3944</v>
      </c>
      <c r="K2996" s="293" t="s">
        <v>1770</v>
      </c>
      <c r="L2996" s="251" t="s">
        <v>4845</v>
      </c>
      <c r="M2996" s="298" t="s">
        <v>838</v>
      </c>
      <c r="N2996" s="353">
        <v>283</v>
      </c>
      <c r="O2996" s="296"/>
      <c r="P2996" s="297"/>
      <c r="Q2996" s="293"/>
      <c r="R2996" s="293"/>
      <c r="S2996" s="293"/>
    </row>
    <row r="2997" spans="2:19" ht="15">
      <c r="B2997" s="247">
        <f t="shared" si="13"/>
        <v>6452</v>
      </c>
      <c r="C2997" s="354" t="s">
        <v>429</v>
      </c>
      <c r="D2997" s="294" t="s">
        <v>4597</v>
      </c>
      <c r="E2997" s="455">
        <v>2275</v>
      </c>
      <c r="F2997" s="293" t="s">
        <v>518</v>
      </c>
      <c r="G2997" s="293" t="s">
        <v>4314</v>
      </c>
      <c r="H2997" s="544">
        <v>45082</v>
      </c>
      <c r="I2997" s="293" t="s">
        <v>164</v>
      </c>
      <c r="J2997" s="256" t="s">
        <v>4910</v>
      </c>
      <c r="K2997" s="293" t="s">
        <v>1771</v>
      </c>
      <c r="L2997" s="251">
        <v>921677</v>
      </c>
      <c r="M2997" s="298" t="s">
        <v>2887</v>
      </c>
      <c r="N2997" s="353">
        <v>427</v>
      </c>
      <c r="O2997" s="296"/>
      <c r="P2997" s="297"/>
      <c r="Q2997" s="293"/>
      <c r="R2997" s="293"/>
      <c r="S2997" s="293"/>
    </row>
    <row r="2998" spans="2:19" ht="15">
      <c r="B2998" s="247">
        <f t="shared" si="13"/>
        <v>6453</v>
      </c>
      <c r="C2998" s="538" t="s">
        <v>429</v>
      </c>
      <c r="D2998" s="294" t="s">
        <v>2933</v>
      </c>
      <c r="E2998" s="455">
        <v>3497</v>
      </c>
      <c r="F2998" s="293" t="s">
        <v>198</v>
      </c>
      <c r="G2998" s="293" t="s">
        <v>7</v>
      </c>
      <c r="H2998" s="544">
        <v>45082</v>
      </c>
      <c r="I2998" s="293" t="s">
        <v>164</v>
      </c>
      <c r="J2998" s="256" t="s">
        <v>3188</v>
      </c>
      <c r="K2998" s="293" t="s">
        <v>1749</v>
      </c>
      <c r="L2998" s="251" t="s">
        <v>4846</v>
      </c>
      <c r="M2998" s="298" t="s">
        <v>2932</v>
      </c>
      <c r="N2998" s="353">
        <v>445</v>
      </c>
      <c r="O2998" s="296"/>
      <c r="P2998" s="297"/>
      <c r="Q2998" s="293"/>
      <c r="R2998" s="293"/>
      <c r="S2998" s="293"/>
    </row>
    <row r="2999" spans="2:19" ht="15">
      <c r="B2999" s="247">
        <f t="shared" si="13"/>
        <v>6454</v>
      </c>
      <c r="C2999" s="538" t="s">
        <v>429</v>
      </c>
      <c r="D2999" s="294" t="s">
        <v>725</v>
      </c>
      <c r="E2999" s="455">
        <v>3350</v>
      </c>
      <c r="F2999" s="293" t="s">
        <v>865</v>
      </c>
      <c r="G2999" s="293" t="s">
        <v>7</v>
      </c>
      <c r="H2999" s="544">
        <v>45082</v>
      </c>
      <c r="I2999" s="256" t="s">
        <v>224</v>
      </c>
      <c r="J2999" s="256" t="s">
        <v>4853</v>
      </c>
      <c r="K2999" s="293" t="s">
        <v>1770</v>
      </c>
      <c r="L2999" s="251" t="s">
        <v>4847</v>
      </c>
      <c r="M2999" s="298" t="s">
        <v>842</v>
      </c>
      <c r="N2999" s="353">
        <v>299</v>
      </c>
      <c r="O2999" s="296" t="s">
        <v>686</v>
      </c>
      <c r="P2999" s="297"/>
      <c r="Q2999" s="293"/>
      <c r="R2999" s="293"/>
      <c r="S2999" s="293"/>
    </row>
    <row r="3000" spans="2:19" ht="15">
      <c r="B3000" s="247">
        <f t="shared" si="13"/>
        <v>6455</v>
      </c>
      <c r="C3000" s="538" t="s">
        <v>429</v>
      </c>
      <c r="D3000" s="294" t="s">
        <v>2743</v>
      </c>
      <c r="E3000" s="455">
        <v>50</v>
      </c>
      <c r="F3000" s="293" t="s">
        <v>166</v>
      </c>
      <c r="G3000" s="293" t="s">
        <v>7</v>
      </c>
      <c r="H3000" s="544">
        <v>45082</v>
      </c>
      <c r="I3000" s="293" t="s">
        <v>164</v>
      </c>
      <c r="J3000" s="256" t="s">
        <v>4857</v>
      </c>
      <c r="K3000" s="293" t="s">
        <v>903</v>
      </c>
      <c r="L3000" s="251" t="s">
        <v>4848</v>
      </c>
      <c r="M3000" s="298" t="s">
        <v>859</v>
      </c>
      <c r="N3000" s="353">
        <v>318</v>
      </c>
      <c r="O3000" s="296"/>
      <c r="P3000" s="297"/>
      <c r="Q3000" s="293"/>
      <c r="R3000" s="293"/>
      <c r="S3000" s="293"/>
    </row>
    <row r="3001" spans="2:19" ht="15">
      <c r="B3001" s="247">
        <f t="shared" si="13"/>
        <v>6456</v>
      </c>
      <c r="C3001" s="538" t="s">
        <v>429</v>
      </c>
      <c r="D3001" s="294" t="s">
        <v>2743</v>
      </c>
      <c r="E3001" s="455">
        <v>1300</v>
      </c>
      <c r="F3001" s="293" t="s">
        <v>166</v>
      </c>
      <c r="G3001" s="293" t="s">
        <v>7</v>
      </c>
      <c r="H3001" s="544">
        <v>45082</v>
      </c>
      <c r="I3001" s="293" t="s">
        <v>164</v>
      </c>
      <c r="J3001" s="256" t="s">
        <v>4856</v>
      </c>
      <c r="K3001" s="293" t="s">
        <v>903</v>
      </c>
      <c r="L3001" s="251" t="s">
        <v>4849</v>
      </c>
      <c r="M3001" s="298" t="s">
        <v>859</v>
      </c>
      <c r="N3001" s="353">
        <v>318</v>
      </c>
      <c r="O3001" s="296"/>
      <c r="P3001" s="297"/>
      <c r="Q3001" s="293"/>
      <c r="R3001" s="293"/>
      <c r="S3001" s="293"/>
    </row>
    <row r="3002" spans="2:19" ht="15">
      <c r="B3002" s="247">
        <f t="shared" si="13"/>
        <v>6457</v>
      </c>
      <c r="C3002" s="538" t="s">
        <v>429</v>
      </c>
      <c r="D3002" s="294" t="s">
        <v>2473</v>
      </c>
      <c r="E3002" s="455">
        <v>1600</v>
      </c>
      <c r="F3002" s="293" t="s">
        <v>166</v>
      </c>
      <c r="G3002" s="293" t="s">
        <v>7</v>
      </c>
      <c r="H3002" s="544">
        <v>45082</v>
      </c>
      <c r="I3002" s="293" t="s">
        <v>164</v>
      </c>
      <c r="J3002" s="256" t="s">
        <v>4855</v>
      </c>
      <c r="K3002" s="293" t="s">
        <v>903</v>
      </c>
      <c r="L3002" s="251" t="s">
        <v>4850</v>
      </c>
      <c r="M3002" s="298" t="s">
        <v>2469</v>
      </c>
      <c r="N3002" s="353">
        <v>376</v>
      </c>
      <c r="O3002" s="296"/>
      <c r="P3002" s="297"/>
      <c r="Q3002" s="293"/>
      <c r="R3002" s="293"/>
      <c r="S3002" s="293"/>
    </row>
    <row r="3003" spans="2:19" ht="30">
      <c r="B3003" s="247">
        <f t="shared" si="13"/>
        <v>6458</v>
      </c>
      <c r="C3003" s="538" t="s">
        <v>429</v>
      </c>
      <c r="D3003" s="294" t="s">
        <v>4512</v>
      </c>
      <c r="E3003" s="536">
        <v>3575</v>
      </c>
      <c r="F3003" s="293" t="s">
        <v>163</v>
      </c>
      <c r="G3003" s="293" t="s">
        <v>7</v>
      </c>
      <c r="H3003" s="544">
        <v>45082</v>
      </c>
      <c r="I3003" s="293" t="s">
        <v>164</v>
      </c>
      <c r="J3003" s="256" t="s">
        <v>3597</v>
      </c>
      <c r="K3003" s="293" t="s">
        <v>1751</v>
      </c>
      <c r="L3003" s="533" t="s">
        <v>5126</v>
      </c>
      <c r="M3003" s="298" t="s">
        <v>4510</v>
      </c>
      <c r="N3003" s="353">
        <v>494</v>
      </c>
      <c r="O3003" s="296"/>
      <c r="P3003" s="297"/>
      <c r="Q3003" s="293"/>
      <c r="R3003" s="293"/>
      <c r="S3003" s="293"/>
    </row>
    <row r="3004" spans="2:19" ht="15">
      <c r="B3004" s="247">
        <f t="shared" si="13"/>
        <v>6459</v>
      </c>
      <c r="C3004" s="538" t="s">
        <v>429</v>
      </c>
      <c r="D3004" s="294" t="s">
        <v>4133</v>
      </c>
      <c r="E3004" s="455">
        <v>5200</v>
      </c>
      <c r="F3004" s="293" t="s">
        <v>865</v>
      </c>
      <c r="G3004" s="293" t="s">
        <v>7</v>
      </c>
      <c r="H3004" s="544">
        <v>45082</v>
      </c>
      <c r="I3004" s="293" t="s">
        <v>164</v>
      </c>
      <c r="J3004" s="256" t="s">
        <v>2562</v>
      </c>
      <c r="K3004" s="293" t="s">
        <v>1770</v>
      </c>
      <c r="L3004" s="251" t="s">
        <v>4851</v>
      </c>
      <c r="M3004" s="298" t="s">
        <v>4132</v>
      </c>
      <c r="N3004" s="353">
        <v>466</v>
      </c>
      <c r="O3004" s="296"/>
      <c r="P3004" s="297"/>
      <c r="Q3004" s="293"/>
      <c r="R3004" s="293"/>
      <c r="S3004" s="293"/>
    </row>
    <row r="3005" spans="2:19" ht="15">
      <c r="B3005" s="247">
        <f t="shared" si="13"/>
        <v>6460</v>
      </c>
      <c r="C3005" s="538" t="s">
        <v>429</v>
      </c>
      <c r="D3005" s="294" t="s">
        <v>375</v>
      </c>
      <c r="E3005" s="455">
        <v>2800</v>
      </c>
      <c r="F3005" s="293" t="s">
        <v>198</v>
      </c>
      <c r="G3005" s="293" t="s">
        <v>7</v>
      </c>
      <c r="H3005" s="544">
        <v>45082</v>
      </c>
      <c r="I3005" s="293" t="s">
        <v>164</v>
      </c>
      <c r="J3005" s="256" t="s">
        <v>4854</v>
      </c>
      <c r="K3005" s="293" t="s">
        <v>1749</v>
      </c>
      <c r="L3005" s="251" t="s">
        <v>4852</v>
      </c>
      <c r="M3005" s="298" t="s">
        <v>1164</v>
      </c>
      <c r="N3005" s="353">
        <v>468</v>
      </c>
      <c r="O3005" s="296"/>
      <c r="P3005" s="297"/>
      <c r="Q3005" s="293"/>
      <c r="R3005" s="293"/>
      <c r="S3005" s="293"/>
    </row>
    <row r="3006" spans="2:19" ht="15">
      <c r="B3006" s="247">
        <f t="shared" si="13"/>
        <v>6461</v>
      </c>
      <c r="C3006" s="293" t="s">
        <v>429</v>
      </c>
      <c r="D3006" s="294" t="s">
        <v>4866</v>
      </c>
      <c r="E3006" s="455">
        <v>3034.27</v>
      </c>
      <c r="F3006" s="293" t="s">
        <v>303</v>
      </c>
      <c r="G3006" s="293" t="s">
        <v>7</v>
      </c>
      <c r="H3006" s="544">
        <v>45077</v>
      </c>
      <c r="I3006" s="293" t="s">
        <v>164</v>
      </c>
      <c r="J3006" s="256" t="s">
        <v>4882</v>
      </c>
      <c r="K3006" s="293" t="s">
        <v>1775</v>
      </c>
      <c r="L3006" s="251" t="s">
        <v>4873</v>
      </c>
      <c r="M3006" s="298" t="s">
        <v>712</v>
      </c>
      <c r="N3006" s="353">
        <v>565</v>
      </c>
      <c r="O3006" s="296"/>
      <c r="P3006" s="297"/>
      <c r="Q3006" s="293"/>
      <c r="R3006" s="293"/>
      <c r="S3006" s="293"/>
    </row>
    <row r="3007" spans="2:19" ht="15">
      <c r="B3007" s="247">
        <f t="shared" ref="B3007:B3070" si="14">B3006+1</f>
        <v>6462</v>
      </c>
      <c r="C3007" s="293" t="s">
        <v>429</v>
      </c>
      <c r="D3007" s="294" t="s">
        <v>2593</v>
      </c>
      <c r="E3007" s="455">
        <v>3350</v>
      </c>
      <c r="F3007" s="293" t="s">
        <v>865</v>
      </c>
      <c r="G3007" s="293" t="s">
        <v>4874</v>
      </c>
      <c r="H3007" s="544">
        <v>45085</v>
      </c>
      <c r="I3007" s="293" t="s">
        <v>164</v>
      </c>
      <c r="J3007" s="256" t="s">
        <v>4883</v>
      </c>
      <c r="K3007" s="293" t="s">
        <v>1770</v>
      </c>
      <c r="L3007" s="251">
        <v>202861</v>
      </c>
      <c r="M3007" s="298" t="s">
        <v>2591</v>
      </c>
      <c r="N3007" s="353">
        <v>378</v>
      </c>
      <c r="O3007" s="296"/>
      <c r="P3007" s="297"/>
      <c r="Q3007" s="293"/>
      <c r="R3007" s="293"/>
      <c r="S3007" s="293"/>
    </row>
    <row r="3008" spans="2:19" ht="15">
      <c r="B3008" s="247">
        <f t="shared" si="14"/>
        <v>6463</v>
      </c>
      <c r="C3008" s="293" t="s">
        <v>429</v>
      </c>
      <c r="D3008" s="294" t="s">
        <v>4869</v>
      </c>
      <c r="E3008" s="455">
        <v>5200</v>
      </c>
      <c r="F3008" s="293" t="s">
        <v>198</v>
      </c>
      <c r="G3008" s="293" t="s">
        <v>7</v>
      </c>
      <c r="H3008" s="544">
        <v>45085</v>
      </c>
      <c r="I3008" s="293" t="s">
        <v>164</v>
      </c>
      <c r="J3008" s="256" t="s">
        <v>4703</v>
      </c>
      <c r="K3008" s="293" t="s">
        <v>1749</v>
      </c>
      <c r="L3008" s="251" t="s">
        <v>4875</v>
      </c>
      <c r="M3008" s="298" t="s">
        <v>4868</v>
      </c>
      <c r="N3008" s="353">
        <v>566</v>
      </c>
      <c r="O3008" s="296"/>
      <c r="P3008" s="297"/>
      <c r="Q3008" s="293"/>
      <c r="R3008" s="293"/>
      <c r="S3008" s="293"/>
    </row>
    <row r="3009" spans="2:19" ht="15">
      <c r="B3009" s="247">
        <f t="shared" si="14"/>
        <v>6464</v>
      </c>
      <c r="C3009" s="293" t="s">
        <v>429</v>
      </c>
      <c r="D3009" s="294" t="s">
        <v>2694</v>
      </c>
      <c r="E3009" s="455">
        <v>2180</v>
      </c>
      <c r="F3009" s="293" t="s">
        <v>166</v>
      </c>
      <c r="G3009" s="293" t="s">
        <v>4314</v>
      </c>
      <c r="H3009" s="544">
        <v>45084</v>
      </c>
      <c r="I3009" s="293" t="s">
        <v>164</v>
      </c>
      <c r="J3009" s="256" t="s">
        <v>5124</v>
      </c>
      <c r="K3009" s="293" t="s">
        <v>903</v>
      </c>
      <c r="L3009" s="251">
        <v>976927</v>
      </c>
      <c r="M3009" s="298" t="s">
        <v>2693</v>
      </c>
      <c r="N3009" s="353">
        <v>382</v>
      </c>
      <c r="O3009" s="296"/>
      <c r="P3009" s="297"/>
      <c r="Q3009" s="293"/>
      <c r="R3009" s="293"/>
      <c r="S3009" s="293"/>
    </row>
    <row r="3010" spans="2:19" ht="15">
      <c r="B3010" s="247">
        <f t="shared" si="14"/>
        <v>6465</v>
      </c>
      <c r="C3010" s="293" t="s">
        <v>429</v>
      </c>
      <c r="D3010" s="294" t="s">
        <v>4525</v>
      </c>
      <c r="E3010" s="455">
        <v>3497</v>
      </c>
      <c r="F3010" s="293" t="s">
        <v>198</v>
      </c>
      <c r="G3010" s="293" t="s">
        <v>7</v>
      </c>
      <c r="H3010" s="544">
        <v>45084</v>
      </c>
      <c r="I3010" s="293" t="s">
        <v>164</v>
      </c>
      <c r="J3010" s="256" t="s">
        <v>5226</v>
      </c>
      <c r="K3010" s="293" t="s">
        <v>903</v>
      </c>
      <c r="L3010" s="251" t="s">
        <v>4876</v>
      </c>
      <c r="M3010" s="298" t="s">
        <v>4524</v>
      </c>
      <c r="N3010" s="353">
        <v>497</v>
      </c>
      <c r="O3010" s="296" t="s">
        <v>686</v>
      </c>
      <c r="P3010" s="297"/>
      <c r="Q3010" s="293"/>
      <c r="R3010" s="293"/>
      <c r="S3010" s="293"/>
    </row>
    <row r="3011" spans="2:19" ht="15">
      <c r="B3011" s="247">
        <f t="shared" si="14"/>
        <v>6466</v>
      </c>
      <c r="C3011" s="293"/>
      <c r="D3011" s="294" t="s">
        <v>3237</v>
      </c>
      <c r="E3011" s="455"/>
      <c r="F3011" s="293"/>
      <c r="G3011" s="293"/>
      <c r="H3011" s="544"/>
      <c r="I3011" s="293"/>
      <c r="J3011" s="256"/>
      <c r="K3011" s="293"/>
      <c r="L3011" s="251"/>
      <c r="M3011" s="298"/>
      <c r="N3011" s="353"/>
      <c r="O3011" s="296"/>
      <c r="P3011" s="297"/>
      <c r="Q3011" s="293"/>
      <c r="R3011" s="293"/>
      <c r="S3011" s="293"/>
    </row>
    <row r="3012" spans="2:19" ht="15">
      <c r="B3012" s="247">
        <f t="shared" si="14"/>
        <v>6467</v>
      </c>
      <c r="C3012" s="293" t="s">
        <v>429</v>
      </c>
      <c r="D3012" s="294" t="s">
        <v>819</v>
      </c>
      <c r="E3012" s="455">
        <v>2180</v>
      </c>
      <c r="F3012" s="293" t="s">
        <v>163</v>
      </c>
      <c r="G3012" s="293" t="s">
        <v>7</v>
      </c>
      <c r="H3012" s="544">
        <v>45083</v>
      </c>
      <c r="I3012" s="293" t="s">
        <v>164</v>
      </c>
      <c r="J3012" s="256" t="s">
        <v>3386</v>
      </c>
      <c r="K3012" s="293" t="s">
        <v>1751</v>
      </c>
      <c r="L3012" s="251" t="s">
        <v>4877</v>
      </c>
      <c r="M3012" s="298" t="s">
        <v>861</v>
      </c>
      <c r="N3012" s="353">
        <v>187</v>
      </c>
      <c r="O3012" s="296"/>
      <c r="P3012" s="297"/>
      <c r="Q3012" s="293"/>
      <c r="R3012" s="293"/>
      <c r="S3012" s="293"/>
    </row>
    <row r="3013" spans="2:19" ht="15">
      <c r="B3013" s="247">
        <f t="shared" si="14"/>
        <v>6468</v>
      </c>
      <c r="C3013" s="293" t="s">
        <v>429</v>
      </c>
      <c r="D3013" s="294" t="s">
        <v>4240</v>
      </c>
      <c r="E3013" s="455">
        <v>5200</v>
      </c>
      <c r="F3013" s="293" t="s">
        <v>198</v>
      </c>
      <c r="G3013" s="293" t="s">
        <v>7</v>
      </c>
      <c r="H3013" s="544">
        <v>45083</v>
      </c>
      <c r="I3013" s="293" t="s">
        <v>164</v>
      </c>
      <c r="J3013" s="256" t="s">
        <v>4884</v>
      </c>
      <c r="K3013" s="293" t="s">
        <v>1749</v>
      </c>
      <c r="L3013" s="251" t="s">
        <v>4878</v>
      </c>
      <c r="M3013" s="298" t="s">
        <v>4239</v>
      </c>
      <c r="N3013" s="353">
        <v>470</v>
      </c>
      <c r="O3013" s="296"/>
      <c r="P3013" s="297"/>
      <c r="Q3013" s="293"/>
      <c r="R3013" s="293"/>
      <c r="S3013" s="293"/>
    </row>
    <row r="3014" spans="2:19" ht="15">
      <c r="B3014" s="247">
        <f t="shared" si="14"/>
        <v>6469</v>
      </c>
      <c r="C3014" s="293" t="s">
        <v>429</v>
      </c>
      <c r="D3014" s="294" t="s">
        <v>412</v>
      </c>
      <c r="E3014" s="455">
        <v>2800</v>
      </c>
      <c r="F3014" s="293" t="s">
        <v>865</v>
      </c>
      <c r="G3014" s="293" t="s">
        <v>7</v>
      </c>
      <c r="H3014" s="544">
        <v>45083</v>
      </c>
      <c r="I3014" s="293" t="s">
        <v>164</v>
      </c>
      <c r="J3014" s="256" t="s">
        <v>3666</v>
      </c>
      <c r="K3014" s="293" t="s">
        <v>1770</v>
      </c>
      <c r="L3014" s="251" t="s">
        <v>4879</v>
      </c>
      <c r="M3014" s="298" t="s">
        <v>822</v>
      </c>
      <c r="N3014" s="353">
        <v>374</v>
      </c>
      <c r="O3014" s="296"/>
      <c r="P3014" s="297"/>
      <c r="Q3014" s="293"/>
      <c r="R3014" s="293"/>
      <c r="S3014" s="293"/>
    </row>
    <row r="3015" spans="2:19" ht="15">
      <c r="B3015" s="247">
        <f t="shared" si="14"/>
        <v>6470</v>
      </c>
      <c r="C3015" s="293" t="s">
        <v>429</v>
      </c>
      <c r="D3015" s="294" t="s">
        <v>422</v>
      </c>
      <c r="E3015" s="455">
        <v>2180</v>
      </c>
      <c r="F3015" s="293" t="s">
        <v>163</v>
      </c>
      <c r="G3015" s="293" t="s">
        <v>7</v>
      </c>
      <c r="H3015" s="544">
        <v>45083</v>
      </c>
      <c r="I3015" s="293" t="s">
        <v>164</v>
      </c>
      <c r="J3015" s="256" t="s">
        <v>3552</v>
      </c>
      <c r="K3015" s="293" t="s">
        <v>1751</v>
      </c>
      <c r="L3015" s="251" t="s">
        <v>4880</v>
      </c>
      <c r="M3015" s="298" t="s">
        <v>825</v>
      </c>
      <c r="N3015" s="353">
        <v>220</v>
      </c>
      <c r="O3015" s="296"/>
      <c r="P3015" s="297"/>
      <c r="Q3015" s="293"/>
      <c r="R3015" s="293"/>
      <c r="S3015" s="293"/>
    </row>
    <row r="3016" spans="2:19" ht="15">
      <c r="B3016" s="247">
        <f t="shared" si="14"/>
        <v>6471</v>
      </c>
      <c r="C3016" s="293" t="s">
        <v>429</v>
      </c>
      <c r="D3016" s="294" t="s">
        <v>2891</v>
      </c>
      <c r="E3016" s="455">
        <v>1350</v>
      </c>
      <c r="F3016" s="293" t="s">
        <v>166</v>
      </c>
      <c r="G3016" s="293" t="s">
        <v>7</v>
      </c>
      <c r="H3016" s="544">
        <v>45082</v>
      </c>
      <c r="I3016" s="293" t="s">
        <v>164</v>
      </c>
      <c r="J3016" s="256" t="s">
        <v>3690</v>
      </c>
      <c r="K3016" s="293" t="s">
        <v>903</v>
      </c>
      <c r="L3016" s="251" t="s">
        <v>4881</v>
      </c>
      <c r="M3016" s="298" t="s">
        <v>2890</v>
      </c>
      <c r="N3016" s="353">
        <v>428</v>
      </c>
      <c r="O3016" s="296"/>
      <c r="P3016" s="297"/>
      <c r="Q3016" s="293"/>
      <c r="R3016" s="293"/>
      <c r="S3016" s="293"/>
    </row>
    <row r="3017" spans="2:19" ht="15">
      <c r="B3017" s="247">
        <f t="shared" si="14"/>
        <v>6472</v>
      </c>
      <c r="C3017" s="293" t="s">
        <v>429</v>
      </c>
      <c r="D3017" s="294" t="s">
        <v>4523</v>
      </c>
      <c r="E3017" s="455">
        <v>5200</v>
      </c>
      <c r="F3017" s="293" t="s">
        <v>865</v>
      </c>
      <c r="G3017" s="293" t="s">
        <v>7</v>
      </c>
      <c r="H3017" s="544">
        <v>45079</v>
      </c>
      <c r="I3017" s="293" t="s">
        <v>164</v>
      </c>
      <c r="J3017" s="256" t="s">
        <v>4885</v>
      </c>
      <c r="K3017" s="293" t="s">
        <v>1770</v>
      </c>
      <c r="L3017" s="251" t="s">
        <v>4841</v>
      </c>
      <c r="M3017" s="298" t="s">
        <v>4522</v>
      </c>
      <c r="N3017" s="353">
        <v>496</v>
      </c>
      <c r="O3017" s="296"/>
      <c r="P3017" s="297"/>
      <c r="Q3017" s="293"/>
      <c r="R3017" s="293"/>
      <c r="S3017" s="293"/>
    </row>
    <row r="3018" spans="2:19" ht="15">
      <c r="B3018" s="247">
        <f t="shared" si="14"/>
        <v>6473</v>
      </c>
      <c r="C3018" s="293" t="s">
        <v>429</v>
      </c>
      <c r="D3018" s="294" t="s">
        <v>818</v>
      </c>
      <c r="E3018" s="455">
        <v>3350</v>
      </c>
      <c r="F3018" s="293" t="s">
        <v>865</v>
      </c>
      <c r="G3018" s="293" t="s">
        <v>4314</v>
      </c>
      <c r="H3018" s="544">
        <v>45086</v>
      </c>
      <c r="I3018" s="293" t="s">
        <v>164</v>
      </c>
      <c r="J3018" s="256" t="s">
        <v>3552</v>
      </c>
      <c r="K3018" s="293" t="s">
        <v>1770</v>
      </c>
      <c r="L3018" s="251">
        <v>67734</v>
      </c>
      <c r="M3018" s="298" t="s">
        <v>860</v>
      </c>
      <c r="N3018" s="353">
        <v>319</v>
      </c>
      <c r="O3018" s="296"/>
      <c r="P3018" s="297"/>
      <c r="Q3018" s="293"/>
      <c r="R3018" s="293"/>
      <c r="S3018" s="293"/>
    </row>
    <row r="3019" spans="2:19" ht="15">
      <c r="B3019" s="247">
        <f t="shared" si="14"/>
        <v>6474</v>
      </c>
      <c r="C3019" s="293" t="s">
        <v>429</v>
      </c>
      <c r="D3019" s="294" t="s">
        <v>2891</v>
      </c>
      <c r="E3019" s="455">
        <v>2500</v>
      </c>
      <c r="F3019" s="293" t="s">
        <v>166</v>
      </c>
      <c r="G3019" s="293" t="s">
        <v>7</v>
      </c>
      <c r="H3019" s="544">
        <v>45086</v>
      </c>
      <c r="I3019" s="293" t="s">
        <v>257</v>
      </c>
      <c r="J3019" s="256" t="s">
        <v>4889</v>
      </c>
      <c r="K3019" s="293" t="s">
        <v>903</v>
      </c>
      <c r="L3019" s="251" t="s">
        <v>4886</v>
      </c>
      <c r="M3019" s="298" t="s">
        <v>2890</v>
      </c>
      <c r="N3019" s="353">
        <v>428</v>
      </c>
      <c r="O3019" s="296"/>
      <c r="P3019" s="297"/>
      <c r="Q3019" s="293"/>
      <c r="R3019" s="293"/>
      <c r="S3019" s="293"/>
    </row>
    <row r="3020" spans="2:19" ht="15">
      <c r="B3020" s="247">
        <f t="shared" si="14"/>
        <v>6475</v>
      </c>
      <c r="C3020" s="293" t="s">
        <v>429</v>
      </c>
      <c r="D3020" s="294" t="s">
        <v>818</v>
      </c>
      <c r="E3020" s="455">
        <v>3350</v>
      </c>
      <c r="F3020" s="293" t="s">
        <v>198</v>
      </c>
      <c r="G3020" s="293" t="s">
        <v>4314</v>
      </c>
      <c r="H3020" s="544">
        <v>45086</v>
      </c>
      <c r="I3020" s="293" t="s">
        <v>164</v>
      </c>
      <c r="J3020" s="256" t="s">
        <v>3098</v>
      </c>
      <c r="K3020" s="293" t="s">
        <v>1749</v>
      </c>
      <c r="L3020" s="251">
        <v>67733</v>
      </c>
      <c r="M3020" s="298" t="s">
        <v>860</v>
      </c>
      <c r="N3020" s="353">
        <v>330</v>
      </c>
      <c r="O3020" s="296"/>
      <c r="P3020" s="297"/>
      <c r="Q3020" s="293"/>
      <c r="R3020" s="293"/>
      <c r="S3020" s="293"/>
    </row>
    <row r="3021" spans="2:19" ht="15">
      <c r="B3021" s="247">
        <f t="shared" si="14"/>
        <v>6476</v>
      </c>
      <c r="C3021" s="293" t="s">
        <v>429</v>
      </c>
      <c r="D3021" s="294" t="s">
        <v>6719</v>
      </c>
      <c r="E3021" s="455">
        <v>4200</v>
      </c>
      <c r="F3021" s="293" t="s">
        <v>518</v>
      </c>
      <c r="G3021" s="293" t="s">
        <v>7</v>
      </c>
      <c r="H3021" s="544">
        <v>45086</v>
      </c>
      <c r="I3021" s="293" t="s">
        <v>164</v>
      </c>
      <c r="J3021" s="256" t="s">
        <v>4888</v>
      </c>
      <c r="K3021" s="293" t="s">
        <v>1771</v>
      </c>
      <c r="L3021" s="251" t="s">
        <v>4887</v>
      </c>
      <c r="M3021" s="298" t="s">
        <v>4286</v>
      </c>
      <c r="N3021" s="353">
        <v>480</v>
      </c>
      <c r="O3021" s="296"/>
      <c r="P3021" s="297"/>
      <c r="Q3021" s="293"/>
      <c r="R3021" s="293"/>
      <c r="S3021" s="293"/>
    </row>
    <row r="3022" spans="2:19" ht="15">
      <c r="B3022" s="247">
        <f t="shared" si="14"/>
        <v>6477</v>
      </c>
      <c r="C3022" s="293" t="s">
        <v>429</v>
      </c>
      <c r="D3022" s="294" t="s">
        <v>381</v>
      </c>
      <c r="E3022" s="455">
        <v>7250</v>
      </c>
      <c r="F3022" s="293" t="s">
        <v>198</v>
      </c>
      <c r="G3022" s="293" t="s">
        <v>7</v>
      </c>
      <c r="H3022" s="544">
        <v>45090</v>
      </c>
      <c r="I3022" s="293" t="s">
        <v>634</v>
      </c>
      <c r="J3022" s="256" t="s">
        <v>570</v>
      </c>
      <c r="K3022" s="293" t="s">
        <v>1749</v>
      </c>
      <c r="L3022" s="251" t="s">
        <v>4890</v>
      </c>
      <c r="M3022" s="298" t="s">
        <v>154</v>
      </c>
      <c r="N3022" s="353">
        <v>92</v>
      </c>
      <c r="O3022" s="296"/>
      <c r="P3022" s="297"/>
      <c r="Q3022" s="293"/>
      <c r="R3022" s="293"/>
      <c r="S3022" s="293"/>
    </row>
    <row r="3023" spans="2:19" ht="15">
      <c r="B3023" s="247">
        <f t="shared" si="14"/>
        <v>6478</v>
      </c>
      <c r="C3023" s="293" t="s">
        <v>429</v>
      </c>
      <c r="D3023" s="294" t="s">
        <v>2904</v>
      </c>
      <c r="E3023" s="455">
        <v>3500</v>
      </c>
      <c r="F3023" s="293" t="s">
        <v>865</v>
      </c>
      <c r="G3023" s="293" t="s">
        <v>4314</v>
      </c>
      <c r="H3023" s="544">
        <v>45084</v>
      </c>
      <c r="I3023" s="293" t="s">
        <v>164</v>
      </c>
      <c r="J3023" s="256" t="s">
        <v>3480</v>
      </c>
      <c r="K3023" s="293" t="s">
        <v>1770</v>
      </c>
      <c r="L3023" s="251">
        <v>92379</v>
      </c>
      <c r="M3023" s="298" t="s">
        <v>2903</v>
      </c>
      <c r="N3023" s="353">
        <v>431</v>
      </c>
      <c r="O3023" s="296"/>
      <c r="P3023" s="297"/>
      <c r="Q3023" s="293"/>
      <c r="R3023" s="293"/>
      <c r="S3023" s="293"/>
    </row>
    <row r="3024" spans="2:19" ht="15">
      <c r="B3024" s="247">
        <f t="shared" si="14"/>
        <v>6479</v>
      </c>
      <c r="C3024" s="293" t="s">
        <v>429</v>
      </c>
      <c r="D3024" s="294" t="s">
        <v>517</v>
      </c>
      <c r="E3024" s="455">
        <v>5000</v>
      </c>
      <c r="F3024" s="293" t="s">
        <v>198</v>
      </c>
      <c r="G3024" s="293" t="s">
        <v>7</v>
      </c>
      <c r="H3024" s="544">
        <v>45089</v>
      </c>
      <c r="I3024" s="293" t="s">
        <v>224</v>
      </c>
      <c r="J3024" s="256" t="s">
        <v>570</v>
      </c>
      <c r="K3024" s="293" t="s">
        <v>1749</v>
      </c>
      <c r="L3024" s="251" t="s">
        <v>4891</v>
      </c>
      <c r="M3024" s="298" t="s">
        <v>841</v>
      </c>
      <c r="N3024" s="353">
        <v>560</v>
      </c>
      <c r="O3024" s="296"/>
      <c r="P3024" s="297"/>
      <c r="Q3024" s="293"/>
      <c r="R3024" s="293"/>
      <c r="S3024" s="293"/>
    </row>
    <row r="3025" spans="2:19" ht="15">
      <c r="B3025" s="247">
        <f t="shared" si="14"/>
        <v>6480</v>
      </c>
      <c r="C3025" s="293" t="s">
        <v>429</v>
      </c>
      <c r="D3025" s="294" t="s">
        <v>517</v>
      </c>
      <c r="E3025" s="455">
        <v>2180</v>
      </c>
      <c r="F3025" s="293" t="s">
        <v>518</v>
      </c>
      <c r="G3025" s="293" t="s">
        <v>7</v>
      </c>
      <c r="H3025" s="544">
        <v>45089</v>
      </c>
      <c r="I3025" s="293" t="s">
        <v>164</v>
      </c>
      <c r="J3025" s="256" t="s">
        <v>4905</v>
      </c>
      <c r="K3025" s="293" t="s">
        <v>1771</v>
      </c>
      <c r="L3025" s="251" t="s">
        <v>4892</v>
      </c>
      <c r="M3025" s="298" t="s">
        <v>841</v>
      </c>
      <c r="N3025" s="353">
        <v>298</v>
      </c>
      <c r="O3025" s="296"/>
      <c r="P3025" s="297"/>
      <c r="Q3025" s="293"/>
      <c r="R3025" s="293"/>
      <c r="S3025" s="293"/>
    </row>
    <row r="3026" spans="2:19" ht="15">
      <c r="B3026" s="247">
        <f t="shared" si="14"/>
        <v>6481</v>
      </c>
      <c r="C3026" s="293" t="s">
        <v>429</v>
      </c>
      <c r="D3026" s="294" t="s">
        <v>517</v>
      </c>
      <c r="E3026" s="455">
        <v>3497</v>
      </c>
      <c r="F3026" s="293" t="s">
        <v>198</v>
      </c>
      <c r="G3026" s="293" t="s">
        <v>7</v>
      </c>
      <c r="H3026" s="544">
        <v>45089</v>
      </c>
      <c r="I3026" s="293" t="s">
        <v>164</v>
      </c>
      <c r="J3026" s="256" t="s">
        <v>3597</v>
      </c>
      <c r="K3026" s="293" t="s">
        <v>1749</v>
      </c>
      <c r="L3026" s="251" t="s">
        <v>4893</v>
      </c>
      <c r="M3026" s="298" t="s">
        <v>841</v>
      </c>
      <c r="N3026" s="353">
        <v>560</v>
      </c>
      <c r="O3026" s="296"/>
      <c r="P3026" s="297"/>
      <c r="Q3026" s="293"/>
      <c r="R3026" s="293"/>
      <c r="S3026" s="293"/>
    </row>
    <row r="3027" spans="2:19" ht="15">
      <c r="B3027" s="247">
        <f t="shared" si="14"/>
        <v>6482</v>
      </c>
      <c r="C3027" s="293" t="s">
        <v>429</v>
      </c>
      <c r="D3027" s="294" t="s">
        <v>1637</v>
      </c>
      <c r="E3027" s="455">
        <v>200</v>
      </c>
      <c r="F3027" s="293" t="s">
        <v>198</v>
      </c>
      <c r="G3027" s="293" t="s">
        <v>7</v>
      </c>
      <c r="H3027" s="544">
        <v>45089</v>
      </c>
      <c r="I3027" s="293" t="s">
        <v>284</v>
      </c>
      <c r="J3027" s="256" t="s">
        <v>3944</v>
      </c>
      <c r="K3027" s="293" t="s">
        <v>1749</v>
      </c>
      <c r="L3027" s="251" t="s">
        <v>4894</v>
      </c>
      <c r="M3027" s="298" t="s">
        <v>1640</v>
      </c>
      <c r="N3027" s="353">
        <v>334</v>
      </c>
      <c r="O3027" s="296"/>
      <c r="P3027" s="297"/>
      <c r="Q3027" s="293"/>
      <c r="R3027" s="293"/>
      <c r="S3027" s="293"/>
    </row>
    <row r="3028" spans="2:19" ht="15">
      <c r="B3028" s="247">
        <f t="shared" si="14"/>
        <v>6483</v>
      </c>
      <c r="C3028" s="293" t="s">
        <v>429</v>
      </c>
      <c r="D3028" s="294" t="s">
        <v>2933</v>
      </c>
      <c r="E3028" s="455">
        <v>200</v>
      </c>
      <c r="F3028" s="293" t="s">
        <v>198</v>
      </c>
      <c r="G3028" s="293" t="s">
        <v>7</v>
      </c>
      <c r="H3028" s="544">
        <v>45089</v>
      </c>
      <c r="I3028" s="293" t="s">
        <v>284</v>
      </c>
      <c r="J3028" s="256" t="s">
        <v>3944</v>
      </c>
      <c r="K3028" s="293" t="s">
        <v>1749</v>
      </c>
      <c r="L3028" s="251" t="s">
        <v>4895</v>
      </c>
      <c r="M3028" s="298" t="s">
        <v>2932</v>
      </c>
      <c r="N3028" s="353">
        <v>445</v>
      </c>
      <c r="O3028" s="296"/>
      <c r="P3028" s="297"/>
      <c r="Q3028" s="293"/>
      <c r="R3028" s="293"/>
      <c r="S3028" s="293"/>
    </row>
    <row r="3029" spans="2:19" ht="15">
      <c r="B3029" s="247">
        <f t="shared" si="14"/>
        <v>6484</v>
      </c>
      <c r="C3029" s="293" t="s">
        <v>429</v>
      </c>
      <c r="D3029" s="294" t="s">
        <v>2937</v>
      </c>
      <c r="E3029" s="455">
        <v>200</v>
      </c>
      <c r="F3029" s="293" t="s">
        <v>198</v>
      </c>
      <c r="G3029" s="293" t="s">
        <v>7</v>
      </c>
      <c r="H3029" s="544">
        <v>45089</v>
      </c>
      <c r="I3029" s="293" t="s">
        <v>284</v>
      </c>
      <c r="J3029" s="256" t="s">
        <v>3944</v>
      </c>
      <c r="K3029" s="293" t="s">
        <v>1749</v>
      </c>
      <c r="L3029" s="251" t="s">
        <v>4896</v>
      </c>
      <c r="M3029" s="298" t="s">
        <v>2935</v>
      </c>
      <c r="N3029" s="353">
        <v>446</v>
      </c>
      <c r="O3029" s="296"/>
      <c r="P3029" s="297"/>
      <c r="Q3029" s="293"/>
      <c r="R3029" s="293"/>
      <c r="S3029" s="293"/>
    </row>
    <row r="3030" spans="2:19" ht="15">
      <c r="B3030" s="247">
        <f t="shared" si="14"/>
        <v>6485</v>
      </c>
      <c r="C3030" s="293" t="s">
        <v>429</v>
      </c>
      <c r="D3030" s="294" t="s">
        <v>4772</v>
      </c>
      <c r="E3030" s="455">
        <v>3186</v>
      </c>
      <c r="F3030" s="293" t="s">
        <v>518</v>
      </c>
      <c r="G3030" s="293" t="s">
        <v>7</v>
      </c>
      <c r="H3030" s="544">
        <v>45089</v>
      </c>
      <c r="I3030" s="293" t="s">
        <v>164</v>
      </c>
      <c r="J3030" s="256" t="s">
        <v>4907</v>
      </c>
      <c r="K3030" s="293" t="s">
        <v>1771</v>
      </c>
      <c r="L3030" s="251" t="s">
        <v>4897</v>
      </c>
      <c r="M3030" s="298" t="s">
        <v>4542</v>
      </c>
      <c r="N3030" s="353">
        <v>498</v>
      </c>
      <c r="O3030" s="296"/>
      <c r="P3030" s="297"/>
      <c r="Q3030" s="293"/>
      <c r="R3030" s="293"/>
      <c r="S3030" s="293"/>
    </row>
    <row r="3031" spans="2:19" ht="15">
      <c r="B3031" s="247">
        <f t="shared" si="14"/>
        <v>6486</v>
      </c>
      <c r="C3031" s="293" t="s">
        <v>429</v>
      </c>
      <c r="D3031" s="294" t="s">
        <v>4284</v>
      </c>
      <c r="E3031" s="455">
        <v>4200</v>
      </c>
      <c r="F3031" s="293" t="s">
        <v>518</v>
      </c>
      <c r="G3031" s="293" t="s">
        <v>7</v>
      </c>
      <c r="H3031" s="544">
        <v>45089</v>
      </c>
      <c r="I3031" s="293" t="s">
        <v>164</v>
      </c>
      <c r="J3031" s="256" t="s">
        <v>4908</v>
      </c>
      <c r="K3031" s="293" t="s">
        <v>1771</v>
      </c>
      <c r="L3031" s="251" t="s">
        <v>4898</v>
      </c>
      <c r="M3031" s="298" t="s">
        <v>4268</v>
      </c>
      <c r="N3031" s="353">
        <v>474</v>
      </c>
      <c r="O3031" s="296"/>
      <c r="P3031" s="297"/>
      <c r="Q3031" s="293"/>
      <c r="R3031" s="293"/>
      <c r="S3031" s="293"/>
    </row>
    <row r="3032" spans="2:19" ht="15">
      <c r="B3032" s="247">
        <f t="shared" si="14"/>
        <v>6487</v>
      </c>
      <c r="C3032" s="293" t="s">
        <v>429</v>
      </c>
      <c r="D3032" s="294" t="s">
        <v>84</v>
      </c>
      <c r="E3032" s="455">
        <v>1670</v>
      </c>
      <c r="F3032" s="293" t="s">
        <v>166</v>
      </c>
      <c r="G3032" s="293" t="s">
        <v>7</v>
      </c>
      <c r="H3032" s="544">
        <v>45089</v>
      </c>
      <c r="I3032" s="293" t="s">
        <v>164</v>
      </c>
      <c r="J3032" s="256" t="s">
        <v>4463</v>
      </c>
      <c r="K3032" s="293" t="s">
        <v>903</v>
      </c>
      <c r="L3032" s="251" t="s">
        <v>4899</v>
      </c>
      <c r="M3032" s="298" t="s">
        <v>85</v>
      </c>
      <c r="N3032" s="353">
        <v>216</v>
      </c>
      <c r="O3032" s="296"/>
      <c r="P3032" s="297"/>
      <c r="Q3032" s="293"/>
      <c r="R3032" s="293"/>
      <c r="S3032" s="293"/>
    </row>
    <row r="3033" spans="2:19" ht="15">
      <c r="B3033" s="247">
        <f t="shared" si="14"/>
        <v>6488</v>
      </c>
      <c r="C3033" s="293" t="s">
        <v>429</v>
      </c>
      <c r="D3033" s="294" t="s">
        <v>3860</v>
      </c>
      <c r="E3033" s="455">
        <v>5200</v>
      </c>
      <c r="F3033" s="293" t="s">
        <v>865</v>
      </c>
      <c r="G3033" s="293" t="s">
        <v>7</v>
      </c>
      <c r="H3033" s="544">
        <v>45089</v>
      </c>
      <c r="I3033" s="293" t="s">
        <v>164</v>
      </c>
      <c r="J3033" s="256" t="s">
        <v>5677</v>
      </c>
      <c r="K3033" s="293" t="s">
        <v>1770</v>
      </c>
      <c r="L3033" s="251" t="s">
        <v>4900</v>
      </c>
      <c r="M3033" s="298" t="s">
        <v>3853</v>
      </c>
      <c r="N3033" s="353">
        <v>461</v>
      </c>
      <c r="O3033" s="296"/>
      <c r="P3033" s="297"/>
      <c r="Q3033" s="293"/>
      <c r="R3033" s="293"/>
      <c r="S3033" s="293"/>
    </row>
    <row r="3034" spans="2:19" ht="15">
      <c r="B3034" s="247">
        <f t="shared" si="14"/>
        <v>6489</v>
      </c>
      <c r="C3034" s="293" t="s">
        <v>429</v>
      </c>
      <c r="D3034" s="294" t="s">
        <v>4523</v>
      </c>
      <c r="E3034" s="455">
        <v>200</v>
      </c>
      <c r="F3034" s="293" t="s">
        <v>865</v>
      </c>
      <c r="G3034" s="293" t="s">
        <v>7</v>
      </c>
      <c r="H3034" s="544">
        <v>45089</v>
      </c>
      <c r="I3034" s="293" t="s">
        <v>284</v>
      </c>
      <c r="J3034" s="256" t="s">
        <v>3944</v>
      </c>
      <c r="K3034" s="293" t="s">
        <v>1770</v>
      </c>
      <c r="L3034" s="251" t="s">
        <v>4901</v>
      </c>
      <c r="M3034" s="298" t="s">
        <v>4522</v>
      </c>
      <c r="N3034" s="353">
        <v>496</v>
      </c>
      <c r="O3034" s="296"/>
      <c r="P3034" s="297"/>
      <c r="Q3034" s="293"/>
      <c r="R3034" s="293"/>
      <c r="S3034" s="293"/>
    </row>
    <row r="3035" spans="2:19" ht="15">
      <c r="B3035" s="247">
        <f t="shared" si="14"/>
        <v>6490</v>
      </c>
      <c r="C3035" s="293" t="s">
        <v>429</v>
      </c>
      <c r="D3035" s="294" t="s">
        <v>4482</v>
      </c>
      <c r="E3035" s="455">
        <v>5200</v>
      </c>
      <c r="F3035" s="293" t="s">
        <v>198</v>
      </c>
      <c r="G3035" s="293" t="s">
        <v>7</v>
      </c>
      <c r="H3035" s="544">
        <v>45089</v>
      </c>
      <c r="I3035" s="293" t="s">
        <v>164</v>
      </c>
      <c r="J3035" s="256" t="s">
        <v>1652</v>
      </c>
      <c r="K3035" s="293" t="s">
        <v>1749</v>
      </c>
      <c r="L3035" s="251" t="s">
        <v>4902</v>
      </c>
      <c r="M3035" s="298" t="s">
        <v>4479</v>
      </c>
      <c r="N3035" s="353">
        <v>492</v>
      </c>
      <c r="O3035" s="296"/>
      <c r="P3035" s="297"/>
      <c r="Q3035" s="293"/>
      <c r="R3035" s="293"/>
      <c r="S3035" s="293"/>
    </row>
    <row r="3036" spans="2:19" ht="15">
      <c r="B3036" s="247">
        <f t="shared" si="14"/>
        <v>6491</v>
      </c>
      <c r="C3036" s="293" t="s">
        <v>429</v>
      </c>
      <c r="D3036" s="294" t="s">
        <v>767</v>
      </c>
      <c r="E3036" s="455">
        <v>3800</v>
      </c>
      <c r="F3036" s="293" t="s">
        <v>163</v>
      </c>
      <c r="G3036" s="293" t="s">
        <v>4314</v>
      </c>
      <c r="H3036" s="544">
        <v>45083</v>
      </c>
      <c r="I3036" s="293" t="s">
        <v>164</v>
      </c>
      <c r="J3036" s="256" t="s">
        <v>4909</v>
      </c>
      <c r="K3036" s="293" t="s">
        <v>1751</v>
      </c>
      <c r="L3036" s="251">
        <v>6193963</v>
      </c>
      <c r="M3036" s="298" t="s">
        <v>852</v>
      </c>
      <c r="N3036" s="353">
        <v>311</v>
      </c>
      <c r="O3036" s="296"/>
      <c r="P3036" s="297"/>
      <c r="Q3036" s="293"/>
      <c r="R3036" s="293"/>
      <c r="S3036" s="293"/>
    </row>
    <row r="3037" spans="2:19" ht="15">
      <c r="B3037" s="247">
        <f t="shared" si="14"/>
        <v>6492</v>
      </c>
      <c r="C3037" s="293" t="s">
        <v>429</v>
      </c>
      <c r="D3037" s="294" t="s">
        <v>1554</v>
      </c>
      <c r="E3037" s="455">
        <v>2180</v>
      </c>
      <c r="F3037" s="293" t="s">
        <v>163</v>
      </c>
      <c r="G3037" s="293" t="s">
        <v>7</v>
      </c>
      <c r="H3037" s="544">
        <v>45091</v>
      </c>
      <c r="I3037" s="293" t="s">
        <v>164</v>
      </c>
      <c r="J3037" s="256" t="s">
        <v>3238</v>
      </c>
      <c r="K3037" s="293" t="s">
        <v>1751</v>
      </c>
      <c r="L3037" s="251" t="s">
        <v>4903</v>
      </c>
      <c r="M3037" s="298" t="s">
        <v>1586</v>
      </c>
      <c r="N3037" s="353">
        <v>325</v>
      </c>
      <c r="O3037" s="296"/>
      <c r="P3037" s="297"/>
      <c r="Q3037" s="293"/>
      <c r="R3037" s="293"/>
      <c r="S3037" s="293"/>
    </row>
    <row r="3038" spans="2:19" ht="15">
      <c r="B3038" s="247">
        <f t="shared" si="14"/>
        <v>6493</v>
      </c>
      <c r="C3038" s="293" t="s">
        <v>429</v>
      </c>
      <c r="D3038" s="294" t="s">
        <v>87</v>
      </c>
      <c r="E3038" s="455">
        <v>10400</v>
      </c>
      <c r="F3038" s="293" t="s">
        <v>166</v>
      </c>
      <c r="G3038" s="293" t="s">
        <v>7</v>
      </c>
      <c r="H3038" s="544">
        <v>45090</v>
      </c>
      <c r="I3038" s="293" t="s">
        <v>164</v>
      </c>
      <c r="J3038" s="256" t="s">
        <v>4912</v>
      </c>
      <c r="K3038" s="293" t="s">
        <v>903</v>
      </c>
      <c r="L3038" s="251" t="s">
        <v>4904</v>
      </c>
      <c r="M3038" s="298" t="s">
        <v>88</v>
      </c>
      <c r="N3038" s="353">
        <v>217</v>
      </c>
      <c r="O3038" s="296"/>
      <c r="P3038" s="297"/>
      <c r="Q3038" s="293"/>
      <c r="R3038" s="293"/>
      <c r="S3038" s="293"/>
    </row>
    <row r="3039" spans="2:19" ht="15">
      <c r="B3039" s="247">
        <f t="shared" si="14"/>
        <v>6494</v>
      </c>
      <c r="C3039" s="293" t="s">
        <v>429</v>
      </c>
      <c r="D3039" s="294" t="s">
        <v>4919</v>
      </c>
      <c r="E3039" s="455">
        <v>11793.05</v>
      </c>
      <c r="F3039" s="293" t="s">
        <v>2050</v>
      </c>
      <c r="G3039" s="293" t="s">
        <v>7</v>
      </c>
      <c r="H3039" s="544">
        <v>45093</v>
      </c>
      <c r="I3039" s="293" t="s">
        <v>187</v>
      </c>
      <c r="J3039" s="256" t="s">
        <v>4925</v>
      </c>
      <c r="K3039" s="293" t="s">
        <v>1772</v>
      </c>
      <c r="L3039" s="251" t="s">
        <v>4926</v>
      </c>
      <c r="M3039" s="298" t="s">
        <v>712</v>
      </c>
      <c r="N3039" s="353">
        <v>571</v>
      </c>
      <c r="O3039" s="296"/>
      <c r="P3039" s="297"/>
      <c r="Q3039" s="293"/>
      <c r="R3039" s="293"/>
      <c r="S3039" s="293"/>
    </row>
    <row r="3040" spans="2:19" ht="15">
      <c r="B3040" s="247">
        <f t="shared" si="14"/>
        <v>6495</v>
      </c>
      <c r="C3040" s="293" t="s">
        <v>429</v>
      </c>
      <c r="D3040" s="294" t="s">
        <v>4922</v>
      </c>
      <c r="E3040" s="455">
        <v>3497</v>
      </c>
      <c r="F3040" s="293" t="s">
        <v>198</v>
      </c>
      <c r="G3040" s="293" t="s">
        <v>7</v>
      </c>
      <c r="H3040" s="544">
        <v>45093</v>
      </c>
      <c r="I3040" s="293" t="s">
        <v>164</v>
      </c>
      <c r="J3040" s="256" t="s">
        <v>1641</v>
      </c>
      <c r="K3040" s="293" t="s">
        <v>1749</v>
      </c>
      <c r="L3040" s="251" t="s">
        <v>4927</v>
      </c>
      <c r="M3040" s="298" t="s">
        <v>4921</v>
      </c>
      <c r="N3040" s="353">
        <v>572</v>
      </c>
      <c r="O3040" s="296"/>
      <c r="P3040" s="297"/>
      <c r="Q3040" s="293"/>
      <c r="R3040" s="293"/>
      <c r="S3040" s="293"/>
    </row>
    <row r="3041" spans="2:19" ht="15">
      <c r="B3041" s="247">
        <f t="shared" si="14"/>
        <v>6496</v>
      </c>
      <c r="C3041" s="293" t="s">
        <v>429</v>
      </c>
      <c r="D3041" s="294" t="s">
        <v>2116</v>
      </c>
      <c r="E3041" s="455">
        <v>4400</v>
      </c>
      <c r="F3041" s="293" t="s">
        <v>163</v>
      </c>
      <c r="G3041" s="293" t="s">
        <v>7</v>
      </c>
      <c r="H3041" s="544">
        <v>45093</v>
      </c>
      <c r="I3041" s="293" t="s">
        <v>164</v>
      </c>
      <c r="J3041" s="256" t="s">
        <v>4979</v>
      </c>
      <c r="K3041" s="293" t="s">
        <v>1751</v>
      </c>
      <c r="L3041" s="251" t="s">
        <v>4929</v>
      </c>
      <c r="M3041" s="298" t="s">
        <v>2115</v>
      </c>
      <c r="N3041" s="353">
        <v>361</v>
      </c>
      <c r="O3041" s="296"/>
      <c r="P3041" s="297"/>
      <c r="Q3041" s="293"/>
      <c r="R3041" s="293"/>
      <c r="S3041" s="293"/>
    </row>
    <row r="3042" spans="2:19" ht="15">
      <c r="B3042" s="247">
        <f t="shared" si="14"/>
        <v>6497</v>
      </c>
      <c r="C3042" s="293" t="s">
        <v>429</v>
      </c>
      <c r="D3042" s="294" t="s">
        <v>4930</v>
      </c>
      <c r="E3042" s="455">
        <v>3575</v>
      </c>
      <c r="F3042" s="293" t="s">
        <v>518</v>
      </c>
      <c r="G3042" s="293" t="s">
        <v>38</v>
      </c>
      <c r="H3042" s="544">
        <v>45103</v>
      </c>
      <c r="I3042" s="293" t="s">
        <v>164</v>
      </c>
      <c r="J3042" s="256" t="s">
        <v>4108</v>
      </c>
      <c r="K3042" s="293" t="s">
        <v>1771</v>
      </c>
      <c r="L3042" s="251">
        <v>1</v>
      </c>
      <c r="M3042" s="298" t="s">
        <v>4960</v>
      </c>
      <c r="N3042" s="353">
        <v>574</v>
      </c>
      <c r="O3042" s="296"/>
      <c r="P3042" s="297"/>
      <c r="Q3042" s="293"/>
      <c r="R3042" s="293"/>
      <c r="S3042" s="293"/>
    </row>
    <row r="3043" spans="2:19" ht="15">
      <c r="B3043" s="247">
        <f t="shared" si="14"/>
        <v>6498</v>
      </c>
      <c r="C3043" s="293" t="s">
        <v>429</v>
      </c>
      <c r="D3043" s="294" t="s">
        <v>4272</v>
      </c>
      <c r="E3043" s="455">
        <v>4200</v>
      </c>
      <c r="F3043" s="293" t="s">
        <v>518</v>
      </c>
      <c r="G3043" s="293" t="s">
        <v>38</v>
      </c>
      <c r="H3043" s="544">
        <v>45086</v>
      </c>
      <c r="I3043" s="293" t="s">
        <v>164</v>
      </c>
      <c r="J3043" s="256" t="s">
        <v>4108</v>
      </c>
      <c r="K3043" s="293" t="s">
        <v>1771</v>
      </c>
      <c r="L3043" s="251">
        <v>1</v>
      </c>
      <c r="M3043" s="298" t="s">
        <v>4271</v>
      </c>
      <c r="N3043" s="353">
        <v>476</v>
      </c>
      <c r="O3043" s="296"/>
      <c r="P3043" s="297"/>
      <c r="Q3043" s="293"/>
      <c r="R3043" s="293"/>
      <c r="S3043" s="293"/>
    </row>
    <row r="3044" spans="2:19" ht="15">
      <c r="B3044" s="247">
        <f t="shared" si="14"/>
        <v>6499</v>
      </c>
      <c r="C3044" s="293" t="s">
        <v>429</v>
      </c>
      <c r="D3044" s="294" t="s">
        <v>4505</v>
      </c>
      <c r="E3044" s="455">
        <v>3200</v>
      </c>
      <c r="F3044" s="293" t="s">
        <v>518</v>
      </c>
      <c r="G3044" s="293" t="s">
        <v>38</v>
      </c>
      <c r="H3044" s="544">
        <v>45097</v>
      </c>
      <c r="I3044" s="293" t="s">
        <v>164</v>
      </c>
      <c r="J3044" s="256" t="s">
        <v>5351</v>
      </c>
      <c r="K3044" s="293" t="s">
        <v>1771</v>
      </c>
      <c r="L3044" s="251">
        <v>1</v>
      </c>
      <c r="M3044" s="298" t="s">
        <v>4480</v>
      </c>
      <c r="N3044" s="353">
        <v>489</v>
      </c>
      <c r="O3044" s="296"/>
      <c r="P3044" s="297"/>
      <c r="Q3044" s="293"/>
      <c r="R3044" s="293"/>
      <c r="S3044" s="293"/>
    </row>
    <row r="3045" spans="2:19" ht="15">
      <c r="B3045" s="247">
        <f t="shared" si="14"/>
        <v>6500</v>
      </c>
      <c r="C3045" s="293" t="s">
        <v>427</v>
      </c>
      <c r="D3045" s="294" t="s">
        <v>975</v>
      </c>
      <c r="E3045" s="455">
        <v>14000</v>
      </c>
      <c r="F3045" s="293" t="s">
        <v>303</v>
      </c>
      <c r="G3045" s="293" t="s">
        <v>38</v>
      </c>
      <c r="H3045" s="544">
        <v>45091</v>
      </c>
      <c r="I3045" s="293" t="s">
        <v>224</v>
      </c>
      <c r="J3045" s="256" t="s">
        <v>3243</v>
      </c>
      <c r="K3045" s="293" t="s">
        <v>1775</v>
      </c>
      <c r="L3045" s="251">
        <v>135992</v>
      </c>
      <c r="M3045" s="298" t="s">
        <v>973</v>
      </c>
      <c r="N3045" s="353">
        <v>23</v>
      </c>
      <c r="O3045" s="296"/>
      <c r="P3045" s="297"/>
      <c r="Q3045" s="293"/>
      <c r="R3045" s="293"/>
      <c r="S3045" s="293"/>
    </row>
    <row r="3046" spans="2:19" ht="15">
      <c r="B3046" s="247">
        <f t="shared" si="14"/>
        <v>6501</v>
      </c>
      <c r="C3046" s="293" t="s">
        <v>429</v>
      </c>
      <c r="D3046" s="294" t="s">
        <v>2433</v>
      </c>
      <c r="E3046" s="455">
        <v>3349</v>
      </c>
      <c r="F3046" s="293" t="s">
        <v>865</v>
      </c>
      <c r="G3046" s="293" t="s">
        <v>7</v>
      </c>
      <c r="H3046" s="544">
        <v>44944</v>
      </c>
      <c r="I3046" s="293" t="s">
        <v>164</v>
      </c>
      <c r="J3046" s="256" t="s">
        <v>3170</v>
      </c>
      <c r="K3046" s="293" t="s">
        <v>1770</v>
      </c>
      <c r="L3046" s="533">
        <v>1801230</v>
      </c>
      <c r="M3046" s="298" t="s">
        <v>2432</v>
      </c>
      <c r="N3046" s="353">
        <v>372</v>
      </c>
      <c r="O3046" s="296"/>
      <c r="P3046" s="297"/>
      <c r="Q3046" s="293"/>
      <c r="R3046" s="293"/>
      <c r="S3046" s="293"/>
    </row>
    <row r="3047" spans="2:19" ht="15">
      <c r="B3047" s="247">
        <f t="shared" si="14"/>
        <v>6502</v>
      </c>
      <c r="C3047" s="293" t="s">
        <v>429</v>
      </c>
      <c r="D3047" s="294" t="s">
        <v>4398</v>
      </c>
      <c r="E3047" s="455">
        <v>2275</v>
      </c>
      <c r="F3047" s="293" t="s">
        <v>303</v>
      </c>
      <c r="G3047" s="293" t="s">
        <v>4314</v>
      </c>
      <c r="H3047" s="544">
        <v>45098</v>
      </c>
      <c r="I3047" s="293" t="s">
        <v>164</v>
      </c>
      <c r="J3047" s="256" t="s">
        <v>5115</v>
      </c>
      <c r="K3047" s="293" t="s">
        <v>1775</v>
      </c>
      <c r="L3047" s="251">
        <v>138853</v>
      </c>
      <c r="M3047" s="298" t="s">
        <v>4397</v>
      </c>
      <c r="N3047" s="353">
        <v>488</v>
      </c>
      <c r="O3047" s="296"/>
      <c r="P3047" s="297"/>
      <c r="Q3047" s="293"/>
      <c r="R3047" s="293"/>
      <c r="S3047" s="293"/>
    </row>
    <row r="3048" spans="2:19" ht="15">
      <c r="B3048" s="247">
        <f t="shared" si="14"/>
        <v>6503</v>
      </c>
      <c r="C3048" s="293" t="s">
        <v>429</v>
      </c>
      <c r="D3048" s="294" t="s">
        <v>3854</v>
      </c>
      <c r="E3048" s="455">
        <v>2275</v>
      </c>
      <c r="F3048" s="293" t="s">
        <v>518</v>
      </c>
      <c r="G3048" s="293" t="s">
        <v>7</v>
      </c>
      <c r="H3048" s="544">
        <v>45098</v>
      </c>
      <c r="I3048" s="293" t="s">
        <v>164</v>
      </c>
      <c r="J3048" s="256" t="s">
        <v>4948</v>
      </c>
      <c r="K3048" s="293" t="s">
        <v>1771</v>
      </c>
      <c r="L3048" s="251" t="s">
        <v>4946</v>
      </c>
      <c r="M3048" s="298" t="s">
        <v>3853</v>
      </c>
      <c r="N3048" s="353">
        <v>460</v>
      </c>
      <c r="O3048" s="296"/>
      <c r="P3048" s="297"/>
      <c r="Q3048" s="293"/>
      <c r="R3048" s="293"/>
      <c r="S3048" s="293"/>
    </row>
    <row r="3049" spans="2:19" ht="15">
      <c r="B3049" s="247">
        <f t="shared" si="14"/>
        <v>6504</v>
      </c>
      <c r="C3049" s="293" t="s">
        <v>429</v>
      </c>
      <c r="D3049" s="294" t="s">
        <v>72</v>
      </c>
      <c r="E3049" s="455">
        <v>1650</v>
      </c>
      <c r="F3049" s="293" t="s">
        <v>166</v>
      </c>
      <c r="G3049" s="293" t="s">
        <v>7</v>
      </c>
      <c r="H3049" s="544">
        <v>45096</v>
      </c>
      <c r="I3049" s="293" t="s">
        <v>164</v>
      </c>
      <c r="J3049" s="256" t="s">
        <v>5131</v>
      </c>
      <c r="K3049" s="293" t="s">
        <v>903</v>
      </c>
      <c r="L3049" s="251">
        <v>356229</v>
      </c>
      <c r="M3049" s="298" t="s">
        <v>73</v>
      </c>
      <c r="N3049" s="353">
        <v>268</v>
      </c>
      <c r="O3049" s="296"/>
      <c r="P3049" s="297"/>
      <c r="Q3049" s="293"/>
      <c r="R3049" s="293"/>
      <c r="S3049" s="293"/>
    </row>
    <row r="3050" spans="2:19" ht="15">
      <c r="B3050" s="247">
        <f t="shared" si="14"/>
        <v>6505</v>
      </c>
      <c r="C3050" s="293" t="s">
        <v>429</v>
      </c>
      <c r="D3050" s="294" t="s">
        <v>215</v>
      </c>
      <c r="E3050" s="455">
        <v>1400</v>
      </c>
      <c r="F3050" s="293" t="s">
        <v>166</v>
      </c>
      <c r="G3050" s="293" t="s">
        <v>7</v>
      </c>
      <c r="H3050" s="544">
        <v>45096</v>
      </c>
      <c r="I3050" s="293" t="s">
        <v>164</v>
      </c>
      <c r="J3050" s="256" t="s">
        <v>2675</v>
      </c>
      <c r="K3050" s="293" t="s">
        <v>903</v>
      </c>
      <c r="L3050" s="251">
        <v>352765</v>
      </c>
      <c r="M3050" s="298" t="s">
        <v>92</v>
      </c>
      <c r="N3050" s="353">
        <v>200</v>
      </c>
      <c r="O3050" s="296"/>
      <c r="P3050" s="297"/>
      <c r="Q3050" s="293"/>
      <c r="R3050" s="293"/>
      <c r="S3050" s="293"/>
    </row>
    <row r="3051" spans="2:19" ht="15">
      <c r="B3051" s="247">
        <f t="shared" si="14"/>
        <v>6506</v>
      </c>
      <c r="C3051" s="293" t="s">
        <v>429</v>
      </c>
      <c r="D3051" s="294" t="s">
        <v>4958</v>
      </c>
      <c r="E3051" s="455">
        <v>3497</v>
      </c>
      <c r="F3051" s="293" t="s">
        <v>198</v>
      </c>
      <c r="G3051" s="293" t="s">
        <v>4314</v>
      </c>
      <c r="H3051" s="544">
        <v>45096</v>
      </c>
      <c r="I3051" s="293" t="s">
        <v>164</v>
      </c>
      <c r="J3051" s="256" t="s">
        <v>2458</v>
      </c>
      <c r="K3051" s="293" t="s">
        <v>1749</v>
      </c>
      <c r="L3051" s="251">
        <v>393154</v>
      </c>
      <c r="M3051" s="298" t="s">
        <v>4959</v>
      </c>
      <c r="N3051" s="353">
        <v>573</v>
      </c>
      <c r="O3051" s="296"/>
      <c r="P3051" s="297"/>
      <c r="Q3051" s="293"/>
      <c r="R3051" s="293"/>
      <c r="S3051" s="293"/>
    </row>
    <row r="3052" spans="2:19" ht="15">
      <c r="B3052" s="247">
        <f t="shared" si="14"/>
        <v>6507</v>
      </c>
      <c r="C3052" s="293" t="s">
        <v>429</v>
      </c>
      <c r="D3052" s="294" t="s">
        <v>1428</v>
      </c>
      <c r="E3052" s="455">
        <v>5600</v>
      </c>
      <c r="F3052" s="293" t="s">
        <v>198</v>
      </c>
      <c r="G3052" s="293" t="s">
        <v>7</v>
      </c>
      <c r="H3052" s="544">
        <v>45091</v>
      </c>
      <c r="I3052" s="293" t="s">
        <v>164</v>
      </c>
      <c r="J3052" s="256" t="s">
        <v>4962</v>
      </c>
      <c r="K3052" s="293" t="s">
        <v>1749</v>
      </c>
      <c r="L3052" s="251" t="s">
        <v>4950</v>
      </c>
      <c r="M3052" s="298" t="s">
        <v>116</v>
      </c>
      <c r="N3052" s="353">
        <v>249</v>
      </c>
      <c r="O3052" s="296"/>
      <c r="P3052" s="297"/>
      <c r="Q3052" s="293"/>
      <c r="R3052" s="293"/>
      <c r="S3052" s="293"/>
    </row>
    <row r="3053" spans="2:19" ht="15">
      <c r="B3053" s="247">
        <f t="shared" si="14"/>
        <v>6508</v>
      </c>
      <c r="C3053" s="293" t="s">
        <v>429</v>
      </c>
      <c r="D3053" s="294" t="s">
        <v>291</v>
      </c>
      <c r="E3053" s="455">
        <v>7500</v>
      </c>
      <c r="F3053" s="293" t="s">
        <v>198</v>
      </c>
      <c r="G3053" s="293" t="s">
        <v>7</v>
      </c>
      <c r="H3053" s="544">
        <v>45103</v>
      </c>
      <c r="I3053" s="293" t="s">
        <v>164</v>
      </c>
      <c r="J3053" s="256" t="s">
        <v>4968</v>
      </c>
      <c r="K3053" s="293" t="s">
        <v>1749</v>
      </c>
      <c r="L3053" s="251" t="s">
        <v>4951</v>
      </c>
      <c r="M3053" s="298" t="s">
        <v>1314</v>
      </c>
      <c r="N3053" s="353">
        <v>176</v>
      </c>
      <c r="O3053" s="296"/>
      <c r="P3053" s="297"/>
      <c r="Q3053" s="293"/>
      <c r="R3053" s="293"/>
      <c r="S3053" s="293"/>
    </row>
    <row r="3054" spans="2:19" ht="15">
      <c r="B3054" s="247">
        <f t="shared" si="14"/>
        <v>6509</v>
      </c>
      <c r="C3054" s="293" t="s">
        <v>429</v>
      </c>
      <c r="D3054" s="294" t="s">
        <v>517</v>
      </c>
      <c r="E3054" s="455">
        <v>3497</v>
      </c>
      <c r="F3054" s="293" t="s">
        <v>198</v>
      </c>
      <c r="G3054" s="293" t="s">
        <v>7</v>
      </c>
      <c r="H3054" s="544">
        <v>45099</v>
      </c>
      <c r="I3054" s="293" t="s">
        <v>164</v>
      </c>
      <c r="J3054" s="256" t="s">
        <v>2488</v>
      </c>
      <c r="K3054" s="293" t="s">
        <v>1749</v>
      </c>
      <c r="L3054" s="251" t="s">
        <v>4952</v>
      </c>
      <c r="M3054" s="298" t="s">
        <v>841</v>
      </c>
      <c r="N3054" s="353">
        <v>560</v>
      </c>
      <c r="O3054" s="296"/>
      <c r="P3054" s="297"/>
      <c r="Q3054" s="293"/>
      <c r="R3054" s="293"/>
      <c r="S3054" s="293"/>
    </row>
    <row r="3055" spans="2:19" ht="15">
      <c r="B3055" s="247">
        <f t="shared" si="14"/>
        <v>6510</v>
      </c>
      <c r="C3055" s="293" t="s">
        <v>429</v>
      </c>
      <c r="D3055" s="294" t="s">
        <v>2776</v>
      </c>
      <c r="E3055" s="455">
        <v>4200</v>
      </c>
      <c r="F3055" s="293" t="s">
        <v>166</v>
      </c>
      <c r="G3055" s="293" t="s">
        <v>4314</v>
      </c>
      <c r="H3055" s="544">
        <v>45099</v>
      </c>
      <c r="I3055" s="293" t="s">
        <v>164</v>
      </c>
      <c r="J3055" s="256" t="s">
        <v>4961</v>
      </c>
      <c r="K3055" s="293" t="s">
        <v>903</v>
      </c>
      <c r="L3055" s="251">
        <v>149056</v>
      </c>
      <c r="M3055" s="298" t="s">
        <v>2774</v>
      </c>
      <c r="N3055" s="353">
        <v>384</v>
      </c>
      <c r="O3055" s="296"/>
      <c r="P3055" s="297"/>
      <c r="Q3055" s="293"/>
      <c r="R3055" s="293"/>
      <c r="S3055" s="293"/>
    </row>
    <row r="3056" spans="2:19" ht="15">
      <c r="B3056" s="247">
        <f t="shared" si="14"/>
        <v>6511</v>
      </c>
      <c r="C3056" s="293" t="s">
        <v>429</v>
      </c>
      <c r="D3056" s="294" t="s">
        <v>3053</v>
      </c>
      <c r="E3056" s="455">
        <v>139503.03</v>
      </c>
      <c r="F3056" s="293" t="s">
        <v>198</v>
      </c>
      <c r="G3056" s="293" t="s">
        <v>7</v>
      </c>
      <c r="H3056" s="544">
        <v>45099</v>
      </c>
      <c r="I3056" s="293" t="s">
        <v>164</v>
      </c>
      <c r="J3056" s="256" t="s">
        <v>4954</v>
      </c>
      <c r="K3056" s="293" t="s">
        <v>1749</v>
      </c>
      <c r="L3056" s="251">
        <v>2780117335</v>
      </c>
      <c r="M3056" s="298" t="s">
        <v>2834</v>
      </c>
      <c r="N3056" s="353"/>
      <c r="O3056" s="296"/>
      <c r="P3056" s="297"/>
      <c r="Q3056" s="293"/>
      <c r="R3056" s="293"/>
      <c r="S3056" s="293"/>
    </row>
    <row r="3057" spans="2:19" ht="15">
      <c r="B3057" s="247">
        <f t="shared" si="14"/>
        <v>6512</v>
      </c>
      <c r="C3057" s="293" t="s">
        <v>429</v>
      </c>
      <c r="D3057" s="294" t="s">
        <v>361</v>
      </c>
      <c r="E3057" s="455">
        <v>2800</v>
      </c>
      <c r="F3057" s="293" t="s">
        <v>198</v>
      </c>
      <c r="G3057" s="293" t="s">
        <v>7</v>
      </c>
      <c r="H3057" s="544">
        <v>45098</v>
      </c>
      <c r="I3057" s="293" t="s">
        <v>164</v>
      </c>
      <c r="J3057" s="256" t="s">
        <v>3533</v>
      </c>
      <c r="K3057" s="293" t="s">
        <v>1749</v>
      </c>
      <c r="L3057" s="251" t="s">
        <v>4953</v>
      </c>
      <c r="M3057" s="298" t="s">
        <v>1176</v>
      </c>
      <c r="N3057" s="353">
        <v>465</v>
      </c>
      <c r="O3057" s="296"/>
      <c r="P3057" s="297"/>
      <c r="Q3057" s="293"/>
      <c r="R3057" s="293"/>
      <c r="S3057" s="293"/>
    </row>
    <row r="3058" spans="2:19" ht="15">
      <c r="B3058" s="247">
        <f t="shared" si="14"/>
        <v>6513</v>
      </c>
      <c r="C3058" s="293"/>
      <c r="D3058" s="294" t="s">
        <v>3237</v>
      </c>
      <c r="E3058" s="455"/>
      <c r="F3058" s="293"/>
      <c r="G3058" s="293"/>
      <c r="H3058" s="544"/>
      <c r="I3058" s="293"/>
      <c r="J3058" s="256"/>
      <c r="K3058" s="293"/>
      <c r="L3058" s="251"/>
      <c r="M3058" s="298"/>
      <c r="N3058" s="353"/>
      <c r="O3058" s="296"/>
      <c r="P3058" s="297"/>
      <c r="Q3058" s="293"/>
      <c r="R3058" s="293"/>
      <c r="S3058" s="293"/>
    </row>
    <row r="3059" spans="2:19" ht="15">
      <c r="B3059" s="247">
        <f t="shared" si="14"/>
        <v>6514</v>
      </c>
      <c r="C3059" s="293"/>
      <c r="D3059" s="294" t="s">
        <v>3237</v>
      </c>
      <c r="E3059" s="455"/>
      <c r="F3059" s="293"/>
      <c r="G3059" s="293"/>
      <c r="H3059" s="544"/>
      <c r="I3059" s="293"/>
      <c r="J3059" s="256"/>
      <c r="K3059" s="293"/>
      <c r="L3059" s="251"/>
      <c r="M3059" s="298"/>
      <c r="N3059" s="353"/>
      <c r="O3059" s="296"/>
      <c r="P3059" s="297"/>
      <c r="Q3059" s="293"/>
      <c r="R3059" s="293"/>
      <c r="S3059" s="293"/>
    </row>
    <row r="3060" spans="2:19" ht="15">
      <c r="B3060" s="247">
        <f t="shared" si="14"/>
        <v>6515</v>
      </c>
      <c r="C3060" s="293" t="s">
        <v>429</v>
      </c>
      <c r="D3060" s="294" t="s">
        <v>1428</v>
      </c>
      <c r="E3060" s="455">
        <v>2800</v>
      </c>
      <c r="F3060" s="293" t="s">
        <v>198</v>
      </c>
      <c r="G3060" s="293" t="s">
        <v>7</v>
      </c>
      <c r="H3060" s="544">
        <v>45096</v>
      </c>
      <c r="I3060" s="293" t="s">
        <v>164</v>
      </c>
      <c r="J3060" s="256" t="s">
        <v>4963</v>
      </c>
      <c r="K3060" s="293" t="s">
        <v>1749</v>
      </c>
      <c r="L3060" s="251" t="s">
        <v>4947</v>
      </c>
      <c r="M3060" s="298" t="s">
        <v>116</v>
      </c>
      <c r="N3060" s="353">
        <v>249</v>
      </c>
      <c r="O3060" s="296"/>
      <c r="P3060" s="297"/>
      <c r="Q3060" s="293"/>
      <c r="R3060" s="293"/>
      <c r="S3060" s="293"/>
    </row>
    <row r="3061" spans="2:19" ht="15">
      <c r="B3061" s="247">
        <f t="shared" si="14"/>
        <v>6516</v>
      </c>
      <c r="C3061" s="293" t="s">
        <v>429</v>
      </c>
      <c r="D3061" s="294" t="s">
        <v>4965</v>
      </c>
      <c r="E3061" s="455">
        <v>1600</v>
      </c>
      <c r="F3061" s="293" t="s">
        <v>166</v>
      </c>
      <c r="G3061" s="293" t="s">
        <v>7</v>
      </c>
      <c r="H3061" s="544">
        <v>45106</v>
      </c>
      <c r="I3061" s="293" t="s">
        <v>164</v>
      </c>
      <c r="J3061" s="256" t="s">
        <v>4977</v>
      </c>
      <c r="K3061" s="293" t="s">
        <v>903</v>
      </c>
      <c r="L3061" s="251" t="s">
        <v>4969</v>
      </c>
      <c r="M3061" s="298" t="s">
        <v>4964</v>
      </c>
      <c r="N3061" s="353">
        <v>575</v>
      </c>
      <c r="O3061" s="296"/>
      <c r="P3061" s="297"/>
      <c r="Q3061" s="293"/>
      <c r="R3061" s="293"/>
      <c r="S3061" s="293"/>
    </row>
    <row r="3062" spans="2:19" ht="15">
      <c r="B3062" s="247">
        <f t="shared" si="14"/>
        <v>6517</v>
      </c>
      <c r="C3062" s="293" t="s">
        <v>429</v>
      </c>
      <c r="D3062" s="294" t="s">
        <v>2831</v>
      </c>
      <c r="E3062" s="455">
        <v>2500</v>
      </c>
      <c r="F3062" s="393" t="s">
        <v>303</v>
      </c>
      <c r="G3062" s="293" t="s">
        <v>4314</v>
      </c>
      <c r="H3062" s="544">
        <v>45106</v>
      </c>
      <c r="I3062" s="293" t="s">
        <v>257</v>
      </c>
      <c r="J3062" s="293" t="s">
        <v>4993</v>
      </c>
      <c r="K3062" s="293" t="s">
        <v>1775</v>
      </c>
      <c r="L3062" s="251">
        <v>29725</v>
      </c>
      <c r="M3062" s="298" t="s">
        <v>2830</v>
      </c>
      <c r="N3062" s="251">
        <v>410</v>
      </c>
      <c r="O3062" s="296"/>
      <c r="P3062" s="297"/>
      <c r="Q3062" s="293"/>
      <c r="R3062" s="293"/>
      <c r="S3062" s="293"/>
    </row>
    <row r="3063" spans="2:19" ht="15">
      <c r="B3063" s="247">
        <f t="shared" si="14"/>
        <v>6518</v>
      </c>
      <c r="C3063" s="293" t="s">
        <v>429</v>
      </c>
      <c r="D3063" s="294" t="s">
        <v>2831</v>
      </c>
      <c r="E3063" s="455">
        <v>2180</v>
      </c>
      <c r="F3063" s="293" t="s">
        <v>303</v>
      </c>
      <c r="G3063" s="293" t="s">
        <v>4314</v>
      </c>
      <c r="H3063" s="544">
        <v>45106</v>
      </c>
      <c r="I3063" s="293" t="s">
        <v>164</v>
      </c>
      <c r="J3063" s="256" t="s">
        <v>4976</v>
      </c>
      <c r="K3063" s="293" t="s">
        <v>1775</v>
      </c>
      <c r="L3063" s="251">
        <v>29712</v>
      </c>
      <c r="M3063" s="298" t="s">
        <v>2830</v>
      </c>
      <c r="N3063" s="353">
        <v>410</v>
      </c>
      <c r="O3063" s="296"/>
      <c r="P3063" s="297"/>
      <c r="Q3063" s="293"/>
      <c r="R3063" s="293"/>
      <c r="S3063" s="293"/>
    </row>
    <row r="3064" spans="2:19" ht="15">
      <c r="B3064" s="247">
        <f t="shared" si="14"/>
        <v>6519</v>
      </c>
      <c r="C3064" s="293" t="s">
        <v>429</v>
      </c>
      <c r="D3064" s="294" t="s">
        <v>2900</v>
      </c>
      <c r="E3064" s="455">
        <v>2275</v>
      </c>
      <c r="F3064" s="293" t="s">
        <v>518</v>
      </c>
      <c r="G3064" s="293" t="s">
        <v>7</v>
      </c>
      <c r="H3064" s="544">
        <v>45106</v>
      </c>
      <c r="I3064" s="293" t="s">
        <v>164</v>
      </c>
      <c r="J3064" s="256" t="s">
        <v>4974</v>
      </c>
      <c r="K3064" s="293" t="s">
        <v>1771</v>
      </c>
      <c r="L3064" s="251" t="s">
        <v>4970</v>
      </c>
      <c r="M3064" s="298" t="s">
        <v>2898</v>
      </c>
      <c r="N3064" s="353">
        <v>430</v>
      </c>
      <c r="O3064" s="296"/>
      <c r="P3064" s="297"/>
      <c r="Q3064" s="293"/>
      <c r="R3064" s="293"/>
      <c r="S3064" s="293"/>
    </row>
    <row r="3065" spans="2:19" ht="15.6" thickBot="1">
      <c r="B3065" s="247">
        <f t="shared" si="14"/>
        <v>6520</v>
      </c>
      <c r="C3065" s="293" t="s">
        <v>429</v>
      </c>
      <c r="D3065" s="294" t="s">
        <v>2896</v>
      </c>
      <c r="E3065" s="455">
        <v>2275</v>
      </c>
      <c r="F3065" s="293" t="s">
        <v>518</v>
      </c>
      <c r="G3065" s="293" t="s">
        <v>7</v>
      </c>
      <c r="H3065" s="544">
        <v>45106</v>
      </c>
      <c r="I3065" s="293" t="s">
        <v>164</v>
      </c>
      <c r="J3065" s="256" t="s">
        <v>4975</v>
      </c>
      <c r="K3065" s="293" t="s">
        <v>1771</v>
      </c>
      <c r="L3065" s="251" t="s">
        <v>4971</v>
      </c>
      <c r="M3065" s="298" t="s">
        <v>2894</v>
      </c>
      <c r="N3065" s="353">
        <v>429</v>
      </c>
      <c r="O3065" s="296"/>
      <c r="P3065" s="297"/>
      <c r="Q3065" s="293"/>
      <c r="R3065" s="293"/>
      <c r="S3065" s="293"/>
    </row>
    <row r="3066" spans="2:19" ht="15.6" thickBot="1">
      <c r="B3066" s="247">
        <f t="shared" si="14"/>
        <v>6521</v>
      </c>
      <c r="C3066" s="255" t="s">
        <v>429</v>
      </c>
      <c r="D3066" s="288" t="s">
        <v>989</v>
      </c>
      <c r="E3066" s="248">
        <v>4200</v>
      </c>
      <c r="F3066" s="255" t="s">
        <v>163</v>
      </c>
      <c r="G3066" s="457" t="s">
        <v>7</v>
      </c>
      <c r="H3066" s="252">
        <v>45104</v>
      </c>
      <c r="I3066" s="256" t="s">
        <v>164</v>
      </c>
      <c r="J3066" s="256" t="s">
        <v>4108</v>
      </c>
      <c r="K3066" s="255" t="s">
        <v>1751</v>
      </c>
      <c r="L3066" s="742" t="s">
        <v>4972</v>
      </c>
      <c r="M3066" s="255" t="s">
        <v>987</v>
      </c>
      <c r="N3066" s="249">
        <v>471</v>
      </c>
      <c r="O3066" s="296"/>
      <c r="P3066" s="297"/>
      <c r="Q3066" s="293"/>
      <c r="R3066" s="293"/>
      <c r="S3066" s="293"/>
    </row>
    <row r="3067" spans="2:19" ht="15">
      <c r="B3067" s="247">
        <f t="shared" si="14"/>
        <v>6522</v>
      </c>
      <c r="C3067" s="293" t="s">
        <v>429</v>
      </c>
      <c r="D3067" s="294" t="s">
        <v>420</v>
      </c>
      <c r="E3067" s="455">
        <v>4335</v>
      </c>
      <c r="F3067" s="293" t="s">
        <v>198</v>
      </c>
      <c r="G3067" s="293" t="s">
        <v>4314</v>
      </c>
      <c r="H3067" s="544">
        <v>45103</v>
      </c>
      <c r="I3067" s="293" t="s">
        <v>164</v>
      </c>
      <c r="J3067" s="256" t="s">
        <v>4854</v>
      </c>
      <c r="K3067" s="293" t="s">
        <v>1749</v>
      </c>
      <c r="L3067" s="251">
        <v>197041</v>
      </c>
      <c r="M3067" s="298" t="s">
        <v>1457</v>
      </c>
      <c r="N3067" s="353">
        <v>462</v>
      </c>
      <c r="O3067" s="296"/>
      <c r="P3067" s="297"/>
      <c r="Q3067" s="293"/>
      <c r="R3067" s="293"/>
      <c r="S3067" s="293"/>
    </row>
    <row r="3068" spans="2:19" ht="15">
      <c r="B3068" s="247">
        <f t="shared" si="14"/>
        <v>6523</v>
      </c>
      <c r="C3068" s="293" t="s">
        <v>429</v>
      </c>
      <c r="D3068" s="294" t="s">
        <v>820</v>
      </c>
      <c r="E3068" s="455">
        <v>1800</v>
      </c>
      <c r="F3068" s="293" t="s">
        <v>163</v>
      </c>
      <c r="G3068" s="293" t="s">
        <v>7</v>
      </c>
      <c r="H3068" s="544">
        <v>45083</v>
      </c>
      <c r="I3068" s="293" t="s">
        <v>164</v>
      </c>
      <c r="J3068" s="256" t="s">
        <v>4978</v>
      </c>
      <c r="K3068" s="293" t="s">
        <v>1751</v>
      </c>
      <c r="L3068" s="533">
        <v>655476</v>
      </c>
      <c r="M3068" s="298" t="s">
        <v>862</v>
      </c>
      <c r="N3068" s="353">
        <v>321</v>
      </c>
      <c r="O3068" s="296"/>
      <c r="P3068" s="297"/>
      <c r="Q3068" s="293"/>
      <c r="R3068" s="293"/>
      <c r="S3068" s="293"/>
    </row>
    <row r="3069" spans="2:19" ht="15">
      <c r="B3069" s="247">
        <f t="shared" si="14"/>
        <v>6524</v>
      </c>
      <c r="C3069" s="293" t="s">
        <v>429</v>
      </c>
      <c r="D3069" s="294" t="s">
        <v>2210</v>
      </c>
      <c r="E3069" s="455">
        <v>2180</v>
      </c>
      <c r="F3069" s="293" t="s">
        <v>163</v>
      </c>
      <c r="G3069" s="293" t="s">
        <v>7</v>
      </c>
      <c r="H3069" s="544">
        <v>45054</v>
      </c>
      <c r="I3069" s="293" t="s">
        <v>164</v>
      </c>
      <c r="J3069" s="256" t="s">
        <v>4979</v>
      </c>
      <c r="K3069" s="293" t="s">
        <v>1751</v>
      </c>
      <c r="L3069" s="533">
        <v>210391</v>
      </c>
      <c r="M3069" s="298" t="s">
        <v>2269</v>
      </c>
      <c r="N3069" s="353">
        <v>366</v>
      </c>
      <c r="O3069" s="296"/>
      <c r="P3069" s="297"/>
      <c r="Q3069" s="293"/>
      <c r="R3069" s="293"/>
      <c r="S3069" s="293"/>
    </row>
    <row r="3070" spans="2:19" ht="15">
      <c r="B3070" s="247">
        <f t="shared" si="14"/>
        <v>6525</v>
      </c>
      <c r="C3070" s="293" t="s">
        <v>429</v>
      </c>
      <c r="D3070" s="294" t="s">
        <v>2210</v>
      </c>
      <c r="E3070" s="455">
        <v>2180</v>
      </c>
      <c r="F3070" s="293" t="s">
        <v>163</v>
      </c>
      <c r="G3070" s="293" t="s">
        <v>7</v>
      </c>
      <c r="H3070" s="544">
        <v>45083</v>
      </c>
      <c r="I3070" s="293" t="s">
        <v>164</v>
      </c>
      <c r="J3070" s="256" t="s">
        <v>4980</v>
      </c>
      <c r="K3070" s="293" t="s">
        <v>1751</v>
      </c>
      <c r="L3070" s="251">
        <v>657601</v>
      </c>
      <c r="M3070" s="298" t="s">
        <v>2269</v>
      </c>
      <c r="N3070" s="353">
        <v>366</v>
      </c>
      <c r="O3070" s="296"/>
      <c r="P3070" s="297"/>
      <c r="Q3070" s="293"/>
      <c r="R3070" s="293"/>
      <c r="S3070" s="293"/>
    </row>
    <row r="3071" spans="2:19" ht="15">
      <c r="B3071" s="247">
        <f t="shared" ref="B3071:B3134" si="15">B3070+1</f>
        <v>6526</v>
      </c>
      <c r="C3071" s="293" t="s">
        <v>429</v>
      </c>
      <c r="D3071" s="294" t="s">
        <v>4517</v>
      </c>
      <c r="E3071" s="455">
        <v>2800</v>
      </c>
      <c r="F3071" s="293" t="s">
        <v>198</v>
      </c>
      <c r="G3071" s="293" t="s">
        <v>7</v>
      </c>
      <c r="H3071" s="544">
        <v>45085</v>
      </c>
      <c r="I3071" s="293" t="s">
        <v>164</v>
      </c>
      <c r="J3071" s="256" t="s">
        <v>4571</v>
      </c>
      <c r="K3071" s="293" t="s">
        <v>1749</v>
      </c>
      <c r="L3071" s="533">
        <v>896150</v>
      </c>
      <c r="M3071" s="298" t="s">
        <v>4516</v>
      </c>
      <c r="N3071" s="353">
        <v>495</v>
      </c>
      <c r="O3071" s="296" t="s">
        <v>686</v>
      </c>
      <c r="P3071" s="297"/>
      <c r="Q3071" s="293"/>
      <c r="R3071" s="293"/>
      <c r="S3071" s="293"/>
    </row>
    <row r="3072" spans="2:19" ht="15">
      <c r="B3072" s="247">
        <f t="shared" si="15"/>
        <v>6527</v>
      </c>
      <c r="C3072" s="293" t="s">
        <v>429</v>
      </c>
      <c r="D3072" s="294" t="s">
        <v>106</v>
      </c>
      <c r="E3072" s="455">
        <v>5200</v>
      </c>
      <c r="F3072" s="293" t="s">
        <v>198</v>
      </c>
      <c r="G3072" s="293" t="s">
        <v>4314</v>
      </c>
      <c r="H3072" s="562">
        <v>45083</v>
      </c>
      <c r="I3072" s="293" t="s">
        <v>164</v>
      </c>
      <c r="J3072" s="256" t="s">
        <v>3279</v>
      </c>
      <c r="K3072" s="293" t="s">
        <v>1749</v>
      </c>
      <c r="L3072" s="251">
        <v>958548</v>
      </c>
      <c r="M3072" s="298" t="s">
        <v>107</v>
      </c>
      <c r="N3072" s="353">
        <v>463</v>
      </c>
      <c r="O3072" s="296"/>
      <c r="P3072" s="297"/>
      <c r="Q3072" s="293"/>
      <c r="R3072" s="293"/>
      <c r="S3072" s="293"/>
    </row>
    <row r="3073" spans="2:19" ht="15">
      <c r="B3073" s="247">
        <f t="shared" si="15"/>
        <v>6528</v>
      </c>
      <c r="C3073" s="293" t="s">
        <v>429</v>
      </c>
      <c r="D3073" s="294" t="s">
        <v>2772</v>
      </c>
      <c r="E3073" s="455">
        <v>3350</v>
      </c>
      <c r="F3073" s="293" t="s">
        <v>865</v>
      </c>
      <c r="G3073" s="293" t="s">
        <v>7</v>
      </c>
      <c r="H3073" s="544">
        <v>45083</v>
      </c>
      <c r="I3073" s="293" t="s">
        <v>164</v>
      </c>
      <c r="J3073" s="256" t="s">
        <v>3000</v>
      </c>
      <c r="K3073" s="293" t="s">
        <v>1770</v>
      </c>
      <c r="L3073" s="251" t="s">
        <v>4981</v>
      </c>
      <c r="M3073" s="298" t="s">
        <v>2771</v>
      </c>
      <c r="N3073" s="353">
        <v>383</v>
      </c>
      <c r="O3073" s="296"/>
      <c r="P3073" s="297"/>
      <c r="Q3073" s="293"/>
      <c r="R3073" s="293"/>
      <c r="S3073" s="293"/>
    </row>
    <row r="3074" spans="2:19" ht="15">
      <c r="B3074" s="247">
        <f t="shared" si="15"/>
        <v>6529</v>
      </c>
      <c r="C3074" s="293" t="s">
        <v>429</v>
      </c>
      <c r="D3074" s="294" t="s">
        <v>259</v>
      </c>
      <c r="E3074" s="455">
        <v>2175</v>
      </c>
      <c r="F3074" s="293" t="s">
        <v>303</v>
      </c>
      <c r="G3074" s="293" t="s">
        <v>7</v>
      </c>
      <c r="H3074" s="544">
        <v>45083</v>
      </c>
      <c r="I3074" s="293" t="s">
        <v>164</v>
      </c>
      <c r="J3074" s="256" t="s">
        <v>4988</v>
      </c>
      <c r="K3074" s="293" t="s">
        <v>1775</v>
      </c>
      <c r="L3074" s="251" t="s">
        <v>4982</v>
      </c>
      <c r="M3074" s="298" t="s">
        <v>1382</v>
      </c>
      <c r="N3074" s="353">
        <v>207</v>
      </c>
      <c r="O3074" s="296"/>
      <c r="P3074" s="297"/>
      <c r="Q3074" s="293"/>
      <c r="R3074" s="293"/>
      <c r="S3074" s="293"/>
    </row>
    <row r="3075" spans="2:19" ht="15">
      <c r="B3075" s="247">
        <f t="shared" si="15"/>
        <v>6530</v>
      </c>
      <c r="C3075" s="293" t="s">
        <v>429</v>
      </c>
      <c r="D3075" s="294" t="s">
        <v>557</v>
      </c>
      <c r="E3075" s="455">
        <v>2180</v>
      </c>
      <c r="F3075" s="293" t="s">
        <v>518</v>
      </c>
      <c r="G3075" s="293" t="s">
        <v>7</v>
      </c>
      <c r="H3075" s="544">
        <v>45083</v>
      </c>
      <c r="I3075" s="293" t="s">
        <v>164</v>
      </c>
      <c r="J3075" s="256" t="s">
        <v>4984</v>
      </c>
      <c r="K3075" s="293" t="s">
        <v>1771</v>
      </c>
      <c r="L3075" s="251" t="s">
        <v>4983</v>
      </c>
      <c r="M3075" s="298" t="s">
        <v>127</v>
      </c>
      <c r="N3075" s="353">
        <v>87</v>
      </c>
      <c r="O3075" s="296"/>
      <c r="P3075" s="297"/>
      <c r="Q3075" s="293"/>
      <c r="R3075" s="293"/>
      <c r="S3075" s="293"/>
    </row>
    <row r="3076" spans="2:19" ht="15">
      <c r="B3076" s="247">
        <f t="shared" si="15"/>
        <v>6531</v>
      </c>
      <c r="C3076" s="293" t="s">
        <v>429</v>
      </c>
      <c r="D3076" s="294" t="s">
        <v>395</v>
      </c>
      <c r="E3076" s="455">
        <v>6700</v>
      </c>
      <c r="F3076" s="293" t="s">
        <v>198</v>
      </c>
      <c r="G3076" s="293" t="s">
        <v>4314</v>
      </c>
      <c r="H3076" s="544">
        <v>45106</v>
      </c>
      <c r="I3076" s="293" t="s">
        <v>164</v>
      </c>
      <c r="J3076" s="256" t="s">
        <v>4989</v>
      </c>
      <c r="K3076" s="293" t="s">
        <v>1749</v>
      </c>
      <c r="L3076" s="251">
        <v>239253</v>
      </c>
      <c r="M3076" s="298" t="s">
        <v>1445</v>
      </c>
      <c r="N3076" s="353">
        <v>264</v>
      </c>
      <c r="O3076" s="296"/>
      <c r="P3076" s="297"/>
      <c r="Q3076" s="293"/>
      <c r="R3076" s="293"/>
      <c r="S3076" s="293"/>
    </row>
    <row r="3077" spans="2:19" ht="15">
      <c r="B3077" s="247">
        <f t="shared" si="15"/>
        <v>6532</v>
      </c>
      <c r="C3077" s="293" t="s">
        <v>429</v>
      </c>
      <c r="D3077" s="294" t="s">
        <v>2891</v>
      </c>
      <c r="E3077" s="455">
        <v>2500</v>
      </c>
      <c r="F3077" s="293" t="s">
        <v>166</v>
      </c>
      <c r="G3077" s="293" t="s">
        <v>7</v>
      </c>
      <c r="H3077" s="544">
        <v>45106</v>
      </c>
      <c r="I3077" s="293" t="s">
        <v>257</v>
      </c>
      <c r="J3077" s="256" t="s">
        <v>4991</v>
      </c>
      <c r="K3077" s="293" t="s">
        <v>903</v>
      </c>
      <c r="L3077" s="251" t="s">
        <v>4990</v>
      </c>
      <c r="M3077" s="298" t="s">
        <v>2890</v>
      </c>
      <c r="N3077" s="353">
        <v>428</v>
      </c>
      <c r="O3077" s="296"/>
      <c r="P3077" s="297"/>
      <c r="Q3077" s="293"/>
      <c r="R3077" s="293"/>
      <c r="S3077" s="293"/>
    </row>
    <row r="3078" spans="2:19" ht="15">
      <c r="B3078" s="247">
        <f t="shared" si="15"/>
        <v>6533</v>
      </c>
      <c r="C3078" s="463" t="s">
        <v>429</v>
      </c>
      <c r="D3078" s="477" t="s">
        <v>725</v>
      </c>
      <c r="E3078" s="455">
        <v>2275</v>
      </c>
      <c r="F3078" s="463" t="s">
        <v>518</v>
      </c>
      <c r="G3078" s="293" t="s">
        <v>7</v>
      </c>
      <c r="H3078" s="544">
        <v>45106</v>
      </c>
      <c r="I3078" s="298" t="s">
        <v>164</v>
      </c>
      <c r="J3078" s="256" t="s">
        <v>4251</v>
      </c>
      <c r="K3078" s="463" t="s">
        <v>1771</v>
      </c>
      <c r="L3078" s="251" t="s">
        <v>4985</v>
      </c>
      <c r="M3078" s="463" t="s">
        <v>842</v>
      </c>
      <c r="N3078" s="251">
        <v>371</v>
      </c>
      <c r="O3078" s="296"/>
      <c r="P3078" s="297"/>
      <c r="Q3078" s="293"/>
      <c r="R3078" s="293"/>
      <c r="S3078" s="293"/>
    </row>
    <row r="3079" spans="2:19" ht="15">
      <c r="B3079" s="247">
        <f t="shared" si="15"/>
        <v>6534</v>
      </c>
      <c r="C3079" s="463" t="s">
        <v>429</v>
      </c>
      <c r="D3079" s="477" t="s">
        <v>4277</v>
      </c>
      <c r="E3079" s="455">
        <v>3350</v>
      </c>
      <c r="F3079" s="463" t="s">
        <v>255</v>
      </c>
      <c r="G3079" s="293" t="s">
        <v>7</v>
      </c>
      <c r="H3079" s="544">
        <v>45106</v>
      </c>
      <c r="I3079" s="293" t="s">
        <v>164</v>
      </c>
      <c r="J3079" s="256" t="s">
        <v>4992</v>
      </c>
      <c r="K3079" s="463" t="s">
        <v>1774</v>
      </c>
      <c r="L3079" s="251" t="s">
        <v>4986</v>
      </c>
      <c r="M3079" s="463" t="s">
        <v>4276</v>
      </c>
      <c r="N3079" s="251">
        <v>478</v>
      </c>
      <c r="O3079" s="296"/>
      <c r="P3079" s="297"/>
      <c r="Q3079" s="293"/>
      <c r="R3079" s="293"/>
      <c r="S3079" s="293"/>
    </row>
    <row r="3080" spans="2:19" ht="15">
      <c r="B3080" s="247">
        <f t="shared" si="15"/>
        <v>6535</v>
      </c>
      <c r="C3080" s="463" t="s">
        <v>429</v>
      </c>
      <c r="D3080" s="477" t="s">
        <v>1583</v>
      </c>
      <c r="E3080" s="455">
        <v>1350</v>
      </c>
      <c r="F3080" s="463" t="s">
        <v>166</v>
      </c>
      <c r="G3080" s="293" t="s">
        <v>7</v>
      </c>
      <c r="H3080" s="544">
        <v>45106</v>
      </c>
      <c r="I3080" s="298" t="s">
        <v>164</v>
      </c>
      <c r="J3080" s="256" t="s">
        <v>5410</v>
      </c>
      <c r="K3080" s="463" t="s">
        <v>903</v>
      </c>
      <c r="L3080" s="251" t="s">
        <v>4987</v>
      </c>
      <c r="M3080" s="463" t="s">
        <v>1588</v>
      </c>
      <c r="N3080" s="251">
        <v>328</v>
      </c>
      <c r="O3080" s="296"/>
      <c r="P3080" s="297"/>
      <c r="Q3080" s="293"/>
      <c r="R3080" s="293"/>
      <c r="S3080" s="293"/>
    </row>
    <row r="3081" spans="2:19" ht="15">
      <c r="B3081" s="247">
        <f t="shared" si="15"/>
        <v>6536</v>
      </c>
      <c r="C3081" s="365" t="s">
        <v>429</v>
      </c>
      <c r="D3081" s="294" t="s">
        <v>375</v>
      </c>
      <c r="E3081" s="455">
        <v>2800</v>
      </c>
      <c r="F3081" s="293" t="s">
        <v>198</v>
      </c>
      <c r="G3081" s="293" t="s">
        <v>7</v>
      </c>
      <c r="H3081" s="544">
        <v>45111</v>
      </c>
      <c r="I3081" s="293" t="s">
        <v>164</v>
      </c>
      <c r="J3081" s="256" t="s">
        <v>5012</v>
      </c>
      <c r="K3081" s="293" t="s">
        <v>1749</v>
      </c>
      <c r="L3081" s="251" t="s">
        <v>4994</v>
      </c>
      <c r="M3081" s="298" t="s">
        <v>1164</v>
      </c>
      <c r="N3081" s="353">
        <v>468</v>
      </c>
      <c r="O3081" s="296" t="s">
        <v>686</v>
      </c>
      <c r="P3081" s="297"/>
      <c r="Q3081" s="293"/>
      <c r="R3081" s="293"/>
      <c r="S3081" s="293"/>
    </row>
    <row r="3082" spans="2:19" ht="15">
      <c r="B3082" s="247">
        <f t="shared" si="15"/>
        <v>6537</v>
      </c>
      <c r="C3082" s="293" t="s">
        <v>429</v>
      </c>
      <c r="D3082" s="294" t="s">
        <v>4523</v>
      </c>
      <c r="E3082" s="455">
        <v>5200</v>
      </c>
      <c r="F3082" s="293" t="s">
        <v>865</v>
      </c>
      <c r="G3082" s="293" t="s">
        <v>7</v>
      </c>
      <c r="H3082" s="544">
        <v>45111</v>
      </c>
      <c r="I3082" s="293" t="s">
        <v>164</v>
      </c>
      <c r="J3082" s="256" t="s">
        <v>5013</v>
      </c>
      <c r="K3082" s="293" t="s">
        <v>1770</v>
      </c>
      <c r="L3082" s="251" t="s">
        <v>4995</v>
      </c>
      <c r="M3082" s="298" t="s">
        <v>4522</v>
      </c>
      <c r="N3082" s="353">
        <v>496</v>
      </c>
      <c r="O3082" s="296" t="s">
        <v>686</v>
      </c>
      <c r="P3082" s="297"/>
      <c r="Q3082" s="293"/>
      <c r="R3082" s="293"/>
      <c r="S3082" s="293"/>
    </row>
    <row r="3083" spans="2:19" ht="15">
      <c r="B3083" s="247">
        <f t="shared" si="15"/>
        <v>6538</v>
      </c>
      <c r="C3083" s="293" t="s">
        <v>429</v>
      </c>
      <c r="D3083" s="294" t="s">
        <v>2743</v>
      </c>
      <c r="E3083" s="455">
        <v>1350</v>
      </c>
      <c r="F3083" s="293" t="s">
        <v>166</v>
      </c>
      <c r="G3083" s="293" t="s">
        <v>7</v>
      </c>
      <c r="H3083" s="544">
        <v>45110</v>
      </c>
      <c r="I3083" s="293" t="s">
        <v>164</v>
      </c>
      <c r="J3083" s="256" t="s">
        <v>1799</v>
      </c>
      <c r="K3083" s="293" t="s">
        <v>903</v>
      </c>
      <c r="L3083" s="251" t="s">
        <v>4996</v>
      </c>
      <c r="M3083" s="298" t="s">
        <v>859</v>
      </c>
      <c r="N3083" s="353">
        <v>318</v>
      </c>
      <c r="O3083" s="296" t="s">
        <v>686</v>
      </c>
      <c r="P3083" s="297"/>
      <c r="Q3083" s="293"/>
      <c r="R3083" s="293"/>
      <c r="S3083" s="293"/>
    </row>
    <row r="3084" spans="2:19" ht="15">
      <c r="B3084" s="247">
        <f t="shared" si="15"/>
        <v>6539</v>
      </c>
      <c r="C3084" s="293" t="s">
        <v>429</v>
      </c>
      <c r="D3084" s="294" t="s">
        <v>90</v>
      </c>
      <c r="E3084" s="455">
        <v>1850</v>
      </c>
      <c r="F3084" s="293" t="s">
        <v>166</v>
      </c>
      <c r="G3084" s="293" t="s">
        <v>7</v>
      </c>
      <c r="H3084" s="544">
        <v>45110</v>
      </c>
      <c r="I3084" s="293" t="s">
        <v>164</v>
      </c>
      <c r="J3084" s="256" t="s">
        <v>5014</v>
      </c>
      <c r="K3084" s="293" t="s">
        <v>903</v>
      </c>
      <c r="L3084" s="251" t="s">
        <v>4997</v>
      </c>
      <c r="M3084" s="298" t="s">
        <v>91</v>
      </c>
      <c r="N3084" s="353">
        <v>218</v>
      </c>
      <c r="O3084" s="296" t="s">
        <v>686</v>
      </c>
      <c r="P3084" s="297"/>
      <c r="Q3084" s="293"/>
      <c r="R3084" s="293"/>
      <c r="S3084" s="293"/>
    </row>
    <row r="3085" spans="2:19" ht="15">
      <c r="B3085" s="247">
        <f t="shared" si="15"/>
        <v>6540</v>
      </c>
      <c r="C3085" s="255" t="s">
        <v>429</v>
      </c>
      <c r="D3085" s="255" t="s">
        <v>5019</v>
      </c>
      <c r="E3085" s="248">
        <v>3350</v>
      </c>
      <c r="F3085" s="255" t="s">
        <v>865</v>
      </c>
      <c r="G3085" s="457" t="s">
        <v>4314</v>
      </c>
      <c r="H3085" s="252">
        <v>45110</v>
      </c>
      <c r="I3085" s="256" t="s">
        <v>164</v>
      </c>
      <c r="J3085" s="256" t="s">
        <v>5020</v>
      </c>
      <c r="K3085" s="255" t="s">
        <v>1770</v>
      </c>
      <c r="L3085" s="742">
        <v>296192</v>
      </c>
      <c r="M3085" s="255" t="s">
        <v>2682</v>
      </c>
      <c r="N3085" s="249">
        <v>381</v>
      </c>
      <c r="O3085" s="296" t="s">
        <v>686</v>
      </c>
      <c r="P3085" s="297"/>
      <c r="Q3085" s="293"/>
      <c r="R3085" s="293"/>
      <c r="S3085" s="293"/>
    </row>
    <row r="3086" spans="2:19" ht="15">
      <c r="B3086" s="247">
        <f t="shared" si="15"/>
        <v>6541</v>
      </c>
      <c r="C3086" s="293" t="s">
        <v>429</v>
      </c>
      <c r="D3086" s="294" t="s">
        <v>106</v>
      </c>
      <c r="E3086" s="455">
        <v>25000</v>
      </c>
      <c r="F3086" s="293" t="s">
        <v>163</v>
      </c>
      <c r="G3086" s="293" t="s">
        <v>4314</v>
      </c>
      <c r="H3086" s="544">
        <v>45110</v>
      </c>
      <c r="I3086" s="293" t="s">
        <v>224</v>
      </c>
      <c r="J3086" s="256" t="s">
        <v>3944</v>
      </c>
      <c r="K3086" s="293" t="s">
        <v>1751</v>
      </c>
      <c r="L3086" s="251" t="s">
        <v>5023</v>
      </c>
      <c r="M3086" s="298" t="s">
        <v>107</v>
      </c>
      <c r="N3086" s="353">
        <v>242</v>
      </c>
      <c r="O3086" s="296" t="s">
        <v>686</v>
      </c>
      <c r="P3086" s="297"/>
      <c r="Q3086" s="293"/>
      <c r="R3086" s="293"/>
      <c r="S3086" s="293"/>
    </row>
    <row r="3087" spans="2:19" ht="15">
      <c r="B3087" s="247">
        <f t="shared" si="15"/>
        <v>6542</v>
      </c>
      <c r="C3087" s="293" t="s">
        <v>429</v>
      </c>
      <c r="D3087" s="294" t="s">
        <v>4084</v>
      </c>
      <c r="E3087" s="455">
        <v>5200</v>
      </c>
      <c r="F3087" s="293" t="s">
        <v>198</v>
      </c>
      <c r="G3087" s="293" t="s">
        <v>7</v>
      </c>
      <c r="H3087" s="544">
        <v>45110</v>
      </c>
      <c r="I3087" s="293" t="s">
        <v>164</v>
      </c>
      <c r="J3087" s="256" t="s">
        <v>3243</v>
      </c>
      <c r="K3087" s="293" t="s">
        <v>1749</v>
      </c>
      <c r="L3087" s="251" t="s">
        <v>4998</v>
      </c>
      <c r="M3087" s="298" t="s">
        <v>4083</v>
      </c>
      <c r="N3087" s="353">
        <v>464</v>
      </c>
      <c r="O3087" s="296" t="s">
        <v>686</v>
      </c>
      <c r="P3087" s="297"/>
      <c r="Q3087" s="293"/>
      <c r="R3087" s="293"/>
      <c r="S3087" s="293"/>
    </row>
    <row r="3088" spans="2:19" ht="15">
      <c r="B3088" s="247">
        <f t="shared" si="15"/>
        <v>6543</v>
      </c>
      <c r="C3088" s="293" t="s">
        <v>429</v>
      </c>
      <c r="D3088" s="294" t="s">
        <v>2694</v>
      </c>
      <c r="E3088" s="455">
        <v>2180</v>
      </c>
      <c r="F3088" s="293" t="s">
        <v>166</v>
      </c>
      <c r="G3088" s="293" t="s">
        <v>4314</v>
      </c>
      <c r="H3088" s="544">
        <v>45110</v>
      </c>
      <c r="I3088" s="293" t="s">
        <v>164</v>
      </c>
      <c r="J3088" s="256" t="s">
        <v>4688</v>
      </c>
      <c r="K3088" s="293" t="s">
        <v>903</v>
      </c>
      <c r="L3088" s="251">
        <v>272952</v>
      </c>
      <c r="M3088" s="298" t="s">
        <v>2693</v>
      </c>
      <c r="N3088" s="353">
        <v>382</v>
      </c>
      <c r="O3088" s="296" t="s">
        <v>686</v>
      </c>
      <c r="P3088" s="297"/>
      <c r="Q3088" s="293"/>
      <c r="R3088" s="293"/>
      <c r="S3088" s="293"/>
    </row>
    <row r="3089" spans="2:19" ht="15">
      <c r="B3089" s="247">
        <f t="shared" si="15"/>
        <v>6544</v>
      </c>
      <c r="C3089" s="293" t="s">
        <v>429</v>
      </c>
      <c r="D3089" s="294" t="s">
        <v>2473</v>
      </c>
      <c r="E3089" s="455">
        <v>1600</v>
      </c>
      <c r="F3089" s="293" t="s">
        <v>166</v>
      </c>
      <c r="G3089" s="293" t="s">
        <v>7</v>
      </c>
      <c r="H3089" s="544">
        <v>45110</v>
      </c>
      <c r="I3089" s="293" t="s">
        <v>164</v>
      </c>
      <c r="J3089" s="256" t="s">
        <v>5015</v>
      </c>
      <c r="K3089" s="293" t="s">
        <v>903</v>
      </c>
      <c r="L3089" s="251" t="s">
        <v>4999</v>
      </c>
      <c r="M3089" s="298" t="s">
        <v>2469</v>
      </c>
      <c r="N3089" s="353">
        <v>376</v>
      </c>
      <c r="O3089" s="296" t="s">
        <v>686</v>
      </c>
      <c r="P3089" s="297"/>
      <c r="Q3089" s="293"/>
      <c r="R3089" s="293"/>
      <c r="S3089" s="293"/>
    </row>
    <row r="3090" spans="2:19" ht="15">
      <c r="B3090" s="247">
        <f t="shared" si="15"/>
        <v>6545</v>
      </c>
      <c r="C3090" s="293" t="s">
        <v>429</v>
      </c>
      <c r="D3090" s="294" t="s">
        <v>319</v>
      </c>
      <c r="E3090" s="455">
        <v>9000</v>
      </c>
      <c r="F3090" s="293" t="s">
        <v>198</v>
      </c>
      <c r="G3090" s="293" t="s">
        <v>7</v>
      </c>
      <c r="H3090" s="544">
        <v>45110</v>
      </c>
      <c r="I3090" s="293" t="s">
        <v>634</v>
      </c>
      <c r="J3090" s="256" t="s">
        <v>5016</v>
      </c>
      <c r="K3090" s="293" t="s">
        <v>1749</v>
      </c>
      <c r="L3090" s="251" t="s">
        <v>5000</v>
      </c>
      <c r="M3090" s="298" t="s">
        <v>1385</v>
      </c>
      <c r="N3090" s="353">
        <v>270</v>
      </c>
      <c r="O3090" s="296" t="s">
        <v>686</v>
      </c>
      <c r="P3090" s="297"/>
      <c r="Q3090" s="293"/>
      <c r="R3090" s="293"/>
      <c r="S3090" s="293"/>
    </row>
    <row r="3091" spans="2:19" ht="15">
      <c r="B3091" s="247">
        <f t="shared" si="15"/>
        <v>6546</v>
      </c>
      <c r="C3091" s="293" t="s">
        <v>429</v>
      </c>
      <c r="D3091" s="294" t="s">
        <v>2933</v>
      </c>
      <c r="E3091" s="455">
        <v>3497</v>
      </c>
      <c r="F3091" s="293" t="s">
        <v>198</v>
      </c>
      <c r="G3091" s="293" t="s">
        <v>7</v>
      </c>
      <c r="H3091" s="544">
        <v>45110</v>
      </c>
      <c r="I3091" s="293" t="s">
        <v>164</v>
      </c>
      <c r="J3091" s="256" t="s">
        <v>3166</v>
      </c>
      <c r="K3091" s="293" t="s">
        <v>1749</v>
      </c>
      <c r="L3091" s="251" t="s">
        <v>5001</v>
      </c>
      <c r="M3091" s="298" t="s">
        <v>2932</v>
      </c>
      <c r="N3091" s="353">
        <v>445</v>
      </c>
      <c r="O3091" s="296" t="s">
        <v>686</v>
      </c>
      <c r="P3091" s="297"/>
      <c r="Q3091" s="293"/>
      <c r="R3091" s="293"/>
      <c r="S3091" s="293"/>
    </row>
    <row r="3092" spans="2:19" ht="15">
      <c r="B3092" s="247">
        <f t="shared" si="15"/>
        <v>6547</v>
      </c>
      <c r="C3092" s="293" t="s">
        <v>429</v>
      </c>
      <c r="D3092" s="294" t="s">
        <v>820</v>
      </c>
      <c r="E3092" s="455">
        <v>1800</v>
      </c>
      <c r="F3092" s="293" t="s">
        <v>163</v>
      </c>
      <c r="G3092" s="293" t="s">
        <v>7</v>
      </c>
      <c r="H3092" s="544">
        <v>45110</v>
      </c>
      <c r="I3092" s="293" t="s">
        <v>164</v>
      </c>
      <c r="J3092" s="256" t="s">
        <v>5017</v>
      </c>
      <c r="K3092" s="293" t="s">
        <v>1751</v>
      </c>
      <c r="L3092" s="251" t="s">
        <v>5002</v>
      </c>
      <c r="M3092" s="298" t="s">
        <v>862</v>
      </c>
      <c r="N3092" s="353">
        <v>321</v>
      </c>
      <c r="O3092" s="296" t="s">
        <v>686</v>
      </c>
      <c r="P3092" s="297"/>
      <c r="Q3092" s="293"/>
      <c r="R3092" s="293"/>
      <c r="S3092" s="293"/>
    </row>
    <row r="3093" spans="2:19" ht="15">
      <c r="B3093" s="247">
        <f t="shared" si="15"/>
        <v>6548</v>
      </c>
      <c r="C3093" s="293" t="s">
        <v>433</v>
      </c>
      <c r="D3093" s="294" t="s">
        <v>2344</v>
      </c>
      <c r="E3093" s="455">
        <v>4000</v>
      </c>
      <c r="F3093" s="293" t="s">
        <v>166</v>
      </c>
      <c r="G3093" s="293" t="s">
        <v>7</v>
      </c>
      <c r="H3093" s="544">
        <v>45110</v>
      </c>
      <c r="I3093" s="293" t="s">
        <v>224</v>
      </c>
      <c r="J3093" s="256" t="s">
        <v>5018</v>
      </c>
      <c r="K3093" s="293" t="s">
        <v>903</v>
      </c>
      <c r="L3093" s="251" t="s">
        <v>5003</v>
      </c>
      <c r="M3093" s="298" t="s">
        <v>927</v>
      </c>
      <c r="N3093" s="353">
        <v>7</v>
      </c>
      <c r="O3093" s="296" t="s">
        <v>686</v>
      </c>
      <c r="P3093" s="297"/>
      <c r="Q3093" s="293"/>
      <c r="R3093" s="293"/>
      <c r="S3093" s="293"/>
    </row>
    <row r="3094" spans="2:19" ht="15">
      <c r="B3094" s="247">
        <f t="shared" si="15"/>
        <v>6549</v>
      </c>
      <c r="C3094" s="293" t="s">
        <v>429</v>
      </c>
      <c r="D3094" s="294" t="s">
        <v>4922</v>
      </c>
      <c r="E3094" s="455">
        <v>3497</v>
      </c>
      <c r="F3094" s="293" t="s">
        <v>198</v>
      </c>
      <c r="G3094" s="293" t="s">
        <v>7</v>
      </c>
      <c r="H3094" s="544">
        <v>45110</v>
      </c>
      <c r="I3094" s="293" t="s">
        <v>164</v>
      </c>
      <c r="J3094" s="256" t="s">
        <v>3597</v>
      </c>
      <c r="K3094" s="293" t="s">
        <v>1749</v>
      </c>
      <c r="L3094" s="251" t="s">
        <v>5004</v>
      </c>
      <c r="M3094" s="298" t="s">
        <v>4921</v>
      </c>
      <c r="N3094" s="353">
        <v>572</v>
      </c>
      <c r="O3094" s="296" t="s">
        <v>686</v>
      </c>
      <c r="P3094" s="297"/>
      <c r="Q3094" s="293"/>
      <c r="R3094" s="293"/>
      <c r="S3094" s="293"/>
    </row>
    <row r="3095" spans="2:19" ht="15">
      <c r="B3095" s="247">
        <f t="shared" si="15"/>
        <v>6550</v>
      </c>
      <c r="C3095" s="293" t="s">
        <v>429</v>
      </c>
      <c r="D3095" s="294" t="s">
        <v>78</v>
      </c>
      <c r="E3095" s="455">
        <v>1600</v>
      </c>
      <c r="F3095" s="293" t="s">
        <v>166</v>
      </c>
      <c r="G3095" s="293" t="s">
        <v>7</v>
      </c>
      <c r="H3095" s="544">
        <v>45110</v>
      </c>
      <c r="I3095" s="293" t="s">
        <v>164</v>
      </c>
      <c r="J3095" s="256" t="s">
        <v>4108</v>
      </c>
      <c r="K3095" s="293" t="s">
        <v>903</v>
      </c>
      <c r="L3095" s="251" t="s">
        <v>5005</v>
      </c>
      <c r="M3095" s="298" t="s">
        <v>79</v>
      </c>
      <c r="N3095" s="353">
        <v>213</v>
      </c>
      <c r="O3095" s="296" t="s">
        <v>686</v>
      </c>
      <c r="P3095" s="297"/>
      <c r="Q3095" s="293"/>
      <c r="R3095" s="293"/>
      <c r="S3095" s="293"/>
    </row>
    <row r="3096" spans="2:19" ht="15">
      <c r="B3096" s="247">
        <f t="shared" si="15"/>
        <v>6551</v>
      </c>
      <c r="C3096" s="293" t="s">
        <v>429</v>
      </c>
      <c r="D3096" s="294" t="s">
        <v>1637</v>
      </c>
      <c r="E3096" s="455">
        <v>3350</v>
      </c>
      <c r="F3096" s="293" t="s">
        <v>198</v>
      </c>
      <c r="G3096" s="293" t="s">
        <v>7</v>
      </c>
      <c r="H3096" s="544">
        <v>45110</v>
      </c>
      <c r="I3096" s="293" t="s">
        <v>164</v>
      </c>
      <c r="J3096" s="256" t="s">
        <v>3428</v>
      </c>
      <c r="K3096" s="293" t="s">
        <v>1749</v>
      </c>
      <c r="L3096" s="251" t="s">
        <v>5006</v>
      </c>
      <c r="M3096" s="298" t="s">
        <v>1640</v>
      </c>
      <c r="N3096" s="353">
        <v>334</v>
      </c>
      <c r="O3096" s="296" t="s">
        <v>686</v>
      </c>
      <c r="P3096" s="297"/>
      <c r="Q3096" s="293"/>
      <c r="R3096" s="293"/>
      <c r="S3096" s="293"/>
    </row>
    <row r="3097" spans="2:19" ht="15">
      <c r="B3097" s="247">
        <f t="shared" si="15"/>
        <v>6552</v>
      </c>
      <c r="C3097" s="293" t="s">
        <v>429</v>
      </c>
      <c r="D3097" s="294" t="s">
        <v>2837</v>
      </c>
      <c r="E3097" s="455">
        <v>4000</v>
      </c>
      <c r="F3097" s="293" t="s">
        <v>303</v>
      </c>
      <c r="G3097" s="293" t="s">
        <v>7</v>
      </c>
      <c r="H3097" s="544">
        <v>45110</v>
      </c>
      <c r="I3097" s="293" t="s">
        <v>1873</v>
      </c>
      <c r="J3097" s="256" t="s">
        <v>5419</v>
      </c>
      <c r="K3097" s="293" t="s">
        <v>1775</v>
      </c>
      <c r="L3097" s="251" t="s">
        <v>5007</v>
      </c>
      <c r="M3097" s="298" t="s">
        <v>2836</v>
      </c>
      <c r="N3097" s="353">
        <v>412</v>
      </c>
      <c r="O3097" s="296" t="s">
        <v>686</v>
      </c>
      <c r="P3097" s="297"/>
      <c r="Q3097" s="293"/>
      <c r="R3097" s="293"/>
      <c r="S3097" s="293"/>
    </row>
    <row r="3098" spans="2:19" ht="15">
      <c r="B3098" s="247">
        <f t="shared" si="15"/>
        <v>6553</v>
      </c>
      <c r="C3098" s="293" t="s">
        <v>429</v>
      </c>
      <c r="D3098" s="294" t="s">
        <v>148</v>
      </c>
      <c r="E3098" s="455">
        <v>2180</v>
      </c>
      <c r="F3098" s="293" t="s">
        <v>303</v>
      </c>
      <c r="G3098" s="293" t="s">
        <v>7</v>
      </c>
      <c r="H3098" s="544">
        <v>45110</v>
      </c>
      <c r="I3098" s="293" t="s">
        <v>164</v>
      </c>
      <c r="J3098" s="256" t="s">
        <v>6309</v>
      </c>
      <c r="K3098" s="293" t="s">
        <v>1775</v>
      </c>
      <c r="L3098" s="251" t="s">
        <v>5008</v>
      </c>
      <c r="M3098" s="298" t="s">
        <v>149</v>
      </c>
      <c r="N3098" s="353">
        <v>261</v>
      </c>
      <c r="O3098" s="296" t="s">
        <v>686</v>
      </c>
      <c r="P3098" s="297"/>
      <c r="Q3098" s="293"/>
      <c r="R3098" s="293"/>
      <c r="S3098" s="293"/>
    </row>
    <row r="3099" spans="2:19" ht="15">
      <c r="B3099" s="247">
        <f t="shared" si="15"/>
        <v>6554</v>
      </c>
      <c r="C3099" s="293" t="s">
        <v>429</v>
      </c>
      <c r="D3099" s="294" t="s">
        <v>467</v>
      </c>
      <c r="E3099" s="455">
        <v>22500</v>
      </c>
      <c r="F3099" s="293" t="s">
        <v>255</v>
      </c>
      <c r="G3099" s="293" t="s">
        <v>4314</v>
      </c>
      <c r="H3099" s="544">
        <v>45110</v>
      </c>
      <c r="I3099" s="293" t="s">
        <v>634</v>
      </c>
      <c r="J3099" s="256" t="s">
        <v>3170</v>
      </c>
      <c r="K3099" s="293" t="s">
        <v>1774</v>
      </c>
      <c r="L3099" s="251" t="s">
        <v>5009</v>
      </c>
      <c r="M3099" s="298" t="s">
        <v>835</v>
      </c>
      <c r="N3099" s="353">
        <v>291</v>
      </c>
      <c r="O3099" s="296" t="s">
        <v>686</v>
      </c>
      <c r="P3099" s="297"/>
      <c r="Q3099" s="293"/>
      <c r="R3099" s="293"/>
      <c r="S3099" s="293"/>
    </row>
    <row r="3100" spans="2:19" ht="15">
      <c r="B3100" s="247">
        <f t="shared" si="15"/>
        <v>6555</v>
      </c>
      <c r="C3100" s="293" t="s">
        <v>429</v>
      </c>
      <c r="D3100" s="294" t="s">
        <v>2772</v>
      </c>
      <c r="E3100" s="455">
        <v>3350</v>
      </c>
      <c r="F3100" s="293" t="s">
        <v>865</v>
      </c>
      <c r="G3100" s="293" t="s">
        <v>7</v>
      </c>
      <c r="H3100" s="544">
        <v>45110</v>
      </c>
      <c r="I3100" s="293" t="s">
        <v>164</v>
      </c>
      <c r="J3100" s="256" t="s">
        <v>2606</v>
      </c>
      <c r="K3100" s="293" t="s">
        <v>1770</v>
      </c>
      <c r="L3100" s="251" t="s">
        <v>5010</v>
      </c>
      <c r="M3100" s="298" t="s">
        <v>2771</v>
      </c>
      <c r="N3100" s="353">
        <v>383</v>
      </c>
      <c r="O3100" s="296" t="s">
        <v>686</v>
      </c>
      <c r="P3100" s="297"/>
      <c r="Q3100" s="293"/>
      <c r="R3100" s="293"/>
      <c r="S3100" s="293"/>
    </row>
    <row r="3101" spans="2:19" ht="15">
      <c r="B3101" s="247">
        <f t="shared" si="15"/>
        <v>6556</v>
      </c>
      <c r="C3101" s="293" t="s">
        <v>429</v>
      </c>
      <c r="D3101" s="294" t="s">
        <v>4837</v>
      </c>
      <c r="E3101" s="455">
        <v>2275</v>
      </c>
      <c r="F3101" s="293" t="s">
        <v>518</v>
      </c>
      <c r="G3101" s="293" t="s">
        <v>7</v>
      </c>
      <c r="H3101" s="544">
        <v>45110</v>
      </c>
      <c r="I3101" s="293" t="s">
        <v>164</v>
      </c>
      <c r="J3101" s="256" t="s">
        <v>5021</v>
      </c>
      <c r="K3101" s="293" t="s">
        <v>1771</v>
      </c>
      <c r="L3101" s="251" t="s">
        <v>5011</v>
      </c>
      <c r="M3101" s="298" t="s">
        <v>4836</v>
      </c>
      <c r="N3101" s="353">
        <v>563</v>
      </c>
      <c r="O3101" s="296" t="s">
        <v>686</v>
      </c>
      <c r="P3101" s="297"/>
      <c r="Q3101" s="293"/>
      <c r="R3101" s="293"/>
      <c r="S3101" s="293"/>
    </row>
    <row r="3102" spans="2:19" ht="15">
      <c r="B3102" s="247">
        <f t="shared" si="15"/>
        <v>6557</v>
      </c>
      <c r="C3102" s="255" t="s">
        <v>429</v>
      </c>
      <c r="D3102" s="255" t="s">
        <v>580</v>
      </c>
      <c r="E3102" s="248">
        <v>6000</v>
      </c>
      <c r="F3102" s="255" t="s">
        <v>865</v>
      </c>
      <c r="G3102" s="457" t="s">
        <v>7</v>
      </c>
      <c r="H3102" s="252">
        <v>45111</v>
      </c>
      <c r="I3102" s="256" t="s">
        <v>224</v>
      </c>
      <c r="J3102" s="256" t="s">
        <v>3006</v>
      </c>
      <c r="K3102" s="255" t="s">
        <v>1770</v>
      </c>
      <c r="L3102" s="742" t="s">
        <v>5022</v>
      </c>
      <c r="M3102" s="255" t="s">
        <v>848</v>
      </c>
      <c r="N3102" s="249">
        <v>306</v>
      </c>
      <c r="O3102" s="296" t="s">
        <v>686</v>
      </c>
      <c r="P3102" s="297"/>
      <c r="Q3102" s="293"/>
      <c r="R3102" s="293"/>
      <c r="S3102" s="293"/>
    </row>
    <row r="3103" spans="2:19" ht="15">
      <c r="B3103" s="247">
        <f t="shared" si="15"/>
        <v>6558</v>
      </c>
      <c r="C3103" s="293" t="s">
        <v>429</v>
      </c>
      <c r="D3103" s="294" t="s">
        <v>1428</v>
      </c>
      <c r="E3103" s="455">
        <v>2800</v>
      </c>
      <c r="F3103" s="293" t="s">
        <v>198</v>
      </c>
      <c r="G3103" s="293" t="s">
        <v>7</v>
      </c>
      <c r="H3103" s="544">
        <v>45112</v>
      </c>
      <c r="I3103" s="293" t="s">
        <v>164</v>
      </c>
      <c r="J3103" s="256" t="s">
        <v>5035</v>
      </c>
      <c r="K3103" s="293" t="s">
        <v>1749</v>
      </c>
      <c r="L3103" s="251" t="s">
        <v>5024</v>
      </c>
      <c r="M3103" s="298" t="s">
        <v>116</v>
      </c>
      <c r="N3103" s="353">
        <v>249</v>
      </c>
      <c r="O3103" s="296"/>
      <c r="P3103" s="297"/>
      <c r="Q3103" s="293"/>
      <c r="R3103" s="293"/>
      <c r="S3103" s="293"/>
    </row>
    <row r="3104" spans="2:19" ht="15">
      <c r="B3104" s="247">
        <f t="shared" si="15"/>
        <v>6559</v>
      </c>
      <c r="C3104" s="293" t="s">
        <v>429</v>
      </c>
      <c r="D3104" s="294" t="s">
        <v>819</v>
      </c>
      <c r="E3104" s="455">
        <v>2180</v>
      </c>
      <c r="F3104" s="293" t="s">
        <v>163</v>
      </c>
      <c r="G3104" s="293" t="s">
        <v>7</v>
      </c>
      <c r="H3104" s="544">
        <v>45112</v>
      </c>
      <c r="I3104" s="293" t="s">
        <v>164</v>
      </c>
      <c r="J3104" s="256" t="s">
        <v>3430</v>
      </c>
      <c r="K3104" s="293" t="s">
        <v>1751</v>
      </c>
      <c r="L3104" s="251" t="s">
        <v>5025</v>
      </c>
      <c r="M3104" s="298" t="s">
        <v>861</v>
      </c>
      <c r="N3104" s="353">
        <v>187</v>
      </c>
      <c r="O3104" s="296"/>
      <c r="P3104" s="297"/>
      <c r="Q3104" s="293"/>
      <c r="R3104" s="293"/>
      <c r="S3104" s="293"/>
    </row>
    <row r="3105" spans="2:19" ht="15">
      <c r="B3105" s="247">
        <f t="shared" si="15"/>
        <v>6560</v>
      </c>
      <c r="C3105" s="293" t="s">
        <v>429</v>
      </c>
      <c r="D3105" s="294" t="s">
        <v>4240</v>
      </c>
      <c r="E3105" s="455">
        <v>5200</v>
      </c>
      <c r="F3105" s="293" t="s">
        <v>198</v>
      </c>
      <c r="G3105" s="293" t="s">
        <v>7</v>
      </c>
      <c r="H3105" s="544">
        <v>45112</v>
      </c>
      <c r="I3105" s="293" t="s">
        <v>164</v>
      </c>
      <c r="J3105" s="256" t="s">
        <v>2488</v>
      </c>
      <c r="K3105" s="293" t="s">
        <v>1749</v>
      </c>
      <c r="L3105" s="251" t="s">
        <v>5026</v>
      </c>
      <c r="M3105" s="298" t="s">
        <v>4239</v>
      </c>
      <c r="N3105" s="353">
        <v>470</v>
      </c>
      <c r="O3105" s="296"/>
      <c r="P3105" s="297"/>
      <c r="Q3105" s="293"/>
      <c r="R3105" s="293"/>
      <c r="S3105" s="293"/>
    </row>
    <row r="3106" spans="2:19" ht="15">
      <c r="B3106" s="247">
        <f t="shared" si="15"/>
        <v>6561</v>
      </c>
      <c r="C3106" s="293" t="s">
        <v>429</v>
      </c>
      <c r="D3106" s="294" t="s">
        <v>4866</v>
      </c>
      <c r="E3106" s="455">
        <v>17806.03</v>
      </c>
      <c r="F3106" s="293" t="s">
        <v>303</v>
      </c>
      <c r="G3106" s="293" t="s">
        <v>7</v>
      </c>
      <c r="H3106" s="544">
        <v>45112</v>
      </c>
      <c r="I3106" s="293" t="s">
        <v>164</v>
      </c>
      <c r="J3106" s="256" t="s">
        <v>5034</v>
      </c>
      <c r="K3106" s="293" t="s">
        <v>1775</v>
      </c>
      <c r="L3106" s="251" t="s">
        <v>5027</v>
      </c>
      <c r="M3106" s="298" t="s">
        <v>712</v>
      </c>
      <c r="N3106" s="353">
        <v>565</v>
      </c>
      <c r="O3106" s="296"/>
      <c r="P3106" s="297"/>
      <c r="Q3106" s="293"/>
      <c r="R3106" s="293"/>
      <c r="S3106" s="293"/>
    </row>
    <row r="3107" spans="2:19" ht="15">
      <c r="B3107" s="247">
        <f t="shared" si="15"/>
        <v>6562</v>
      </c>
      <c r="C3107" s="293" t="s">
        <v>429</v>
      </c>
      <c r="D3107" s="294" t="s">
        <v>4133</v>
      </c>
      <c r="E3107" s="455">
        <v>5200</v>
      </c>
      <c r="F3107" s="293" t="s">
        <v>865</v>
      </c>
      <c r="G3107" s="293" t="s">
        <v>7</v>
      </c>
      <c r="H3107" s="544">
        <v>45112</v>
      </c>
      <c r="I3107" s="293" t="s">
        <v>164</v>
      </c>
      <c r="J3107" s="256" t="s">
        <v>3671</v>
      </c>
      <c r="K3107" s="293" t="s">
        <v>1770</v>
      </c>
      <c r="L3107" s="251" t="s">
        <v>5028</v>
      </c>
      <c r="M3107" s="298" t="s">
        <v>4132</v>
      </c>
      <c r="N3107" s="353">
        <v>466</v>
      </c>
      <c r="O3107" s="296"/>
      <c r="P3107" s="297"/>
      <c r="Q3107" s="293"/>
      <c r="R3107" s="293"/>
      <c r="S3107" s="293"/>
    </row>
    <row r="3108" spans="2:19" ht="15">
      <c r="B3108" s="247">
        <f t="shared" si="15"/>
        <v>6563</v>
      </c>
      <c r="C3108" s="293" t="s">
        <v>429</v>
      </c>
      <c r="D3108" s="294" t="s">
        <v>422</v>
      </c>
      <c r="E3108" s="455">
        <v>2180</v>
      </c>
      <c r="F3108" s="293" t="s">
        <v>163</v>
      </c>
      <c r="G3108" s="293" t="s">
        <v>7</v>
      </c>
      <c r="H3108" s="544">
        <v>45112</v>
      </c>
      <c r="I3108" s="293" t="s">
        <v>164</v>
      </c>
      <c r="J3108" s="256" t="s">
        <v>3430</v>
      </c>
      <c r="K3108" s="293" t="s">
        <v>1751</v>
      </c>
      <c r="L3108" s="251" t="s">
        <v>5029</v>
      </c>
      <c r="M3108" s="298" t="s">
        <v>825</v>
      </c>
      <c r="N3108" s="353">
        <v>220</v>
      </c>
      <c r="O3108" s="296"/>
      <c r="P3108" s="297"/>
      <c r="Q3108" s="293"/>
      <c r="R3108" s="293"/>
      <c r="S3108" s="293"/>
    </row>
    <row r="3109" spans="2:19" ht="15">
      <c r="B3109" s="247">
        <f t="shared" si="15"/>
        <v>6564</v>
      </c>
      <c r="C3109" s="293" t="s">
        <v>429</v>
      </c>
      <c r="D3109" s="294" t="s">
        <v>2891</v>
      </c>
      <c r="E3109" s="455">
        <v>1350</v>
      </c>
      <c r="F3109" s="293" t="s">
        <v>166</v>
      </c>
      <c r="G3109" s="293" t="s">
        <v>7</v>
      </c>
      <c r="H3109" s="544">
        <v>45111</v>
      </c>
      <c r="I3109" s="293" t="s">
        <v>164</v>
      </c>
      <c r="J3109" s="256" t="s">
        <v>3285</v>
      </c>
      <c r="K3109" s="293" t="s">
        <v>903</v>
      </c>
      <c r="L3109" s="251" t="s">
        <v>5030</v>
      </c>
      <c r="M3109" s="298" t="s">
        <v>2890</v>
      </c>
      <c r="N3109" s="353">
        <v>428</v>
      </c>
      <c r="O3109" s="296"/>
      <c r="P3109" s="297"/>
      <c r="Q3109" s="293"/>
      <c r="R3109" s="293"/>
      <c r="S3109" s="293"/>
    </row>
    <row r="3110" spans="2:19" ht="15">
      <c r="B3110" s="247">
        <f t="shared" si="15"/>
        <v>6565</v>
      </c>
      <c r="C3110" s="293" t="s">
        <v>429</v>
      </c>
      <c r="D3110" s="294" t="s">
        <v>725</v>
      </c>
      <c r="E3110" s="455">
        <v>2275</v>
      </c>
      <c r="F3110" s="293" t="s">
        <v>518</v>
      </c>
      <c r="G3110" s="293" t="s">
        <v>4581</v>
      </c>
      <c r="H3110" s="544">
        <v>45107</v>
      </c>
      <c r="I3110" s="293" t="s">
        <v>164</v>
      </c>
      <c r="J3110" s="256" t="s">
        <v>3959</v>
      </c>
      <c r="K3110" s="293" t="s">
        <v>1771</v>
      </c>
      <c r="L3110" s="251" t="s">
        <v>5031</v>
      </c>
      <c r="M3110" s="298" t="s">
        <v>842</v>
      </c>
      <c r="N3110" s="353">
        <v>371</v>
      </c>
      <c r="O3110" s="296"/>
      <c r="P3110" s="297"/>
      <c r="Q3110" s="293"/>
      <c r="R3110" s="293"/>
      <c r="S3110" s="293"/>
    </row>
    <row r="3111" spans="2:19" ht="15">
      <c r="B3111" s="247">
        <f t="shared" si="15"/>
        <v>6566</v>
      </c>
      <c r="C3111" s="293" t="s">
        <v>429</v>
      </c>
      <c r="D3111" s="294" t="s">
        <v>592</v>
      </c>
      <c r="E3111" s="455">
        <v>3350</v>
      </c>
      <c r="F3111" s="293" t="s">
        <v>865</v>
      </c>
      <c r="G3111" s="293" t="s">
        <v>7</v>
      </c>
      <c r="H3111" s="544">
        <v>45107</v>
      </c>
      <c r="I3111" s="293" t="s">
        <v>164</v>
      </c>
      <c r="J3111" s="256" t="s">
        <v>5033</v>
      </c>
      <c r="K3111" s="293" t="s">
        <v>1770</v>
      </c>
      <c r="L3111" s="251" t="s">
        <v>5032</v>
      </c>
      <c r="M3111" s="298" t="s">
        <v>838</v>
      </c>
      <c r="N3111" s="353">
        <v>283</v>
      </c>
      <c r="O3111" s="296"/>
      <c r="P3111" s="297"/>
      <c r="Q3111" s="293"/>
      <c r="R3111" s="293"/>
      <c r="S3111" s="293"/>
    </row>
    <row r="3112" spans="2:19" ht="15">
      <c r="B3112" s="247">
        <f t="shared" si="15"/>
        <v>6567</v>
      </c>
      <c r="C3112" s="293" t="s">
        <v>429</v>
      </c>
      <c r="D3112" s="294" t="s">
        <v>767</v>
      </c>
      <c r="E3112" s="455">
        <v>1800</v>
      </c>
      <c r="F3112" s="293" t="s">
        <v>163</v>
      </c>
      <c r="G3112" s="293" t="s">
        <v>7</v>
      </c>
      <c r="H3112" s="544">
        <v>45113</v>
      </c>
      <c r="I3112" s="293" t="s">
        <v>164</v>
      </c>
      <c r="J3112" s="256" t="s">
        <v>5049</v>
      </c>
      <c r="K3112" s="293" t="s">
        <v>1751</v>
      </c>
      <c r="L3112" s="251" t="s">
        <v>5041</v>
      </c>
      <c r="M3112" s="298" t="s">
        <v>852</v>
      </c>
      <c r="N3112" s="353">
        <v>311</v>
      </c>
      <c r="O3112" s="296"/>
      <c r="P3112" s="297"/>
      <c r="Q3112" s="293"/>
      <c r="R3112" s="293"/>
      <c r="S3112" s="293"/>
    </row>
    <row r="3113" spans="2:19" ht="15">
      <c r="B3113" s="247">
        <f t="shared" si="15"/>
        <v>6568</v>
      </c>
      <c r="C3113" s="293" t="s">
        <v>429</v>
      </c>
      <c r="D3113" s="294" t="s">
        <v>5038</v>
      </c>
      <c r="E3113" s="455">
        <v>20940</v>
      </c>
      <c r="F3113" s="293" t="s">
        <v>255</v>
      </c>
      <c r="G3113" s="293" t="s">
        <v>4314</v>
      </c>
      <c r="H3113" s="544">
        <v>45113</v>
      </c>
      <c r="I3113" s="293" t="s">
        <v>164</v>
      </c>
      <c r="J3113" s="256" t="s">
        <v>5048</v>
      </c>
      <c r="K3113" s="293" t="s">
        <v>1774</v>
      </c>
      <c r="L3113" s="251" t="s">
        <v>5042</v>
      </c>
      <c r="M3113" s="298" t="s">
        <v>5037</v>
      </c>
      <c r="N3113" s="353">
        <v>576</v>
      </c>
      <c r="O3113" s="296"/>
      <c r="P3113" s="297"/>
      <c r="Q3113" s="293"/>
      <c r="R3113" s="293"/>
      <c r="S3113" s="293"/>
    </row>
    <row r="3114" spans="2:19" ht="15">
      <c r="B3114" s="247">
        <f t="shared" si="15"/>
        <v>6569</v>
      </c>
      <c r="C3114" s="293" t="s">
        <v>429</v>
      </c>
      <c r="D3114" s="294" t="s">
        <v>412</v>
      </c>
      <c r="E3114" s="455">
        <v>2800</v>
      </c>
      <c r="F3114" s="293" t="s">
        <v>865</v>
      </c>
      <c r="G3114" s="293" t="s">
        <v>7</v>
      </c>
      <c r="H3114" s="544">
        <v>45113</v>
      </c>
      <c r="I3114" s="293" t="s">
        <v>164</v>
      </c>
      <c r="J3114" s="256" t="s">
        <v>5050</v>
      </c>
      <c r="K3114" s="293" t="s">
        <v>1770</v>
      </c>
      <c r="L3114" s="251" t="s">
        <v>5043</v>
      </c>
      <c r="M3114" s="298" t="s">
        <v>822</v>
      </c>
      <c r="N3114" s="353">
        <v>374</v>
      </c>
      <c r="O3114" s="296"/>
      <c r="P3114" s="297"/>
      <c r="Q3114" s="293"/>
      <c r="R3114" s="293"/>
      <c r="S3114" s="293"/>
    </row>
    <row r="3115" spans="2:19" ht="15">
      <c r="B3115" s="247">
        <f t="shared" si="15"/>
        <v>6570</v>
      </c>
      <c r="C3115" s="293" t="s">
        <v>429</v>
      </c>
      <c r="D3115" s="294" t="s">
        <v>4597</v>
      </c>
      <c r="E3115" s="455">
        <v>2275</v>
      </c>
      <c r="F3115" s="293" t="s">
        <v>518</v>
      </c>
      <c r="G3115" s="293" t="s">
        <v>4314</v>
      </c>
      <c r="H3115" s="544">
        <v>45112</v>
      </c>
      <c r="I3115" s="293" t="s">
        <v>164</v>
      </c>
      <c r="J3115" s="256" t="s">
        <v>5091</v>
      </c>
      <c r="K3115" s="293" t="s">
        <v>1771</v>
      </c>
      <c r="L3115" s="251" t="s">
        <v>5044</v>
      </c>
      <c r="M3115" s="298" t="s">
        <v>2887</v>
      </c>
      <c r="N3115" s="353">
        <v>427</v>
      </c>
      <c r="O3115" s="296"/>
      <c r="P3115" s="297"/>
      <c r="Q3115" s="293"/>
      <c r="R3115" s="293"/>
      <c r="S3115" s="293"/>
    </row>
    <row r="3116" spans="2:19" ht="15">
      <c r="B3116" s="247">
        <f t="shared" si="15"/>
        <v>6571</v>
      </c>
      <c r="C3116" s="293" t="s">
        <v>429</v>
      </c>
      <c r="D3116" s="294" t="s">
        <v>5019</v>
      </c>
      <c r="E3116" s="455">
        <v>10000</v>
      </c>
      <c r="F3116" s="293" t="s">
        <v>865</v>
      </c>
      <c r="G3116" s="293" t="s">
        <v>4314</v>
      </c>
      <c r="H3116" s="544">
        <v>45112</v>
      </c>
      <c r="I3116" s="293" t="s">
        <v>164</v>
      </c>
      <c r="J3116" s="256" t="s">
        <v>5051</v>
      </c>
      <c r="K3116" s="293" t="s">
        <v>1770</v>
      </c>
      <c r="L3116" s="251" t="s">
        <v>5045</v>
      </c>
      <c r="M3116" s="298" t="s">
        <v>2682</v>
      </c>
      <c r="N3116" s="353">
        <v>381</v>
      </c>
      <c r="O3116" s="296"/>
      <c r="P3116" s="297"/>
      <c r="Q3116" s="293"/>
      <c r="R3116" s="293"/>
      <c r="S3116" s="293"/>
    </row>
    <row r="3117" spans="2:19" ht="15">
      <c r="B3117" s="247">
        <f t="shared" si="15"/>
        <v>6572</v>
      </c>
      <c r="C3117" s="293" t="s">
        <v>429</v>
      </c>
      <c r="D3117" s="294" t="s">
        <v>5019</v>
      </c>
      <c r="E3117" s="455">
        <v>6750</v>
      </c>
      <c r="F3117" s="293" t="s">
        <v>865</v>
      </c>
      <c r="G3117" s="293" t="s">
        <v>4314</v>
      </c>
      <c r="H3117" s="544">
        <v>45112</v>
      </c>
      <c r="I3117" s="293" t="s">
        <v>164</v>
      </c>
      <c r="J3117" s="256" t="s">
        <v>5052</v>
      </c>
      <c r="K3117" s="293" t="s">
        <v>1770</v>
      </c>
      <c r="L3117" s="251" t="s">
        <v>5046</v>
      </c>
      <c r="M3117" s="298" t="s">
        <v>2682</v>
      </c>
      <c r="N3117" s="353">
        <v>381</v>
      </c>
      <c r="O3117" s="296"/>
      <c r="P3117" s="297"/>
      <c r="Q3117" s="293"/>
      <c r="R3117" s="293"/>
      <c r="S3117" s="293"/>
    </row>
    <row r="3118" spans="2:19" ht="15">
      <c r="B3118" s="247">
        <f t="shared" si="15"/>
        <v>6573</v>
      </c>
      <c r="C3118" s="293" t="s">
        <v>429</v>
      </c>
      <c r="D3118" s="294" t="s">
        <v>2891</v>
      </c>
      <c r="E3118" s="455">
        <v>1000</v>
      </c>
      <c r="F3118" s="293" t="s">
        <v>166</v>
      </c>
      <c r="G3118" s="293" t="s">
        <v>4314</v>
      </c>
      <c r="H3118" s="544">
        <v>45112</v>
      </c>
      <c r="I3118" s="293" t="s">
        <v>164</v>
      </c>
      <c r="J3118" s="256" t="s">
        <v>3421</v>
      </c>
      <c r="K3118" s="293" t="s">
        <v>903</v>
      </c>
      <c r="L3118" s="251" t="s">
        <v>5047</v>
      </c>
      <c r="M3118" s="298" t="s">
        <v>2890</v>
      </c>
      <c r="N3118" s="353">
        <v>428</v>
      </c>
      <c r="O3118" s="296"/>
      <c r="P3118" s="297"/>
      <c r="Q3118" s="293"/>
      <c r="R3118" s="293"/>
      <c r="S3118" s="293"/>
    </row>
    <row r="3119" spans="2:19" ht="15">
      <c r="B3119" s="247">
        <f t="shared" si="15"/>
        <v>6574</v>
      </c>
      <c r="C3119" s="293" t="s">
        <v>429</v>
      </c>
      <c r="D3119" s="294" t="s">
        <v>4277</v>
      </c>
      <c r="E3119" s="455">
        <v>4200</v>
      </c>
      <c r="F3119" s="293" t="s">
        <v>518</v>
      </c>
      <c r="G3119" s="293" t="s">
        <v>38</v>
      </c>
      <c r="H3119" s="544">
        <v>45114</v>
      </c>
      <c r="I3119" s="293" t="s">
        <v>164</v>
      </c>
      <c r="J3119" s="256" t="s">
        <v>4934</v>
      </c>
      <c r="K3119" s="293" t="s">
        <v>1771</v>
      </c>
      <c r="L3119" s="251">
        <v>1</v>
      </c>
      <c r="M3119" s="298" t="s">
        <v>4276</v>
      </c>
      <c r="N3119" s="353">
        <v>477</v>
      </c>
      <c r="O3119" s="296"/>
      <c r="P3119" s="297"/>
      <c r="Q3119" s="293"/>
      <c r="R3119" s="293"/>
      <c r="S3119" s="293"/>
    </row>
    <row r="3120" spans="2:19" ht="15">
      <c r="B3120" s="247">
        <f t="shared" si="15"/>
        <v>6575</v>
      </c>
      <c r="C3120" s="293" t="s">
        <v>429</v>
      </c>
      <c r="D3120" s="294" t="s">
        <v>2038</v>
      </c>
      <c r="E3120" s="455">
        <v>1200</v>
      </c>
      <c r="F3120" s="255" t="s">
        <v>2038</v>
      </c>
      <c r="G3120" s="293" t="s">
        <v>38</v>
      </c>
      <c r="H3120" s="544">
        <v>45113</v>
      </c>
      <c r="I3120" s="293" t="s">
        <v>634</v>
      </c>
      <c r="J3120" s="256"/>
      <c r="K3120" s="293"/>
      <c r="L3120" s="251">
        <v>2</v>
      </c>
      <c r="M3120" s="252" t="s">
        <v>2834</v>
      </c>
      <c r="N3120" s="249">
        <v>411</v>
      </c>
      <c r="O3120" s="296"/>
      <c r="P3120" s="297"/>
      <c r="Q3120" s="293"/>
      <c r="R3120" s="293"/>
      <c r="S3120" s="293"/>
    </row>
    <row r="3121" spans="2:19" ht="15">
      <c r="B3121" s="247">
        <f t="shared" si="15"/>
        <v>6576</v>
      </c>
      <c r="C3121" s="293" t="s">
        <v>429</v>
      </c>
      <c r="D3121" s="294" t="s">
        <v>4272</v>
      </c>
      <c r="E3121" s="455">
        <v>4200</v>
      </c>
      <c r="F3121" s="293" t="s">
        <v>518</v>
      </c>
      <c r="G3121" s="293" t="s">
        <v>38</v>
      </c>
      <c r="H3121" s="544">
        <v>45114</v>
      </c>
      <c r="I3121" s="293" t="s">
        <v>164</v>
      </c>
      <c r="J3121" s="256" t="s">
        <v>5055</v>
      </c>
      <c r="K3121" s="293" t="s">
        <v>1771</v>
      </c>
      <c r="L3121" s="251">
        <v>1</v>
      </c>
      <c r="M3121" s="298" t="s">
        <v>4271</v>
      </c>
      <c r="N3121" s="353">
        <v>476</v>
      </c>
      <c r="O3121" s="296"/>
      <c r="P3121" s="297"/>
      <c r="Q3121" s="293"/>
      <c r="R3121" s="293"/>
      <c r="S3121" s="293"/>
    </row>
    <row r="3122" spans="2:19" ht="15">
      <c r="B3122" s="247">
        <f t="shared" si="15"/>
        <v>6577</v>
      </c>
      <c r="C3122" s="293" t="s">
        <v>429</v>
      </c>
      <c r="D3122" s="294" t="s">
        <v>4517</v>
      </c>
      <c r="E3122" s="455">
        <v>2800</v>
      </c>
      <c r="F3122" s="293" t="s">
        <v>198</v>
      </c>
      <c r="G3122" s="293" t="s">
        <v>7</v>
      </c>
      <c r="H3122" s="544">
        <v>45114</v>
      </c>
      <c r="I3122" s="293" t="s">
        <v>164</v>
      </c>
      <c r="J3122" s="256" t="s">
        <v>2326</v>
      </c>
      <c r="K3122" s="293" t="s">
        <v>1749</v>
      </c>
      <c r="L3122" s="251" t="s">
        <v>5056</v>
      </c>
      <c r="M3122" s="298" t="s">
        <v>4516</v>
      </c>
      <c r="N3122" s="353">
        <v>495</v>
      </c>
      <c r="O3122" s="296" t="s">
        <v>686</v>
      </c>
      <c r="P3122" s="297"/>
      <c r="Q3122" s="293"/>
      <c r="R3122" s="293"/>
      <c r="S3122" s="293"/>
    </row>
    <row r="3123" spans="2:19" ht="15">
      <c r="B3123" s="247">
        <f t="shared" si="15"/>
        <v>6578</v>
      </c>
      <c r="C3123" s="293" t="s">
        <v>429</v>
      </c>
      <c r="D3123" s="294" t="s">
        <v>2210</v>
      </c>
      <c r="E3123" s="455">
        <v>2180</v>
      </c>
      <c r="F3123" s="293" t="s">
        <v>163</v>
      </c>
      <c r="G3123" s="293" t="s">
        <v>7</v>
      </c>
      <c r="H3123" s="544">
        <v>45114</v>
      </c>
      <c r="I3123" s="293" t="s">
        <v>164</v>
      </c>
      <c r="J3123" s="256" t="s">
        <v>3693</v>
      </c>
      <c r="K3123" s="293" t="s">
        <v>1751</v>
      </c>
      <c r="L3123" s="251" t="s">
        <v>5057</v>
      </c>
      <c r="M3123" s="298" t="s">
        <v>2269</v>
      </c>
      <c r="N3123" s="353">
        <v>366</v>
      </c>
      <c r="O3123" s="296"/>
      <c r="P3123" s="297"/>
      <c r="Q3123" s="293"/>
      <c r="R3123" s="293"/>
      <c r="S3123" s="293"/>
    </row>
    <row r="3124" spans="2:19" ht="15">
      <c r="B3124" s="247">
        <f t="shared" si="15"/>
        <v>6579</v>
      </c>
      <c r="C3124" s="293" t="s">
        <v>429</v>
      </c>
      <c r="D3124" s="294" t="s">
        <v>725</v>
      </c>
      <c r="E3124" s="455">
        <v>3350</v>
      </c>
      <c r="F3124" s="293" t="s">
        <v>865</v>
      </c>
      <c r="G3124" s="293" t="s">
        <v>7</v>
      </c>
      <c r="H3124" s="544">
        <v>45114</v>
      </c>
      <c r="I3124" s="256" t="s">
        <v>224</v>
      </c>
      <c r="J3124" s="256" t="s">
        <v>5065</v>
      </c>
      <c r="K3124" s="293" t="s">
        <v>1770</v>
      </c>
      <c r="L3124" s="251" t="s">
        <v>5058</v>
      </c>
      <c r="M3124" s="298" t="s">
        <v>842</v>
      </c>
      <c r="N3124" s="353">
        <v>299</v>
      </c>
      <c r="O3124" s="296"/>
      <c r="P3124" s="297"/>
      <c r="Q3124" s="293"/>
      <c r="R3124" s="293"/>
      <c r="S3124" s="293"/>
    </row>
    <row r="3125" spans="2:19" ht="15">
      <c r="B3125" s="247">
        <f t="shared" si="15"/>
        <v>6580</v>
      </c>
      <c r="C3125" s="293" t="s">
        <v>429</v>
      </c>
      <c r="D3125" s="294" t="s">
        <v>4525</v>
      </c>
      <c r="E3125" s="455">
        <v>3497</v>
      </c>
      <c r="F3125" s="293" t="s">
        <v>198</v>
      </c>
      <c r="G3125" s="293" t="s">
        <v>7</v>
      </c>
      <c r="H3125" s="544">
        <v>45114</v>
      </c>
      <c r="I3125" s="293" t="s">
        <v>164</v>
      </c>
      <c r="J3125" s="256" t="s">
        <v>5225</v>
      </c>
      <c r="K3125" s="293" t="s">
        <v>1749</v>
      </c>
      <c r="L3125" s="251" t="s">
        <v>5059</v>
      </c>
      <c r="M3125" s="298" t="s">
        <v>4524</v>
      </c>
      <c r="N3125" s="353">
        <v>497</v>
      </c>
      <c r="O3125" s="296"/>
      <c r="P3125" s="297"/>
      <c r="Q3125" s="293"/>
      <c r="R3125" s="293"/>
      <c r="S3125" s="293"/>
    </row>
    <row r="3126" spans="2:19" ht="15">
      <c r="B3126" s="247">
        <f t="shared" si="15"/>
        <v>6581</v>
      </c>
      <c r="C3126" s="293" t="s">
        <v>429</v>
      </c>
      <c r="D3126" s="294" t="s">
        <v>557</v>
      </c>
      <c r="E3126" s="455">
        <v>2180</v>
      </c>
      <c r="F3126" s="293" t="s">
        <v>518</v>
      </c>
      <c r="G3126" s="293" t="s">
        <v>7</v>
      </c>
      <c r="H3126" s="544">
        <v>45113</v>
      </c>
      <c r="I3126" s="293" t="s">
        <v>164</v>
      </c>
      <c r="J3126" s="256" t="s">
        <v>5066</v>
      </c>
      <c r="K3126" s="293" t="s">
        <v>1771</v>
      </c>
      <c r="L3126" s="251" t="s">
        <v>5060</v>
      </c>
      <c r="M3126" s="298" t="s">
        <v>127</v>
      </c>
      <c r="N3126" s="353">
        <v>87</v>
      </c>
      <c r="O3126" s="296"/>
      <c r="P3126" s="297"/>
      <c r="Q3126" s="293"/>
      <c r="R3126" s="293"/>
      <c r="S3126" s="293"/>
    </row>
    <row r="3127" spans="2:19" ht="15">
      <c r="B3127" s="247">
        <f t="shared" si="15"/>
        <v>6582</v>
      </c>
      <c r="C3127" s="293" t="s">
        <v>429</v>
      </c>
      <c r="D3127" s="294" t="s">
        <v>106</v>
      </c>
      <c r="E3127" s="455">
        <v>5200</v>
      </c>
      <c r="F3127" s="293" t="s">
        <v>198</v>
      </c>
      <c r="G3127" s="293" t="s">
        <v>4314</v>
      </c>
      <c r="H3127" s="544">
        <v>45113</v>
      </c>
      <c r="I3127" s="293" t="s">
        <v>164</v>
      </c>
      <c r="J3127" s="256" t="s">
        <v>3059</v>
      </c>
      <c r="K3127" s="293" t="s">
        <v>1749</v>
      </c>
      <c r="L3127" s="251" t="s">
        <v>5061</v>
      </c>
      <c r="M3127" s="298" t="s">
        <v>107</v>
      </c>
      <c r="N3127" s="353">
        <v>463</v>
      </c>
      <c r="O3127" s="296"/>
      <c r="P3127" s="297"/>
      <c r="Q3127" s="293"/>
      <c r="R3127" s="293"/>
      <c r="S3127" s="293"/>
    </row>
    <row r="3128" spans="2:19" ht="15">
      <c r="B3128" s="247">
        <f t="shared" si="15"/>
        <v>6583</v>
      </c>
      <c r="C3128" s="293" t="s">
        <v>429</v>
      </c>
      <c r="D3128" s="294" t="s">
        <v>4919</v>
      </c>
      <c r="E3128" s="455">
        <f>18060/4</f>
        <v>4515</v>
      </c>
      <c r="F3128" s="293" t="s">
        <v>2050</v>
      </c>
      <c r="G3128" s="293" t="s">
        <v>7</v>
      </c>
      <c r="H3128" s="544">
        <v>45113</v>
      </c>
      <c r="I3128" s="293" t="s">
        <v>164</v>
      </c>
      <c r="J3128" s="256" t="s">
        <v>5068</v>
      </c>
      <c r="K3128" s="293" t="s">
        <v>1772</v>
      </c>
      <c r="L3128" s="251" t="s">
        <v>5062</v>
      </c>
      <c r="M3128" s="298" t="s">
        <v>712</v>
      </c>
      <c r="N3128" s="353">
        <v>571</v>
      </c>
      <c r="O3128" s="296"/>
      <c r="P3128" s="297"/>
      <c r="Q3128" s="293"/>
      <c r="R3128" s="293"/>
      <c r="S3128" s="293"/>
    </row>
    <row r="3129" spans="2:19" ht="15">
      <c r="B3129" s="247">
        <f t="shared" si="15"/>
        <v>6584</v>
      </c>
      <c r="C3129" s="293" t="s">
        <v>429</v>
      </c>
      <c r="D3129" s="294" t="s">
        <v>6719</v>
      </c>
      <c r="E3129" s="455">
        <v>4200</v>
      </c>
      <c r="F3129" s="293" t="s">
        <v>518</v>
      </c>
      <c r="G3129" s="293" t="s">
        <v>7</v>
      </c>
      <c r="H3129" s="544">
        <v>45114</v>
      </c>
      <c r="I3129" s="293" t="s">
        <v>164</v>
      </c>
      <c r="J3129" s="256" t="s">
        <v>3312</v>
      </c>
      <c r="K3129" s="293" t="s">
        <v>1771</v>
      </c>
      <c r="L3129" s="251" t="s">
        <v>5063</v>
      </c>
      <c r="M3129" s="298" t="s">
        <v>4286</v>
      </c>
      <c r="N3129" s="353">
        <v>480</v>
      </c>
      <c r="O3129" s="296"/>
      <c r="P3129" s="297"/>
      <c r="Q3129" s="293"/>
      <c r="R3129" s="293"/>
      <c r="S3129" s="293"/>
    </row>
    <row r="3130" spans="2:19" ht="15">
      <c r="B3130" s="247">
        <f t="shared" si="15"/>
        <v>6585</v>
      </c>
      <c r="C3130" s="293" t="s">
        <v>429</v>
      </c>
      <c r="D3130" s="294" t="s">
        <v>3860</v>
      </c>
      <c r="E3130" s="455">
        <v>200</v>
      </c>
      <c r="F3130" s="293" t="s">
        <v>865</v>
      </c>
      <c r="G3130" s="293" t="s">
        <v>7</v>
      </c>
      <c r="H3130" s="544">
        <v>45114</v>
      </c>
      <c r="I3130" s="293" t="s">
        <v>284</v>
      </c>
      <c r="J3130" s="256" t="s">
        <v>5069</v>
      </c>
      <c r="K3130" s="293" t="s">
        <v>1770</v>
      </c>
      <c r="L3130" s="251" t="s">
        <v>5064</v>
      </c>
      <c r="M3130" s="298" t="s">
        <v>3853</v>
      </c>
      <c r="N3130" s="353">
        <v>461</v>
      </c>
      <c r="O3130" s="296"/>
      <c r="P3130" s="297"/>
      <c r="Q3130" s="293"/>
      <c r="R3130" s="293"/>
      <c r="S3130" s="293"/>
    </row>
    <row r="3131" spans="2:19" ht="15">
      <c r="B3131" s="247">
        <f t="shared" si="15"/>
        <v>6586</v>
      </c>
      <c r="C3131" s="293" t="s">
        <v>429</v>
      </c>
      <c r="D3131" s="539" t="s">
        <v>4914</v>
      </c>
      <c r="E3131" s="455">
        <f>18060/4</f>
        <v>4515</v>
      </c>
      <c r="F3131" s="293" t="s">
        <v>2050</v>
      </c>
      <c r="G3131" s="293" t="s">
        <v>7</v>
      </c>
      <c r="H3131" s="544">
        <v>45113</v>
      </c>
      <c r="I3131" s="293" t="s">
        <v>164</v>
      </c>
      <c r="J3131" s="256" t="s">
        <v>5068</v>
      </c>
      <c r="K3131" s="293" t="s">
        <v>1772</v>
      </c>
      <c r="L3131" s="251" t="s">
        <v>5062</v>
      </c>
      <c r="M3131" s="298"/>
      <c r="N3131" s="590">
        <v>568</v>
      </c>
      <c r="O3131" s="296"/>
      <c r="P3131" s="297"/>
      <c r="Q3131" s="293"/>
      <c r="R3131" s="293"/>
      <c r="S3131" s="293"/>
    </row>
    <row r="3132" spans="2:19" ht="15">
      <c r="B3132" s="247">
        <f t="shared" si="15"/>
        <v>6587</v>
      </c>
      <c r="C3132" s="293" t="s">
        <v>429</v>
      </c>
      <c r="D3132" s="539" t="s">
        <v>5067</v>
      </c>
      <c r="E3132" s="455">
        <f>18060/4</f>
        <v>4515</v>
      </c>
      <c r="F3132" s="293" t="s">
        <v>2050</v>
      </c>
      <c r="G3132" s="293" t="s">
        <v>7</v>
      </c>
      <c r="H3132" s="544">
        <v>45113</v>
      </c>
      <c r="I3132" s="293" t="s">
        <v>164</v>
      </c>
      <c r="J3132" s="256" t="s">
        <v>5068</v>
      </c>
      <c r="K3132" s="293" t="s">
        <v>1772</v>
      </c>
      <c r="L3132" s="251" t="s">
        <v>5062</v>
      </c>
      <c r="M3132" s="298"/>
      <c r="N3132" s="590">
        <v>569</v>
      </c>
      <c r="O3132" s="296"/>
      <c r="P3132" s="297"/>
      <c r="Q3132" s="293"/>
      <c r="R3132" s="293"/>
      <c r="S3132" s="293"/>
    </row>
    <row r="3133" spans="2:19" ht="15">
      <c r="B3133" s="247">
        <f t="shared" si="15"/>
        <v>6588</v>
      </c>
      <c r="C3133" s="293" t="s">
        <v>429</v>
      </c>
      <c r="D3133" s="539" t="s">
        <v>4917</v>
      </c>
      <c r="E3133" s="455">
        <f>18060/4</f>
        <v>4515</v>
      </c>
      <c r="F3133" s="293" t="s">
        <v>2050</v>
      </c>
      <c r="G3133" s="293" t="s">
        <v>7</v>
      </c>
      <c r="H3133" s="544">
        <v>45113</v>
      </c>
      <c r="I3133" s="293" t="s">
        <v>164</v>
      </c>
      <c r="J3133" s="256" t="s">
        <v>5068</v>
      </c>
      <c r="K3133" s="293" t="s">
        <v>1772</v>
      </c>
      <c r="L3133" s="251" t="s">
        <v>5062</v>
      </c>
      <c r="M3133" s="298"/>
      <c r="N3133" s="590">
        <v>570</v>
      </c>
      <c r="O3133" s="296"/>
      <c r="P3133" s="297"/>
      <c r="Q3133" s="293"/>
      <c r="R3133" s="293"/>
      <c r="S3133" s="293"/>
    </row>
    <row r="3134" spans="2:19" ht="15">
      <c r="B3134" s="247">
        <f t="shared" si="15"/>
        <v>6589</v>
      </c>
      <c r="C3134" s="293" t="s">
        <v>429</v>
      </c>
      <c r="D3134" s="294" t="s">
        <v>557</v>
      </c>
      <c r="E3134" s="455">
        <v>2180</v>
      </c>
      <c r="F3134" s="293" t="s">
        <v>518</v>
      </c>
      <c r="G3134" s="293" t="s">
        <v>7</v>
      </c>
      <c r="H3134" s="544">
        <v>44889</v>
      </c>
      <c r="I3134" s="293" t="s">
        <v>280</v>
      </c>
      <c r="J3134" s="256" t="s">
        <v>280</v>
      </c>
      <c r="K3134" s="293" t="s">
        <v>1771</v>
      </c>
      <c r="L3134" s="251" t="s">
        <v>5060</v>
      </c>
      <c r="M3134" s="298" t="s">
        <v>127</v>
      </c>
      <c r="N3134" s="353">
        <v>87</v>
      </c>
      <c r="O3134" s="296"/>
      <c r="P3134" s="297"/>
      <c r="Q3134" s="293"/>
      <c r="R3134" s="293"/>
      <c r="S3134" s="293"/>
    </row>
    <row r="3135" spans="2:19" ht="15">
      <c r="B3135" s="247">
        <f t="shared" ref="B3135:B3198" si="16">B3134+1</f>
        <v>6590</v>
      </c>
      <c r="C3135" s="293" t="s">
        <v>429</v>
      </c>
      <c r="D3135" s="294" t="s">
        <v>4284</v>
      </c>
      <c r="E3135" s="455">
        <v>4200</v>
      </c>
      <c r="F3135" s="293" t="s">
        <v>518</v>
      </c>
      <c r="G3135" s="293" t="s">
        <v>38</v>
      </c>
      <c r="H3135" s="544">
        <v>45089</v>
      </c>
      <c r="I3135" s="293" t="s">
        <v>164</v>
      </c>
      <c r="J3135" s="256" t="s">
        <v>5070</v>
      </c>
      <c r="K3135" s="293" t="s">
        <v>1771</v>
      </c>
      <c r="L3135" s="533">
        <v>1</v>
      </c>
      <c r="M3135" s="298" t="s">
        <v>4268</v>
      </c>
      <c r="N3135" s="353">
        <v>474</v>
      </c>
      <c r="O3135" s="296"/>
      <c r="P3135" s="297"/>
      <c r="Q3135" s="293"/>
      <c r="R3135" s="293"/>
      <c r="S3135" s="293"/>
    </row>
    <row r="3136" spans="2:19" ht="15">
      <c r="B3136" s="247">
        <f t="shared" si="16"/>
        <v>6591</v>
      </c>
      <c r="C3136" s="293" t="s">
        <v>429</v>
      </c>
      <c r="D3136" s="294" t="s">
        <v>1554</v>
      </c>
      <c r="E3136" s="455">
        <v>2180</v>
      </c>
      <c r="F3136" s="293" t="s">
        <v>163</v>
      </c>
      <c r="G3136" s="293" t="s">
        <v>7</v>
      </c>
      <c r="H3136" s="544">
        <v>45117</v>
      </c>
      <c r="I3136" s="293" t="s">
        <v>164</v>
      </c>
      <c r="J3136" s="256" t="s">
        <v>5078</v>
      </c>
      <c r="K3136" s="293" t="s">
        <v>1751</v>
      </c>
      <c r="L3136" s="251" t="s">
        <v>5072</v>
      </c>
      <c r="M3136" s="298" t="s">
        <v>1586</v>
      </c>
      <c r="N3136" s="353">
        <v>325</v>
      </c>
      <c r="O3136" s="296"/>
      <c r="P3136" s="297"/>
      <c r="Q3136" s="293"/>
      <c r="R3136" s="293"/>
      <c r="S3136" s="293"/>
    </row>
    <row r="3137" spans="2:19" ht="15">
      <c r="B3137" s="247">
        <f t="shared" si="16"/>
        <v>6592</v>
      </c>
      <c r="C3137" s="293" t="s">
        <v>429</v>
      </c>
      <c r="D3137" s="294" t="s">
        <v>4772</v>
      </c>
      <c r="E3137" s="455">
        <v>3180</v>
      </c>
      <c r="F3137" s="293" t="s">
        <v>518</v>
      </c>
      <c r="G3137" s="293" t="s">
        <v>7</v>
      </c>
      <c r="H3137" s="544">
        <v>45117</v>
      </c>
      <c r="I3137" s="293" t="s">
        <v>164</v>
      </c>
      <c r="J3137" s="256" t="s">
        <v>3669</v>
      </c>
      <c r="K3137" s="293" t="s">
        <v>1771</v>
      </c>
      <c r="L3137" s="251" t="s">
        <v>5073</v>
      </c>
      <c r="M3137" s="298" t="s">
        <v>4542</v>
      </c>
      <c r="N3137" s="353">
        <v>498</v>
      </c>
      <c r="O3137" s="296"/>
      <c r="P3137" s="297"/>
      <c r="Q3137" s="293"/>
      <c r="R3137" s="293"/>
      <c r="S3137" s="293"/>
    </row>
    <row r="3138" spans="2:19" ht="15">
      <c r="B3138" s="247">
        <f t="shared" si="16"/>
        <v>6593</v>
      </c>
      <c r="C3138" s="293" t="s">
        <v>294</v>
      </c>
      <c r="D3138" s="294" t="s">
        <v>118</v>
      </c>
      <c r="E3138" s="455">
        <v>3350</v>
      </c>
      <c r="F3138" s="293" t="s">
        <v>198</v>
      </c>
      <c r="G3138" s="293" t="s">
        <v>7</v>
      </c>
      <c r="H3138" s="544">
        <v>45117</v>
      </c>
      <c r="I3138" s="293" t="s">
        <v>164</v>
      </c>
      <c r="J3138" s="256" t="s">
        <v>681</v>
      </c>
      <c r="K3138" s="293" t="s">
        <v>1749</v>
      </c>
      <c r="L3138" s="251" t="s">
        <v>5074</v>
      </c>
      <c r="M3138" s="298" t="s">
        <v>119</v>
      </c>
      <c r="N3138" s="353">
        <v>250</v>
      </c>
      <c r="O3138" s="296"/>
      <c r="P3138" s="297"/>
      <c r="Q3138" s="293"/>
      <c r="R3138" s="293"/>
      <c r="S3138" s="293"/>
    </row>
    <row r="3139" spans="2:19" ht="15">
      <c r="B3139" s="247">
        <f t="shared" si="16"/>
        <v>6594</v>
      </c>
      <c r="C3139" s="293" t="s">
        <v>294</v>
      </c>
      <c r="D3139" s="294" t="s">
        <v>118</v>
      </c>
      <c r="E3139" s="455">
        <v>3350</v>
      </c>
      <c r="F3139" s="293" t="s">
        <v>198</v>
      </c>
      <c r="G3139" s="293" t="s">
        <v>7</v>
      </c>
      <c r="H3139" s="544">
        <v>45117</v>
      </c>
      <c r="I3139" s="293" t="s">
        <v>164</v>
      </c>
      <c r="J3139" s="256" t="s">
        <v>5079</v>
      </c>
      <c r="K3139" s="293" t="s">
        <v>1749</v>
      </c>
      <c r="L3139" s="251" t="s">
        <v>5075</v>
      </c>
      <c r="M3139" s="298" t="s">
        <v>119</v>
      </c>
      <c r="N3139" s="353">
        <v>250</v>
      </c>
      <c r="O3139" s="296"/>
      <c r="P3139" s="297"/>
      <c r="Q3139" s="293"/>
      <c r="R3139" s="293"/>
      <c r="S3139" s="293"/>
    </row>
    <row r="3140" spans="2:19" ht="15.6" thickBot="1">
      <c r="B3140" s="247">
        <f t="shared" si="16"/>
        <v>6595</v>
      </c>
      <c r="C3140" s="293" t="s">
        <v>429</v>
      </c>
      <c r="D3140" s="294" t="s">
        <v>259</v>
      </c>
      <c r="E3140" s="455">
        <v>2175</v>
      </c>
      <c r="F3140" s="293" t="s">
        <v>303</v>
      </c>
      <c r="G3140" s="293" t="s">
        <v>7</v>
      </c>
      <c r="H3140" s="544">
        <v>45117</v>
      </c>
      <c r="I3140" s="293" t="s">
        <v>164</v>
      </c>
      <c r="J3140" s="256" t="s">
        <v>4973</v>
      </c>
      <c r="K3140" s="293" t="s">
        <v>1775</v>
      </c>
      <c r="L3140" s="251" t="s">
        <v>5076</v>
      </c>
      <c r="M3140" s="298" t="s">
        <v>1382</v>
      </c>
      <c r="N3140" s="353">
        <v>207</v>
      </c>
      <c r="O3140" s="296"/>
      <c r="P3140" s="297"/>
      <c r="Q3140" s="293"/>
      <c r="R3140" s="293"/>
      <c r="S3140" s="293"/>
    </row>
    <row r="3141" spans="2:19" ht="15.6" thickBot="1">
      <c r="B3141" s="247">
        <f t="shared" si="16"/>
        <v>6596</v>
      </c>
      <c r="C3141" s="293" t="s">
        <v>429</v>
      </c>
      <c r="D3141" s="288" t="s">
        <v>989</v>
      </c>
      <c r="E3141" s="455">
        <v>4200</v>
      </c>
      <c r="F3141" s="293" t="s">
        <v>163</v>
      </c>
      <c r="G3141" s="293" t="s">
        <v>7</v>
      </c>
      <c r="H3141" s="544">
        <v>45117</v>
      </c>
      <c r="I3141" s="293" t="s">
        <v>164</v>
      </c>
      <c r="J3141" s="256" t="s">
        <v>3669</v>
      </c>
      <c r="K3141" s="293" t="s">
        <v>1751</v>
      </c>
      <c r="L3141" s="251" t="s">
        <v>5077</v>
      </c>
      <c r="M3141" s="298" t="s">
        <v>987</v>
      </c>
      <c r="N3141" s="353">
        <v>471</v>
      </c>
      <c r="O3141" s="296"/>
      <c r="P3141" s="297"/>
      <c r="Q3141" s="293"/>
      <c r="R3141" s="293"/>
      <c r="S3141" s="293"/>
    </row>
    <row r="3142" spans="2:19" ht="15">
      <c r="B3142" s="247">
        <f t="shared" si="16"/>
        <v>6597</v>
      </c>
      <c r="C3142" s="293" t="s">
        <v>429</v>
      </c>
      <c r="D3142" s="294" t="s">
        <v>2112</v>
      </c>
      <c r="E3142" s="455">
        <v>200</v>
      </c>
      <c r="F3142" s="293" t="s">
        <v>163</v>
      </c>
      <c r="G3142" s="293" t="s">
        <v>7</v>
      </c>
      <c r="H3142" s="544">
        <v>45118</v>
      </c>
      <c r="I3142" s="293" t="s">
        <v>284</v>
      </c>
      <c r="J3142" s="256" t="s">
        <v>5082</v>
      </c>
      <c r="K3142" s="293" t="s">
        <v>1751</v>
      </c>
      <c r="L3142" s="251" t="s">
        <v>5080</v>
      </c>
      <c r="M3142" s="298" t="s">
        <v>2108</v>
      </c>
      <c r="N3142" s="353">
        <v>360</v>
      </c>
      <c r="O3142" s="296"/>
      <c r="P3142" s="297"/>
      <c r="Q3142" s="293"/>
      <c r="R3142" s="293"/>
      <c r="S3142" s="293"/>
    </row>
    <row r="3143" spans="2:19" ht="15">
      <c r="B3143" s="247">
        <f t="shared" si="16"/>
        <v>6598</v>
      </c>
      <c r="C3143" s="293" t="s">
        <v>429</v>
      </c>
      <c r="D3143" s="294" t="s">
        <v>2116</v>
      </c>
      <c r="E3143" s="455">
        <v>200</v>
      </c>
      <c r="F3143" s="293" t="s">
        <v>163</v>
      </c>
      <c r="G3143" s="293" t="s">
        <v>7</v>
      </c>
      <c r="H3143" s="544">
        <v>45118</v>
      </c>
      <c r="I3143" s="293" t="s">
        <v>284</v>
      </c>
      <c r="J3143" s="256" t="s">
        <v>5082</v>
      </c>
      <c r="K3143" s="293" t="s">
        <v>1751</v>
      </c>
      <c r="L3143" s="251" t="s">
        <v>5081</v>
      </c>
      <c r="M3143" s="298" t="s">
        <v>2115</v>
      </c>
      <c r="N3143" s="353">
        <v>361</v>
      </c>
      <c r="O3143" s="296"/>
      <c r="P3143" s="297"/>
      <c r="Q3143" s="293"/>
      <c r="R3143" s="293"/>
      <c r="S3143" s="293"/>
    </row>
    <row r="3144" spans="2:19" ht="15">
      <c r="B3144" s="247">
        <f t="shared" si="16"/>
        <v>6599</v>
      </c>
      <c r="C3144" s="293" t="s">
        <v>429</v>
      </c>
      <c r="D3144" s="294" t="s">
        <v>517</v>
      </c>
      <c r="E3144" s="455">
        <v>700</v>
      </c>
      <c r="F3144" s="293" t="s">
        <v>518</v>
      </c>
      <c r="G3144" s="293" t="s">
        <v>7</v>
      </c>
      <c r="H3144" s="544">
        <v>45121</v>
      </c>
      <c r="I3144" s="293" t="s">
        <v>402</v>
      </c>
      <c r="J3144" s="256" t="s">
        <v>5088</v>
      </c>
      <c r="K3144" s="293" t="s">
        <v>1771</v>
      </c>
      <c r="L3144" s="251" t="s">
        <v>5085</v>
      </c>
      <c r="M3144" s="298" t="s">
        <v>841</v>
      </c>
      <c r="N3144" s="353">
        <v>298</v>
      </c>
      <c r="O3144" s="296"/>
      <c r="P3144" s="297"/>
      <c r="Q3144" s="293"/>
      <c r="R3144" s="293"/>
      <c r="S3144" s="293"/>
    </row>
    <row r="3145" spans="2:19" ht="15">
      <c r="B3145" s="247">
        <f t="shared" si="16"/>
        <v>6600</v>
      </c>
      <c r="C3145" s="293" t="s">
        <v>429</v>
      </c>
      <c r="D3145" s="294" t="s">
        <v>2116</v>
      </c>
      <c r="E3145" s="455">
        <v>4400</v>
      </c>
      <c r="F3145" s="293" t="s">
        <v>163</v>
      </c>
      <c r="G3145" s="293" t="s">
        <v>7</v>
      </c>
      <c r="H3145" s="544">
        <v>45121</v>
      </c>
      <c r="I3145" s="293" t="s">
        <v>164</v>
      </c>
      <c r="J3145" s="256" t="s">
        <v>5089</v>
      </c>
      <c r="K3145" s="293" t="s">
        <v>1751</v>
      </c>
      <c r="L3145" s="251" t="s">
        <v>5086</v>
      </c>
      <c r="M3145" s="298" t="s">
        <v>2115</v>
      </c>
      <c r="N3145" s="353">
        <v>361</v>
      </c>
      <c r="O3145" s="296"/>
      <c r="P3145" s="297"/>
      <c r="Q3145" s="293"/>
      <c r="R3145" s="293"/>
      <c r="S3145" s="293"/>
    </row>
    <row r="3146" spans="2:19" ht="15">
      <c r="B3146" s="247">
        <f t="shared" si="16"/>
        <v>6601</v>
      </c>
      <c r="C3146" s="293" t="s">
        <v>429</v>
      </c>
      <c r="D3146" s="294" t="s">
        <v>1428</v>
      </c>
      <c r="E3146" s="455">
        <v>2800</v>
      </c>
      <c r="F3146" s="293" t="s">
        <v>198</v>
      </c>
      <c r="G3146" s="293" t="s">
        <v>7</v>
      </c>
      <c r="H3146" s="544">
        <v>45121</v>
      </c>
      <c r="I3146" s="293" t="s">
        <v>164</v>
      </c>
      <c r="J3146" s="256" t="s">
        <v>5090</v>
      </c>
      <c r="K3146" s="293" t="s">
        <v>1749</v>
      </c>
      <c r="L3146" s="251" t="s">
        <v>5087</v>
      </c>
      <c r="M3146" s="298" t="s">
        <v>116</v>
      </c>
      <c r="N3146" s="353">
        <v>249</v>
      </c>
      <c r="O3146" s="296"/>
      <c r="P3146" s="297"/>
      <c r="Q3146" s="293"/>
      <c r="R3146" s="293"/>
      <c r="S3146" s="293"/>
    </row>
    <row r="3147" spans="2:19" ht="15">
      <c r="B3147" s="247">
        <f t="shared" si="16"/>
        <v>6602</v>
      </c>
      <c r="C3147" s="293" t="s">
        <v>427</v>
      </c>
      <c r="D3147" s="294" t="s">
        <v>449</v>
      </c>
      <c r="E3147" s="455">
        <v>17000</v>
      </c>
      <c r="F3147" s="293" t="s">
        <v>303</v>
      </c>
      <c r="G3147" s="293" t="s">
        <v>38</v>
      </c>
      <c r="H3147" s="544">
        <v>45120</v>
      </c>
      <c r="I3147" s="293" t="s">
        <v>634</v>
      </c>
      <c r="J3147" s="256" t="s">
        <v>2513</v>
      </c>
      <c r="K3147" s="293" t="s">
        <v>1775</v>
      </c>
      <c r="L3147" s="251">
        <v>1</v>
      </c>
      <c r="M3147" s="298" t="s">
        <v>1396</v>
      </c>
      <c r="N3147" s="353">
        <v>234</v>
      </c>
      <c r="O3147" s="296"/>
      <c r="P3147" s="297"/>
      <c r="Q3147" s="293"/>
      <c r="R3147" s="293"/>
      <c r="S3147" s="293"/>
    </row>
    <row r="3148" spans="2:19" ht="15">
      <c r="B3148" s="247">
        <f t="shared" si="16"/>
        <v>6603</v>
      </c>
      <c r="C3148" s="293" t="s">
        <v>429</v>
      </c>
      <c r="D3148" s="294" t="s">
        <v>56</v>
      </c>
      <c r="E3148" s="455">
        <v>10000</v>
      </c>
      <c r="F3148" s="293" t="s">
        <v>198</v>
      </c>
      <c r="G3148" s="293" t="s">
        <v>7</v>
      </c>
      <c r="H3148" s="544">
        <v>45121</v>
      </c>
      <c r="I3148" s="293" t="s">
        <v>634</v>
      </c>
      <c r="J3148" s="256" t="s">
        <v>2513</v>
      </c>
      <c r="K3148" s="293" t="s">
        <v>1749</v>
      </c>
      <c r="L3148" s="251">
        <v>1</v>
      </c>
      <c r="M3148" s="298" t="s">
        <v>57</v>
      </c>
      <c r="N3148" s="353">
        <v>95</v>
      </c>
      <c r="O3148" s="296"/>
      <c r="P3148" s="297"/>
      <c r="Q3148" s="293"/>
      <c r="R3148" s="293"/>
      <c r="S3148" s="293"/>
    </row>
    <row r="3149" spans="2:19" ht="15">
      <c r="B3149" s="247">
        <f t="shared" si="16"/>
        <v>6604</v>
      </c>
      <c r="C3149" s="463" t="s">
        <v>429</v>
      </c>
      <c r="D3149" s="477" t="s">
        <v>381</v>
      </c>
      <c r="E3149" s="455">
        <v>7250</v>
      </c>
      <c r="F3149" s="463" t="s">
        <v>198</v>
      </c>
      <c r="G3149" s="293" t="s">
        <v>7</v>
      </c>
      <c r="H3149" s="544">
        <v>45124</v>
      </c>
      <c r="I3149" s="298" t="s">
        <v>634</v>
      </c>
      <c r="J3149" s="256" t="s">
        <v>573</v>
      </c>
      <c r="K3149" s="463" t="s">
        <v>1749</v>
      </c>
      <c r="L3149" s="251" t="s">
        <v>5093</v>
      </c>
      <c r="M3149" s="463" t="s">
        <v>154</v>
      </c>
      <c r="N3149" s="251">
        <v>92</v>
      </c>
      <c r="O3149" s="296"/>
      <c r="P3149" s="297"/>
      <c r="Q3149" s="293"/>
      <c r="R3149" s="293"/>
      <c r="S3149" s="293"/>
    </row>
    <row r="3150" spans="2:19" ht="15">
      <c r="B3150" s="247">
        <f t="shared" si="16"/>
        <v>6605</v>
      </c>
      <c r="C3150" s="293" t="s">
        <v>429</v>
      </c>
      <c r="D3150" s="294" t="s">
        <v>137</v>
      </c>
      <c r="E3150" s="455">
        <v>4000</v>
      </c>
      <c r="F3150" s="293" t="s">
        <v>303</v>
      </c>
      <c r="G3150" s="293" t="s">
        <v>4314</v>
      </c>
      <c r="H3150" s="544">
        <v>45128</v>
      </c>
      <c r="I3150" s="293" t="s">
        <v>224</v>
      </c>
      <c r="J3150" s="256" t="s">
        <v>2513</v>
      </c>
      <c r="K3150" s="293" t="s">
        <v>1775</v>
      </c>
      <c r="L3150" s="251" t="s">
        <v>5096</v>
      </c>
      <c r="M3150" s="298" t="s">
        <v>138</v>
      </c>
      <c r="N3150" s="353">
        <v>255</v>
      </c>
      <c r="O3150" s="296"/>
      <c r="P3150" s="297"/>
      <c r="Q3150" s="293"/>
      <c r="R3150" s="293"/>
      <c r="S3150" s="293"/>
    </row>
    <row r="3151" spans="2:19" ht="15">
      <c r="B3151" s="247">
        <f t="shared" si="16"/>
        <v>6606</v>
      </c>
      <c r="C3151" s="293" t="s">
        <v>429</v>
      </c>
      <c r="D3151" s="294" t="s">
        <v>420</v>
      </c>
      <c r="E3151" s="455">
        <v>4335</v>
      </c>
      <c r="F3151" s="293" t="s">
        <v>198</v>
      </c>
      <c r="G3151" s="293" t="s">
        <v>4314</v>
      </c>
      <c r="H3151" s="544">
        <v>45128</v>
      </c>
      <c r="I3151" s="293" t="s">
        <v>164</v>
      </c>
      <c r="J3151" s="256" t="s">
        <v>5112</v>
      </c>
      <c r="K3151" s="293" t="s">
        <v>1749</v>
      </c>
      <c r="L3151" s="251" t="s">
        <v>5097</v>
      </c>
      <c r="M3151" s="298" t="s">
        <v>1457</v>
      </c>
      <c r="N3151" s="353">
        <v>462</v>
      </c>
      <c r="O3151" s="296"/>
      <c r="P3151" s="297"/>
      <c r="Q3151" s="293"/>
      <c r="R3151" s="293"/>
      <c r="S3151" s="293"/>
    </row>
    <row r="3152" spans="2:19" ht="15">
      <c r="B3152" s="247">
        <f t="shared" si="16"/>
        <v>6607</v>
      </c>
      <c r="C3152" s="293" t="s">
        <v>429</v>
      </c>
      <c r="D3152" s="294" t="s">
        <v>2900</v>
      </c>
      <c r="E3152" s="455">
        <v>2275</v>
      </c>
      <c r="F3152" s="293" t="s">
        <v>518</v>
      </c>
      <c r="G3152" s="293" t="s">
        <v>7</v>
      </c>
      <c r="H3152" s="544">
        <v>45128</v>
      </c>
      <c r="I3152" s="293" t="s">
        <v>164</v>
      </c>
      <c r="J3152" s="256" t="s">
        <v>5113</v>
      </c>
      <c r="K3152" s="293" t="s">
        <v>1771</v>
      </c>
      <c r="L3152" s="251" t="s">
        <v>5098</v>
      </c>
      <c r="M3152" s="298" t="s">
        <v>2898</v>
      </c>
      <c r="N3152" s="353">
        <v>430</v>
      </c>
      <c r="O3152" s="296"/>
      <c r="P3152" s="297"/>
      <c r="Q3152" s="293"/>
      <c r="R3152" s="293"/>
      <c r="S3152" s="293"/>
    </row>
    <row r="3153" spans="2:19" ht="15">
      <c r="B3153" s="247">
        <f t="shared" si="16"/>
        <v>6608</v>
      </c>
      <c r="C3153" s="293" t="s">
        <v>429</v>
      </c>
      <c r="D3153" s="294" t="s">
        <v>2896</v>
      </c>
      <c r="E3153" s="455">
        <v>2275</v>
      </c>
      <c r="F3153" s="293" t="s">
        <v>518</v>
      </c>
      <c r="G3153" s="293" t="s">
        <v>7</v>
      </c>
      <c r="H3153" s="544">
        <v>45128</v>
      </c>
      <c r="I3153" s="293" t="s">
        <v>164</v>
      </c>
      <c r="J3153" s="256" t="s">
        <v>5113</v>
      </c>
      <c r="K3153" s="293" t="s">
        <v>1771</v>
      </c>
      <c r="L3153" s="251" t="s">
        <v>5099</v>
      </c>
      <c r="M3153" s="298" t="s">
        <v>2894</v>
      </c>
      <c r="N3153" s="353">
        <v>429</v>
      </c>
      <c r="O3153" s="296"/>
      <c r="P3153" s="297"/>
      <c r="Q3153" s="293"/>
      <c r="R3153" s="293"/>
      <c r="S3153" s="293"/>
    </row>
    <row r="3154" spans="2:19" ht="15">
      <c r="B3154" s="247">
        <f t="shared" si="16"/>
        <v>6609</v>
      </c>
      <c r="C3154" s="293" t="s">
        <v>429</v>
      </c>
      <c r="D3154" s="294" t="s">
        <v>3854</v>
      </c>
      <c r="E3154" s="455">
        <v>2275</v>
      </c>
      <c r="F3154" s="293" t="s">
        <v>518</v>
      </c>
      <c r="G3154" s="293" t="s">
        <v>7</v>
      </c>
      <c r="H3154" s="544">
        <v>45108</v>
      </c>
      <c r="I3154" s="293" t="s">
        <v>164</v>
      </c>
      <c r="J3154" s="256" t="s">
        <v>3845</v>
      </c>
      <c r="K3154" s="293" t="s">
        <v>1771</v>
      </c>
      <c r="L3154" s="251" t="s">
        <v>5100</v>
      </c>
      <c r="M3154" s="298" t="s">
        <v>3853</v>
      </c>
      <c r="N3154" s="353">
        <v>460</v>
      </c>
      <c r="O3154" s="296"/>
      <c r="P3154" s="297"/>
      <c r="Q3154" s="293"/>
      <c r="R3154" s="293"/>
      <c r="S3154" s="293"/>
    </row>
    <row r="3155" spans="2:19" ht="15">
      <c r="B3155" s="247">
        <f t="shared" si="16"/>
        <v>6610</v>
      </c>
      <c r="C3155" s="293" t="s">
        <v>429</v>
      </c>
      <c r="D3155" s="294" t="s">
        <v>8684</v>
      </c>
      <c r="E3155" s="455">
        <v>6700</v>
      </c>
      <c r="F3155" s="293" t="s">
        <v>198</v>
      </c>
      <c r="G3155" s="293" t="s">
        <v>7</v>
      </c>
      <c r="H3155" s="544">
        <v>45127</v>
      </c>
      <c r="I3155" s="293" t="s">
        <v>164</v>
      </c>
      <c r="J3155" s="256" t="s">
        <v>5668</v>
      </c>
      <c r="K3155" s="293" t="s">
        <v>1749</v>
      </c>
      <c r="L3155" s="251" t="s">
        <v>5101</v>
      </c>
      <c r="M3155" s="298" t="s">
        <v>2871</v>
      </c>
      <c r="N3155" s="353">
        <v>422</v>
      </c>
      <c r="O3155" s="296"/>
      <c r="P3155" s="297"/>
      <c r="Q3155" s="293"/>
      <c r="R3155" s="293"/>
      <c r="S3155" s="293"/>
    </row>
    <row r="3156" spans="2:19" ht="15">
      <c r="B3156" s="247">
        <f t="shared" si="16"/>
        <v>6611</v>
      </c>
      <c r="C3156" s="293" t="s">
        <v>429</v>
      </c>
      <c r="D3156" s="294" t="s">
        <v>4869</v>
      </c>
      <c r="E3156" s="455">
        <v>5200</v>
      </c>
      <c r="F3156" s="293" t="s">
        <v>198</v>
      </c>
      <c r="G3156" s="293" t="s">
        <v>7</v>
      </c>
      <c r="H3156" s="544">
        <v>45127</v>
      </c>
      <c r="I3156" s="293" t="s">
        <v>164</v>
      </c>
      <c r="J3156" s="256" t="s">
        <v>5114</v>
      </c>
      <c r="K3156" s="293" t="s">
        <v>1749</v>
      </c>
      <c r="L3156" s="251" t="s">
        <v>5102</v>
      </c>
      <c r="M3156" s="298" t="s">
        <v>4868</v>
      </c>
      <c r="N3156" s="353">
        <v>566</v>
      </c>
      <c r="O3156" s="296"/>
      <c r="P3156" s="297"/>
      <c r="Q3156" s="293"/>
      <c r="R3156" s="293"/>
      <c r="S3156" s="293"/>
    </row>
    <row r="3157" spans="2:19" ht="15">
      <c r="B3157" s="247">
        <f t="shared" si="16"/>
        <v>6612</v>
      </c>
      <c r="C3157" s="293" t="s">
        <v>429</v>
      </c>
      <c r="D3157" s="294" t="s">
        <v>4512</v>
      </c>
      <c r="E3157" s="455">
        <v>3575</v>
      </c>
      <c r="F3157" s="293" t="s">
        <v>163</v>
      </c>
      <c r="G3157" s="293" t="s">
        <v>7</v>
      </c>
      <c r="H3157" s="544">
        <v>45127</v>
      </c>
      <c r="I3157" s="293" t="s">
        <v>164</v>
      </c>
      <c r="J3157" s="256" t="s">
        <v>2061</v>
      </c>
      <c r="K3157" s="293" t="s">
        <v>1751</v>
      </c>
      <c r="L3157" s="251" t="s">
        <v>5103</v>
      </c>
      <c r="M3157" s="298" t="s">
        <v>4510</v>
      </c>
      <c r="N3157" s="353">
        <v>494</v>
      </c>
      <c r="O3157" s="296"/>
      <c r="P3157" s="297"/>
      <c r="Q3157" s="293"/>
      <c r="R3157" s="293"/>
      <c r="S3157" s="293"/>
    </row>
    <row r="3158" spans="2:19" ht="15">
      <c r="B3158" s="247">
        <f t="shared" si="16"/>
        <v>6613</v>
      </c>
      <c r="C3158" s="293" t="s">
        <v>429</v>
      </c>
      <c r="D3158" s="294" t="s">
        <v>557</v>
      </c>
      <c r="E3158" s="536">
        <v>5000</v>
      </c>
      <c r="F3158" s="293" t="s">
        <v>518</v>
      </c>
      <c r="G3158" s="293" t="s">
        <v>7</v>
      </c>
      <c r="H3158" s="544">
        <v>45126</v>
      </c>
      <c r="I3158" s="293" t="s">
        <v>634</v>
      </c>
      <c r="J3158" s="256" t="s">
        <v>694</v>
      </c>
      <c r="K3158" s="293" t="s">
        <v>1771</v>
      </c>
      <c r="L3158" s="744" t="s">
        <v>5301</v>
      </c>
      <c r="M3158" s="298" t="s">
        <v>127</v>
      </c>
      <c r="N3158" s="353"/>
      <c r="O3158" s="296"/>
      <c r="P3158" s="297"/>
      <c r="Q3158" s="293"/>
      <c r="R3158" s="293"/>
      <c r="S3158" s="293"/>
    </row>
    <row r="3159" spans="2:19" ht="15">
      <c r="B3159" s="247">
        <f t="shared" si="16"/>
        <v>6614</v>
      </c>
      <c r="C3159" s="293" t="s">
        <v>427</v>
      </c>
      <c r="D3159" s="294" t="s">
        <v>5120</v>
      </c>
      <c r="E3159" s="455">
        <v>1163200</v>
      </c>
      <c r="F3159" s="293" t="s">
        <v>712</v>
      </c>
      <c r="G3159" s="293" t="s">
        <v>7</v>
      </c>
      <c r="H3159" s="544">
        <v>45126</v>
      </c>
      <c r="I3159" s="293" t="s">
        <v>284</v>
      </c>
      <c r="J3159" s="256" t="s">
        <v>5121</v>
      </c>
      <c r="K3159" s="293" t="s">
        <v>1751</v>
      </c>
      <c r="L3159" s="251" t="s">
        <v>5104</v>
      </c>
      <c r="M3159" s="298" t="s">
        <v>712</v>
      </c>
      <c r="N3159" s="353">
        <v>0</v>
      </c>
      <c r="O3159" s="296"/>
      <c r="P3159" s="297"/>
      <c r="Q3159" s="293"/>
      <c r="R3159" s="293"/>
      <c r="S3159" s="293"/>
    </row>
    <row r="3160" spans="2:19" ht="15">
      <c r="B3160" s="247">
        <f t="shared" si="16"/>
        <v>6615</v>
      </c>
      <c r="C3160" s="293" t="s">
        <v>429</v>
      </c>
      <c r="D3160" s="294" t="s">
        <v>4398</v>
      </c>
      <c r="E3160" s="455">
        <v>2275</v>
      </c>
      <c r="F3160" s="293" t="s">
        <v>303</v>
      </c>
      <c r="G3160" s="293" t="s">
        <v>4314</v>
      </c>
      <c r="H3160" s="544">
        <v>45125</v>
      </c>
      <c r="I3160" s="293" t="s">
        <v>164</v>
      </c>
      <c r="J3160" s="256" t="s">
        <v>4973</v>
      </c>
      <c r="K3160" s="293" t="s">
        <v>1775</v>
      </c>
      <c r="L3160" s="251" t="s">
        <v>5105</v>
      </c>
      <c r="M3160" s="298" t="s">
        <v>4397</v>
      </c>
      <c r="N3160" s="353">
        <v>488</v>
      </c>
      <c r="O3160" s="296"/>
      <c r="P3160" s="297"/>
      <c r="Q3160" s="293"/>
      <c r="R3160" s="293"/>
      <c r="S3160" s="293"/>
    </row>
    <row r="3161" spans="2:19" ht="15">
      <c r="B3161" s="247">
        <f t="shared" si="16"/>
        <v>6616</v>
      </c>
      <c r="C3161" s="293" t="s">
        <v>429</v>
      </c>
      <c r="D3161" s="294" t="s">
        <v>361</v>
      </c>
      <c r="E3161" s="455">
        <v>2800</v>
      </c>
      <c r="F3161" s="293" t="s">
        <v>198</v>
      </c>
      <c r="G3161" s="293" t="s">
        <v>7</v>
      </c>
      <c r="H3161" s="544">
        <v>45125</v>
      </c>
      <c r="I3161" s="293" t="s">
        <v>164</v>
      </c>
      <c r="J3161" s="256" t="s">
        <v>3092</v>
      </c>
      <c r="K3161" s="293" t="s">
        <v>1751</v>
      </c>
      <c r="L3161" s="251" t="s">
        <v>5106</v>
      </c>
      <c r="M3161" s="298" t="s">
        <v>1176</v>
      </c>
      <c r="N3161" s="353">
        <v>465</v>
      </c>
      <c r="O3161" s="296"/>
      <c r="P3161" s="297"/>
      <c r="Q3161" s="293"/>
      <c r="R3161" s="293"/>
      <c r="S3161" s="293"/>
    </row>
    <row r="3162" spans="2:19" ht="15">
      <c r="B3162" s="247">
        <f t="shared" si="16"/>
        <v>6617</v>
      </c>
      <c r="C3162" s="293" t="s">
        <v>433</v>
      </c>
      <c r="D3162" s="294" t="s">
        <v>2344</v>
      </c>
      <c r="E3162" s="455">
        <v>4000</v>
      </c>
      <c r="F3162" s="293" t="s">
        <v>166</v>
      </c>
      <c r="G3162" s="293" t="s">
        <v>7</v>
      </c>
      <c r="H3162" s="544">
        <v>45125</v>
      </c>
      <c r="I3162" s="293" t="s">
        <v>224</v>
      </c>
      <c r="J3162" s="256" t="s">
        <v>5117</v>
      </c>
      <c r="K3162" s="293" t="s">
        <v>903</v>
      </c>
      <c r="L3162" s="251" t="s">
        <v>5107</v>
      </c>
      <c r="M3162" s="298" t="s">
        <v>927</v>
      </c>
      <c r="N3162" s="353">
        <v>7</v>
      </c>
      <c r="O3162" s="296"/>
      <c r="P3162" s="297"/>
      <c r="Q3162" s="293"/>
      <c r="R3162" s="293"/>
      <c r="S3162" s="293"/>
    </row>
    <row r="3163" spans="2:19" ht="15">
      <c r="B3163" s="247">
        <f t="shared" si="16"/>
        <v>6618</v>
      </c>
      <c r="C3163" s="293" t="s">
        <v>429</v>
      </c>
      <c r="D3163" s="294" t="s">
        <v>5095</v>
      </c>
      <c r="E3163" s="455">
        <v>2800</v>
      </c>
      <c r="F3163" s="293" t="s">
        <v>198</v>
      </c>
      <c r="G3163" s="293" t="s">
        <v>7</v>
      </c>
      <c r="H3163" s="544">
        <v>45125</v>
      </c>
      <c r="I3163" s="293" t="s">
        <v>164</v>
      </c>
      <c r="J3163" s="256" t="s">
        <v>2455</v>
      </c>
      <c r="K3163" s="293" t="s">
        <v>1749</v>
      </c>
      <c r="L3163" s="251" t="s">
        <v>5108</v>
      </c>
      <c r="M3163" s="298" t="s">
        <v>712</v>
      </c>
      <c r="N3163" s="353">
        <v>579</v>
      </c>
      <c r="O3163" s="296"/>
      <c r="P3163" s="297"/>
      <c r="Q3163" s="293"/>
      <c r="R3163" s="293"/>
      <c r="S3163" s="293"/>
    </row>
    <row r="3164" spans="2:19" ht="15">
      <c r="B3164" s="247">
        <f t="shared" si="16"/>
        <v>6619</v>
      </c>
      <c r="C3164" s="293" t="s">
        <v>429</v>
      </c>
      <c r="D3164" s="294" t="s">
        <v>2433</v>
      </c>
      <c r="E3164" s="455">
        <v>650</v>
      </c>
      <c r="F3164" s="293" t="s">
        <v>865</v>
      </c>
      <c r="G3164" s="293" t="s">
        <v>7</v>
      </c>
      <c r="H3164" s="544">
        <v>45124</v>
      </c>
      <c r="I3164" s="293" t="s">
        <v>402</v>
      </c>
      <c r="J3164" s="256" t="s">
        <v>399</v>
      </c>
      <c r="K3164" s="293" t="s">
        <v>1770</v>
      </c>
      <c r="L3164" s="251" t="s">
        <v>5109</v>
      </c>
      <c r="M3164" s="298" t="s">
        <v>2432</v>
      </c>
      <c r="N3164" s="353">
        <v>372</v>
      </c>
      <c r="O3164" s="296"/>
      <c r="P3164" s="297"/>
      <c r="Q3164" s="293"/>
      <c r="R3164" s="293"/>
      <c r="S3164" s="293"/>
    </row>
    <row r="3165" spans="2:19" ht="15">
      <c r="B3165" s="247">
        <f t="shared" si="16"/>
        <v>6620</v>
      </c>
      <c r="C3165" s="293" t="s">
        <v>429</v>
      </c>
      <c r="D3165" s="294" t="s">
        <v>2593</v>
      </c>
      <c r="E3165" s="455">
        <v>3350</v>
      </c>
      <c r="F3165" s="293" t="s">
        <v>865</v>
      </c>
      <c r="G3165" s="293" t="s">
        <v>7</v>
      </c>
      <c r="H3165" s="544">
        <v>45124</v>
      </c>
      <c r="I3165" s="293" t="s">
        <v>164</v>
      </c>
      <c r="J3165" s="256" t="s">
        <v>3519</v>
      </c>
      <c r="K3165" s="293" t="s">
        <v>1770</v>
      </c>
      <c r="L3165" s="251" t="s">
        <v>5110</v>
      </c>
      <c r="M3165" s="298" t="s">
        <v>2591</v>
      </c>
      <c r="N3165" s="353">
        <v>378</v>
      </c>
      <c r="O3165" s="296"/>
      <c r="P3165" s="297"/>
      <c r="Q3165" s="293"/>
      <c r="R3165" s="293"/>
      <c r="S3165" s="293"/>
    </row>
    <row r="3166" spans="2:19" ht="15">
      <c r="B3166" s="247">
        <f t="shared" si="16"/>
        <v>6621</v>
      </c>
      <c r="C3166" s="293" t="s">
        <v>429</v>
      </c>
      <c r="D3166" s="294" t="s">
        <v>2593</v>
      </c>
      <c r="E3166" s="455">
        <v>3350</v>
      </c>
      <c r="F3166" s="293" t="s">
        <v>865</v>
      </c>
      <c r="G3166" s="293" t="s">
        <v>7</v>
      </c>
      <c r="H3166" s="544">
        <v>45124</v>
      </c>
      <c r="I3166" s="293" t="s">
        <v>164</v>
      </c>
      <c r="J3166" s="256" t="s">
        <v>5118</v>
      </c>
      <c r="K3166" s="293" t="s">
        <v>1770</v>
      </c>
      <c r="L3166" s="251" t="s">
        <v>5111</v>
      </c>
      <c r="M3166" s="298" t="s">
        <v>2591</v>
      </c>
      <c r="N3166" s="353">
        <v>378</v>
      </c>
      <c r="O3166" s="296"/>
      <c r="P3166" s="297"/>
      <c r="Q3166" s="293"/>
      <c r="R3166" s="293"/>
      <c r="S3166" s="293"/>
    </row>
    <row r="3167" spans="2:19" ht="15">
      <c r="B3167" s="247">
        <f t="shared" si="16"/>
        <v>6622</v>
      </c>
      <c r="C3167" s="293" t="s">
        <v>429</v>
      </c>
      <c r="D3167" s="294" t="s">
        <v>4389</v>
      </c>
      <c r="E3167" s="455">
        <v>2800</v>
      </c>
      <c r="F3167" s="293" t="s">
        <v>198</v>
      </c>
      <c r="G3167" s="293" t="s">
        <v>4581</v>
      </c>
      <c r="H3167" s="544">
        <v>45124</v>
      </c>
      <c r="I3167" s="293" t="s">
        <v>164</v>
      </c>
      <c r="J3167" s="256" t="s">
        <v>5119</v>
      </c>
      <c r="K3167" s="293" t="s">
        <v>1749</v>
      </c>
      <c r="L3167" s="251">
        <v>492710</v>
      </c>
      <c r="M3167" s="298" t="s">
        <v>1171</v>
      </c>
      <c r="N3167" s="353">
        <v>467</v>
      </c>
      <c r="O3167" s="296"/>
      <c r="P3167" s="297"/>
      <c r="Q3167" s="293"/>
      <c r="R3167" s="293"/>
      <c r="S3167" s="293"/>
    </row>
    <row r="3168" spans="2:19" ht="15">
      <c r="B3168" s="247">
        <f t="shared" si="16"/>
        <v>6623</v>
      </c>
      <c r="C3168" s="293" t="s">
        <v>429</v>
      </c>
      <c r="D3168" s="294" t="s">
        <v>449</v>
      </c>
      <c r="E3168" s="455">
        <v>1000</v>
      </c>
      <c r="F3168" s="293" t="s">
        <v>303</v>
      </c>
      <c r="G3168" s="293" t="s">
        <v>4314</v>
      </c>
      <c r="H3168" s="544">
        <v>45128</v>
      </c>
      <c r="I3168" s="293" t="s">
        <v>224</v>
      </c>
      <c r="J3168" s="256" t="s">
        <v>2514</v>
      </c>
      <c r="K3168" s="293" t="s">
        <v>1775</v>
      </c>
      <c r="L3168" s="251">
        <v>550187</v>
      </c>
      <c r="M3168" s="298" t="s">
        <v>1396</v>
      </c>
      <c r="N3168" s="353">
        <v>234</v>
      </c>
      <c r="O3168" s="296"/>
      <c r="P3168" s="297"/>
      <c r="Q3168" s="293"/>
      <c r="R3168" s="293"/>
      <c r="S3168" s="293"/>
    </row>
    <row r="3169" spans="2:19" ht="15">
      <c r="B3169" s="247">
        <f t="shared" si="16"/>
        <v>6624</v>
      </c>
      <c r="C3169" s="293" t="s">
        <v>429</v>
      </c>
      <c r="D3169" s="294" t="s">
        <v>725</v>
      </c>
      <c r="E3169" s="455">
        <v>2250</v>
      </c>
      <c r="F3169" s="293" t="s">
        <v>518</v>
      </c>
      <c r="G3169" s="293" t="s">
        <v>4314</v>
      </c>
      <c r="H3169" s="544">
        <v>45131</v>
      </c>
      <c r="I3169" s="293" t="s">
        <v>164</v>
      </c>
      <c r="J3169" s="256" t="s">
        <v>4688</v>
      </c>
      <c r="K3169" s="293" t="s">
        <v>1771</v>
      </c>
      <c r="L3169" s="251">
        <v>564397</v>
      </c>
      <c r="M3169" s="298" t="s">
        <v>842</v>
      </c>
      <c r="N3169" s="353">
        <v>371</v>
      </c>
      <c r="O3169" s="296"/>
      <c r="P3169" s="297"/>
      <c r="Q3169" s="293"/>
      <c r="R3169" s="293"/>
      <c r="S3169" s="293"/>
    </row>
    <row r="3170" spans="2:19" ht="15">
      <c r="B3170" s="247">
        <f t="shared" si="16"/>
        <v>6625</v>
      </c>
      <c r="C3170" s="293" t="s">
        <v>735</v>
      </c>
      <c r="D3170" s="294" t="s">
        <v>4468</v>
      </c>
      <c r="E3170" s="455">
        <v>48836.36</v>
      </c>
      <c r="F3170" s="293" t="s">
        <v>518</v>
      </c>
      <c r="G3170" s="293" t="s">
        <v>7</v>
      </c>
      <c r="H3170" s="544">
        <v>45133</v>
      </c>
      <c r="I3170" s="293" t="s">
        <v>164</v>
      </c>
      <c r="J3170" s="256" t="s">
        <v>5127</v>
      </c>
      <c r="K3170" s="293" t="s">
        <v>1771</v>
      </c>
      <c r="L3170" s="251">
        <v>22330</v>
      </c>
      <c r="M3170" s="298" t="s">
        <v>2038</v>
      </c>
      <c r="N3170" s="353" t="s">
        <v>667</v>
      </c>
      <c r="O3170" s="296"/>
      <c r="P3170" s="297"/>
      <c r="Q3170" s="293"/>
      <c r="R3170" s="293"/>
      <c r="S3170" s="293"/>
    </row>
    <row r="3171" spans="2:19" ht="15">
      <c r="B3171" s="247">
        <f t="shared" si="16"/>
        <v>6626</v>
      </c>
      <c r="C3171" s="293" t="s">
        <v>429</v>
      </c>
      <c r="D3171" s="294" t="s">
        <v>3860</v>
      </c>
      <c r="E3171" s="455">
        <v>5200</v>
      </c>
      <c r="F3171" s="293" t="s">
        <v>865</v>
      </c>
      <c r="G3171" s="293" t="s">
        <v>7</v>
      </c>
      <c r="H3171" s="544">
        <v>45131</v>
      </c>
      <c r="I3171" s="293" t="s">
        <v>164</v>
      </c>
      <c r="J3171" s="256" t="s">
        <v>5678</v>
      </c>
      <c r="K3171" s="293" t="s">
        <v>1770</v>
      </c>
      <c r="L3171" s="251" t="s">
        <v>5122</v>
      </c>
      <c r="M3171" s="298" t="s">
        <v>3853</v>
      </c>
      <c r="N3171" s="353">
        <v>461</v>
      </c>
      <c r="O3171" s="296"/>
      <c r="P3171" s="297"/>
      <c r="Q3171" s="293"/>
      <c r="R3171" s="293"/>
      <c r="S3171" s="293"/>
    </row>
    <row r="3172" spans="2:19" ht="15">
      <c r="B3172" s="247">
        <f t="shared" si="16"/>
        <v>6627</v>
      </c>
      <c r="C3172" s="293" t="s">
        <v>429</v>
      </c>
      <c r="D3172" s="294" t="s">
        <v>2569</v>
      </c>
      <c r="E3172" s="455">
        <v>1600</v>
      </c>
      <c r="F3172" s="293" t="s">
        <v>166</v>
      </c>
      <c r="G3172" s="293" t="s">
        <v>7</v>
      </c>
      <c r="H3172" s="544">
        <v>45131</v>
      </c>
      <c r="I3172" s="293" t="s">
        <v>164</v>
      </c>
      <c r="J3172" s="256" t="s">
        <v>336</v>
      </c>
      <c r="K3172" s="293" t="s">
        <v>903</v>
      </c>
      <c r="L3172" s="251" t="s">
        <v>5123</v>
      </c>
      <c r="M3172" s="298" t="s">
        <v>2282</v>
      </c>
      <c r="N3172" s="353">
        <v>368</v>
      </c>
      <c r="O3172" s="296"/>
      <c r="P3172" s="297"/>
      <c r="Q3172" s="293"/>
      <c r="R3172" s="293"/>
      <c r="S3172" s="293"/>
    </row>
    <row r="3173" spans="2:19" ht="15">
      <c r="B3173" s="247">
        <f t="shared" si="16"/>
        <v>6628</v>
      </c>
      <c r="C3173" s="293" t="s">
        <v>429</v>
      </c>
      <c r="D3173" s="294" t="s">
        <v>1046</v>
      </c>
      <c r="E3173" s="455">
        <v>6400</v>
      </c>
      <c r="F3173" s="293" t="s">
        <v>303</v>
      </c>
      <c r="G3173" s="293" t="s">
        <v>7</v>
      </c>
      <c r="H3173" s="544">
        <v>45131</v>
      </c>
      <c r="I3173" s="293" t="s">
        <v>224</v>
      </c>
      <c r="J3173" s="256" t="s">
        <v>4360</v>
      </c>
      <c r="K3173" s="293" t="s">
        <v>1775</v>
      </c>
      <c r="L3173" s="251" t="s">
        <v>5123</v>
      </c>
      <c r="M3173" s="298" t="s">
        <v>1044</v>
      </c>
      <c r="N3173" s="353">
        <v>47</v>
      </c>
      <c r="O3173" s="296"/>
      <c r="P3173" s="297"/>
      <c r="Q3173" s="293"/>
      <c r="R3173" s="293"/>
      <c r="S3173" s="293"/>
    </row>
    <row r="3174" spans="2:19" ht="15">
      <c r="B3174" s="247">
        <f t="shared" si="16"/>
        <v>6629</v>
      </c>
      <c r="C3174" s="293" t="s">
        <v>429</v>
      </c>
      <c r="D3174" s="294" t="s">
        <v>2694</v>
      </c>
      <c r="E3174" s="455">
        <v>2180</v>
      </c>
      <c r="F3174" s="293" t="s">
        <v>166</v>
      </c>
      <c r="G3174" s="293" t="s">
        <v>4314</v>
      </c>
      <c r="H3174" s="544">
        <v>45021</v>
      </c>
      <c r="I3174" s="293" t="s">
        <v>164</v>
      </c>
      <c r="J3174" s="256" t="s">
        <v>5130</v>
      </c>
      <c r="K3174" s="293" t="s">
        <v>903</v>
      </c>
      <c r="L3174" s="251">
        <v>550187</v>
      </c>
      <c r="M3174" s="298" t="s">
        <v>2693</v>
      </c>
      <c r="N3174" s="353">
        <v>382</v>
      </c>
      <c r="O3174" s="296"/>
      <c r="P3174" s="297"/>
      <c r="Q3174" s="293"/>
      <c r="R3174" s="293"/>
      <c r="S3174" s="293"/>
    </row>
    <row r="3175" spans="2:19" ht="15.6">
      <c r="B3175" s="247">
        <f t="shared" si="16"/>
        <v>6630</v>
      </c>
      <c r="C3175" s="211" t="s">
        <v>294</v>
      </c>
      <c r="D3175" s="294" t="s">
        <v>2201</v>
      </c>
      <c r="E3175" s="455">
        <v>4000</v>
      </c>
      <c r="F3175" s="293" t="s">
        <v>166</v>
      </c>
      <c r="G3175" s="293" t="s">
        <v>7</v>
      </c>
      <c r="H3175" s="544">
        <v>45114</v>
      </c>
      <c r="I3175" s="293" t="s">
        <v>164</v>
      </c>
      <c r="J3175" s="256" t="s">
        <v>5291</v>
      </c>
      <c r="K3175" s="293" t="s">
        <v>903</v>
      </c>
      <c r="L3175" s="251" t="s">
        <v>5129</v>
      </c>
      <c r="M3175" s="298" t="s">
        <v>2200</v>
      </c>
      <c r="N3175" s="353">
        <v>365</v>
      </c>
      <c r="O3175" s="296"/>
      <c r="P3175" s="297"/>
      <c r="Q3175" s="293"/>
      <c r="R3175" s="293"/>
      <c r="S3175" s="293"/>
    </row>
    <row r="3176" spans="2:19" ht="15">
      <c r="B3176" s="247">
        <f t="shared" si="16"/>
        <v>6631</v>
      </c>
      <c r="C3176" s="293" t="s">
        <v>429</v>
      </c>
      <c r="D3176" s="294" t="s">
        <v>818</v>
      </c>
      <c r="E3176" s="455">
        <v>200</v>
      </c>
      <c r="F3176" s="293" t="s">
        <v>865</v>
      </c>
      <c r="G3176" s="293" t="s">
        <v>4405</v>
      </c>
      <c r="H3176" s="544">
        <v>45134</v>
      </c>
      <c r="I3176" s="293" t="s">
        <v>284</v>
      </c>
      <c r="J3176" s="256" t="s">
        <v>5069</v>
      </c>
      <c r="K3176" s="293" t="s">
        <v>1770</v>
      </c>
      <c r="L3176" s="251">
        <v>802573</v>
      </c>
      <c r="M3176" s="298" t="s">
        <v>860</v>
      </c>
      <c r="N3176" s="353">
        <v>319</v>
      </c>
      <c r="O3176" s="296"/>
      <c r="P3176" s="297"/>
      <c r="Q3176" s="293"/>
      <c r="R3176" s="293"/>
      <c r="S3176" s="293"/>
    </row>
    <row r="3177" spans="2:19" ht="15">
      <c r="B3177" s="247">
        <f t="shared" si="16"/>
        <v>6632</v>
      </c>
      <c r="C3177" s="293" t="s">
        <v>429</v>
      </c>
      <c r="D3177" s="294" t="s">
        <v>818</v>
      </c>
      <c r="E3177" s="455">
        <v>200</v>
      </c>
      <c r="F3177" s="293" t="s">
        <v>198</v>
      </c>
      <c r="G3177" s="293" t="s">
        <v>4405</v>
      </c>
      <c r="H3177" s="544">
        <v>45134</v>
      </c>
      <c r="I3177" s="293" t="s">
        <v>284</v>
      </c>
      <c r="J3177" s="256" t="s">
        <v>5069</v>
      </c>
      <c r="K3177" s="293" t="s">
        <v>1749</v>
      </c>
      <c r="L3177" s="251">
        <v>802575</v>
      </c>
      <c r="M3177" s="298" t="s">
        <v>860</v>
      </c>
      <c r="N3177" s="353">
        <v>330</v>
      </c>
      <c r="O3177" s="296"/>
      <c r="P3177" s="297"/>
      <c r="Q3177" s="293"/>
      <c r="R3177" s="293"/>
      <c r="S3177" s="293"/>
    </row>
    <row r="3178" spans="2:19" ht="15">
      <c r="B3178" s="247">
        <f t="shared" si="16"/>
        <v>6633</v>
      </c>
      <c r="C3178" s="293" t="s">
        <v>429</v>
      </c>
      <c r="D3178" s="294" t="s">
        <v>2831</v>
      </c>
      <c r="E3178" s="455">
        <v>2180</v>
      </c>
      <c r="F3178" s="293" t="s">
        <v>303</v>
      </c>
      <c r="G3178" s="293" t="s">
        <v>4314</v>
      </c>
      <c r="H3178" s="544">
        <v>45138</v>
      </c>
      <c r="I3178" s="293" t="s">
        <v>164</v>
      </c>
      <c r="J3178" s="256" t="s">
        <v>5136</v>
      </c>
      <c r="K3178" s="293" t="s">
        <v>1775</v>
      </c>
      <c r="L3178" s="251">
        <v>31435</v>
      </c>
      <c r="M3178" s="298" t="s">
        <v>2830</v>
      </c>
      <c r="N3178" s="353">
        <v>410</v>
      </c>
      <c r="O3178" s="296"/>
      <c r="P3178" s="297"/>
      <c r="Q3178" s="293"/>
      <c r="R3178" s="293"/>
      <c r="S3178" s="293"/>
    </row>
    <row r="3179" spans="2:19" ht="15">
      <c r="B3179" s="247">
        <f t="shared" si="16"/>
        <v>6634</v>
      </c>
      <c r="C3179" s="293" t="s">
        <v>429</v>
      </c>
      <c r="D3179" s="294" t="s">
        <v>4965</v>
      </c>
      <c r="E3179" s="455">
        <v>1000</v>
      </c>
      <c r="F3179" s="293" t="s">
        <v>166</v>
      </c>
      <c r="G3179" s="293" t="s">
        <v>7</v>
      </c>
      <c r="H3179" s="544">
        <v>45138</v>
      </c>
      <c r="I3179" s="293" t="s">
        <v>187</v>
      </c>
      <c r="J3179" s="256" t="s">
        <v>5137</v>
      </c>
      <c r="K3179" s="293" t="s">
        <v>903</v>
      </c>
      <c r="L3179" s="251" t="s">
        <v>5133</v>
      </c>
      <c r="M3179" s="298" t="s">
        <v>4964</v>
      </c>
      <c r="N3179" s="353">
        <v>575</v>
      </c>
      <c r="O3179" s="296"/>
      <c r="P3179" s="297"/>
      <c r="Q3179" s="293"/>
      <c r="R3179" s="293"/>
      <c r="S3179" s="293"/>
    </row>
    <row r="3180" spans="2:19" ht="15">
      <c r="B3180" s="247">
        <f t="shared" si="16"/>
        <v>6635</v>
      </c>
      <c r="C3180" s="293" t="s">
        <v>429</v>
      </c>
      <c r="D3180" s="294" t="s">
        <v>84</v>
      </c>
      <c r="E3180" s="455">
        <v>1670</v>
      </c>
      <c r="F3180" s="293" t="s">
        <v>166</v>
      </c>
      <c r="G3180" s="293" t="s">
        <v>7</v>
      </c>
      <c r="H3180" s="544">
        <v>45138</v>
      </c>
      <c r="I3180" s="293" t="s">
        <v>164</v>
      </c>
      <c r="J3180" s="256" t="s">
        <v>5248</v>
      </c>
      <c r="K3180" s="293" t="s">
        <v>903</v>
      </c>
      <c r="L3180" s="251" t="s">
        <v>5134</v>
      </c>
      <c r="M3180" s="298" t="s">
        <v>85</v>
      </c>
      <c r="N3180" s="353">
        <v>216</v>
      </c>
      <c r="O3180" s="296"/>
      <c r="P3180" s="297"/>
      <c r="Q3180" s="293"/>
      <c r="R3180" s="293"/>
      <c r="S3180" s="293"/>
    </row>
    <row r="3181" spans="2:19" ht="15">
      <c r="B3181" s="247">
        <f t="shared" si="16"/>
        <v>6636</v>
      </c>
      <c r="C3181" s="293" t="s">
        <v>429</v>
      </c>
      <c r="D3181" s="294" t="s">
        <v>258</v>
      </c>
      <c r="E3181" s="455">
        <v>3000</v>
      </c>
      <c r="F3181" s="293" t="s">
        <v>303</v>
      </c>
      <c r="G3181" s="293" t="s">
        <v>7</v>
      </c>
      <c r="H3181" s="544">
        <v>45138</v>
      </c>
      <c r="I3181" s="293" t="s">
        <v>224</v>
      </c>
      <c r="J3181" s="256" t="s">
        <v>5138</v>
      </c>
      <c r="K3181" s="293" t="s">
        <v>1775</v>
      </c>
      <c r="L3181" s="251" t="s">
        <v>5135</v>
      </c>
      <c r="M3181" s="298" t="s">
        <v>1013</v>
      </c>
      <c r="N3181" s="353">
        <v>35</v>
      </c>
      <c r="O3181" s="296"/>
      <c r="P3181" s="297"/>
      <c r="Q3181" s="293"/>
      <c r="R3181" s="293"/>
      <c r="S3181" s="293"/>
    </row>
    <row r="3182" spans="2:19" ht="15">
      <c r="B3182" s="247">
        <f t="shared" si="16"/>
        <v>6637</v>
      </c>
      <c r="C3182" s="293" t="s">
        <v>429</v>
      </c>
      <c r="D3182" s="294" t="s">
        <v>4930</v>
      </c>
      <c r="E3182" s="455">
        <v>3575</v>
      </c>
      <c r="F3182" s="293" t="s">
        <v>518</v>
      </c>
      <c r="G3182" s="293" t="s">
        <v>7</v>
      </c>
      <c r="H3182" s="544">
        <v>45112</v>
      </c>
      <c r="I3182" s="293" t="s">
        <v>164</v>
      </c>
      <c r="J3182" s="256" t="s">
        <v>3608</v>
      </c>
      <c r="K3182" s="293" t="s">
        <v>1771</v>
      </c>
      <c r="L3182" s="251">
        <v>716628</v>
      </c>
      <c r="M3182" s="298" t="s">
        <v>4960</v>
      </c>
      <c r="N3182" s="353">
        <v>574</v>
      </c>
      <c r="O3182" s="296"/>
      <c r="P3182" s="297"/>
      <c r="Q3182" s="293"/>
      <c r="R3182" s="293"/>
      <c r="S3182" s="293"/>
    </row>
    <row r="3183" spans="2:19" ht="15">
      <c r="B3183" s="247">
        <f t="shared" si="16"/>
        <v>6638</v>
      </c>
      <c r="C3183" s="293" t="s">
        <v>429</v>
      </c>
      <c r="D3183" s="294" t="s">
        <v>87</v>
      </c>
      <c r="E3183" s="455">
        <v>200</v>
      </c>
      <c r="F3183" s="293" t="s">
        <v>166</v>
      </c>
      <c r="G3183" s="293" t="s">
        <v>7</v>
      </c>
      <c r="H3183" s="544">
        <v>45138</v>
      </c>
      <c r="I3183" s="293" t="s">
        <v>2663</v>
      </c>
      <c r="J3183" s="256" t="s">
        <v>797</v>
      </c>
      <c r="K3183" s="293" t="s">
        <v>903</v>
      </c>
      <c r="L3183" s="251" t="s">
        <v>5140</v>
      </c>
      <c r="M3183" s="298" t="s">
        <v>88</v>
      </c>
      <c r="N3183" s="353">
        <v>217</v>
      </c>
      <c r="O3183" s="296"/>
      <c r="P3183" s="297"/>
      <c r="Q3183" s="293"/>
      <c r="R3183" s="293"/>
      <c r="S3183" s="293"/>
    </row>
    <row r="3184" spans="2:19" ht="15">
      <c r="B3184" s="247">
        <f t="shared" si="16"/>
        <v>6639</v>
      </c>
      <c r="C3184" s="293" t="s">
        <v>429</v>
      </c>
      <c r="D3184" s="294" t="s">
        <v>87</v>
      </c>
      <c r="E3184" s="455">
        <v>1600</v>
      </c>
      <c r="F3184" s="293" t="s">
        <v>166</v>
      </c>
      <c r="G3184" s="293" t="s">
        <v>7</v>
      </c>
      <c r="H3184" s="544">
        <v>45138</v>
      </c>
      <c r="I3184" s="293" t="s">
        <v>164</v>
      </c>
      <c r="J3184" s="256" t="s">
        <v>723</v>
      </c>
      <c r="K3184" s="293" t="s">
        <v>903</v>
      </c>
      <c r="L3184" s="251" t="s">
        <v>5141</v>
      </c>
      <c r="M3184" s="298" t="s">
        <v>88</v>
      </c>
      <c r="N3184" s="353">
        <v>217</v>
      </c>
      <c r="O3184" s="296"/>
      <c r="P3184" s="297"/>
      <c r="Q3184" s="293"/>
      <c r="R3184" s="293"/>
      <c r="S3184" s="293"/>
    </row>
    <row r="3185" spans="2:19" ht="15">
      <c r="B3185" s="247">
        <f t="shared" si="16"/>
        <v>6640</v>
      </c>
      <c r="C3185" s="293" t="s">
        <v>429</v>
      </c>
      <c r="D3185" s="294" t="s">
        <v>4084</v>
      </c>
      <c r="E3185" s="455">
        <v>5200</v>
      </c>
      <c r="F3185" s="293" t="s">
        <v>198</v>
      </c>
      <c r="G3185" s="293" t="s">
        <v>7</v>
      </c>
      <c r="H3185" s="544">
        <v>45139</v>
      </c>
      <c r="I3185" s="293" t="s">
        <v>2387</v>
      </c>
      <c r="J3185" s="256" t="s">
        <v>697</v>
      </c>
      <c r="K3185" s="293" t="s">
        <v>1749</v>
      </c>
      <c r="L3185" s="251" t="s">
        <v>5142</v>
      </c>
      <c r="M3185" s="298" t="s">
        <v>4083</v>
      </c>
      <c r="N3185" s="353">
        <v>464</v>
      </c>
      <c r="O3185" s="296"/>
      <c r="P3185" s="297"/>
      <c r="Q3185" s="293"/>
      <c r="R3185" s="293"/>
      <c r="S3185" s="293"/>
    </row>
    <row r="3186" spans="2:19" ht="15">
      <c r="B3186" s="247">
        <f t="shared" si="16"/>
        <v>6641</v>
      </c>
      <c r="C3186" s="293" t="s">
        <v>429</v>
      </c>
      <c r="D3186" s="294" t="s">
        <v>4922</v>
      </c>
      <c r="E3186" s="455">
        <v>3497</v>
      </c>
      <c r="F3186" s="293" t="s">
        <v>198</v>
      </c>
      <c r="G3186" s="293" t="s">
        <v>7</v>
      </c>
      <c r="H3186" s="544">
        <v>45139</v>
      </c>
      <c r="I3186" s="293" t="s">
        <v>164</v>
      </c>
      <c r="J3186" s="256" t="s">
        <v>4066</v>
      </c>
      <c r="K3186" s="293" t="s">
        <v>1749</v>
      </c>
      <c r="L3186" s="251" t="s">
        <v>5143</v>
      </c>
      <c r="M3186" s="298" t="s">
        <v>4921</v>
      </c>
      <c r="N3186" s="353">
        <v>572</v>
      </c>
      <c r="O3186" s="296"/>
      <c r="P3186" s="297"/>
      <c r="Q3186" s="293"/>
      <c r="R3186" s="293"/>
      <c r="S3186" s="293"/>
    </row>
    <row r="3187" spans="2:19" ht="15">
      <c r="B3187" s="247">
        <f t="shared" si="16"/>
        <v>6642</v>
      </c>
      <c r="C3187" s="293" t="s">
        <v>429</v>
      </c>
      <c r="D3187" s="294" t="s">
        <v>361</v>
      </c>
      <c r="E3187" s="455">
        <v>2800</v>
      </c>
      <c r="F3187" s="293" t="s">
        <v>198</v>
      </c>
      <c r="G3187" s="293" t="s">
        <v>7</v>
      </c>
      <c r="H3187" s="544">
        <v>45139</v>
      </c>
      <c r="I3187" s="293" t="s">
        <v>164</v>
      </c>
      <c r="J3187" s="256" t="s">
        <v>3538</v>
      </c>
      <c r="K3187" s="293" t="s">
        <v>1749</v>
      </c>
      <c r="L3187" s="251" t="s">
        <v>5144</v>
      </c>
      <c r="M3187" s="298" t="s">
        <v>1176</v>
      </c>
      <c r="N3187" s="353">
        <v>465</v>
      </c>
      <c r="O3187" s="296"/>
      <c r="P3187" s="297"/>
      <c r="Q3187" s="293"/>
      <c r="R3187" s="293"/>
      <c r="S3187" s="293"/>
    </row>
    <row r="3188" spans="2:19" ht="15">
      <c r="B3188" s="247">
        <f t="shared" si="16"/>
        <v>6643</v>
      </c>
      <c r="C3188" s="293" t="s">
        <v>429</v>
      </c>
      <c r="D3188" s="294" t="s">
        <v>4523</v>
      </c>
      <c r="E3188" s="455">
        <v>5200</v>
      </c>
      <c r="F3188" s="293" t="s">
        <v>865</v>
      </c>
      <c r="G3188" s="293" t="s">
        <v>7</v>
      </c>
      <c r="H3188" s="544">
        <v>45140</v>
      </c>
      <c r="I3188" s="293" t="s">
        <v>164</v>
      </c>
      <c r="J3188" s="256" t="s">
        <v>3669</v>
      </c>
      <c r="K3188" s="293" t="s">
        <v>1770</v>
      </c>
      <c r="L3188" s="251" t="s">
        <v>5145</v>
      </c>
      <c r="M3188" s="298" t="s">
        <v>4522</v>
      </c>
      <c r="N3188" s="353">
        <v>496</v>
      </c>
      <c r="O3188" s="296"/>
      <c r="P3188" s="297"/>
      <c r="Q3188" s="293"/>
      <c r="R3188" s="293"/>
      <c r="S3188" s="293"/>
    </row>
    <row r="3189" spans="2:19" ht="15">
      <c r="B3189" s="247">
        <f t="shared" si="16"/>
        <v>6644</v>
      </c>
      <c r="C3189" s="293" t="s">
        <v>429</v>
      </c>
      <c r="D3189" s="294" t="s">
        <v>2772</v>
      </c>
      <c r="E3189" s="455">
        <v>3350</v>
      </c>
      <c r="F3189" s="293" t="s">
        <v>865</v>
      </c>
      <c r="G3189" s="293" t="s">
        <v>7</v>
      </c>
      <c r="H3189" s="544">
        <v>45140</v>
      </c>
      <c r="I3189" s="293" t="s">
        <v>164</v>
      </c>
      <c r="J3189" s="256" t="s">
        <v>2632</v>
      </c>
      <c r="K3189" s="293" t="s">
        <v>1770</v>
      </c>
      <c r="L3189" s="251" t="s">
        <v>5146</v>
      </c>
      <c r="M3189" s="298" t="s">
        <v>2771</v>
      </c>
      <c r="N3189" s="353">
        <v>383</v>
      </c>
      <c r="O3189" s="296"/>
      <c r="P3189" s="297"/>
      <c r="Q3189" s="293"/>
      <c r="R3189" s="293"/>
      <c r="S3189" s="293"/>
    </row>
    <row r="3190" spans="2:19" ht="15">
      <c r="B3190" s="247">
        <f t="shared" si="16"/>
        <v>6645</v>
      </c>
      <c r="C3190" s="293" t="s">
        <v>429</v>
      </c>
      <c r="D3190" s="294" t="s">
        <v>4240</v>
      </c>
      <c r="E3190" s="455">
        <v>5200</v>
      </c>
      <c r="F3190" s="293" t="s">
        <v>198</v>
      </c>
      <c r="G3190" s="293" t="s">
        <v>7</v>
      </c>
      <c r="H3190" s="544">
        <v>45140</v>
      </c>
      <c r="I3190" s="293" t="s">
        <v>164</v>
      </c>
      <c r="J3190" s="256" t="s">
        <v>2402</v>
      </c>
      <c r="K3190" s="293" t="s">
        <v>1749</v>
      </c>
      <c r="L3190" s="251" t="s">
        <v>5147</v>
      </c>
      <c r="M3190" s="298" t="s">
        <v>4239</v>
      </c>
      <c r="N3190" s="353">
        <v>470</v>
      </c>
      <c r="O3190" s="296"/>
      <c r="P3190" s="297"/>
      <c r="Q3190" s="293"/>
      <c r="R3190" s="293"/>
      <c r="S3190" s="293"/>
    </row>
    <row r="3191" spans="2:19" ht="15">
      <c r="B3191" s="247">
        <f t="shared" si="16"/>
        <v>6646</v>
      </c>
      <c r="C3191" s="293" t="s">
        <v>429</v>
      </c>
      <c r="D3191" s="294" t="s">
        <v>5038</v>
      </c>
      <c r="E3191" s="455">
        <v>8000</v>
      </c>
      <c r="F3191" s="293" t="s">
        <v>255</v>
      </c>
      <c r="G3191" s="293" t="s">
        <v>4314</v>
      </c>
      <c r="H3191" s="544">
        <v>45140</v>
      </c>
      <c r="I3191" s="293" t="s">
        <v>257</v>
      </c>
      <c r="J3191" s="256" t="s">
        <v>3944</v>
      </c>
      <c r="K3191" s="293" t="s">
        <v>1774</v>
      </c>
      <c r="L3191" s="251">
        <v>54013</v>
      </c>
      <c r="M3191" s="298" t="s">
        <v>5037</v>
      </c>
      <c r="N3191" s="353">
        <v>576</v>
      </c>
      <c r="O3191" s="296"/>
      <c r="P3191" s="297"/>
      <c r="Q3191" s="293"/>
      <c r="R3191" s="293"/>
      <c r="S3191" s="293"/>
    </row>
    <row r="3192" spans="2:19" ht="15">
      <c r="B3192" s="247">
        <f t="shared" si="16"/>
        <v>6647</v>
      </c>
      <c r="C3192" s="293" t="s">
        <v>429</v>
      </c>
      <c r="D3192" s="294" t="s">
        <v>4482</v>
      </c>
      <c r="E3192" s="455">
        <v>5200</v>
      </c>
      <c r="F3192" s="293" t="s">
        <v>198</v>
      </c>
      <c r="G3192" s="293" t="s">
        <v>7</v>
      </c>
      <c r="H3192" s="544">
        <v>45139</v>
      </c>
      <c r="I3192" s="293" t="s">
        <v>164</v>
      </c>
      <c r="J3192" s="256" t="s">
        <v>2488</v>
      </c>
      <c r="K3192" s="293" t="s">
        <v>1749</v>
      </c>
      <c r="L3192" s="251" t="s">
        <v>5148</v>
      </c>
      <c r="M3192" s="298" t="s">
        <v>4479</v>
      </c>
      <c r="N3192" s="353">
        <v>492</v>
      </c>
      <c r="O3192" s="296"/>
      <c r="P3192" s="297"/>
      <c r="Q3192" s="293"/>
      <c r="R3192" s="293"/>
      <c r="S3192" s="293"/>
    </row>
    <row r="3193" spans="2:19" ht="15">
      <c r="B3193" s="247">
        <f t="shared" si="16"/>
        <v>6648</v>
      </c>
      <c r="C3193" s="293" t="s">
        <v>429</v>
      </c>
      <c r="D3193" s="294" t="s">
        <v>1637</v>
      </c>
      <c r="E3193" s="455">
        <v>3350</v>
      </c>
      <c r="F3193" s="293" t="s">
        <v>198</v>
      </c>
      <c r="G3193" s="293" t="s">
        <v>7</v>
      </c>
      <c r="H3193" s="544">
        <v>45139</v>
      </c>
      <c r="I3193" s="293" t="s">
        <v>164</v>
      </c>
      <c r="J3193" s="256" t="s">
        <v>3552</v>
      </c>
      <c r="K3193" s="293" t="s">
        <v>1749</v>
      </c>
      <c r="L3193" s="251" t="s">
        <v>5149</v>
      </c>
      <c r="M3193" s="298" t="s">
        <v>1640</v>
      </c>
      <c r="N3193" s="353">
        <v>334</v>
      </c>
      <c r="O3193" s="296"/>
      <c r="P3193" s="297"/>
      <c r="Q3193" s="293"/>
      <c r="R3193" s="293"/>
      <c r="S3193" s="293"/>
    </row>
    <row r="3194" spans="2:19" ht="15">
      <c r="B3194" s="247">
        <f t="shared" si="16"/>
        <v>6649</v>
      </c>
      <c r="C3194" s="293" t="s">
        <v>429</v>
      </c>
      <c r="D3194" s="294" t="s">
        <v>557</v>
      </c>
      <c r="E3194" s="455">
        <v>5000</v>
      </c>
      <c r="F3194" s="293" t="s">
        <v>518</v>
      </c>
      <c r="G3194" s="293" t="s">
        <v>7</v>
      </c>
      <c r="H3194" s="544">
        <v>45139</v>
      </c>
      <c r="I3194" s="293" t="s">
        <v>634</v>
      </c>
      <c r="J3194" s="256" t="s">
        <v>694</v>
      </c>
      <c r="K3194" s="293" t="s">
        <v>1771</v>
      </c>
      <c r="L3194" s="251" t="s">
        <v>5150</v>
      </c>
      <c r="M3194" s="298" t="s">
        <v>127</v>
      </c>
      <c r="N3194" s="353">
        <v>87</v>
      </c>
      <c r="O3194" s="296"/>
      <c r="P3194" s="297"/>
      <c r="Q3194" s="293"/>
      <c r="R3194" s="293"/>
      <c r="S3194" s="293"/>
    </row>
    <row r="3195" spans="2:19" ht="15">
      <c r="B3195" s="247">
        <f t="shared" si="16"/>
        <v>6650</v>
      </c>
      <c r="C3195" s="293" t="s">
        <v>429</v>
      </c>
      <c r="D3195" s="294" t="s">
        <v>412</v>
      </c>
      <c r="E3195" s="455">
        <v>2800</v>
      </c>
      <c r="F3195" s="293" t="s">
        <v>865</v>
      </c>
      <c r="G3195" s="293" t="s">
        <v>7</v>
      </c>
      <c r="H3195" s="544">
        <v>45141</v>
      </c>
      <c r="I3195" s="293" t="s">
        <v>164</v>
      </c>
      <c r="J3195" s="256" t="s">
        <v>5161</v>
      </c>
      <c r="K3195" s="293" t="s">
        <v>1770</v>
      </c>
      <c r="L3195" s="251" t="s">
        <v>5151</v>
      </c>
      <c r="M3195" s="298" t="s">
        <v>822</v>
      </c>
      <c r="N3195" s="353">
        <v>374</v>
      </c>
      <c r="O3195" s="296"/>
      <c r="P3195" s="297"/>
      <c r="Q3195" s="293"/>
      <c r="R3195" s="293"/>
      <c r="S3195" s="293"/>
    </row>
    <row r="3196" spans="2:19" ht="15">
      <c r="B3196" s="247">
        <f t="shared" si="16"/>
        <v>6651</v>
      </c>
      <c r="C3196" s="293" t="s">
        <v>429</v>
      </c>
      <c r="D3196" s="294" t="s">
        <v>2743</v>
      </c>
      <c r="E3196" s="455">
        <v>1350</v>
      </c>
      <c r="F3196" s="293" t="s">
        <v>166</v>
      </c>
      <c r="G3196" s="293" t="s">
        <v>4314</v>
      </c>
      <c r="H3196" s="544">
        <v>45141</v>
      </c>
      <c r="I3196" s="293" t="s">
        <v>164</v>
      </c>
      <c r="J3196" s="256" t="s">
        <v>5162</v>
      </c>
      <c r="K3196" s="293" t="s">
        <v>903</v>
      </c>
      <c r="L3196" s="251">
        <v>561013</v>
      </c>
      <c r="M3196" s="298" t="s">
        <v>859</v>
      </c>
      <c r="N3196" s="353">
        <v>318</v>
      </c>
      <c r="O3196" s="296"/>
      <c r="P3196" s="297"/>
      <c r="Q3196" s="293"/>
      <c r="R3196" s="293"/>
      <c r="S3196" s="293"/>
    </row>
    <row r="3197" spans="2:19" ht="15">
      <c r="B3197" s="247">
        <f t="shared" si="16"/>
        <v>6652</v>
      </c>
      <c r="C3197" s="293" t="s">
        <v>429</v>
      </c>
      <c r="D3197" s="294" t="s">
        <v>557</v>
      </c>
      <c r="E3197" s="455">
        <v>5000</v>
      </c>
      <c r="F3197" s="293" t="s">
        <v>518</v>
      </c>
      <c r="G3197" s="293" t="s">
        <v>7</v>
      </c>
      <c r="H3197" s="544">
        <v>45141</v>
      </c>
      <c r="I3197" s="293" t="s">
        <v>634</v>
      </c>
      <c r="J3197" s="256" t="s">
        <v>694</v>
      </c>
      <c r="K3197" s="293" t="s">
        <v>1771</v>
      </c>
      <c r="L3197" s="251" t="s">
        <v>5152</v>
      </c>
      <c r="M3197" s="298" t="s">
        <v>127</v>
      </c>
      <c r="N3197" s="353">
        <v>87</v>
      </c>
      <c r="O3197" s="296"/>
      <c r="P3197" s="297"/>
      <c r="Q3197" s="293"/>
      <c r="R3197" s="293"/>
      <c r="S3197" s="293"/>
    </row>
    <row r="3198" spans="2:19" ht="15">
      <c r="B3198" s="247">
        <f t="shared" si="16"/>
        <v>6653</v>
      </c>
      <c r="C3198" s="293" t="s">
        <v>429</v>
      </c>
      <c r="D3198" s="294" t="s">
        <v>4837</v>
      </c>
      <c r="E3198" s="455">
        <v>2275</v>
      </c>
      <c r="F3198" s="293" t="s">
        <v>518</v>
      </c>
      <c r="G3198" s="293" t="s">
        <v>7</v>
      </c>
      <c r="H3198" s="544">
        <v>45141</v>
      </c>
      <c r="I3198" s="293" t="s">
        <v>164</v>
      </c>
      <c r="J3198" s="256" t="s">
        <v>3713</v>
      </c>
      <c r="K3198" s="293" t="s">
        <v>1771</v>
      </c>
      <c r="L3198" s="251" t="s">
        <v>5153</v>
      </c>
      <c r="M3198" s="298" t="s">
        <v>4836</v>
      </c>
      <c r="N3198" s="353">
        <v>563</v>
      </c>
      <c r="O3198" s="296"/>
      <c r="P3198" s="297"/>
      <c r="Q3198" s="293"/>
      <c r="R3198" s="293"/>
      <c r="S3198" s="293"/>
    </row>
    <row r="3199" spans="2:19" ht="15">
      <c r="B3199" s="247">
        <f t="shared" ref="B3199:B3262" si="17">B3198+1</f>
        <v>6654</v>
      </c>
      <c r="C3199" s="293" t="s">
        <v>429</v>
      </c>
      <c r="D3199" s="294" t="s">
        <v>22</v>
      </c>
      <c r="E3199" s="455">
        <v>2000</v>
      </c>
      <c r="F3199" s="293" t="s">
        <v>163</v>
      </c>
      <c r="G3199" s="293" t="s">
        <v>7</v>
      </c>
      <c r="H3199" s="544">
        <v>45139</v>
      </c>
      <c r="I3199" s="293" t="s">
        <v>164</v>
      </c>
      <c r="J3199" s="256" t="s">
        <v>280</v>
      </c>
      <c r="K3199" s="293" t="s">
        <v>1751</v>
      </c>
      <c r="L3199" s="251" t="s">
        <v>5154</v>
      </c>
      <c r="M3199" s="298" t="s">
        <v>23</v>
      </c>
      <c r="N3199" s="353">
        <v>27</v>
      </c>
      <c r="O3199" s="296"/>
      <c r="P3199" s="297"/>
      <c r="Q3199" s="293"/>
      <c r="R3199" s="293"/>
      <c r="S3199" s="293"/>
    </row>
    <row r="3200" spans="2:19" ht="15">
      <c r="B3200" s="247">
        <f t="shared" si="17"/>
        <v>6655</v>
      </c>
      <c r="C3200" s="293" t="s">
        <v>429</v>
      </c>
      <c r="D3200" s="294" t="s">
        <v>819</v>
      </c>
      <c r="E3200" s="455">
        <v>2180</v>
      </c>
      <c r="F3200" s="293" t="s">
        <v>163</v>
      </c>
      <c r="G3200" s="293" t="s">
        <v>7</v>
      </c>
      <c r="H3200" s="544">
        <v>45142</v>
      </c>
      <c r="I3200" s="293" t="s">
        <v>164</v>
      </c>
      <c r="J3200" s="256" t="s">
        <v>3564</v>
      </c>
      <c r="K3200" s="293" t="s">
        <v>1751</v>
      </c>
      <c r="L3200" s="251" t="s">
        <v>5155</v>
      </c>
      <c r="M3200" s="298" t="s">
        <v>861</v>
      </c>
      <c r="N3200" s="353">
        <v>187</v>
      </c>
      <c r="O3200" s="296"/>
      <c r="P3200" s="297"/>
      <c r="Q3200" s="293"/>
      <c r="R3200" s="293"/>
      <c r="S3200" s="293"/>
    </row>
    <row r="3201" spans="1:19" ht="15">
      <c r="B3201" s="247">
        <f t="shared" si="17"/>
        <v>6656</v>
      </c>
      <c r="C3201" s="293" t="s">
        <v>429</v>
      </c>
      <c r="D3201" s="294" t="s">
        <v>422</v>
      </c>
      <c r="E3201" s="455">
        <v>2180</v>
      </c>
      <c r="F3201" s="293" t="s">
        <v>163</v>
      </c>
      <c r="G3201" s="293" t="s">
        <v>7</v>
      </c>
      <c r="H3201" s="544">
        <v>45142</v>
      </c>
      <c r="I3201" s="293" t="s">
        <v>164</v>
      </c>
      <c r="J3201" s="256" t="s">
        <v>3761</v>
      </c>
      <c r="K3201" s="293" t="s">
        <v>1751</v>
      </c>
      <c r="L3201" s="251" t="s">
        <v>5156</v>
      </c>
      <c r="M3201" s="298" t="s">
        <v>825</v>
      </c>
      <c r="N3201" s="353">
        <v>220</v>
      </c>
      <c r="O3201" s="296"/>
      <c r="P3201" s="297"/>
      <c r="Q3201" s="293"/>
      <c r="R3201" s="293"/>
      <c r="S3201" s="293"/>
    </row>
    <row r="3202" spans="1:19" ht="15">
      <c r="B3202" s="247">
        <f t="shared" si="17"/>
        <v>6657</v>
      </c>
      <c r="C3202" s="293" t="s">
        <v>429</v>
      </c>
      <c r="D3202" s="294" t="s">
        <v>4598</v>
      </c>
      <c r="E3202" s="455">
        <v>2275</v>
      </c>
      <c r="F3202" s="293" t="s">
        <v>518</v>
      </c>
      <c r="G3202" s="293" t="s">
        <v>4314</v>
      </c>
      <c r="H3202" s="544">
        <v>45142</v>
      </c>
      <c r="I3202" s="293" t="s">
        <v>164</v>
      </c>
      <c r="J3202" s="256" t="s">
        <v>5304</v>
      </c>
      <c r="K3202" s="293" t="s">
        <v>1771</v>
      </c>
      <c r="L3202" s="251">
        <v>756026</v>
      </c>
      <c r="M3202" s="298" t="s">
        <v>2887</v>
      </c>
      <c r="N3202" s="353">
        <v>427</v>
      </c>
      <c r="O3202" s="296"/>
      <c r="P3202" s="297"/>
      <c r="Q3202" s="293"/>
      <c r="R3202" s="293"/>
      <c r="S3202" s="293"/>
    </row>
    <row r="3203" spans="1:19" ht="15">
      <c r="B3203" s="247">
        <f t="shared" si="17"/>
        <v>6658</v>
      </c>
      <c r="C3203" s="293" t="s">
        <v>429</v>
      </c>
      <c r="D3203" s="294" t="s">
        <v>4133</v>
      </c>
      <c r="E3203" s="455">
        <v>700</v>
      </c>
      <c r="F3203" s="293" t="s">
        <v>865</v>
      </c>
      <c r="G3203" s="293" t="s">
        <v>7</v>
      </c>
      <c r="H3203" s="544">
        <v>45142</v>
      </c>
      <c r="I3203" s="293" t="s">
        <v>282</v>
      </c>
      <c r="J3203" s="256" t="s">
        <v>5163</v>
      </c>
      <c r="K3203" s="293" t="s">
        <v>1770</v>
      </c>
      <c r="L3203" s="251" t="s">
        <v>5157</v>
      </c>
      <c r="M3203" s="298" t="s">
        <v>4132</v>
      </c>
      <c r="N3203" s="353">
        <v>466</v>
      </c>
      <c r="O3203" s="296"/>
      <c r="P3203" s="297"/>
      <c r="Q3203" s="293"/>
      <c r="R3203" s="293"/>
      <c r="S3203" s="293"/>
    </row>
    <row r="3204" spans="1:19" ht="15">
      <c r="B3204" s="247">
        <f t="shared" si="17"/>
        <v>6659</v>
      </c>
      <c r="C3204" s="293" t="s">
        <v>429</v>
      </c>
      <c r="D3204" s="294" t="s">
        <v>4133</v>
      </c>
      <c r="E3204" s="455">
        <v>5200</v>
      </c>
      <c r="F3204" s="455" t="s">
        <v>865</v>
      </c>
      <c r="G3204" s="293" t="s">
        <v>4314</v>
      </c>
      <c r="H3204" s="544">
        <v>45142</v>
      </c>
      <c r="I3204" s="293" t="s">
        <v>164</v>
      </c>
      <c r="J3204" s="256" t="s">
        <v>3098</v>
      </c>
      <c r="K3204" s="293" t="s">
        <v>1771</v>
      </c>
      <c r="L3204" s="251">
        <v>755969</v>
      </c>
      <c r="M3204" s="298" t="s">
        <v>4132</v>
      </c>
      <c r="N3204" s="353">
        <v>427</v>
      </c>
      <c r="O3204" s="296"/>
      <c r="P3204" s="297"/>
      <c r="Q3204" s="293"/>
      <c r="R3204" s="293"/>
      <c r="S3204" s="293"/>
    </row>
    <row r="3205" spans="1:19" ht="15">
      <c r="B3205" s="247">
        <f t="shared" si="17"/>
        <v>6660</v>
      </c>
      <c r="C3205" s="293" t="s">
        <v>429</v>
      </c>
      <c r="D3205" s="294" t="s">
        <v>90</v>
      </c>
      <c r="E3205" s="455">
        <v>1850</v>
      </c>
      <c r="F3205" s="293" t="s">
        <v>166</v>
      </c>
      <c r="G3205" s="293" t="s">
        <v>7</v>
      </c>
      <c r="H3205" s="544">
        <v>45142</v>
      </c>
      <c r="I3205" s="293" t="s">
        <v>164</v>
      </c>
      <c r="J3205" s="256" t="s">
        <v>5164</v>
      </c>
      <c r="K3205" s="293" t="s">
        <v>903</v>
      </c>
      <c r="L3205" s="251" t="s">
        <v>5158</v>
      </c>
      <c r="M3205" s="298" t="s">
        <v>91</v>
      </c>
      <c r="N3205" s="353">
        <v>218</v>
      </c>
      <c r="O3205" s="296"/>
      <c r="P3205" s="297"/>
      <c r="Q3205" s="293"/>
      <c r="R3205" s="293"/>
      <c r="S3205" s="293"/>
    </row>
    <row r="3206" spans="1:19" ht="15">
      <c r="B3206" s="247">
        <f t="shared" si="17"/>
        <v>6661</v>
      </c>
      <c r="C3206" s="293" t="s">
        <v>429</v>
      </c>
      <c r="D3206" s="294" t="s">
        <v>2593</v>
      </c>
      <c r="E3206" s="455">
        <v>3350</v>
      </c>
      <c r="F3206" s="293" t="s">
        <v>865</v>
      </c>
      <c r="G3206" s="293" t="s">
        <v>7</v>
      </c>
      <c r="H3206" s="544">
        <v>45142</v>
      </c>
      <c r="I3206" s="293" t="s">
        <v>164</v>
      </c>
      <c r="J3206" s="256" t="s">
        <v>3020</v>
      </c>
      <c r="K3206" s="293" t="s">
        <v>1770</v>
      </c>
      <c r="L3206" s="251" t="s">
        <v>5159</v>
      </c>
      <c r="M3206" s="298" t="s">
        <v>2591</v>
      </c>
      <c r="N3206" s="353">
        <v>378</v>
      </c>
      <c r="O3206" s="296"/>
      <c r="P3206" s="297"/>
      <c r="Q3206" s="293"/>
      <c r="R3206" s="293"/>
      <c r="S3206" s="293"/>
    </row>
    <row r="3207" spans="1:19" ht="15">
      <c r="B3207" s="247">
        <f t="shared" si="17"/>
        <v>6662</v>
      </c>
      <c r="C3207" s="293" t="s">
        <v>429</v>
      </c>
      <c r="D3207" s="294" t="s">
        <v>375</v>
      </c>
      <c r="E3207" s="455">
        <v>2800</v>
      </c>
      <c r="F3207" s="293" t="s">
        <v>198</v>
      </c>
      <c r="G3207" s="293" t="s">
        <v>7</v>
      </c>
      <c r="H3207" s="544">
        <v>45142</v>
      </c>
      <c r="I3207" s="293" t="s">
        <v>164</v>
      </c>
      <c r="J3207" s="256" t="s">
        <v>5165</v>
      </c>
      <c r="K3207" s="293" t="s">
        <v>1749</v>
      </c>
      <c r="L3207" s="251" t="s">
        <v>5160</v>
      </c>
      <c r="M3207" s="298" t="s">
        <v>1164</v>
      </c>
      <c r="N3207" s="353">
        <v>468</v>
      </c>
      <c r="O3207" s="296"/>
      <c r="P3207" s="297"/>
      <c r="Q3207" s="293"/>
      <c r="R3207" s="293"/>
      <c r="S3207" s="293"/>
    </row>
    <row r="3208" spans="1:19" ht="15">
      <c r="A3208" s="293"/>
      <c r="B3208" s="247">
        <f t="shared" si="17"/>
        <v>6663</v>
      </c>
      <c r="C3208" s="293" t="s">
        <v>429</v>
      </c>
      <c r="D3208" s="294" t="s">
        <v>78</v>
      </c>
      <c r="E3208" s="455">
        <v>1600</v>
      </c>
      <c r="F3208" s="293" t="s">
        <v>166</v>
      </c>
      <c r="G3208" s="293" t="s">
        <v>7</v>
      </c>
      <c r="H3208" s="544">
        <v>45142</v>
      </c>
      <c r="I3208" s="293" t="s">
        <v>164</v>
      </c>
      <c r="J3208" s="256" t="s">
        <v>3145</v>
      </c>
      <c r="K3208" s="293" t="s">
        <v>903</v>
      </c>
      <c r="L3208" s="251" t="s">
        <v>5166</v>
      </c>
      <c r="M3208" s="298" t="s">
        <v>79</v>
      </c>
      <c r="N3208" s="353">
        <v>213</v>
      </c>
      <c r="O3208" s="296"/>
      <c r="P3208" s="297"/>
      <c r="Q3208" s="293"/>
      <c r="R3208" s="293"/>
      <c r="S3208" s="293"/>
    </row>
    <row r="3209" spans="1:19" ht="15">
      <c r="A3209" s="293"/>
      <c r="B3209" s="247">
        <f t="shared" si="17"/>
        <v>6664</v>
      </c>
      <c r="C3209" s="293" t="s">
        <v>429</v>
      </c>
      <c r="D3209" s="294" t="s">
        <v>106</v>
      </c>
      <c r="E3209" s="455">
        <v>5200</v>
      </c>
      <c r="F3209" s="293" t="s">
        <v>198</v>
      </c>
      <c r="G3209" s="293" t="s">
        <v>4314</v>
      </c>
      <c r="H3209" s="548">
        <v>45083</v>
      </c>
      <c r="I3209" s="293" t="s">
        <v>164</v>
      </c>
      <c r="J3209" s="256" t="s">
        <v>3911</v>
      </c>
      <c r="K3209" s="293" t="s">
        <v>1749</v>
      </c>
      <c r="L3209" s="251">
        <v>41662</v>
      </c>
      <c r="M3209" s="298" t="s">
        <v>107</v>
      </c>
      <c r="N3209" s="353">
        <v>463</v>
      </c>
      <c r="O3209" s="296"/>
      <c r="P3209" s="297"/>
      <c r="Q3209" s="293"/>
      <c r="R3209" s="293"/>
      <c r="S3209" s="293"/>
    </row>
    <row r="3210" spans="1:19" ht="15">
      <c r="A3210" s="293"/>
      <c r="B3210" s="247">
        <f t="shared" si="17"/>
        <v>6665</v>
      </c>
      <c r="C3210" s="293" t="s">
        <v>429</v>
      </c>
      <c r="D3210" s="294" t="s">
        <v>2210</v>
      </c>
      <c r="E3210" s="455">
        <v>2180</v>
      </c>
      <c r="F3210" s="293" t="s">
        <v>163</v>
      </c>
      <c r="G3210" s="293" t="s">
        <v>7</v>
      </c>
      <c r="H3210" s="544">
        <v>45145</v>
      </c>
      <c r="I3210" s="293" t="s">
        <v>164</v>
      </c>
      <c r="J3210" s="256" t="s">
        <v>3238</v>
      </c>
      <c r="K3210" s="293" t="s">
        <v>1751</v>
      </c>
      <c r="L3210" s="251" t="s">
        <v>5213</v>
      </c>
      <c r="M3210" s="298" t="s">
        <v>2269</v>
      </c>
      <c r="N3210" s="353">
        <v>366</v>
      </c>
      <c r="O3210" s="296"/>
      <c r="P3210" s="297"/>
      <c r="Q3210" s="293"/>
      <c r="R3210" s="293"/>
      <c r="S3210" s="293"/>
    </row>
    <row r="3211" spans="1:19" ht="15">
      <c r="A3211" s="293"/>
      <c r="B3211" s="247">
        <f t="shared" si="17"/>
        <v>6666</v>
      </c>
      <c r="C3211" s="293" t="s">
        <v>429</v>
      </c>
      <c r="D3211" s="294" t="s">
        <v>4525</v>
      </c>
      <c r="E3211" s="455">
        <v>3497</v>
      </c>
      <c r="F3211" s="293" t="s">
        <v>198</v>
      </c>
      <c r="G3211" s="293" t="s">
        <v>7</v>
      </c>
      <c r="H3211" s="544">
        <v>45145</v>
      </c>
      <c r="I3211" s="293" t="s">
        <v>164</v>
      </c>
      <c r="J3211" s="256" t="s">
        <v>5224</v>
      </c>
      <c r="K3211" s="293" t="s">
        <v>1749</v>
      </c>
      <c r="L3211" s="251" t="s">
        <v>5214</v>
      </c>
      <c r="M3211" s="298" t="s">
        <v>4524</v>
      </c>
      <c r="N3211" s="353">
        <v>497</v>
      </c>
      <c r="O3211" s="296"/>
      <c r="P3211" s="297"/>
      <c r="Q3211" s="293"/>
      <c r="R3211" s="293"/>
      <c r="S3211" s="293"/>
    </row>
    <row r="3212" spans="1:19" ht="15">
      <c r="A3212" s="293"/>
      <c r="B3212" s="247">
        <f t="shared" si="17"/>
        <v>6667</v>
      </c>
      <c r="C3212" s="293" t="s">
        <v>294</v>
      </c>
      <c r="D3212" s="294" t="s">
        <v>118</v>
      </c>
      <c r="E3212" s="455">
        <v>2000</v>
      </c>
      <c r="F3212" s="293" t="s">
        <v>198</v>
      </c>
      <c r="G3212" s="293" t="s">
        <v>7</v>
      </c>
      <c r="H3212" s="544">
        <v>45145</v>
      </c>
      <c r="I3212" s="293" t="s">
        <v>224</v>
      </c>
      <c r="J3212" s="256" t="s">
        <v>285</v>
      </c>
      <c r="K3212" s="293" t="s">
        <v>1749</v>
      </c>
      <c r="L3212" s="251" t="s">
        <v>5215</v>
      </c>
      <c r="M3212" s="298" t="s">
        <v>119</v>
      </c>
      <c r="N3212" s="353">
        <v>250</v>
      </c>
      <c r="O3212" s="296"/>
      <c r="P3212" s="297"/>
      <c r="Q3212" s="293"/>
      <c r="R3212" s="293"/>
      <c r="S3212" s="293"/>
    </row>
    <row r="3213" spans="1:19" ht="15">
      <c r="A3213" s="293"/>
      <c r="B3213" s="247">
        <f t="shared" si="17"/>
        <v>6668</v>
      </c>
      <c r="C3213" s="293" t="s">
        <v>294</v>
      </c>
      <c r="D3213" s="294" t="s">
        <v>118</v>
      </c>
      <c r="E3213" s="455">
        <v>10000</v>
      </c>
      <c r="F3213" s="293" t="s">
        <v>198</v>
      </c>
      <c r="G3213" s="293" t="s">
        <v>7</v>
      </c>
      <c r="H3213" s="544">
        <v>45145</v>
      </c>
      <c r="I3213" s="293" t="s">
        <v>224</v>
      </c>
      <c r="J3213" s="256" t="s">
        <v>285</v>
      </c>
      <c r="K3213" s="293" t="s">
        <v>1749</v>
      </c>
      <c r="L3213" s="251" t="s">
        <v>5216</v>
      </c>
      <c r="M3213" s="298" t="s">
        <v>119</v>
      </c>
      <c r="N3213" s="353">
        <v>250</v>
      </c>
      <c r="O3213" s="296"/>
      <c r="P3213" s="297"/>
      <c r="Q3213" s="293"/>
      <c r="R3213" s="293"/>
      <c r="S3213" s="293"/>
    </row>
    <row r="3214" spans="1:19" ht="15">
      <c r="A3214" s="293"/>
      <c r="B3214" s="247">
        <f t="shared" si="17"/>
        <v>6669</v>
      </c>
      <c r="C3214" s="293" t="s">
        <v>429</v>
      </c>
      <c r="D3214" s="294" t="s">
        <v>767</v>
      </c>
      <c r="E3214" s="455">
        <v>1800</v>
      </c>
      <c r="F3214" s="293" t="s">
        <v>163</v>
      </c>
      <c r="G3214" s="293" t="s">
        <v>7</v>
      </c>
      <c r="H3214" s="544">
        <v>45145</v>
      </c>
      <c r="I3214" s="293" t="s">
        <v>164</v>
      </c>
      <c r="J3214" s="256" t="s">
        <v>5227</v>
      </c>
      <c r="K3214" s="293" t="s">
        <v>1751</v>
      </c>
      <c r="L3214" s="251" t="s">
        <v>5217</v>
      </c>
      <c r="M3214" s="298" t="s">
        <v>852</v>
      </c>
      <c r="N3214" s="353">
        <v>311</v>
      </c>
      <c r="O3214" s="296"/>
      <c r="P3214" s="297"/>
      <c r="Q3214" s="293"/>
      <c r="R3214" s="293"/>
      <c r="S3214" s="293"/>
    </row>
    <row r="3215" spans="1:19" ht="15">
      <c r="A3215" s="293"/>
      <c r="B3215" s="247">
        <f t="shared" si="17"/>
        <v>6670</v>
      </c>
      <c r="C3215" s="293" t="s">
        <v>429</v>
      </c>
      <c r="D3215" s="294" t="s">
        <v>2694</v>
      </c>
      <c r="E3215" s="455">
        <v>2180</v>
      </c>
      <c r="F3215" s="293" t="s">
        <v>166</v>
      </c>
      <c r="G3215" s="293" t="s">
        <v>4314</v>
      </c>
      <c r="H3215" s="544">
        <v>45145</v>
      </c>
      <c r="I3215" s="293" t="s">
        <v>164</v>
      </c>
      <c r="J3215" s="256" t="s">
        <v>5228</v>
      </c>
      <c r="K3215" s="293" t="s">
        <v>903</v>
      </c>
      <c r="L3215" s="251">
        <v>782617</v>
      </c>
      <c r="M3215" s="298" t="s">
        <v>2693</v>
      </c>
      <c r="N3215" s="353">
        <v>382</v>
      </c>
      <c r="O3215" s="296"/>
      <c r="P3215" s="297"/>
      <c r="Q3215" s="293"/>
      <c r="R3215" s="293"/>
      <c r="S3215" s="293"/>
    </row>
    <row r="3216" spans="1:19" ht="15">
      <c r="A3216" s="293"/>
      <c r="B3216" s="247">
        <f t="shared" si="17"/>
        <v>6671</v>
      </c>
      <c r="C3216" s="293" t="s">
        <v>429</v>
      </c>
      <c r="D3216" s="294" t="s">
        <v>1554</v>
      </c>
      <c r="E3216" s="455">
        <v>2180</v>
      </c>
      <c r="F3216" s="293" t="s">
        <v>163</v>
      </c>
      <c r="G3216" s="293" t="s">
        <v>7</v>
      </c>
      <c r="H3216" s="544">
        <v>45145</v>
      </c>
      <c r="I3216" s="293" t="s">
        <v>164</v>
      </c>
      <c r="J3216" s="256" t="s">
        <v>5229</v>
      </c>
      <c r="K3216" s="293" t="s">
        <v>1751</v>
      </c>
      <c r="L3216" s="251" t="s">
        <v>5218</v>
      </c>
      <c r="M3216" s="298" t="s">
        <v>1586</v>
      </c>
      <c r="N3216" s="353">
        <v>325</v>
      </c>
      <c r="O3216" s="296"/>
      <c r="P3216" s="297"/>
      <c r="Q3216" s="293"/>
      <c r="R3216" s="293"/>
      <c r="S3216" s="293"/>
    </row>
    <row r="3217" spans="1:19" ht="15">
      <c r="A3217" s="293"/>
      <c r="B3217" s="247">
        <f t="shared" si="17"/>
        <v>6672</v>
      </c>
      <c r="C3217" s="293" t="s">
        <v>429</v>
      </c>
      <c r="D3217" s="294" t="s">
        <v>4517</v>
      </c>
      <c r="E3217" s="455">
        <v>2800</v>
      </c>
      <c r="F3217" s="293" t="s">
        <v>198</v>
      </c>
      <c r="G3217" s="293" t="s">
        <v>7</v>
      </c>
      <c r="H3217" s="544">
        <v>45145</v>
      </c>
      <c r="I3217" s="293" t="s">
        <v>164</v>
      </c>
      <c r="J3217" s="256" t="s">
        <v>3533</v>
      </c>
      <c r="K3217" s="293" t="s">
        <v>1749</v>
      </c>
      <c r="L3217" s="251" t="s">
        <v>5219</v>
      </c>
      <c r="M3217" s="298" t="s">
        <v>4516</v>
      </c>
      <c r="N3217" s="353">
        <v>495</v>
      </c>
      <c r="O3217" s="296"/>
      <c r="P3217" s="297"/>
      <c r="Q3217" s="293"/>
      <c r="R3217" s="293"/>
      <c r="S3217" s="293"/>
    </row>
    <row r="3218" spans="1:19" ht="15">
      <c r="A3218" s="293"/>
      <c r="B3218" s="247">
        <f t="shared" si="17"/>
        <v>6673</v>
      </c>
      <c r="C3218" s="293" t="s">
        <v>429</v>
      </c>
      <c r="D3218" s="294" t="s">
        <v>381</v>
      </c>
      <c r="E3218" s="455">
        <v>14500</v>
      </c>
      <c r="F3218" s="293" t="s">
        <v>198</v>
      </c>
      <c r="G3218" s="293" t="s">
        <v>7</v>
      </c>
      <c r="H3218" s="544">
        <v>45145</v>
      </c>
      <c r="I3218" s="293" t="s">
        <v>634</v>
      </c>
      <c r="J3218" s="256" t="s">
        <v>566</v>
      </c>
      <c r="K3218" s="293" t="s">
        <v>1749</v>
      </c>
      <c r="L3218" s="251" t="s">
        <v>5220</v>
      </c>
      <c r="M3218" s="298" t="s">
        <v>154</v>
      </c>
      <c r="N3218" s="353">
        <v>92</v>
      </c>
      <c r="O3218" s="296"/>
      <c r="P3218" s="297"/>
      <c r="Q3218" s="293"/>
      <c r="R3218" s="293"/>
      <c r="S3218" s="293"/>
    </row>
    <row r="3219" spans="1:19" ht="15">
      <c r="A3219" s="293"/>
      <c r="B3219" s="247">
        <f t="shared" si="17"/>
        <v>6674</v>
      </c>
      <c r="C3219" s="293" t="s">
        <v>429</v>
      </c>
      <c r="D3219" s="294" t="s">
        <v>18</v>
      </c>
      <c r="E3219" s="455">
        <v>580</v>
      </c>
      <c r="F3219" s="293" t="s">
        <v>163</v>
      </c>
      <c r="G3219" s="293" t="s">
        <v>7</v>
      </c>
      <c r="H3219" s="544">
        <v>45145</v>
      </c>
      <c r="I3219" s="293" t="s">
        <v>402</v>
      </c>
      <c r="J3219" s="256" t="s">
        <v>5230</v>
      </c>
      <c r="K3219" s="293" t="s">
        <v>1751</v>
      </c>
      <c r="L3219" s="251" t="s">
        <v>5221</v>
      </c>
      <c r="M3219" s="298" t="s">
        <v>19</v>
      </c>
      <c r="N3219" s="353">
        <v>117</v>
      </c>
      <c r="O3219" s="296"/>
      <c r="P3219" s="297"/>
      <c r="Q3219" s="293"/>
      <c r="R3219" s="293"/>
      <c r="S3219" s="293"/>
    </row>
    <row r="3220" spans="1:19" ht="15">
      <c r="A3220" s="293"/>
      <c r="B3220" s="247">
        <f t="shared" si="17"/>
        <v>6675</v>
      </c>
      <c r="C3220" s="293" t="s">
        <v>429</v>
      </c>
      <c r="D3220" s="294" t="s">
        <v>4919</v>
      </c>
      <c r="E3220" s="455">
        <v>18050.03</v>
      </c>
      <c r="F3220" s="293" t="s">
        <v>2050</v>
      </c>
      <c r="G3220" s="293" t="s">
        <v>4314</v>
      </c>
      <c r="H3220" s="544">
        <v>45145</v>
      </c>
      <c r="I3220" s="293" t="s">
        <v>164</v>
      </c>
      <c r="J3220" s="256" t="s">
        <v>5267</v>
      </c>
      <c r="K3220" s="293" t="s">
        <v>1772</v>
      </c>
      <c r="L3220" s="251">
        <v>21833</v>
      </c>
      <c r="M3220" s="298" t="s">
        <v>712</v>
      </c>
      <c r="N3220" s="353">
        <v>571</v>
      </c>
      <c r="O3220" s="296"/>
      <c r="P3220" s="297"/>
      <c r="Q3220" s="293"/>
      <c r="R3220" s="293"/>
      <c r="S3220" s="293"/>
    </row>
    <row r="3221" spans="1:19" ht="15">
      <c r="A3221" s="293"/>
      <c r="B3221" s="247">
        <f t="shared" si="17"/>
        <v>6676</v>
      </c>
      <c r="C3221" s="293" t="s">
        <v>429</v>
      </c>
      <c r="D3221" s="294" t="s">
        <v>4930</v>
      </c>
      <c r="E3221" s="455">
        <v>3575</v>
      </c>
      <c r="F3221" s="293" t="s">
        <v>518</v>
      </c>
      <c r="G3221" s="293" t="s">
        <v>7</v>
      </c>
      <c r="H3221" s="544">
        <v>45145</v>
      </c>
      <c r="I3221" s="293" t="s">
        <v>164</v>
      </c>
      <c r="J3221" s="256" t="s">
        <v>3017</v>
      </c>
      <c r="K3221" s="293" t="s">
        <v>1771</v>
      </c>
      <c r="L3221" s="251" t="s">
        <v>5222</v>
      </c>
      <c r="M3221" s="298" t="s">
        <v>4960</v>
      </c>
      <c r="N3221" s="353">
        <v>574</v>
      </c>
      <c r="O3221" s="296"/>
      <c r="P3221" s="297"/>
      <c r="Q3221" s="293"/>
      <c r="R3221" s="293"/>
      <c r="S3221" s="293"/>
    </row>
    <row r="3222" spans="1:19" ht="15">
      <c r="A3222" s="293"/>
      <c r="B3222" s="247">
        <f t="shared" si="17"/>
        <v>6677</v>
      </c>
      <c r="C3222" s="293" t="s">
        <v>429</v>
      </c>
      <c r="D3222" s="294" t="s">
        <v>2473</v>
      </c>
      <c r="E3222" s="455">
        <v>1600</v>
      </c>
      <c r="F3222" s="293" t="s">
        <v>166</v>
      </c>
      <c r="G3222" s="293" t="s">
        <v>7</v>
      </c>
      <c r="H3222" s="544">
        <v>45145</v>
      </c>
      <c r="I3222" s="293" t="s">
        <v>164</v>
      </c>
      <c r="J3222" s="256" t="s">
        <v>5231</v>
      </c>
      <c r="K3222" s="293" t="s">
        <v>903</v>
      </c>
      <c r="L3222" s="251" t="s">
        <v>5223</v>
      </c>
      <c r="M3222" s="298" t="s">
        <v>2469</v>
      </c>
      <c r="N3222" s="353">
        <v>376</v>
      </c>
      <c r="O3222" s="296"/>
      <c r="P3222" s="297"/>
      <c r="Q3222" s="293"/>
      <c r="R3222" s="293"/>
      <c r="S3222" s="293"/>
    </row>
    <row r="3223" spans="1:19" ht="15">
      <c r="A3223" s="293"/>
      <c r="B3223" s="247">
        <f t="shared" si="17"/>
        <v>6678</v>
      </c>
      <c r="C3223" s="293" t="s">
        <v>429</v>
      </c>
      <c r="D3223" s="294" t="s">
        <v>6467</v>
      </c>
      <c r="E3223" s="455">
        <v>7186.8</v>
      </c>
      <c r="F3223" s="293" t="s">
        <v>198</v>
      </c>
      <c r="G3223" s="293" t="s">
        <v>7</v>
      </c>
      <c r="H3223" s="544">
        <v>45147</v>
      </c>
      <c r="I3223" s="293" t="s">
        <v>164</v>
      </c>
      <c r="J3223" s="256" t="s">
        <v>5243</v>
      </c>
      <c r="K3223" s="293" t="s">
        <v>1749</v>
      </c>
      <c r="L3223" s="251" t="s">
        <v>5235</v>
      </c>
      <c r="M3223" s="298" t="s">
        <v>712</v>
      </c>
      <c r="N3223" s="353">
        <v>583</v>
      </c>
      <c r="O3223" s="296"/>
      <c r="P3223" s="297"/>
      <c r="Q3223" s="293"/>
      <c r="R3223" s="293"/>
      <c r="S3223" s="293"/>
    </row>
    <row r="3224" spans="1:19" ht="15">
      <c r="A3224" s="293"/>
      <c r="B3224" s="247">
        <f t="shared" si="17"/>
        <v>6679</v>
      </c>
      <c r="C3224" s="293" t="s">
        <v>429</v>
      </c>
      <c r="D3224" s="294" t="s">
        <v>78</v>
      </c>
      <c r="E3224" s="455">
        <v>400</v>
      </c>
      <c r="F3224" s="293" t="s">
        <v>166</v>
      </c>
      <c r="G3224" s="293" t="s">
        <v>7</v>
      </c>
      <c r="H3224" s="544">
        <v>45146</v>
      </c>
      <c r="I3224" s="293" t="s">
        <v>399</v>
      </c>
      <c r="J3224" s="256" t="s">
        <v>3944</v>
      </c>
      <c r="K3224" s="293" t="s">
        <v>903</v>
      </c>
      <c r="L3224" s="251" t="s">
        <v>5236</v>
      </c>
      <c r="M3224" s="298" t="s">
        <v>79</v>
      </c>
      <c r="N3224" s="353">
        <v>213</v>
      </c>
      <c r="O3224" s="296"/>
      <c r="P3224" s="297"/>
      <c r="Q3224" s="293"/>
      <c r="R3224" s="293"/>
      <c r="S3224" s="293"/>
    </row>
    <row r="3225" spans="1:19" ht="15">
      <c r="A3225" s="293"/>
      <c r="B3225" s="247">
        <f t="shared" si="17"/>
        <v>6680</v>
      </c>
      <c r="C3225" s="293" t="s">
        <v>429</v>
      </c>
      <c r="D3225" s="294" t="s">
        <v>820</v>
      </c>
      <c r="E3225" s="455">
        <v>1800</v>
      </c>
      <c r="F3225" s="293" t="s">
        <v>163</v>
      </c>
      <c r="G3225" s="293" t="s">
        <v>7</v>
      </c>
      <c r="H3225" s="544">
        <v>45146</v>
      </c>
      <c r="I3225" s="293" t="s">
        <v>164</v>
      </c>
      <c r="J3225" s="256" t="s">
        <v>5241</v>
      </c>
      <c r="K3225" s="293" t="s">
        <v>1751</v>
      </c>
      <c r="L3225" s="251" t="s">
        <v>5237</v>
      </c>
      <c r="M3225" s="298" t="s">
        <v>862</v>
      </c>
      <c r="N3225" s="353">
        <v>321</v>
      </c>
      <c r="O3225" s="296"/>
      <c r="P3225" s="297"/>
      <c r="Q3225" s="293"/>
      <c r="R3225" s="293"/>
      <c r="S3225" s="293"/>
    </row>
    <row r="3226" spans="1:19" ht="15">
      <c r="A3226" s="293"/>
      <c r="B3226" s="247">
        <f t="shared" si="17"/>
        <v>6681</v>
      </c>
      <c r="C3226" s="293" t="s">
        <v>429</v>
      </c>
      <c r="D3226" s="294" t="s">
        <v>420</v>
      </c>
      <c r="E3226" s="455">
        <v>4335</v>
      </c>
      <c r="F3226" s="293" t="s">
        <v>198</v>
      </c>
      <c r="G3226" s="293" t="s">
        <v>4314</v>
      </c>
      <c r="H3226" s="544">
        <v>45146</v>
      </c>
      <c r="I3226" s="293" t="s">
        <v>164</v>
      </c>
      <c r="J3226" s="256" t="s">
        <v>5165</v>
      </c>
      <c r="K3226" s="293" t="s">
        <v>1749</v>
      </c>
      <c r="L3226" s="251">
        <v>800466</v>
      </c>
      <c r="M3226" s="298" t="s">
        <v>1457</v>
      </c>
      <c r="N3226" s="353">
        <v>462</v>
      </c>
      <c r="O3226" s="296"/>
      <c r="P3226" s="297"/>
      <c r="Q3226" s="293"/>
      <c r="R3226" s="293"/>
      <c r="S3226" s="293"/>
    </row>
    <row r="3227" spans="1:19" ht="15">
      <c r="A3227" s="293"/>
      <c r="B3227" s="247">
        <f t="shared" si="17"/>
        <v>6682</v>
      </c>
      <c r="C3227" s="293" t="s">
        <v>429</v>
      </c>
      <c r="D3227" s="294" t="s">
        <v>2116</v>
      </c>
      <c r="E3227" s="455">
        <v>4400</v>
      </c>
      <c r="F3227" s="293" t="s">
        <v>163</v>
      </c>
      <c r="G3227" s="293" t="s">
        <v>7</v>
      </c>
      <c r="H3227" s="544">
        <v>45148</v>
      </c>
      <c r="I3227" s="293" t="s">
        <v>164</v>
      </c>
      <c r="J3227" s="256" t="s">
        <v>5244</v>
      </c>
      <c r="K3227" s="293" t="s">
        <v>1751</v>
      </c>
      <c r="L3227" s="251" t="s">
        <v>5238</v>
      </c>
      <c r="M3227" s="298" t="s">
        <v>2115</v>
      </c>
      <c r="N3227" s="353">
        <v>361</v>
      </c>
      <c r="O3227" s="296"/>
      <c r="P3227" s="297"/>
      <c r="Q3227" s="293"/>
      <c r="R3227" s="293"/>
      <c r="S3227" s="293"/>
    </row>
    <row r="3228" spans="1:19" ht="15">
      <c r="A3228" s="293"/>
      <c r="B3228" s="247">
        <f t="shared" si="17"/>
        <v>6683</v>
      </c>
      <c r="C3228" s="293" t="s">
        <v>429</v>
      </c>
      <c r="D3228" s="294" t="s">
        <v>725</v>
      </c>
      <c r="E3228" s="455">
        <v>3350</v>
      </c>
      <c r="F3228" s="293" t="s">
        <v>865</v>
      </c>
      <c r="G3228" s="293" t="s">
        <v>7</v>
      </c>
      <c r="H3228" s="544">
        <v>45148</v>
      </c>
      <c r="I3228" s="256" t="s">
        <v>224</v>
      </c>
      <c r="J3228" s="256" t="s">
        <v>5240</v>
      </c>
      <c r="K3228" s="293" t="s">
        <v>1770</v>
      </c>
      <c r="L3228" s="251" t="s">
        <v>5239</v>
      </c>
      <c r="M3228" s="298" t="s">
        <v>842</v>
      </c>
      <c r="N3228" s="353">
        <v>299</v>
      </c>
      <c r="O3228" s="296"/>
      <c r="P3228" s="297"/>
      <c r="Q3228" s="293"/>
      <c r="R3228" s="293"/>
      <c r="S3228" s="293"/>
    </row>
    <row r="3229" spans="1:19" ht="15">
      <c r="A3229" s="293"/>
      <c r="B3229" s="247">
        <f t="shared" si="17"/>
        <v>6684</v>
      </c>
      <c r="C3229" s="293" t="s">
        <v>429</v>
      </c>
      <c r="D3229" s="294" t="s">
        <v>4272</v>
      </c>
      <c r="E3229" s="455">
        <v>4200</v>
      </c>
      <c r="F3229" s="293" t="s">
        <v>518</v>
      </c>
      <c r="G3229" s="293" t="s">
        <v>38</v>
      </c>
      <c r="H3229" s="544">
        <v>45149</v>
      </c>
      <c r="I3229" s="293" t="s">
        <v>164</v>
      </c>
      <c r="J3229" s="256" t="s">
        <v>5242</v>
      </c>
      <c r="K3229" s="293" t="s">
        <v>1771</v>
      </c>
      <c r="L3229" s="251">
        <v>1</v>
      </c>
      <c r="M3229" s="298" t="s">
        <v>4271</v>
      </c>
      <c r="N3229" s="353">
        <v>476</v>
      </c>
      <c r="O3229" s="296"/>
      <c r="P3229" s="297"/>
      <c r="Q3229" s="293"/>
      <c r="R3229" s="293"/>
      <c r="S3229" s="293"/>
    </row>
    <row r="3230" spans="1:19" ht="15">
      <c r="A3230" s="293"/>
      <c r="B3230" s="247">
        <f t="shared" si="17"/>
        <v>6685</v>
      </c>
      <c r="C3230" s="293" t="s">
        <v>429</v>
      </c>
      <c r="D3230" s="294" t="s">
        <v>6719</v>
      </c>
      <c r="E3230" s="455">
        <v>4200</v>
      </c>
      <c r="F3230" s="293" t="s">
        <v>518</v>
      </c>
      <c r="G3230" s="293" t="s">
        <v>38</v>
      </c>
      <c r="H3230" s="544">
        <v>45149</v>
      </c>
      <c r="I3230" s="293" t="s">
        <v>164</v>
      </c>
      <c r="J3230" s="256" t="s">
        <v>3584</v>
      </c>
      <c r="K3230" s="293" t="s">
        <v>1771</v>
      </c>
      <c r="L3230" s="251" t="s">
        <v>4467</v>
      </c>
      <c r="M3230" s="298" t="s">
        <v>4286</v>
      </c>
      <c r="N3230" s="353">
        <v>480</v>
      </c>
      <c r="O3230" s="296"/>
      <c r="P3230" s="297"/>
      <c r="Q3230" s="293"/>
      <c r="R3230" s="293"/>
      <c r="S3230" s="293"/>
    </row>
    <row r="3231" spans="1:19" ht="15">
      <c r="A3231" s="293"/>
      <c r="B3231" s="247">
        <f t="shared" si="17"/>
        <v>6686</v>
      </c>
      <c r="C3231" s="293" t="s">
        <v>429</v>
      </c>
      <c r="D3231" s="294" t="s">
        <v>4277</v>
      </c>
      <c r="E3231" s="455">
        <v>4200</v>
      </c>
      <c r="F3231" s="293" t="s">
        <v>518</v>
      </c>
      <c r="G3231" s="293" t="s">
        <v>38</v>
      </c>
      <c r="H3231" s="544">
        <v>45149</v>
      </c>
      <c r="I3231" s="293" t="s">
        <v>164</v>
      </c>
      <c r="J3231" s="256" t="s">
        <v>3312</v>
      </c>
      <c r="K3231" s="293" t="s">
        <v>1771</v>
      </c>
      <c r="L3231" s="251">
        <v>1</v>
      </c>
      <c r="M3231" s="298" t="s">
        <v>4276</v>
      </c>
      <c r="N3231" s="353">
        <v>477</v>
      </c>
      <c r="O3231" s="296"/>
      <c r="P3231" s="297"/>
      <c r="Q3231" s="293"/>
      <c r="R3231" s="293"/>
      <c r="S3231" s="293"/>
    </row>
    <row r="3232" spans="1:19" ht="15">
      <c r="A3232" s="293"/>
      <c r="B3232" s="247">
        <f t="shared" si="17"/>
        <v>6687</v>
      </c>
      <c r="C3232" s="293" t="s">
        <v>429</v>
      </c>
      <c r="D3232" s="294" t="s">
        <v>4505</v>
      </c>
      <c r="E3232" s="455">
        <v>3187</v>
      </c>
      <c r="F3232" s="293" t="s">
        <v>518</v>
      </c>
      <c r="G3232" s="293" t="s">
        <v>1875</v>
      </c>
      <c r="H3232" s="544">
        <v>45115</v>
      </c>
      <c r="I3232" s="293" t="s">
        <v>164</v>
      </c>
      <c r="J3232" s="256" t="s">
        <v>5055</v>
      </c>
      <c r="K3232" s="293" t="s">
        <v>1771</v>
      </c>
      <c r="L3232" s="251" t="s">
        <v>4467</v>
      </c>
      <c r="M3232" s="298" t="s">
        <v>4480</v>
      </c>
      <c r="N3232" s="353">
        <v>489</v>
      </c>
      <c r="O3232" s="296"/>
      <c r="P3232" s="297"/>
      <c r="Q3232" s="293"/>
      <c r="R3232" s="293"/>
      <c r="S3232" s="293"/>
    </row>
    <row r="3233" spans="1:20" ht="15">
      <c r="A3233" s="293"/>
      <c r="B3233" s="247">
        <f t="shared" si="17"/>
        <v>6688</v>
      </c>
      <c r="C3233" s="293" t="s">
        <v>429</v>
      </c>
      <c r="D3233" s="294" t="s">
        <v>4505</v>
      </c>
      <c r="E3233" s="455">
        <v>3187</v>
      </c>
      <c r="F3233" s="293" t="s">
        <v>518</v>
      </c>
      <c r="G3233" s="293" t="s">
        <v>1875</v>
      </c>
      <c r="H3233" s="544">
        <v>45150</v>
      </c>
      <c r="I3233" s="293" t="s">
        <v>164</v>
      </c>
      <c r="J3233" s="256" t="s">
        <v>5242</v>
      </c>
      <c r="K3233" s="293" t="s">
        <v>1771</v>
      </c>
      <c r="L3233" s="251" t="s">
        <v>4467</v>
      </c>
      <c r="M3233" s="298" t="s">
        <v>4480</v>
      </c>
      <c r="N3233" s="353">
        <v>489</v>
      </c>
      <c r="O3233" s="296"/>
      <c r="P3233" s="297"/>
      <c r="Q3233" s="293"/>
      <c r="R3233" s="293"/>
      <c r="S3233" s="293"/>
    </row>
    <row r="3234" spans="1:20" ht="15">
      <c r="A3234" s="293"/>
      <c r="B3234" s="247">
        <f t="shared" si="17"/>
        <v>6689</v>
      </c>
      <c r="C3234" s="293" t="s">
        <v>429</v>
      </c>
      <c r="D3234" s="294" t="s">
        <v>818</v>
      </c>
      <c r="E3234" s="455">
        <v>3350</v>
      </c>
      <c r="F3234" s="293" t="s">
        <v>865</v>
      </c>
      <c r="G3234" s="293" t="s">
        <v>4405</v>
      </c>
      <c r="H3234" s="544">
        <v>45152</v>
      </c>
      <c r="I3234" s="293" t="s">
        <v>164</v>
      </c>
      <c r="J3234" s="256" t="s">
        <v>3496</v>
      </c>
      <c r="K3234" s="293" t="s">
        <v>1770</v>
      </c>
      <c r="L3234" s="251">
        <v>15155</v>
      </c>
      <c r="M3234" s="298" t="s">
        <v>860</v>
      </c>
      <c r="N3234" s="353">
        <v>319</v>
      </c>
      <c r="O3234" s="296"/>
      <c r="P3234" s="297"/>
      <c r="Q3234" s="293"/>
      <c r="R3234" s="293"/>
      <c r="S3234" s="293"/>
    </row>
    <row r="3235" spans="1:20" ht="15">
      <c r="A3235" s="293"/>
      <c r="B3235" s="247">
        <f t="shared" si="17"/>
        <v>6690</v>
      </c>
      <c r="C3235" s="293" t="s">
        <v>429</v>
      </c>
      <c r="D3235" s="294" t="s">
        <v>818</v>
      </c>
      <c r="E3235" s="455">
        <v>3350</v>
      </c>
      <c r="F3235" s="293" t="s">
        <v>198</v>
      </c>
      <c r="G3235" s="293" t="s">
        <v>4405</v>
      </c>
      <c r="H3235" s="544">
        <v>45152</v>
      </c>
      <c r="I3235" s="293" t="s">
        <v>164</v>
      </c>
      <c r="J3235" s="256" t="s">
        <v>3552</v>
      </c>
      <c r="K3235" s="293" t="s">
        <v>1770</v>
      </c>
      <c r="L3235" s="251">
        <v>15120</v>
      </c>
      <c r="M3235" s="298" t="s">
        <v>860</v>
      </c>
      <c r="N3235" s="353">
        <v>330</v>
      </c>
      <c r="O3235" s="296"/>
      <c r="P3235" s="297"/>
      <c r="Q3235" s="293"/>
      <c r="R3235" s="293"/>
      <c r="S3235" s="293"/>
    </row>
    <row r="3236" spans="1:20" ht="15">
      <c r="A3236" s="293"/>
      <c r="B3236" s="247">
        <f t="shared" si="17"/>
        <v>6691</v>
      </c>
      <c r="C3236" s="293" t="s">
        <v>429</v>
      </c>
      <c r="D3236" s="294" t="s">
        <v>1428</v>
      </c>
      <c r="E3236" s="455">
        <v>29000</v>
      </c>
      <c r="F3236" s="293" t="s">
        <v>198</v>
      </c>
      <c r="G3236" s="293" t="s">
        <v>7</v>
      </c>
      <c r="H3236" s="544">
        <v>45152</v>
      </c>
      <c r="I3236" s="293" t="s">
        <v>224</v>
      </c>
      <c r="J3236" s="256" t="s">
        <v>3944</v>
      </c>
      <c r="K3236" s="293" t="s">
        <v>1749</v>
      </c>
      <c r="L3236" s="251" t="s">
        <v>5250</v>
      </c>
      <c r="M3236" s="298" t="s">
        <v>116</v>
      </c>
      <c r="N3236" s="353">
        <v>249</v>
      </c>
      <c r="O3236" s="296"/>
      <c r="P3236" s="297"/>
      <c r="Q3236" s="293"/>
      <c r="R3236" s="293"/>
      <c r="S3236" s="293"/>
    </row>
    <row r="3237" spans="1:20" ht="15">
      <c r="A3237" s="293"/>
      <c r="B3237" s="247">
        <f t="shared" si="17"/>
        <v>6692</v>
      </c>
      <c r="C3237" s="293" t="s">
        <v>429</v>
      </c>
      <c r="D3237" s="294" t="s">
        <v>4772</v>
      </c>
      <c r="E3237" s="455">
        <v>3186</v>
      </c>
      <c r="F3237" s="293" t="s">
        <v>518</v>
      </c>
      <c r="G3237" s="293" t="s">
        <v>7</v>
      </c>
      <c r="H3237" s="544">
        <v>45152</v>
      </c>
      <c r="I3237" s="293" t="s">
        <v>164</v>
      </c>
      <c r="J3237" s="256" t="s">
        <v>3059</v>
      </c>
      <c r="K3237" s="293" t="s">
        <v>1771</v>
      </c>
      <c r="L3237" s="251" t="s">
        <v>5251</v>
      </c>
      <c r="M3237" s="298" t="s">
        <v>4542</v>
      </c>
      <c r="N3237" s="353">
        <v>498</v>
      </c>
      <c r="O3237" s="296"/>
      <c r="P3237" s="297"/>
      <c r="Q3237" s="293"/>
      <c r="R3237" s="293"/>
      <c r="S3237" s="293"/>
    </row>
    <row r="3238" spans="1:20" ht="15">
      <c r="A3238" s="293"/>
      <c r="B3238" s="247">
        <f t="shared" si="17"/>
        <v>6693</v>
      </c>
      <c r="C3238" s="293" t="s">
        <v>429</v>
      </c>
      <c r="D3238" s="294" t="s">
        <v>4284</v>
      </c>
      <c r="E3238" s="455">
        <v>4200</v>
      </c>
      <c r="F3238" s="293" t="s">
        <v>518</v>
      </c>
      <c r="G3238" s="293" t="s">
        <v>7</v>
      </c>
      <c r="H3238" s="544">
        <v>45149</v>
      </c>
      <c r="I3238" s="293" t="s">
        <v>164</v>
      </c>
      <c r="J3238" s="256" t="s">
        <v>5253</v>
      </c>
      <c r="K3238" s="293" t="s">
        <v>1771</v>
      </c>
      <c r="L3238" s="251" t="s">
        <v>5252</v>
      </c>
      <c r="M3238" s="298" t="s">
        <v>4268</v>
      </c>
      <c r="N3238" s="353">
        <v>474</v>
      </c>
      <c r="O3238" s="296"/>
      <c r="P3238" s="297"/>
      <c r="Q3238" s="293"/>
      <c r="R3238" s="293"/>
      <c r="S3238" s="293"/>
    </row>
    <row r="3239" spans="1:20" ht="15">
      <c r="A3239" s="293"/>
      <c r="B3239" s="247">
        <f t="shared" si="17"/>
        <v>6694</v>
      </c>
      <c r="C3239" s="293" t="s">
        <v>429</v>
      </c>
      <c r="D3239" s="294" t="s">
        <v>242</v>
      </c>
      <c r="E3239" s="455">
        <v>8000</v>
      </c>
      <c r="F3239" s="293" t="s">
        <v>303</v>
      </c>
      <c r="G3239" s="293" t="s">
        <v>4314</v>
      </c>
      <c r="H3239" s="544" t="s">
        <v>5254</v>
      </c>
      <c r="I3239" s="293" t="s">
        <v>224</v>
      </c>
      <c r="J3239" s="256" t="s">
        <v>285</v>
      </c>
      <c r="K3239" s="293" t="s">
        <v>1775</v>
      </c>
      <c r="L3239" s="251">
        <v>892883</v>
      </c>
      <c r="M3239" s="298" t="s">
        <v>1072</v>
      </c>
      <c r="N3239" s="353">
        <v>59</v>
      </c>
      <c r="O3239" s="296"/>
      <c r="P3239" s="297"/>
      <c r="Q3239" s="293"/>
      <c r="R3239" s="293"/>
      <c r="S3239" s="293"/>
      <c r="T3239" s="28" t="str">
        <f>VLOOKUP(Dat_Pagos[[#This Row],[No.Alumno]],'Base A'!A:G,7,FALSE)</f>
        <v>keila_tah_montejo@hotmail.com</v>
      </c>
    </row>
    <row r="3240" spans="1:20" ht="15">
      <c r="A3240" s="293"/>
      <c r="B3240" s="247">
        <f t="shared" si="17"/>
        <v>6695</v>
      </c>
      <c r="C3240" s="293" t="s">
        <v>429</v>
      </c>
      <c r="D3240" s="294" t="s">
        <v>242</v>
      </c>
      <c r="E3240" s="455">
        <v>10000</v>
      </c>
      <c r="F3240" s="293" t="s">
        <v>303</v>
      </c>
      <c r="G3240" s="293" t="s">
        <v>4314</v>
      </c>
      <c r="H3240" s="544" t="s">
        <v>5254</v>
      </c>
      <c r="I3240" s="293" t="s">
        <v>224</v>
      </c>
      <c r="J3240" s="256" t="s">
        <v>285</v>
      </c>
      <c r="K3240" s="293" t="s">
        <v>1775</v>
      </c>
      <c r="L3240" s="251">
        <v>892906</v>
      </c>
      <c r="M3240" s="298" t="s">
        <v>1072</v>
      </c>
      <c r="N3240" s="353">
        <v>59</v>
      </c>
      <c r="O3240" s="296"/>
      <c r="P3240" s="297"/>
      <c r="Q3240" s="293"/>
      <c r="R3240" s="293"/>
      <c r="S3240" s="293"/>
      <c r="T3240" s="28" t="str">
        <f>VLOOKUP(Dat_Pagos[[#This Row],[No.Alumno]],'Base A'!A:G,7,FALSE)</f>
        <v>keila_tah_montejo@hotmail.com</v>
      </c>
    </row>
    <row r="3241" spans="1:20" ht="15">
      <c r="A3241" s="293"/>
      <c r="B3241" s="247">
        <f t="shared" si="17"/>
        <v>6696</v>
      </c>
      <c r="C3241" s="293" t="s">
        <v>429</v>
      </c>
      <c r="D3241" s="294" t="s">
        <v>84</v>
      </c>
      <c r="E3241" s="455">
        <v>1670</v>
      </c>
      <c r="F3241" s="293" t="s">
        <v>166</v>
      </c>
      <c r="G3241" s="293" t="s">
        <v>7</v>
      </c>
      <c r="H3241" s="544" t="s">
        <v>5249</v>
      </c>
      <c r="I3241" s="293" t="s">
        <v>164</v>
      </c>
      <c r="J3241" s="256" t="s">
        <v>5256</v>
      </c>
      <c r="K3241" s="293" t="s">
        <v>903</v>
      </c>
      <c r="L3241" s="251" t="s">
        <v>5255</v>
      </c>
      <c r="M3241" s="298" t="s">
        <v>85</v>
      </c>
      <c r="N3241" s="353">
        <v>216</v>
      </c>
      <c r="O3241" s="296"/>
      <c r="P3241" s="297"/>
      <c r="Q3241" s="293"/>
      <c r="R3241" s="293"/>
      <c r="S3241" s="293"/>
      <c r="T3241" s="28" t="str">
        <f>VLOOKUP(Dat_Pagos[[#This Row],[No.Alumno]],'Base A'!A:G,7,FALSE)</f>
        <v>carlos.palomo@iuaf.edu.mx</v>
      </c>
    </row>
    <row r="3242" spans="1:20" ht="15.6" thickBot="1">
      <c r="A3242" s="293"/>
      <c r="B3242" s="247">
        <f t="shared" si="17"/>
        <v>6697</v>
      </c>
      <c r="C3242" s="293" t="s">
        <v>429</v>
      </c>
      <c r="D3242" s="294" t="s">
        <v>2433</v>
      </c>
      <c r="E3242" s="455">
        <v>10491</v>
      </c>
      <c r="F3242" s="293" t="s">
        <v>865</v>
      </c>
      <c r="G3242" s="293" t="s">
        <v>7</v>
      </c>
      <c r="H3242" s="544" t="s">
        <v>5257</v>
      </c>
      <c r="I3242" s="293" t="s">
        <v>164</v>
      </c>
      <c r="J3242" s="256" t="s">
        <v>5265</v>
      </c>
      <c r="K3242" s="293" t="s">
        <v>1770</v>
      </c>
      <c r="L3242" s="251" t="s">
        <v>5264</v>
      </c>
      <c r="M3242" s="298" t="s">
        <v>2432</v>
      </c>
      <c r="N3242" s="353">
        <v>372</v>
      </c>
      <c r="O3242" s="296"/>
      <c r="P3242" s="297"/>
      <c r="Q3242" s="293"/>
      <c r="R3242" s="293"/>
      <c r="S3242" s="293"/>
      <c r="T3242" s="28" t="str">
        <f>VLOOKUP(Dat_Pagos[[#This Row],[No.Alumno]],'Base A'!A:G,7,FALSE)</f>
        <v>ranafrogs@hotmail.com</v>
      </c>
    </row>
    <row r="3243" spans="1:20" ht="15.6" thickBot="1">
      <c r="A3243" s="293"/>
      <c r="B3243" s="247">
        <f t="shared" si="17"/>
        <v>6698</v>
      </c>
      <c r="C3243" s="293" t="s">
        <v>429</v>
      </c>
      <c r="D3243" s="288" t="s">
        <v>989</v>
      </c>
      <c r="E3243" s="455">
        <v>8400</v>
      </c>
      <c r="F3243" s="293" t="s">
        <v>163</v>
      </c>
      <c r="G3243" s="293" t="s">
        <v>7</v>
      </c>
      <c r="H3243" s="544" t="s">
        <v>5254</v>
      </c>
      <c r="I3243" s="293" t="s">
        <v>164</v>
      </c>
      <c r="J3243" s="256" t="s">
        <v>5262</v>
      </c>
      <c r="K3243" s="293" t="s">
        <v>1751</v>
      </c>
      <c r="L3243" s="251" t="s">
        <v>5258</v>
      </c>
      <c r="M3243" s="298" t="s">
        <v>987</v>
      </c>
      <c r="N3243" s="353">
        <v>471</v>
      </c>
      <c r="O3243" s="296"/>
      <c r="P3243" s="297"/>
      <c r="Q3243" s="293"/>
      <c r="R3243" s="293"/>
      <c r="S3243" s="293"/>
      <c r="T3243" s="28" t="str">
        <f>VLOOKUP(Dat_Pagos[[#This Row],[No.Alumno]],'Base A'!A:G,7,FALSE)</f>
        <v>raschenrique0201@hotmail.com</v>
      </c>
    </row>
    <row r="3244" spans="1:20" ht="15">
      <c r="A3244" s="293"/>
      <c r="B3244" s="247">
        <f t="shared" si="17"/>
        <v>6699</v>
      </c>
      <c r="C3244" s="293" t="s">
        <v>429</v>
      </c>
      <c r="D3244" s="294" t="s">
        <v>4965</v>
      </c>
      <c r="E3244" s="455">
        <v>1600</v>
      </c>
      <c r="F3244" s="293" t="s">
        <v>166</v>
      </c>
      <c r="G3244" s="293" t="s">
        <v>7</v>
      </c>
      <c r="H3244" s="544" t="s">
        <v>5257</v>
      </c>
      <c r="I3244" s="293" t="s">
        <v>164</v>
      </c>
      <c r="J3244" s="256" t="s">
        <v>5263</v>
      </c>
      <c r="K3244" s="293" t="s">
        <v>903</v>
      </c>
      <c r="L3244" s="251" t="s">
        <v>5259</v>
      </c>
      <c r="M3244" s="298" t="s">
        <v>4964</v>
      </c>
      <c r="N3244" s="353">
        <v>575</v>
      </c>
      <c r="O3244" s="296"/>
      <c r="P3244" s="297"/>
      <c r="Q3244" s="293"/>
      <c r="R3244" s="293"/>
      <c r="S3244" s="293"/>
      <c r="T3244" s="28" t="str">
        <f>VLOOKUP(Dat_Pagos[[#This Row],[No.Alumno]],'Base A'!A:G,7,FALSE)</f>
        <v>riviyani2000@hotmail.com</v>
      </c>
    </row>
    <row r="3245" spans="1:20" ht="15">
      <c r="A3245" s="293"/>
      <c r="B3245" s="247">
        <f t="shared" si="17"/>
        <v>6700</v>
      </c>
      <c r="C3245" s="293" t="s">
        <v>429</v>
      </c>
      <c r="D3245" s="294" t="s">
        <v>2433</v>
      </c>
      <c r="E3245" s="455">
        <v>3349</v>
      </c>
      <c r="F3245" s="293" t="s">
        <v>865</v>
      </c>
      <c r="G3245" s="293" t="s">
        <v>7</v>
      </c>
      <c r="H3245" s="544" t="s">
        <v>5257</v>
      </c>
      <c r="I3245" s="293" t="s">
        <v>164</v>
      </c>
      <c r="J3245" s="256" t="s">
        <v>3098</v>
      </c>
      <c r="K3245" s="293" t="s">
        <v>1770</v>
      </c>
      <c r="L3245" s="251" t="s">
        <v>5260</v>
      </c>
      <c r="M3245" s="298" t="s">
        <v>2432</v>
      </c>
      <c r="N3245" s="353">
        <v>372</v>
      </c>
      <c r="O3245" s="296"/>
      <c r="P3245" s="297"/>
      <c r="Q3245" s="293"/>
      <c r="R3245" s="293"/>
      <c r="S3245" s="293"/>
      <c r="T3245" s="28" t="str">
        <f>VLOOKUP(Dat_Pagos[[#This Row],[No.Alumno]],'Base A'!A:G,7,FALSE)</f>
        <v>ranafrogs@hotmail.com</v>
      </c>
    </row>
    <row r="3246" spans="1:20" ht="15">
      <c r="A3246" s="293"/>
      <c r="B3246" s="247">
        <f t="shared" si="17"/>
        <v>6701</v>
      </c>
      <c r="C3246" s="293" t="s">
        <v>429</v>
      </c>
      <c r="D3246" s="294" t="s">
        <v>1079</v>
      </c>
      <c r="E3246" s="455">
        <v>1000</v>
      </c>
      <c r="F3246" s="293" t="s">
        <v>303</v>
      </c>
      <c r="G3246" s="293" t="s">
        <v>7</v>
      </c>
      <c r="H3246" s="544" t="s">
        <v>5257</v>
      </c>
      <c r="I3246" s="293" t="s">
        <v>402</v>
      </c>
      <c r="J3246" s="256" t="s">
        <v>4445</v>
      </c>
      <c r="K3246" s="293" t="s">
        <v>1775</v>
      </c>
      <c r="L3246" s="251" t="s">
        <v>5261</v>
      </c>
      <c r="M3246" s="298" t="s">
        <v>1077</v>
      </c>
      <c r="N3246" s="353">
        <v>61</v>
      </c>
      <c r="O3246" s="296"/>
      <c r="P3246" s="297"/>
      <c r="Q3246" s="293"/>
      <c r="R3246" s="293"/>
      <c r="S3246" s="293"/>
      <c r="T3246" s="28" t="str">
        <f>VLOOKUP(Dat_Pagos[[#This Row],[No.Alumno]],'Base A'!A:G,7,FALSE)</f>
        <v>geo.villanuevab@gmail.com</v>
      </c>
    </row>
    <row r="3247" spans="1:20" ht="15">
      <c r="A3247" s="293"/>
      <c r="B3247" s="247">
        <f t="shared" si="17"/>
        <v>6702</v>
      </c>
      <c r="C3247" s="293" t="s">
        <v>429</v>
      </c>
      <c r="D3247" s="294" t="s">
        <v>2904</v>
      </c>
      <c r="E3247" s="455">
        <v>3500</v>
      </c>
      <c r="F3247" s="293" t="s">
        <v>865</v>
      </c>
      <c r="G3247" s="293" t="s">
        <v>4314</v>
      </c>
      <c r="H3247" s="544">
        <v>45121</v>
      </c>
      <c r="I3247" s="293" t="s">
        <v>164</v>
      </c>
      <c r="J3247" s="256" t="s">
        <v>2551</v>
      </c>
      <c r="K3247" s="293" t="s">
        <v>1770</v>
      </c>
      <c r="L3247" s="251">
        <v>8387</v>
      </c>
      <c r="M3247" s="298" t="s">
        <v>2903</v>
      </c>
      <c r="N3247" s="353">
        <v>431</v>
      </c>
      <c r="O3247" s="296"/>
      <c r="P3247" s="297"/>
      <c r="Q3247" s="293"/>
      <c r="R3247" s="293"/>
      <c r="S3247" s="293"/>
      <c r="T3247" s="28" t="str">
        <f>VLOOKUP(Dat_Pagos[[#This Row],[No.Alumno]],'Base A'!A:G,7,FALSE)</f>
        <v>Clicdanielyg@hotmail.com</v>
      </c>
    </row>
    <row r="3248" spans="1:20" ht="15">
      <c r="A3248" s="293"/>
      <c r="B3248" s="247">
        <f t="shared" si="17"/>
        <v>6703</v>
      </c>
      <c r="C3248" s="293" t="s">
        <v>429</v>
      </c>
      <c r="D3248" s="294" t="s">
        <v>2904</v>
      </c>
      <c r="E3248" s="455">
        <v>3500</v>
      </c>
      <c r="F3248" s="293" t="s">
        <v>865</v>
      </c>
      <c r="G3248" s="293" t="s">
        <v>4314</v>
      </c>
      <c r="H3248" s="544" t="s">
        <v>5257</v>
      </c>
      <c r="I3248" s="293" t="s">
        <v>164</v>
      </c>
      <c r="J3248" s="256" t="s">
        <v>5266</v>
      </c>
      <c r="K3248" s="293" t="s">
        <v>1770</v>
      </c>
      <c r="L3248" s="251">
        <v>47438</v>
      </c>
      <c r="M3248" s="298" t="s">
        <v>2903</v>
      </c>
      <c r="N3248" s="353">
        <v>431</v>
      </c>
      <c r="O3248" s="296"/>
      <c r="P3248" s="297"/>
      <c r="Q3248" s="293"/>
      <c r="R3248" s="293"/>
      <c r="S3248" s="293"/>
      <c r="T3248" s="28" t="str">
        <f>VLOOKUP(Dat_Pagos[[#This Row],[No.Alumno]],'Base A'!A:G,7,FALSE)</f>
        <v>Clicdanielyg@hotmail.com</v>
      </c>
    </row>
    <row r="3249" spans="1:20" ht="15">
      <c r="A3249" s="293"/>
      <c r="B3249" s="247">
        <f t="shared" si="17"/>
        <v>6704</v>
      </c>
      <c r="C3249" s="293" t="s">
        <v>429</v>
      </c>
      <c r="D3249" s="294" t="s">
        <v>4482</v>
      </c>
      <c r="E3249" s="455">
        <v>5200</v>
      </c>
      <c r="F3249" s="293" t="s">
        <v>198</v>
      </c>
      <c r="G3249" s="293" t="s">
        <v>7</v>
      </c>
      <c r="H3249" s="544">
        <v>45112</v>
      </c>
      <c r="I3249" s="293" t="s">
        <v>164</v>
      </c>
      <c r="J3249" s="256" t="s">
        <v>2402</v>
      </c>
      <c r="K3249" s="293" t="s">
        <v>1749</v>
      </c>
      <c r="L3249" s="251" t="s">
        <v>5268</v>
      </c>
      <c r="M3249" s="298" t="s">
        <v>4479</v>
      </c>
      <c r="N3249" s="353">
        <v>492</v>
      </c>
      <c r="O3249" s="296"/>
      <c r="P3249" s="297"/>
      <c r="Q3249" s="293"/>
      <c r="R3249" s="293"/>
      <c r="S3249" s="293"/>
      <c r="T3249" s="28" t="str">
        <f>VLOOKUP(Dat_Pagos[[#This Row],[No.Alumno]],'Base A'!A:G,7,FALSE)</f>
        <v>lucianosalascontreras@yahoo.com.mx</v>
      </c>
    </row>
    <row r="3250" spans="1:20" ht="15">
      <c r="A3250" s="293"/>
      <c r="B3250" s="247">
        <f t="shared" si="17"/>
        <v>6705</v>
      </c>
      <c r="C3250" s="293" t="s">
        <v>429</v>
      </c>
      <c r="D3250" s="294" t="s">
        <v>580</v>
      </c>
      <c r="E3250" s="455">
        <v>6000</v>
      </c>
      <c r="F3250" s="293" t="s">
        <v>865</v>
      </c>
      <c r="G3250" s="293" t="s">
        <v>4405</v>
      </c>
      <c r="H3250" s="544" t="s">
        <v>5274</v>
      </c>
      <c r="I3250" s="293" t="s">
        <v>224</v>
      </c>
      <c r="J3250" s="256" t="s">
        <v>3006</v>
      </c>
      <c r="K3250" s="293" t="s">
        <v>1770</v>
      </c>
      <c r="L3250" s="251">
        <v>42021</v>
      </c>
      <c r="M3250" s="298" t="s">
        <v>848</v>
      </c>
      <c r="N3250" s="353">
        <v>306</v>
      </c>
      <c r="O3250" s="296"/>
      <c r="P3250" s="297"/>
      <c r="Q3250" s="293"/>
      <c r="R3250" s="293"/>
      <c r="S3250" s="293"/>
      <c r="T3250" s="28" t="str">
        <f>VLOOKUP(Dat_Pagos[[#This Row],[No.Alumno]],'Base A'!A:G,7,FALSE)</f>
        <v xml:space="preserve">27diazpablo@gmail.com </v>
      </c>
    </row>
    <row r="3251" spans="1:20" ht="15">
      <c r="A3251" s="293"/>
      <c r="B3251" s="247">
        <f t="shared" si="17"/>
        <v>6706</v>
      </c>
      <c r="C3251" s="293" t="s">
        <v>429</v>
      </c>
      <c r="D3251" s="294" t="s">
        <v>2900</v>
      </c>
      <c r="E3251" s="455">
        <v>2275</v>
      </c>
      <c r="F3251" s="293" t="s">
        <v>518</v>
      </c>
      <c r="G3251" s="293" t="s">
        <v>7</v>
      </c>
      <c r="H3251" s="544" t="s">
        <v>5274</v>
      </c>
      <c r="I3251" s="293" t="s">
        <v>164</v>
      </c>
      <c r="J3251" s="256" t="s">
        <v>5283</v>
      </c>
      <c r="K3251" s="293" t="s">
        <v>1771</v>
      </c>
      <c r="L3251" s="251" t="s">
        <v>5276</v>
      </c>
      <c r="M3251" s="298" t="s">
        <v>2898</v>
      </c>
      <c r="N3251" s="353">
        <v>430</v>
      </c>
      <c r="O3251" s="296"/>
      <c r="P3251" s="297"/>
      <c r="Q3251" s="293"/>
      <c r="R3251" s="293"/>
      <c r="S3251" s="293"/>
      <c r="T3251" s="28" t="str">
        <f>VLOOKUP(Dat_Pagos[[#This Row],[No.Alumno]],'Base A'!A:G,7,FALSE)</f>
        <v>Saraibj22@gmail.com</v>
      </c>
    </row>
    <row r="3252" spans="1:20" ht="15">
      <c r="A3252" s="293"/>
      <c r="B3252" s="247">
        <f t="shared" si="17"/>
        <v>6707</v>
      </c>
      <c r="C3252" s="293" t="s">
        <v>429</v>
      </c>
      <c r="D3252" s="294" t="s">
        <v>2896</v>
      </c>
      <c r="E3252" s="455">
        <v>2275</v>
      </c>
      <c r="F3252" s="293" t="s">
        <v>518</v>
      </c>
      <c r="G3252" s="293" t="s">
        <v>7</v>
      </c>
      <c r="H3252" s="544" t="s">
        <v>5274</v>
      </c>
      <c r="I3252" s="293" t="s">
        <v>164</v>
      </c>
      <c r="J3252" s="256" t="s">
        <v>5283</v>
      </c>
      <c r="K3252" s="293" t="s">
        <v>1771</v>
      </c>
      <c r="L3252" s="251" t="s">
        <v>5277</v>
      </c>
      <c r="M3252" s="298" t="s">
        <v>2894</v>
      </c>
      <c r="N3252" s="353">
        <v>429</v>
      </c>
      <c r="O3252" s="296"/>
      <c r="P3252" s="297"/>
      <c r="Q3252" s="293"/>
      <c r="R3252" s="293"/>
      <c r="S3252" s="293"/>
      <c r="T3252" s="28" t="str">
        <f>VLOOKUP(Dat_Pagos[[#This Row],[No.Alumno]],'Base A'!A:G,7,FALSE)</f>
        <v xml:space="preserve">Lic.jair_ramirez@hotmail.com
</v>
      </c>
    </row>
    <row r="3253" spans="1:20" ht="15">
      <c r="A3253" s="293"/>
      <c r="B3253" s="247">
        <f t="shared" si="17"/>
        <v>6708</v>
      </c>
      <c r="C3253" s="293" t="s">
        <v>429</v>
      </c>
      <c r="D3253" s="294" t="s">
        <v>5095</v>
      </c>
      <c r="E3253" s="455">
        <v>3800</v>
      </c>
      <c r="F3253" s="293" t="s">
        <v>198</v>
      </c>
      <c r="G3253" s="293" t="s">
        <v>7</v>
      </c>
      <c r="H3253" s="544" t="s">
        <v>5274</v>
      </c>
      <c r="I3253" s="293" t="s">
        <v>164</v>
      </c>
      <c r="J3253" s="256" t="s">
        <v>5284</v>
      </c>
      <c r="K3253" s="293" t="s">
        <v>1749</v>
      </c>
      <c r="L3253" s="251" t="s">
        <v>5278</v>
      </c>
      <c r="M3253" s="298" t="s">
        <v>712</v>
      </c>
      <c r="N3253" s="353">
        <v>579</v>
      </c>
      <c r="O3253" s="296"/>
      <c r="P3253" s="297"/>
      <c r="Q3253" s="293"/>
      <c r="R3253" s="293"/>
      <c r="S3253" s="293"/>
      <c r="T3253" s="28" t="str">
        <f>VLOOKUP(Dat_Pagos[[#This Row],[No.Alumno]],'Base A'!A:G,7,FALSE)</f>
        <v>iranmondragon78@gmail.com</v>
      </c>
    </row>
    <row r="3254" spans="1:20" ht="15">
      <c r="A3254" s="293"/>
      <c r="B3254" s="247">
        <f t="shared" si="17"/>
        <v>6709</v>
      </c>
      <c r="C3254" s="293" t="s">
        <v>429</v>
      </c>
      <c r="D3254" s="294" t="s">
        <v>517</v>
      </c>
      <c r="E3254" s="455">
        <v>3497</v>
      </c>
      <c r="F3254" s="293" t="s">
        <v>198</v>
      </c>
      <c r="G3254" s="293" t="s">
        <v>7</v>
      </c>
      <c r="H3254" s="544" t="s">
        <v>5274</v>
      </c>
      <c r="I3254" s="293" t="s">
        <v>164</v>
      </c>
      <c r="J3254" s="256" t="s">
        <v>2402</v>
      </c>
      <c r="K3254" s="293" t="s">
        <v>1749</v>
      </c>
      <c r="L3254" s="251" t="s">
        <v>5279</v>
      </c>
      <c r="M3254" s="298" t="s">
        <v>841</v>
      </c>
      <c r="N3254" s="353">
        <v>560</v>
      </c>
      <c r="O3254" s="296"/>
      <c r="P3254" s="297"/>
      <c r="Q3254" s="293"/>
      <c r="R3254" s="293"/>
      <c r="S3254" s="293"/>
      <c r="T3254" s="28" t="str">
        <f>VLOOKUP(Dat_Pagos[[#This Row],[No.Alumno]],'Base A'!A:G,7,FALSE)</f>
        <v>lic_velarde@hotmail.com</v>
      </c>
    </row>
    <row r="3255" spans="1:20" ht="15">
      <c r="A3255" s="293"/>
      <c r="B3255" s="247">
        <f t="shared" si="17"/>
        <v>6710</v>
      </c>
      <c r="C3255" s="293" t="s">
        <v>429</v>
      </c>
      <c r="D3255" s="294" t="s">
        <v>3860</v>
      </c>
      <c r="E3255" s="455">
        <v>5200</v>
      </c>
      <c r="F3255" s="293" t="s">
        <v>865</v>
      </c>
      <c r="G3255" s="293" t="s">
        <v>7</v>
      </c>
      <c r="H3255" s="544" t="s">
        <v>5274</v>
      </c>
      <c r="I3255" s="293" t="s">
        <v>164</v>
      </c>
      <c r="J3255" s="256" t="s">
        <v>5679</v>
      </c>
      <c r="K3255" s="293" t="s">
        <v>1770</v>
      </c>
      <c r="L3255" s="251" t="s">
        <v>5280</v>
      </c>
      <c r="M3255" s="298" t="s">
        <v>3853</v>
      </c>
      <c r="N3255" s="353">
        <v>461</v>
      </c>
      <c r="O3255" s="296"/>
      <c r="P3255" s="297"/>
      <c r="Q3255" s="293"/>
      <c r="R3255" s="293"/>
      <c r="S3255" s="293"/>
      <c r="T3255" s="28" t="str">
        <f>VLOOKUP(Dat_Pagos[[#This Row],[No.Alumno]],'Base A'!A:G,7,FALSE)</f>
        <v>janalybalsells1212@gmail.com</v>
      </c>
    </row>
    <row r="3256" spans="1:20" ht="15">
      <c r="A3256" s="293"/>
      <c r="B3256" s="247">
        <f t="shared" si="17"/>
        <v>6711</v>
      </c>
      <c r="C3256" s="293" t="s">
        <v>429</v>
      </c>
      <c r="D3256" s="294" t="s">
        <v>4869</v>
      </c>
      <c r="E3256" s="455">
        <v>5200</v>
      </c>
      <c r="F3256" s="293" t="s">
        <v>198</v>
      </c>
      <c r="G3256" s="293" t="s">
        <v>7</v>
      </c>
      <c r="H3256" s="544" t="s">
        <v>5274</v>
      </c>
      <c r="I3256" s="293" t="s">
        <v>164</v>
      </c>
      <c r="J3256" s="256" t="s">
        <v>5285</v>
      </c>
      <c r="K3256" s="293" t="s">
        <v>1749</v>
      </c>
      <c r="L3256" s="251" t="s">
        <v>5281</v>
      </c>
      <c r="M3256" s="298" t="s">
        <v>4868</v>
      </c>
      <c r="N3256" s="353">
        <v>566</v>
      </c>
      <c r="O3256" s="296"/>
      <c r="P3256" s="297"/>
      <c r="Q3256" s="293"/>
      <c r="R3256" s="293"/>
      <c r="S3256" s="293"/>
      <c r="T3256" s="28" t="str">
        <f>VLOOKUP(Dat_Pagos[[#This Row],[No.Alumno]],'Base A'!A:G,7,FALSE)</f>
        <v>gaoty1130@hotmail.com</v>
      </c>
    </row>
    <row r="3257" spans="1:20" ht="15">
      <c r="A3257" s="293"/>
      <c r="B3257" s="247">
        <f t="shared" si="17"/>
        <v>6712</v>
      </c>
      <c r="C3257" s="293" t="s">
        <v>429</v>
      </c>
      <c r="D3257" s="294" t="s">
        <v>4389</v>
      </c>
      <c r="E3257" s="455">
        <v>5600</v>
      </c>
      <c r="F3257" s="293" t="s">
        <v>198</v>
      </c>
      <c r="G3257" s="293" t="s">
        <v>4314</v>
      </c>
      <c r="H3257" s="544" t="s">
        <v>5275</v>
      </c>
      <c r="I3257" s="293" t="s">
        <v>164</v>
      </c>
      <c r="J3257" s="256" t="s">
        <v>5431</v>
      </c>
      <c r="K3257" s="293" t="s">
        <v>1749</v>
      </c>
      <c r="L3257" s="251">
        <v>943890</v>
      </c>
      <c r="M3257" s="298" t="s">
        <v>1171</v>
      </c>
      <c r="N3257" s="353">
        <v>467</v>
      </c>
      <c r="O3257" s="296"/>
      <c r="P3257" s="297"/>
      <c r="Q3257" s="293"/>
      <c r="R3257" s="293"/>
      <c r="S3257" s="293"/>
      <c r="T3257" s="28" t="str">
        <f>VLOOKUP(Dat_Pagos[[#This Row],[No.Alumno]],'Base A'!A:G,7,FALSE)</f>
        <v>cristoferlopeza@gmail.com</v>
      </c>
    </row>
    <row r="3258" spans="1:20" ht="15">
      <c r="A3258" s="293"/>
      <c r="B3258" s="247">
        <f t="shared" si="17"/>
        <v>6713</v>
      </c>
      <c r="C3258" s="293" t="s">
        <v>429</v>
      </c>
      <c r="D3258" s="294" t="s">
        <v>725</v>
      </c>
      <c r="E3258" s="455">
        <v>2300</v>
      </c>
      <c r="F3258" s="293" t="s">
        <v>518</v>
      </c>
      <c r="G3258" s="293" t="s">
        <v>4314</v>
      </c>
      <c r="H3258" s="544" t="s">
        <v>5275</v>
      </c>
      <c r="I3258" s="293" t="s">
        <v>164</v>
      </c>
      <c r="J3258" s="256" t="s">
        <v>4984</v>
      </c>
      <c r="K3258" s="293" t="s">
        <v>1771</v>
      </c>
      <c r="L3258" s="251">
        <v>951067</v>
      </c>
      <c r="M3258" s="298" t="s">
        <v>842</v>
      </c>
      <c r="N3258" s="353">
        <v>371</v>
      </c>
      <c r="O3258" s="296"/>
      <c r="P3258" s="297"/>
      <c r="Q3258" s="293"/>
      <c r="R3258" s="293"/>
      <c r="S3258" s="293"/>
      <c r="T3258" s="28" t="str">
        <f>VLOOKUP(Dat_Pagos[[#This Row],[No.Alumno]],'Base A'!A:G,7,FALSE)</f>
        <v>villanueva_ara85@hotmail.com</v>
      </c>
    </row>
    <row r="3259" spans="1:20" ht="15">
      <c r="A3259" s="293"/>
      <c r="B3259" s="247">
        <f t="shared" si="17"/>
        <v>6714</v>
      </c>
      <c r="C3259" s="293" t="s">
        <v>429</v>
      </c>
      <c r="D3259" s="294" t="s">
        <v>3854</v>
      </c>
      <c r="E3259" s="455">
        <v>2275</v>
      </c>
      <c r="F3259" s="293" t="s">
        <v>518</v>
      </c>
      <c r="G3259" s="293" t="s">
        <v>7</v>
      </c>
      <c r="H3259" s="544" t="s">
        <v>5275</v>
      </c>
      <c r="I3259" s="293" t="s">
        <v>164</v>
      </c>
      <c r="J3259" s="256" t="s">
        <v>5286</v>
      </c>
      <c r="K3259" s="293" t="s">
        <v>1771</v>
      </c>
      <c r="L3259" s="251" t="s">
        <v>5282</v>
      </c>
      <c r="M3259" s="298" t="s">
        <v>3853</v>
      </c>
      <c r="N3259" s="353">
        <v>460</v>
      </c>
      <c r="O3259" s="296"/>
      <c r="P3259" s="297"/>
      <c r="Q3259" s="293"/>
      <c r="R3259" s="293"/>
      <c r="S3259" s="293"/>
      <c r="T3259" s="28" t="str">
        <f>VLOOKUP(Dat_Pagos[[#This Row],[No.Alumno]],'Base A'!A:G,7,FALSE)</f>
        <v>marncilladeleon_12@yahoo.com</v>
      </c>
    </row>
    <row r="3260" spans="1:20" ht="15">
      <c r="A3260" s="293"/>
      <c r="B3260" s="247">
        <f t="shared" si="17"/>
        <v>6715</v>
      </c>
      <c r="C3260" s="293" t="s">
        <v>429</v>
      </c>
      <c r="D3260" s="294" t="s">
        <v>5271</v>
      </c>
      <c r="E3260" s="455">
        <v>3737.14</v>
      </c>
      <c r="F3260" s="293" t="s">
        <v>198</v>
      </c>
      <c r="G3260" s="293" t="s">
        <v>7</v>
      </c>
      <c r="H3260" s="544" t="s">
        <v>5287</v>
      </c>
      <c r="I3260" s="293" t="s">
        <v>164</v>
      </c>
      <c r="J3260" s="256" t="s">
        <v>2458</v>
      </c>
      <c r="K3260" s="293" t="s">
        <v>1749</v>
      </c>
      <c r="L3260" s="251" t="s">
        <v>5288</v>
      </c>
      <c r="M3260" s="298" t="s">
        <v>712</v>
      </c>
      <c r="N3260" s="353">
        <v>586</v>
      </c>
      <c r="O3260" s="296"/>
      <c r="P3260" s="297"/>
      <c r="Q3260" s="293"/>
      <c r="R3260" s="293"/>
      <c r="S3260" s="293"/>
      <c r="T3260" s="28" t="str">
        <f>VLOOKUP(Dat_Pagos[[#This Row],[No.Alumno]],'Base A'!A:G,7,FALSE)</f>
        <v>andresahumadaaranda@gmail.com</v>
      </c>
    </row>
    <row r="3261" spans="1:20" ht="15">
      <c r="A3261" s="293"/>
      <c r="B3261" s="247">
        <f t="shared" si="17"/>
        <v>6716</v>
      </c>
      <c r="C3261" s="293" t="s">
        <v>429</v>
      </c>
      <c r="D3261" s="294" t="s">
        <v>4398</v>
      </c>
      <c r="E3261" s="455">
        <v>2275</v>
      </c>
      <c r="F3261" s="293" t="s">
        <v>303</v>
      </c>
      <c r="G3261" s="293" t="s">
        <v>4405</v>
      </c>
      <c r="H3261" s="544" t="s">
        <v>5287</v>
      </c>
      <c r="I3261" s="293" t="s">
        <v>164</v>
      </c>
      <c r="J3261" s="256" t="s">
        <v>5290</v>
      </c>
      <c r="K3261" s="293" t="s">
        <v>1775</v>
      </c>
      <c r="L3261" s="251">
        <v>976558</v>
      </c>
      <c r="M3261" s="298" t="s">
        <v>4397</v>
      </c>
      <c r="N3261" s="353">
        <v>488</v>
      </c>
      <c r="O3261" s="296"/>
      <c r="P3261" s="297"/>
      <c r="Q3261" s="293"/>
      <c r="R3261" s="293"/>
      <c r="S3261" s="293"/>
      <c r="T3261" s="28" t="str">
        <f>VLOOKUP(Dat_Pagos[[#This Row],[No.Alumno]],'Base A'!A:G,7,FALSE)</f>
        <v>luisalara14@gmail.com</v>
      </c>
    </row>
    <row r="3262" spans="1:20" ht="15.6">
      <c r="A3262" s="293"/>
      <c r="B3262" s="247">
        <f t="shared" si="17"/>
        <v>6717</v>
      </c>
      <c r="C3262" s="211" t="s">
        <v>294</v>
      </c>
      <c r="D3262" s="294" t="s">
        <v>2201</v>
      </c>
      <c r="E3262" s="455">
        <v>1600</v>
      </c>
      <c r="F3262" s="293" t="s">
        <v>166</v>
      </c>
      <c r="G3262" s="293" t="s">
        <v>7</v>
      </c>
      <c r="H3262" s="544" t="s">
        <v>5287</v>
      </c>
      <c r="I3262" s="293" t="s">
        <v>164</v>
      </c>
      <c r="J3262" s="256" t="s">
        <v>5292</v>
      </c>
      <c r="K3262" s="293" t="s">
        <v>903</v>
      </c>
      <c r="L3262" s="251" t="s">
        <v>5289</v>
      </c>
      <c r="M3262" s="298" t="s">
        <v>2200</v>
      </c>
      <c r="N3262" s="353">
        <v>365</v>
      </c>
      <c r="O3262" s="296"/>
      <c r="P3262" s="297"/>
      <c r="Q3262" s="293"/>
      <c r="R3262" s="293"/>
      <c r="S3262" s="293"/>
      <c r="T3262" s="28" t="str">
        <f>VLOOKUP(Dat_Pagos[[#This Row],[No.Alumno]],'Base A'!A:G,7,FALSE)</f>
        <v>cantaliciacantu@gmail.com</v>
      </c>
    </row>
    <row r="3263" spans="1:20" ht="15">
      <c r="A3263" s="293"/>
      <c r="B3263" s="247">
        <f t="shared" ref="B3263:B3326" si="18">B3262+1</f>
        <v>6718</v>
      </c>
      <c r="C3263" s="293" t="s">
        <v>429</v>
      </c>
      <c r="D3263" s="294" t="s">
        <v>2933</v>
      </c>
      <c r="E3263" s="455">
        <v>3497</v>
      </c>
      <c r="F3263" s="293" t="s">
        <v>198</v>
      </c>
      <c r="G3263" s="293" t="s">
        <v>7</v>
      </c>
      <c r="H3263" s="544">
        <v>45141</v>
      </c>
      <c r="I3263" s="293" t="s">
        <v>164</v>
      </c>
      <c r="J3263" s="256" t="s">
        <v>3055</v>
      </c>
      <c r="K3263" s="293" t="s">
        <v>1749</v>
      </c>
      <c r="L3263" s="251">
        <v>683606</v>
      </c>
      <c r="M3263" s="298" t="s">
        <v>2932</v>
      </c>
      <c r="N3263" s="353">
        <v>445</v>
      </c>
      <c r="O3263" s="296"/>
      <c r="P3263" s="297"/>
      <c r="Q3263" s="293"/>
      <c r="R3263" s="293"/>
      <c r="S3263" s="293"/>
      <c r="T3263" s="28" t="str">
        <f>VLOOKUP(Dat_Pagos[[#This Row],[No.Alumno]],'Base A'!A:G,7,FALSE)</f>
        <v>p_laynez@hotmail.com</v>
      </c>
    </row>
    <row r="3264" spans="1:20" ht="15">
      <c r="A3264" s="293"/>
      <c r="B3264" s="247">
        <f t="shared" si="18"/>
        <v>6719</v>
      </c>
      <c r="C3264" s="293" t="s">
        <v>429</v>
      </c>
      <c r="D3264" s="294" t="s">
        <v>5296</v>
      </c>
      <c r="E3264" s="455">
        <v>1000</v>
      </c>
      <c r="F3264" s="293" t="s">
        <v>166</v>
      </c>
      <c r="G3264" s="293" t="s">
        <v>7</v>
      </c>
      <c r="H3264" s="544" t="s">
        <v>5294</v>
      </c>
      <c r="I3264" s="293" t="s">
        <v>187</v>
      </c>
      <c r="J3264" s="256" t="s">
        <v>285</v>
      </c>
      <c r="K3264" s="293" t="s">
        <v>903</v>
      </c>
      <c r="L3264" s="251" t="s">
        <v>5299</v>
      </c>
      <c r="M3264" s="298" t="s">
        <v>5298</v>
      </c>
      <c r="N3264" s="353">
        <v>587</v>
      </c>
      <c r="O3264" s="296"/>
      <c r="P3264" s="297"/>
      <c r="Q3264" s="293"/>
      <c r="R3264" s="293"/>
      <c r="S3264" s="293"/>
    </row>
    <row r="3265" spans="1:19" ht="15">
      <c r="A3265" s="293"/>
      <c r="B3265" s="247">
        <f t="shared" si="18"/>
        <v>6720</v>
      </c>
      <c r="C3265" s="293" t="s">
        <v>429</v>
      </c>
      <c r="D3265" s="294" t="s">
        <v>557</v>
      </c>
      <c r="E3265" s="455">
        <v>5000</v>
      </c>
      <c r="F3265" s="293" t="s">
        <v>518</v>
      </c>
      <c r="G3265" s="293" t="s">
        <v>7</v>
      </c>
      <c r="H3265" s="544" t="s">
        <v>5295</v>
      </c>
      <c r="I3265" s="293" t="s">
        <v>634</v>
      </c>
      <c r="J3265" s="256" t="s">
        <v>694</v>
      </c>
      <c r="K3265" s="293" t="s">
        <v>1771</v>
      </c>
      <c r="L3265" s="251" t="s">
        <v>5300</v>
      </c>
      <c r="M3265" s="298" t="s">
        <v>127</v>
      </c>
      <c r="N3265" s="353">
        <v>87</v>
      </c>
      <c r="O3265" s="296"/>
      <c r="P3265" s="297"/>
      <c r="Q3265" s="293"/>
      <c r="R3265" s="293"/>
      <c r="S3265" s="293"/>
    </row>
    <row r="3266" spans="1:19" ht="15">
      <c r="A3266" s="293"/>
      <c r="B3266" s="247">
        <f t="shared" si="18"/>
        <v>6721</v>
      </c>
      <c r="C3266" s="293" t="s">
        <v>429</v>
      </c>
      <c r="D3266" s="294" t="s">
        <v>820</v>
      </c>
      <c r="E3266" s="455">
        <v>1800</v>
      </c>
      <c r="F3266" s="293" t="s">
        <v>163</v>
      </c>
      <c r="G3266" s="293" t="s">
        <v>7</v>
      </c>
      <c r="H3266" s="544">
        <v>44747</v>
      </c>
      <c r="I3266" s="293" t="s">
        <v>164</v>
      </c>
      <c r="J3266" s="256" t="s">
        <v>3430</v>
      </c>
      <c r="K3266" s="293" t="s">
        <v>1751</v>
      </c>
      <c r="L3266" s="251" t="s">
        <v>5302</v>
      </c>
      <c r="M3266" s="298" t="s">
        <v>862</v>
      </c>
      <c r="N3266" s="353">
        <v>321</v>
      </c>
      <c r="O3266" s="296"/>
      <c r="P3266" s="297"/>
      <c r="Q3266" s="293"/>
      <c r="R3266" s="293"/>
      <c r="S3266" s="293"/>
    </row>
    <row r="3267" spans="1:19" ht="15">
      <c r="A3267" s="293"/>
      <c r="B3267" s="247">
        <f t="shared" si="18"/>
        <v>6722</v>
      </c>
      <c r="C3267" s="293" t="s">
        <v>429</v>
      </c>
      <c r="D3267" s="294" t="s">
        <v>2210</v>
      </c>
      <c r="E3267" s="455">
        <v>2180</v>
      </c>
      <c r="F3267" s="293" t="s">
        <v>163</v>
      </c>
      <c r="G3267" s="293" t="s">
        <v>7</v>
      </c>
      <c r="H3267" s="544">
        <v>44991</v>
      </c>
      <c r="I3267" s="293" t="s">
        <v>164</v>
      </c>
      <c r="J3267" s="256" t="s">
        <v>5017</v>
      </c>
      <c r="K3267" s="293" t="s">
        <v>1751</v>
      </c>
      <c r="L3267" s="251" t="s">
        <v>5303</v>
      </c>
      <c r="M3267" s="298" t="s">
        <v>2269</v>
      </c>
      <c r="N3267" s="353">
        <v>366</v>
      </c>
      <c r="O3267" s="296"/>
      <c r="P3267" s="297"/>
      <c r="Q3267" s="293"/>
      <c r="R3267" s="293"/>
      <c r="S3267" s="293"/>
    </row>
    <row r="3268" spans="1:19" ht="15">
      <c r="A3268" s="293"/>
      <c r="B3268" s="247">
        <f t="shared" si="18"/>
        <v>6723</v>
      </c>
      <c r="C3268" s="293" t="s">
        <v>429</v>
      </c>
      <c r="D3268" s="294" t="s">
        <v>2772</v>
      </c>
      <c r="E3268" s="455">
        <v>3350</v>
      </c>
      <c r="F3268" s="293" t="s">
        <v>865</v>
      </c>
      <c r="G3268" s="293" t="s">
        <v>7</v>
      </c>
      <c r="H3268" s="544">
        <v>44993</v>
      </c>
      <c r="I3268" s="293" t="s">
        <v>164</v>
      </c>
      <c r="J3268" s="256" t="s">
        <v>3020</v>
      </c>
      <c r="K3268" s="293" t="s">
        <v>1770</v>
      </c>
      <c r="L3268" s="251">
        <v>80323</v>
      </c>
      <c r="M3268" s="298" t="s">
        <v>2771</v>
      </c>
      <c r="N3268" s="353">
        <v>383</v>
      </c>
      <c r="O3268" s="296"/>
      <c r="P3268" s="297"/>
      <c r="Q3268" s="293"/>
      <c r="R3268" s="293"/>
      <c r="S3268" s="293"/>
    </row>
    <row r="3269" spans="1:19" ht="15">
      <c r="A3269" s="293"/>
      <c r="B3269" s="247">
        <f t="shared" si="18"/>
        <v>6724</v>
      </c>
      <c r="C3269" s="293" t="s">
        <v>429</v>
      </c>
      <c r="D3269" s="294" t="s">
        <v>2891</v>
      </c>
      <c r="E3269" s="455">
        <v>1350</v>
      </c>
      <c r="F3269" s="293" t="s">
        <v>166</v>
      </c>
      <c r="G3269" s="293" t="s">
        <v>7</v>
      </c>
      <c r="H3269" s="544">
        <v>45030</v>
      </c>
      <c r="I3269" s="293" t="s">
        <v>164</v>
      </c>
      <c r="J3269" s="256" t="s">
        <v>3695</v>
      </c>
      <c r="K3269" s="293" t="s">
        <v>903</v>
      </c>
      <c r="L3269" s="251" t="s">
        <v>5305</v>
      </c>
      <c r="M3269" s="298" t="s">
        <v>2890</v>
      </c>
      <c r="N3269" s="353">
        <v>428</v>
      </c>
      <c r="O3269" s="296"/>
      <c r="P3269" s="297"/>
      <c r="Q3269" s="293"/>
      <c r="R3269" s="293"/>
      <c r="S3269" s="293"/>
    </row>
    <row r="3270" spans="1:19" ht="15">
      <c r="A3270" s="293"/>
      <c r="B3270" s="247">
        <f t="shared" si="18"/>
        <v>6725</v>
      </c>
      <c r="C3270" s="293" t="s">
        <v>429</v>
      </c>
      <c r="D3270" s="294" t="s">
        <v>818</v>
      </c>
      <c r="E3270" s="455">
        <v>3350</v>
      </c>
      <c r="F3270" s="293" t="s">
        <v>865</v>
      </c>
      <c r="G3270" s="293" t="s">
        <v>4405</v>
      </c>
      <c r="H3270" s="544">
        <v>45121</v>
      </c>
      <c r="I3270" s="293" t="s">
        <v>164</v>
      </c>
      <c r="J3270" s="256" t="s">
        <v>3761</v>
      </c>
      <c r="K3270" s="293" t="s">
        <v>1770</v>
      </c>
      <c r="L3270" s="251">
        <v>6112471</v>
      </c>
      <c r="M3270" s="298" t="s">
        <v>860</v>
      </c>
      <c r="N3270" s="353">
        <v>319</v>
      </c>
      <c r="O3270" s="296"/>
      <c r="P3270" s="297"/>
      <c r="Q3270" s="293"/>
      <c r="R3270" s="293"/>
      <c r="S3270" s="293"/>
    </row>
    <row r="3271" spans="1:19" ht="15">
      <c r="A3271" s="293"/>
      <c r="B3271" s="247">
        <f t="shared" si="18"/>
        <v>6726</v>
      </c>
      <c r="C3271" s="293" t="s">
        <v>429</v>
      </c>
      <c r="D3271" s="294" t="s">
        <v>818</v>
      </c>
      <c r="E3271" s="455">
        <v>3350</v>
      </c>
      <c r="F3271" s="293" t="s">
        <v>198</v>
      </c>
      <c r="G3271" s="293" t="s">
        <v>4405</v>
      </c>
      <c r="H3271" s="544">
        <v>45121</v>
      </c>
      <c r="I3271" s="293" t="s">
        <v>164</v>
      </c>
      <c r="J3271" s="256" t="s">
        <v>3496</v>
      </c>
      <c r="K3271" s="293" t="s">
        <v>1770</v>
      </c>
      <c r="L3271" s="396" t="s">
        <v>5307</v>
      </c>
      <c r="M3271" s="298" t="s">
        <v>860</v>
      </c>
      <c r="N3271" s="353">
        <v>330</v>
      </c>
      <c r="O3271" s="296"/>
      <c r="P3271" s="297"/>
      <c r="Q3271" s="293"/>
      <c r="R3271" s="293"/>
      <c r="S3271" s="293"/>
    </row>
    <row r="3272" spans="1:19" ht="15">
      <c r="A3272" s="293"/>
      <c r="B3272" s="247">
        <f t="shared" si="18"/>
        <v>6727</v>
      </c>
      <c r="C3272" s="293" t="s">
        <v>429</v>
      </c>
      <c r="D3272" s="294" t="s">
        <v>5309</v>
      </c>
      <c r="E3272" s="455">
        <v>1600</v>
      </c>
      <c r="F3272" s="293" t="s">
        <v>166</v>
      </c>
      <c r="G3272" s="293" t="s">
        <v>4314</v>
      </c>
      <c r="H3272" s="544" t="s">
        <v>5306</v>
      </c>
      <c r="I3272" s="293" t="s">
        <v>164</v>
      </c>
      <c r="J3272" s="256" t="s">
        <v>2487</v>
      </c>
      <c r="K3272" s="293" t="s">
        <v>903</v>
      </c>
      <c r="L3272" s="251">
        <v>133112</v>
      </c>
      <c r="M3272" s="298" t="s">
        <v>5308</v>
      </c>
      <c r="N3272" s="353">
        <v>588</v>
      </c>
      <c r="O3272" s="296"/>
      <c r="P3272" s="297"/>
      <c r="Q3272" s="293"/>
      <c r="R3272" s="293"/>
      <c r="S3272" s="293"/>
    </row>
    <row r="3273" spans="1:19" ht="15">
      <c r="A3273" s="293"/>
      <c r="B3273" s="247">
        <f t="shared" si="18"/>
        <v>6728</v>
      </c>
      <c r="C3273" s="293" t="s">
        <v>429</v>
      </c>
      <c r="D3273" s="294" t="s">
        <v>818</v>
      </c>
      <c r="E3273" s="455">
        <v>29000</v>
      </c>
      <c r="F3273" s="293" t="s">
        <v>865</v>
      </c>
      <c r="G3273" s="293" t="s">
        <v>7</v>
      </c>
      <c r="H3273" s="544" t="s">
        <v>5294</v>
      </c>
      <c r="I3273" s="293" t="s">
        <v>634</v>
      </c>
      <c r="J3273" s="256" t="s">
        <v>3944</v>
      </c>
      <c r="K3273" s="293" t="s">
        <v>1770</v>
      </c>
      <c r="L3273" s="251" t="s">
        <v>5312</v>
      </c>
      <c r="M3273" s="298" t="s">
        <v>860</v>
      </c>
      <c r="N3273" s="353">
        <v>319</v>
      </c>
      <c r="O3273" s="296"/>
      <c r="P3273" s="297"/>
      <c r="Q3273" s="293"/>
      <c r="R3273" s="293"/>
      <c r="S3273" s="293"/>
    </row>
    <row r="3274" spans="1:19" ht="15">
      <c r="A3274" s="293"/>
      <c r="B3274" s="247">
        <f t="shared" si="18"/>
        <v>6729</v>
      </c>
      <c r="C3274" s="293" t="s">
        <v>429</v>
      </c>
      <c r="D3274" s="294" t="s">
        <v>818</v>
      </c>
      <c r="E3274" s="455">
        <v>29000</v>
      </c>
      <c r="F3274" s="293" t="s">
        <v>198</v>
      </c>
      <c r="G3274" s="293" t="s">
        <v>7</v>
      </c>
      <c r="H3274" s="544" t="s">
        <v>5294</v>
      </c>
      <c r="I3274" s="293" t="s">
        <v>634</v>
      </c>
      <c r="J3274" s="256" t="s">
        <v>3944</v>
      </c>
      <c r="K3274" s="293" t="s">
        <v>1749</v>
      </c>
      <c r="L3274" s="251" t="s">
        <v>5313</v>
      </c>
      <c r="M3274" s="298" t="s">
        <v>860</v>
      </c>
      <c r="N3274" s="353">
        <v>330</v>
      </c>
      <c r="O3274" s="296"/>
      <c r="P3274" s="297"/>
      <c r="Q3274" s="293"/>
      <c r="R3274" s="293"/>
      <c r="S3274" s="293"/>
    </row>
    <row r="3275" spans="1:19" ht="15">
      <c r="A3275" s="293"/>
      <c r="B3275" s="247">
        <f t="shared" si="18"/>
        <v>6730</v>
      </c>
      <c r="C3275" s="293" t="s">
        <v>429</v>
      </c>
      <c r="D3275" s="294" t="s">
        <v>8684</v>
      </c>
      <c r="E3275" s="455">
        <v>3500</v>
      </c>
      <c r="F3275" s="293" t="s">
        <v>198</v>
      </c>
      <c r="G3275" s="293" t="s">
        <v>7</v>
      </c>
      <c r="H3275" s="544" t="s">
        <v>5314</v>
      </c>
      <c r="I3275" s="293" t="s">
        <v>164</v>
      </c>
      <c r="J3275" s="256" t="s">
        <v>5669</v>
      </c>
      <c r="K3275" s="293" t="s">
        <v>1749</v>
      </c>
      <c r="L3275" s="251" t="s">
        <v>5315</v>
      </c>
      <c r="M3275" s="298" t="s">
        <v>2871</v>
      </c>
      <c r="N3275" s="353">
        <v>422</v>
      </c>
      <c r="O3275" s="296"/>
      <c r="P3275" s="297"/>
      <c r="Q3275" s="293"/>
      <c r="R3275" s="293"/>
      <c r="S3275" s="293"/>
    </row>
    <row r="3276" spans="1:19" ht="15">
      <c r="A3276" s="293"/>
      <c r="B3276" s="247">
        <f t="shared" si="18"/>
        <v>6731</v>
      </c>
      <c r="C3276" s="293" t="s">
        <v>429</v>
      </c>
      <c r="D3276" s="294" t="s">
        <v>2831</v>
      </c>
      <c r="E3276" s="455">
        <v>2180</v>
      </c>
      <c r="F3276" s="293" t="s">
        <v>303</v>
      </c>
      <c r="G3276" s="293" t="s">
        <v>4314</v>
      </c>
      <c r="H3276" s="544" t="s">
        <v>5314</v>
      </c>
      <c r="I3276" s="293" t="s">
        <v>164</v>
      </c>
      <c r="J3276" s="256" t="s">
        <v>5318</v>
      </c>
      <c r="K3276" s="293" t="s">
        <v>1775</v>
      </c>
      <c r="L3276" s="251">
        <v>33293</v>
      </c>
      <c r="M3276" s="298" t="s">
        <v>2830</v>
      </c>
      <c r="N3276" s="353">
        <v>410</v>
      </c>
      <c r="O3276" s="296"/>
      <c r="P3276" s="297"/>
      <c r="Q3276" s="293"/>
      <c r="R3276" s="293"/>
      <c r="S3276" s="293"/>
    </row>
    <row r="3277" spans="1:19" ht="15">
      <c r="A3277" s="293"/>
      <c r="B3277" s="247">
        <f t="shared" si="18"/>
        <v>6732</v>
      </c>
      <c r="C3277" s="293" t="s">
        <v>429</v>
      </c>
      <c r="D3277" s="294" t="s">
        <v>237</v>
      </c>
      <c r="E3277" s="455">
        <v>11000</v>
      </c>
      <c r="F3277" s="293" t="s">
        <v>303</v>
      </c>
      <c r="G3277" s="293" t="s">
        <v>7</v>
      </c>
      <c r="H3277" s="544" t="s">
        <v>5306</v>
      </c>
      <c r="I3277" s="293" t="s">
        <v>224</v>
      </c>
      <c r="J3277" s="256" t="s">
        <v>285</v>
      </c>
      <c r="K3277" s="293" t="s">
        <v>1775</v>
      </c>
      <c r="L3277" s="251" t="s">
        <v>5316</v>
      </c>
      <c r="M3277" s="298" t="s">
        <v>1038</v>
      </c>
      <c r="N3277" s="353">
        <v>44</v>
      </c>
      <c r="O3277" s="296"/>
      <c r="P3277" s="297"/>
      <c r="Q3277" s="293"/>
      <c r="R3277" s="293"/>
      <c r="S3277" s="293"/>
    </row>
    <row r="3278" spans="1:19" ht="15">
      <c r="A3278" s="293"/>
      <c r="B3278" s="247">
        <f t="shared" si="18"/>
        <v>6733</v>
      </c>
      <c r="C3278" s="293" t="s">
        <v>429</v>
      </c>
      <c r="D3278" s="294" t="s">
        <v>5296</v>
      </c>
      <c r="E3278" s="455">
        <v>1050</v>
      </c>
      <c r="F3278" s="293" t="s">
        <v>166</v>
      </c>
      <c r="G3278" s="293" t="s">
        <v>7</v>
      </c>
      <c r="H3278" s="544" t="s">
        <v>5306</v>
      </c>
      <c r="I3278" s="293" t="s">
        <v>187</v>
      </c>
      <c r="J3278" s="256" t="s">
        <v>333</v>
      </c>
      <c r="K3278" s="293" t="s">
        <v>903</v>
      </c>
      <c r="L3278" s="251" t="s">
        <v>5317</v>
      </c>
      <c r="M3278" s="298" t="s">
        <v>5298</v>
      </c>
      <c r="N3278" s="353">
        <v>587</v>
      </c>
      <c r="O3278" s="296"/>
      <c r="P3278" s="297"/>
      <c r="Q3278" s="293"/>
      <c r="R3278" s="293"/>
      <c r="S3278" s="293"/>
    </row>
    <row r="3279" spans="1:19" ht="15">
      <c r="A3279" s="293"/>
      <c r="B3279" s="247">
        <f t="shared" si="18"/>
        <v>6734</v>
      </c>
      <c r="C3279" s="293" t="s">
        <v>429</v>
      </c>
      <c r="D3279" s="294" t="s">
        <v>443</v>
      </c>
      <c r="E3279" s="455">
        <v>4000</v>
      </c>
      <c r="F3279" s="293" t="s">
        <v>198</v>
      </c>
      <c r="G3279" s="293" t="s">
        <v>4314</v>
      </c>
      <c r="H3279" s="544" t="s">
        <v>5306</v>
      </c>
      <c r="I3279" s="293" t="s">
        <v>224</v>
      </c>
      <c r="J3279" s="256" t="s">
        <v>5424</v>
      </c>
      <c r="K3279" s="293" t="s">
        <v>1749</v>
      </c>
      <c r="L3279" s="251">
        <v>121014</v>
      </c>
      <c r="M3279" s="298" t="s">
        <v>1320</v>
      </c>
      <c r="N3279" s="353">
        <v>178</v>
      </c>
      <c r="O3279" s="296"/>
      <c r="P3279" s="297"/>
      <c r="Q3279" s="293"/>
      <c r="R3279" s="293"/>
      <c r="S3279" s="293"/>
    </row>
    <row r="3280" spans="1:19" ht="15">
      <c r="A3280" s="293"/>
      <c r="B3280" s="247">
        <f t="shared" si="18"/>
        <v>6735</v>
      </c>
      <c r="C3280" s="293" t="s">
        <v>429</v>
      </c>
      <c r="D3280" s="294" t="s">
        <v>4958</v>
      </c>
      <c r="E3280" s="455">
        <v>3497</v>
      </c>
      <c r="F3280" s="293" t="s">
        <v>198</v>
      </c>
      <c r="G3280" s="293" t="s">
        <v>1566</v>
      </c>
      <c r="H3280" s="544">
        <v>45112</v>
      </c>
      <c r="I3280" s="293" t="s">
        <v>164</v>
      </c>
      <c r="J3280" s="256" t="s">
        <v>3597</v>
      </c>
      <c r="K3280" s="293" t="s">
        <v>1749</v>
      </c>
      <c r="L3280" s="251">
        <v>712545</v>
      </c>
      <c r="M3280" s="298" t="s">
        <v>4959</v>
      </c>
      <c r="N3280" s="353">
        <v>573</v>
      </c>
      <c r="O3280" s="296"/>
      <c r="P3280" s="297"/>
      <c r="Q3280" s="293"/>
      <c r="R3280" s="293"/>
      <c r="S3280" s="293"/>
    </row>
    <row r="3281" spans="1:19" ht="15">
      <c r="A3281" s="293"/>
      <c r="B3281" s="247">
        <f t="shared" si="18"/>
        <v>6736</v>
      </c>
      <c r="C3281" s="293" t="s">
        <v>429</v>
      </c>
      <c r="D3281" s="294" t="s">
        <v>4958</v>
      </c>
      <c r="E3281" s="455">
        <v>3497</v>
      </c>
      <c r="F3281" s="293" t="s">
        <v>198</v>
      </c>
      <c r="G3281" s="293" t="s">
        <v>1566</v>
      </c>
      <c r="H3281" s="544">
        <v>45139</v>
      </c>
      <c r="I3281" s="293" t="s">
        <v>164</v>
      </c>
      <c r="J3281" s="256" t="s">
        <v>2061</v>
      </c>
      <c r="K3281" s="293" t="s">
        <v>1749</v>
      </c>
      <c r="L3281" s="251">
        <v>262784</v>
      </c>
      <c r="M3281" s="298" t="s">
        <v>4959</v>
      </c>
      <c r="N3281" s="353">
        <v>573</v>
      </c>
      <c r="O3281" s="296"/>
      <c r="P3281" s="297"/>
      <c r="Q3281" s="293"/>
      <c r="R3281" s="293"/>
      <c r="S3281" s="293"/>
    </row>
    <row r="3282" spans="1:19" ht="15">
      <c r="A3282" s="293"/>
      <c r="B3282" s="247">
        <f t="shared" si="18"/>
        <v>6737</v>
      </c>
      <c r="C3282" s="255" t="s">
        <v>429</v>
      </c>
      <c r="D3282" s="255" t="s">
        <v>4084</v>
      </c>
      <c r="E3282" s="455">
        <v>5200</v>
      </c>
      <c r="F3282" s="255" t="s">
        <v>198</v>
      </c>
      <c r="G3282" s="457" t="s">
        <v>7</v>
      </c>
      <c r="H3282" s="252" t="s">
        <v>5327</v>
      </c>
      <c r="I3282" s="256" t="s">
        <v>164</v>
      </c>
      <c r="J3282" s="256" t="s">
        <v>4082</v>
      </c>
      <c r="K3282" s="255" t="s">
        <v>1749</v>
      </c>
      <c r="L3282" s="742" t="s">
        <v>5328</v>
      </c>
      <c r="M3282" s="255" t="s">
        <v>4083</v>
      </c>
      <c r="N3282" s="249">
        <v>464</v>
      </c>
      <c r="O3282" s="296"/>
      <c r="P3282" s="297"/>
      <c r="Q3282" s="293"/>
      <c r="R3282" s="293"/>
      <c r="S3282" s="293"/>
    </row>
    <row r="3283" spans="1:19" ht="15">
      <c r="A3283" s="293"/>
      <c r="B3283" s="247">
        <f t="shared" si="18"/>
        <v>6738</v>
      </c>
      <c r="C3283" s="255" t="s">
        <v>429</v>
      </c>
      <c r="D3283" s="255" t="s">
        <v>1637</v>
      </c>
      <c r="E3283" s="248">
        <v>3350</v>
      </c>
      <c r="F3283" s="255" t="s">
        <v>198</v>
      </c>
      <c r="G3283" s="457" t="s">
        <v>7</v>
      </c>
      <c r="H3283" s="252" t="s">
        <v>5327</v>
      </c>
      <c r="I3283" s="256" t="s">
        <v>164</v>
      </c>
      <c r="J3283" s="256" t="s">
        <v>5331</v>
      </c>
      <c r="K3283" s="255" t="s">
        <v>1749</v>
      </c>
      <c r="L3283" s="742" t="s">
        <v>5329</v>
      </c>
      <c r="M3283" s="255" t="s">
        <v>1640</v>
      </c>
      <c r="N3283" s="249">
        <v>334</v>
      </c>
      <c r="O3283" s="296"/>
      <c r="P3283" s="297"/>
      <c r="Q3283" s="293"/>
      <c r="R3283" s="293"/>
      <c r="S3283" s="293"/>
    </row>
    <row r="3284" spans="1:19" ht="15">
      <c r="A3284" s="293"/>
      <c r="B3284" s="247">
        <f t="shared" si="18"/>
        <v>6739</v>
      </c>
      <c r="C3284" s="255" t="s">
        <v>429</v>
      </c>
      <c r="D3284" s="255" t="s">
        <v>4922</v>
      </c>
      <c r="E3284" s="248">
        <v>3497</v>
      </c>
      <c r="F3284" s="255" t="s">
        <v>198</v>
      </c>
      <c r="G3284" s="457" t="s">
        <v>7</v>
      </c>
      <c r="H3284" s="252" t="s">
        <v>5327</v>
      </c>
      <c r="I3284" s="256" t="s">
        <v>164</v>
      </c>
      <c r="J3284" s="256" t="s">
        <v>4108</v>
      </c>
      <c r="K3284" s="255" t="s">
        <v>1749</v>
      </c>
      <c r="L3284" s="742" t="s">
        <v>5330</v>
      </c>
      <c r="M3284" s="255" t="s">
        <v>4921</v>
      </c>
      <c r="N3284" s="249">
        <v>572</v>
      </c>
      <c r="O3284" s="296"/>
      <c r="P3284" s="297"/>
      <c r="Q3284" s="293"/>
      <c r="R3284" s="293"/>
      <c r="S3284" s="293"/>
    </row>
    <row r="3285" spans="1:19" ht="15">
      <c r="A3285" s="293"/>
      <c r="B3285" s="247">
        <f t="shared" si="18"/>
        <v>6740</v>
      </c>
      <c r="C3285" s="293" t="s">
        <v>429</v>
      </c>
      <c r="D3285" s="294" t="s">
        <v>2694</v>
      </c>
      <c r="E3285" s="455">
        <v>2000</v>
      </c>
      <c r="F3285" s="293" t="s">
        <v>166</v>
      </c>
      <c r="G3285" s="293" t="s">
        <v>4314</v>
      </c>
      <c r="H3285" s="544" t="s">
        <v>5332</v>
      </c>
      <c r="I3285" s="293" t="s">
        <v>224</v>
      </c>
      <c r="J3285" s="256" t="s">
        <v>2513</v>
      </c>
      <c r="K3285" s="293" t="s">
        <v>903</v>
      </c>
      <c r="L3285" s="251">
        <v>179922</v>
      </c>
      <c r="M3285" s="298" t="s">
        <v>2693</v>
      </c>
      <c r="N3285" s="353">
        <v>382</v>
      </c>
      <c r="O3285" s="296"/>
      <c r="P3285" s="297"/>
      <c r="Q3285" s="293"/>
      <c r="R3285" s="293"/>
      <c r="S3285" s="293"/>
    </row>
    <row r="3286" spans="1:19" ht="15">
      <c r="A3286" s="293"/>
      <c r="B3286" s="247">
        <f t="shared" si="18"/>
        <v>6741</v>
      </c>
      <c r="C3286" s="293" t="s">
        <v>429</v>
      </c>
      <c r="D3286" s="294" t="s">
        <v>2694</v>
      </c>
      <c r="E3286" s="455">
        <v>10000</v>
      </c>
      <c r="F3286" s="293" t="s">
        <v>166</v>
      </c>
      <c r="G3286" s="293" t="s">
        <v>4314</v>
      </c>
      <c r="H3286" s="544" t="s">
        <v>5332</v>
      </c>
      <c r="I3286" s="293" t="s">
        <v>224</v>
      </c>
      <c r="J3286" s="256" t="s">
        <v>2514</v>
      </c>
      <c r="K3286" s="293" t="s">
        <v>903</v>
      </c>
      <c r="L3286" s="251">
        <v>17987422</v>
      </c>
      <c r="M3286" s="298" t="s">
        <v>2693</v>
      </c>
      <c r="N3286" s="353">
        <v>382</v>
      </c>
      <c r="O3286" s="296"/>
      <c r="P3286" s="297"/>
      <c r="Q3286" s="293"/>
      <c r="R3286" s="293"/>
      <c r="S3286" s="293"/>
    </row>
    <row r="3287" spans="1:19" ht="15">
      <c r="A3287" s="293"/>
      <c r="B3287" s="247">
        <f t="shared" si="18"/>
        <v>6742</v>
      </c>
      <c r="C3287" s="293" t="s">
        <v>429</v>
      </c>
      <c r="D3287" s="294" t="s">
        <v>2694</v>
      </c>
      <c r="E3287" s="455">
        <v>9000</v>
      </c>
      <c r="F3287" s="293" t="s">
        <v>166</v>
      </c>
      <c r="G3287" s="293" t="s">
        <v>4314</v>
      </c>
      <c r="H3287" s="544" t="s">
        <v>5332</v>
      </c>
      <c r="I3287" s="293" t="s">
        <v>224</v>
      </c>
      <c r="J3287" s="256" t="s">
        <v>5346</v>
      </c>
      <c r="K3287" s="293" t="s">
        <v>903</v>
      </c>
      <c r="L3287" s="251">
        <v>179891</v>
      </c>
      <c r="M3287" s="298" t="s">
        <v>2693</v>
      </c>
      <c r="N3287" s="353">
        <v>382</v>
      </c>
      <c r="O3287" s="296"/>
      <c r="P3287" s="297"/>
      <c r="Q3287" s="293"/>
      <c r="R3287" s="293"/>
      <c r="S3287" s="293"/>
    </row>
    <row r="3288" spans="1:19" ht="15">
      <c r="A3288" s="293"/>
      <c r="B3288" s="247">
        <f t="shared" si="18"/>
        <v>6743</v>
      </c>
      <c r="C3288" s="293" t="s">
        <v>429</v>
      </c>
      <c r="D3288" s="294" t="s">
        <v>5324</v>
      </c>
      <c r="E3288" s="455">
        <v>1650</v>
      </c>
      <c r="F3288" s="293" t="s">
        <v>518</v>
      </c>
      <c r="G3288" s="293" t="s">
        <v>7</v>
      </c>
      <c r="H3288" s="544" t="s">
        <v>5332</v>
      </c>
      <c r="I3288" s="293" t="s">
        <v>164</v>
      </c>
      <c r="J3288" s="256" t="s">
        <v>3186</v>
      </c>
      <c r="K3288" s="293" t="s">
        <v>1771</v>
      </c>
      <c r="L3288" s="251" t="s">
        <v>5333</v>
      </c>
      <c r="M3288" s="298" t="s">
        <v>5323</v>
      </c>
      <c r="N3288" s="353">
        <v>589</v>
      </c>
      <c r="O3288" s="296"/>
      <c r="P3288" s="297"/>
      <c r="Q3288" s="293"/>
      <c r="R3288" s="293"/>
      <c r="S3288" s="293"/>
    </row>
    <row r="3289" spans="1:19" ht="15">
      <c r="A3289" s="293"/>
      <c r="B3289" s="247">
        <f t="shared" si="18"/>
        <v>6744</v>
      </c>
      <c r="C3289" s="293" t="s">
        <v>429</v>
      </c>
      <c r="D3289" s="294" t="s">
        <v>2891</v>
      </c>
      <c r="E3289" s="455">
        <v>1350</v>
      </c>
      <c r="F3289" s="293" t="s">
        <v>166</v>
      </c>
      <c r="G3289" s="293" t="s">
        <v>7</v>
      </c>
      <c r="H3289" s="544" t="s">
        <v>5332</v>
      </c>
      <c r="I3289" s="293" t="s">
        <v>164</v>
      </c>
      <c r="J3289" s="256" t="s">
        <v>3223</v>
      </c>
      <c r="K3289" s="293" t="s">
        <v>903</v>
      </c>
      <c r="L3289" s="251" t="s">
        <v>5334</v>
      </c>
      <c r="M3289" s="298" t="s">
        <v>2890</v>
      </c>
      <c r="N3289" s="353">
        <v>428</v>
      </c>
      <c r="O3289" s="296"/>
      <c r="P3289" s="297"/>
      <c r="Q3289" s="293"/>
      <c r="R3289" s="293"/>
      <c r="S3289" s="293"/>
    </row>
    <row r="3290" spans="1:19" ht="15">
      <c r="A3290" s="293"/>
      <c r="B3290" s="247">
        <f t="shared" si="18"/>
        <v>6745</v>
      </c>
      <c r="C3290" s="293" t="s">
        <v>429</v>
      </c>
      <c r="D3290" s="294" t="s">
        <v>215</v>
      </c>
      <c r="E3290" s="455">
        <v>1400</v>
      </c>
      <c r="F3290" s="293" t="s">
        <v>166</v>
      </c>
      <c r="G3290" s="293" t="s">
        <v>7</v>
      </c>
      <c r="H3290" s="544" t="s">
        <v>5332</v>
      </c>
      <c r="I3290" s="293" t="s">
        <v>164</v>
      </c>
      <c r="J3290" s="256" t="s">
        <v>5347</v>
      </c>
      <c r="K3290" s="293" t="s">
        <v>903</v>
      </c>
      <c r="L3290" s="251" t="s">
        <v>5335</v>
      </c>
      <c r="M3290" s="298" t="s">
        <v>92</v>
      </c>
      <c r="N3290" s="353">
        <v>200</v>
      </c>
      <c r="O3290" s="296"/>
      <c r="P3290" s="297"/>
      <c r="Q3290" s="293"/>
      <c r="R3290" s="293"/>
      <c r="S3290" s="293"/>
    </row>
    <row r="3291" spans="1:19" ht="15">
      <c r="A3291" s="293"/>
      <c r="B3291" s="247">
        <f t="shared" si="18"/>
        <v>6746</v>
      </c>
      <c r="C3291" s="293" t="s">
        <v>429</v>
      </c>
      <c r="D3291" s="294" t="s">
        <v>215</v>
      </c>
      <c r="E3291" s="455">
        <v>1400</v>
      </c>
      <c r="F3291" s="293" t="s">
        <v>166</v>
      </c>
      <c r="G3291" s="293" t="s">
        <v>7</v>
      </c>
      <c r="H3291" s="544" t="s">
        <v>5332</v>
      </c>
      <c r="I3291" s="293" t="s">
        <v>164</v>
      </c>
      <c r="J3291" s="256" t="s">
        <v>5348</v>
      </c>
      <c r="K3291" s="293" t="s">
        <v>903</v>
      </c>
      <c r="L3291" s="251" t="s">
        <v>5336</v>
      </c>
      <c r="M3291" s="298" t="s">
        <v>92</v>
      </c>
      <c r="N3291" s="353">
        <v>200</v>
      </c>
      <c r="O3291" s="296"/>
      <c r="P3291" s="297"/>
      <c r="Q3291" s="293"/>
      <c r="R3291" s="293"/>
      <c r="S3291" s="293"/>
    </row>
    <row r="3292" spans="1:19" ht="15">
      <c r="A3292" s="293"/>
      <c r="B3292" s="247">
        <f t="shared" si="18"/>
        <v>6747</v>
      </c>
      <c r="C3292" s="293" t="s">
        <v>429</v>
      </c>
      <c r="D3292" s="294" t="s">
        <v>72</v>
      </c>
      <c r="E3292" s="455">
        <v>1650</v>
      </c>
      <c r="F3292" s="293" t="s">
        <v>166</v>
      </c>
      <c r="G3292" s="293" t="s">
        <v>7</v>
      </c>
      <c r="H3292" s="544" t="s">
        <v>5332</v>
      </c>
      <c r="I3292" s="293" t="s">
        <v>164</v>
      </c>
      <c r="J3292" s="256" t="s">
        <v>5347</v>
      </c>
      <c r="K3292" s="293" t="s">
        <v>903</v>
      </c>
      <c r="L3292" s="251" t="s">
        <v>5337</v>
      </c>
      <c r="M3292" s="298" t="s">
        <v>73</v>
      </c>
      <c r="N3292" s="353">
        <v>268</v>
      </c>
      <c r="O3292" s="296"/>
      <c r="P3292" s="297"/>
      <c r="Q3292" s="293"/>
      <c r="R3292" s="293"/>
      <c r="S3292" s="293"/>
    </row>
    <row r="3293" spans="1:19" ht="15">
      <c r="A3293" s="293"/>
      <c r="B3293" s="247">
        <f t="shared" si="18"/>
        <v>6748</v>
      </c>
      <c r="C3293" s="293" t="s">
        <v>429</v>
      </c>
      <c r="D3293" s="294" t="s">
        <v>72</v>
      </c>
      <c r="E3293" s="455">
        <v>1650</v>
      </c>
      <c r="F3293" s="293" t="s">
        <v>166</v>
      </c>
      <c r="G3293" s="293" t="s">
        <v>7</v>
      </c>
      <c r="H3293" s="544" t="s">
        <v>5332</v>
      </c>
      <c r="I3293" s="293" t="s">
        <v>164</v>
      </c>
      <c r="J3293" s="256" t="s">
        <v>5348</v>
      </c>
      <c r="K3293" s="293" t="s">
        <v>903</v>
      </c>
      <c r="L3293" s="251" t="s">
        <v>5338</v>
      </c>
      <c r="M3293" s="298" t="s">
        <v>73</v>
      </c>
      <c r="N3293" s="353">
        <v>268</v>
      </c>
      <c r="O3293" s="296"/>
      <c r="P3293" s="297"/>
      <c r="Q3293" s="293"/>
      <c r="R3293" s="293"/>
      <c r="S3293" s="293"/>
    </row>
    <row r="3294" spans="1:19" ht="15">
      <c r="A3294" s="293"/>
      <c r="B3294" s="247">
        <f t="shared" si="18"/>
        <v>6749</v>
      </c>
      <c r="C3294" s="293" t="s">
        <v>429</v>
      </c>
      <c r="D3294" s="294" t="s">
        <v>90</v>
      </c>
      <c r="E3294" s="455">
        <v>1850</v>
      </c>
      <c r="F3294" s="293" t="s">
        <v>166</v>
      </c>
      <c r="G3294" s="293" t="s">
        <v>7</v>
      </c>
      <c r="H3294" s="544" t="s">
        <v>5332</v>
      </c>
      <c r="I3294" s="293" t="s">
        <v>164</v>
      </c>
      <c r="J3294" s="256" t="s">
        <v>3145</v>
      </c>
      <c r="K3294" s="293" t="s">
        <v>903</v>
      </c>
      <c r="L3294" s="251" t="s">
        <v>5339</v>
      </c>
      <c r="M3294" s="298" t="s">
        <v>91</v>
      </c>
      <c r="N3294" s="353">
        <v>218</v>
      </c>
      <c r="O3294" s="296"/>
      <c r="P3294" s="297"/>
      <c r="Q3294" s="293"/>
      <c r="R3294" s="293"/>
      <c r="S3294" s="293"/>
    </row>
    <row r="3295" spans="1:19" ht="15">
      <c r="A3295" s="293"/>
      <c r="B3295" s="247">
        <f t="shared" si="18"/>
        <v>6750</v>
      </c>
      <c r="C3295" s="293" t="s">
        <v>429</v>
      </c>
      <c r="D3295" s="294" t="s">
        <v>78</v>
      </c>
      <c r="E3295" s="455">
        <v>1600</v>
      </c>
      <c r="F3295" s="293" t="s">
        <v>166</v>
      </c>
      <c r="G3295" s="293" t="s">
        <v>7</v>
      </c>
      <c r="H3295" s="544" t="s">
        <v>5332</v>
      </c>
      <c r="I3295" s="293" t="s">
        <v>164</v>
      </c>
      <c r="J3295" s="256" t="s">
        <v>5349</v>
      </c>
      <c r="K3295" s="293" t="s">
        <v>903</v>
      </c>
      <c r="L3295" s="251" t="s">
        <v>5340</v>
      </c>
      <c r="M3295" s="298" t="s">
        <v>79</v>
      </c>
      <c r="N3295" s="353">
        <v>213</v>
      </c>
      <c r="O3295" s="296"/>
      <c r="P3295" s="297"/>
      <c r="Q3295" s="293"/>
      <c r="R3295" s="293"/>
      <c r="S3295" s="293"/>
    </row>
    <row r="3296" spans="1:19" ht="15">
      <c r="A3296" s="293"/>
      <c r="B3296" s="247">
        <f t="shared" si="18"/>
        <v>6751</v>
      </c>
      <c r="C3296" s="293" t="s">
        <v>429</v>
      </c>
      <c r="D3296" s="294" t="s">
        <v>78</v>
      </c>
      <c r="E3296" s="455">
        <v>1000</v>
      </c>
      <c r="F3296" s="293" t="s">
        <v>166</v>
      </c>
      <c r="G3296" s="293" t="s">
        <v>7</v>
      </c>
      <c r="H3296" s="544" t="s">
        <v>5332</v>
      </c>
      <c r="I3296" s="293" t="s">
        <v>280</v>
      </c>
      <c r="J3296" s="256" t="s">
        <v>6425</v>
      </c>
      <c r="K3296" s="293" t="s">
        <v>903</v>
      </c>
      <c r="L3296" s="251" t="s">
        <v>5341</v>
      </c>
      <c r="M3296" s="298" t="s">
        <v>79</v>
      </c>
      <c r="N3296" s="353">
        <v>213</v>
      </c>
      <c r="O3296" s="296"/>
      <c r="P3296" s="297"/>
      <c r="Q3296" s="293"/>
      <c r="R3296" s="293"/>
      <c r="S3296" s="293"/>
    </row>
    <row r="3297" spans="1:19" ht="15">
      <c r="A3297" s="293"/>
      <c r="B3297" s="247">
        <f t="shared" si="18"/>
        <v>6752</v>
      </c>
      <c r="C3297" s="293" t="s">
        <v>429</v>
      </c>
      <c r="D3297" s="294" t="s">
        <v>4837</v>
      </c>
      <c r="E3297" s="455">
        <v>2275</v>
      </c>
      <c r="F3297" s="293" t="s">
        <v>518</v>
      </c>
      <c r="G3297" s="293" t="s">
        <v>7</v>
      </c>
      <c r="H3297" s="544" t="s">
        <v>5332</v>
      </c>
      <c r="I3297" s="293" t="s">
        <v>164</v>
      </c>
      <c r="J3297" s="256" t="s">
        <v>5351</v>
      </c>
      <c r="K3297" s="293" t="s">
        <v>1771</v>
      </c>
      <c r="L3297" s="251" t="s">
        <v>5342</v>
      </c>
      <c r="M3297" s="298" t="s">
        <v>4836</v>
      </c>
      <c r="N3297" s="353">
        <v>563</v>
      </c>
      <c r="O3297" s="296"/>
      <c r="P3297" s="297"/>
      <c r="Q3297" s="293"/>
      <c r="R3297" s="293"/>
      <c r="S3297" s="293"/>
    </row>
    <row r="3298" spans="1:19" ht="15">
      <c r="A3298" s="293"/>
      <c r="B3298" s="247">
        <f t="shared" si="18"/>
        <v>6753</v>
      </c>
      <c r="C3298" s="293" t="s">
        <v>429</v>
      </c>
      <c r="D3298" s="294" t="s">
        <v>84</v>
      </c>
      <c r="E3298" s="455">
        <v>1670</v>
      </c>
      <c r="F3298" s="293" t="s">
        <v>166</v>
      </c>
      <c r="G3298" s="293" t="s">
        <v>7</v>
      </c>
      <c r="H3298" s="544" t="s">
        <v>5332</v>
      </c>
      <c r="I3298" s="293" t="s">
        <v>164</v>
      </c>
      <c r="J3298" s="256" t="s">
        <v>5347</v>
      </c>
      <c r="K3298" s="293" t="s">
        <v>903</v>
      </c>
      <c r="L3298" s="251" t="s">
        <v>5343</v>
      </c>
      <c r="M3298" s="298" t="s">
        <v>85</v>
      </c>
      <c r="N3298" s="353">
        <v>216</v>
      </c>
      <c r="O3298" s="296"/>
      <c r="P3298" s="297"/>
      <c r="Q3298" s="293"/>
      <c r="R3298" s="293"/>
      <c r="S3298" s="293"/>
    </row>
    <row r="3299" spans="1:19" ht="15">
      <c r="A3299" s="293"/>
      <c r="B3299" s="247">
        <f t="shared" si="18"/>
        <v>6754</v>
      </c>
      <c r="C3299" s="293" t="s">
        <v>429</v>
      </c>
      <c r="D3299" s="294" t="s">
        <v>412</v>
      </c>
      <c r="E3299" s="455">
        <v>2800</v>
      </c>
      <c r="F3299" s="293" t="s">
        <v>865</v>
      </c>
      <c r="G3299" s="293" t="s">
        <v>7</v>
      </c>
      <c r="H3299" s="544" t="s">
        <v>5332</v>
      </c>
      <c r="I3299" s="293" t="s">
        <v>164</v>
      </c>
      <c r="J3299" s="256" t="s">
        <v>5352</v>
      </c>
      <c r="K3299" s="293" t="s">
        <v>1770</v>
      </c>
      <c r="L3299" s="251" t="s">
        <v>5344</v>
      </c>
      <c r="M3299" s="298" t="s">
        <v>822</v>
      </c>
      <c r="N3299" s="353">
        <v>374</v>
      </c>
      <c r="O3299" s="296"/>
      <c r="P3299" s="297"/>
      <c r="Q3299" s="293"/>
      <c r="R3299" s="293"/>
      <c r="S3299" s="293"/>
    </row>
    <row r="3300" spans="1:19" ht="15">
      <c r="A3300" s="293"/>
      <c r="B3300" s="247">
        <f t="shared" si="18"/>
        <v>6755</v>
      </c>
      <c r="C3300" s="293" t="s">
        <v>429</v>
      </c>
      <c r="D3300" s="294" t="s">
        <v>4133</v>
      </c>
      <c r="E3300" s="455">
        <v>5200</v>
      </c>
      <c r="F3300" s="293" t="s">
        <v>865</v>
      </c>
      <c r="G3300" s="293" t="s">
        <v>7</v>
      </c>
      <c r="H3300" s="544" t="s">
        <v>5332</v>
      </c>
      <c r="I3300" s="293" t="s">
        <v>164</v>
      </c>
      <c r="J3300" s="256" t="s">
        <v>5353</v>
      </c>
      <c r="K3300" s="293" t="s">
        <v>1770</v>
      </c>
      <c r="L3300" s="251" t="s">
        <v>5345</v>
      </c>
      <c r="M3300" s="298" t="s">
        <v>4132</v>
      </c>
      <c r="N3300" s="353">
        <v>466</v>
      </c>
      <c r="O3300" s="296"/>
      <c r="P3300" s="297"/>
      <c r="Q3300" s="293"/>
      <c r="R3300" s="293"/>
      <c r="S3300" s="293"/>
    </row>
    <row r="3301" spans="1:19" ht="15">
      <c r="A3301" s="293"/>
      <c r="B3301" s="247">
        <f t="shared" si="18"/>
        <v>6756</v>
      </c>
      <c r="C3301" s="293" t="s">
        <v>429</v>
      </c>
      <c r="D3301" s="294" t="s">
        <v>4930</v>
      </c>
      <c r="E3301" s="455">
        <v>3575</v>
      </c>
      <c r="F3301" s="293" t="s">
        <v>518</v>
      </c>
      <c r="G3301" s="293" t="s">
        <v>7</v>
      </c>
      <c r="H3301" s="544" t="s">
        <v>5354</v>
      </c>
      <c r="I3301" s="293" t="s">
        <v>164</v>
      </c>
      <c r="J3301" s="256" t="s">
        <v>2993</v>
      </c>
      <c r="K3301" s="293" t="s">
        <v>1771</v>
      </c>
      <c r="L3301" s="251" t="s">
        <v>5355</v>
      </c>
      <c r="M3301" s="298" t="s">
        <v>4960</v>
      </c>
      <c r="N3301" s="353">
        <v>574</v>
      </c>
      <c r="O3301" s="296"/>
      <c r="P3301" s="297"/>
      <c r="Q3301" s="293"/>
      <c r="R3301" s="293"/>
      <c r="S3301" s="293"/>
    </row>
    <row r="3302" spans="1:19" ht="15">
      <c r="A3302" s="293"/>
      <c r="B3302" s="247">
        <f t="shared" si="18"/>
        <v>6757</v>
      </c>
      <c r="C3302" s="293" t="s">
        <v>429</v>
      </c>
      <c r="D3302" s="294" t="s">
        <v>2694</v>
      </c>
      <c r="E3302" s="455">
        <v>2300</v>
      </c>
      <c r="F3302" s="293" t="s">
        <v>166</v>
      </c>
      <c r="G3302" s="293" t="s">
        <v>4314</v>
      </c>
      <c r="H3302" s="544" t="s">
        <v>5354</v>
      </c>
      <c r="I3302" s="293" t="s">
        <v>224</v>
      </c>
      <c r="J3302" s="256" t="s">
        <v>4024</v>
      </c>
      <c r="K3302" s="293" t="s">
        <v>903</v>
      </c>
      <c r="L3302" s="251">
        <v>212145</v>
      </c>
      <c r="M3302" s="298" t="s">
        <v>2693</v>
      </c>
      <c r="N3302" s="353">
        <v>382</v>
      </c>
      <c r="O3302" s="296"/>
      <c r="P3302" s="297"/>
      <c r="Q3302" s="293"/>
      <c r="R3302" s="293"/>
      <c r="S3302" s="293"/>
    </row>
    <row r="3303" spans="1:19" ht="15">
      <c r="A3303" s="293"/>
      <c r="B3303" s="247">
        <f t="shared" si="18"/>
        <v>6758</v>
      </c>
      <c r="C3303" s="293" t="s">
        <v>429</v>
      </c>
      <c r="D3303" s="294" t="s">
        <v>725</v>
      </c>
      <c r="E3303" s="455">
        <v>3350</v>
      </c>
      <c r="F3303" s="293" t="s">
        <v>865</v>
      </c>
      <c r="G3303" s="293" t="s">
        <v>7</v>
      </c>
      <c r="H3303" s="544" t="s">
        <v>5354</v>
      </c>
      <c r="I3303" s="256" t="s">
        <v>224</v>
      </c>
      <c r="J3303" s="256" t="s">
        <v>5360</v>
      </c>
      <c r="K3303" s="293" t="s">
        <v>1770</v>
      </c>
      <c r="L3303" s="251" t="s">
        <v>5356</v>
      </c>
      <c r="M3303" s="298" t="s">
        <v>842</v>
      </c>
      <c r="N3303" s="353">
        <v>299</v>
      </c>
      <c r="O3303" s="296"/>
      <c r="P3303" s="297"/>
      <c r="Q3303" s="293"/>
      <c r="R3303" s="293"/>
      <c r="S3303" s="293"/>
    </row>
    <row r="3304" spans="1:19" ht="15">
      <c r="A3304" s="293"/>
      <c r="B3304" s="247">
        <f t="shared" si="18"/>
        <v>6759</v>
      </c>
      <c r="C3304" s="293" t="s">
        <v>429</v>
      </c>
      <c r="D3304" s="294" t="s">
        <v>4240</v>
      </c>
      <c r="E3304" s="455">
        <v>5200</v>
      </c>
      <c r="F3304" s="293" t="s">
        <v>198</v>
      </c>
      <c r="G3304" s="293" t="s">
        <v>7</v>
      </c>
      <c r="H3304" s="544" t="s">
        <v>5354</v>
      </c>
      <c r="I3304" s="293" t="s">
        <v>164</v>
      </c>
      <c r="J3304" s="256" t="s">
        <v>3669</v>
      </c>
      <c r="K3304" s="293" t="s">
        <v>1749</v>
      </c>
      <c r="L3304" s="251" t="s">
        <v>5357</v>
      </c>
      <c r="M3304" s="298" t="s">
        <v>4239</v>
      </c>
      <c r="N3304" s="353">
        <v>470</v>
      </c>
      <c r="O3304" s="296"/>
      <c r="P3304" s="297"/>
      <c r="Q3304" s="293"/>
      <c r="R3304" s="293"/>
      <c r="S3304" s="293"/>
    </row>
    <row r="3305" spans="1:19" ht="15">
      <c r="A3305" s="293"/>
      <c r="B3305" s="247">
        <f t="shared" si="18"/>
        <v>6760</v>
      </c>
      <c r="C3305" s="293" t="s">
        <v>429</v>
      </c>
      <c r="D3305" s="294" t="s">
        <v>4958</v>
      </c>
      <c r="E3305" s="455">
        <v>3497</v>
      </c>
      <c r="F3305" s="293" t="s">
        <v>198</v>
      </c>
      <c r="G3305" s="293" t="s">
        <v>4314</v>
      </c>
      <c r="H3305" s="544" t="s">
        <v>5354</v>
      </c>
      <c r="I3305" s="293" t="s">
        <v>164</v>
      </c>
      <c r="J3305" s="256" t="s">
        <v>4908</v>
      </c>
      <c r="K3305" s="293" t="s">
        <v>1749</v>
      </c>
      <c r="L3305" s="251">
        <v>269246</v>
      </c>
      <c r="M3305" s="298" t="s">
        <v>4955</v>
      </c>
      <c r="N3305" s="353">
        <v>573</v>
      </c>
      <c r="O3305" s="296"/>
      <c r="P3305" s="297"/>
      <c r="Q3305" s="293"/>
      <c r="R3305" s="293"/>
      <c r="S3305" s="293"/>
    </row>
    <row r="3306" spans="1:19" ht="15">
      <c r="A3306" s="293"/>
      <c r="B3306" s="247">
        <f t="shared" si="18"/>
        <v>6761</v>
      </c>
      <c r="C3306" s="293" t="s">
        <v>429</v>
      </c>
      <c r="D3306" s="294" t="s">
        <v>375</v>
      </c>
      <c r="E3306" s="455">
        <v>2800</v>
      </c>
      <c r="F3306" s="285" t="s">
        <v>198</v>
      </c>
      <c r="G3306" s="285" t="s">
        <v>7</v>
      </c>
      <c r="H3306" s="544">
        <v>45328</v>
      </c>
      <c r="I3306" s="285" t="s">
        <v>164</v>
      </c>
      <c r="J3306" s="285" t="s">
        <v>6387</v>
      </c>
      <c r="K3306" s="293" t="s">
        <v>1749</v>
      </c>
      <c r="L3306" s="251">
        <v>1958501</v>
      </c>
      <c r="M3306" s="298" t="s">
        <v>1164</v>
      </c>
      <c r="N3306" s="710">
        <v>468</v>
      </c>
      <c r="O3306" s="296"/>
      <c r="P3306" s="297"/>
      <c r="Q3306" s="293"/>
      <c r="R3306" s="293"/>
      <c r="S3306" s="293"/>
    </row>
    <row r="3307" spans="1:19" ht="15">
      <c r="A3307" s="293"/>
      <c r="B3307" s="247">
        <f t="shared" si="18"/>
        <v>6762</v>
      </c>
      <c r="C3307" s="293" t="s">
        <v>429</v>
      </c>
      <c r="D3307" s="294" t="s">
        <v>5364</v>
      </c>
      <c r="E3307" s="455">
        <v>1560</v>
      </c>
      <c r="F3307" s="293" t="s">
        <v>518</v>
      </c>
      <c r="G3307" s="293" t="s">
        <v>7</v>
      </c>
      <c r="H3307" s="544" t="s">
        <v>5367</v>
      </c>
      <c r="I3307" s="293" t="s">
        <v>164</v>
      </c>
      <c r="J3307" s="256" t="s">
        <v>5615</v>
      </c>
      <c r="K3307" s="293" t="s">
        <v>1771</v>
      </c>
      <c r="L3307" s="251" t="s">
        <v>5368</v>
      </c>
      <c r="M3307" s="298" t="s">
        <v>5363</v>
      </c>
      <c r="N3307" s="353">
        <v>591</v>
      </c>
      <c r="O3307" s="296"/>
      <c r="P3307" s="297"/>
      <c r="Q3307" s="293"/>
      <c r="R3307" s="293"/>
      <c r="S3307" s="293"/>
    </row>
    <row r="3308" spans="1:19" ht="15">
      <c r="A3308" s="293"/>
      <c r="B3308" s="247">
        <f t="shared" si="18"/>
        <v>6763</v>
      </c>
      <c r="C3308" s="293" t="s">
        <v>429</v>
      </c>
      <c r="D3308" s="294" t="s">
        <v>106</v>
      </c>
      <c r="E3308" s="455">
        <v>5200</v>
      </c>
      <c r="F3308" s="293" t="s">
        <v>198</v>
      </c>
      <c r="G3308" s="293" t="s">
        <v>4314</v>
      </c>
      <c r="H3308" s="544" t="s">
        <v>5367</v>
      </c>
      <c r="I3308" s="293" t="s">
        <v>164</v>
      </c>
      <c r="J3308" s="256" t="s">
        <v>3188</v>
      </c>
      <c r="K3308" s="293" t="s">
        <v>1749</v>
      </c>
      <c r="L3308" s="251">
        <v>19731</v>
      </c>
      <c r="M3308" s="298" t="s">
        <v>107</v>
      </c>
      <c r="N3308" s="353">
        <v>463</v>
      </c>
      <c r="O3308" s="296"/>
      <c r="P3308" s="297"/>
      <c r="Q3308" s="293"/>
      <c r="R3308" s="293"/>
      <c r="S3308" s="293"/>
    </row>
    <row r="3309" spans="1:19" ht="15">
      <c r="A3309" s="293"/>
      <c r="B3309" s="247">
        <f t="shared" si="18"/>
        <v>6764</v>
      </c>
      <c r="C3309" s="293" t="s">
        <v>429</v>
      </c>
      <c r="D3309" s="294" t="s">
        <v>2210</v>
      </c>
      <c r="E3309" s="455">
        <v>2180</v>
      </c>
      <c r="F3309" s="293" t="s">
        <v>163</v>
      </c>
      <c r="G3309" s="293" t="s">
        <v>7</v>
      </c>
      <c r="H3309" s="544" t="s">
        <v>5367</v>
      </c>
      <c r="I3309" s="293" t="s">
        <v>164</v>
      </c>
      <c r="J3309" s="256" t="s">
        <v>3552</v>
      </c>
      <c r="K3309" s="293" t="s">
        <v>1751</v>
      </c>
      <c r="L3309" s="251" t="s">
        <v>5369</v>
      </c>
      <c r="M3309" s="298" t="s">
        <v>2269</v>
      </c>
      <c r="N3309" s="353">
        <v>366</v>
      </c>
      <c r="O3309" s="296"/>
      <c r="P3309" s="297"/>
      <c r="Q3309" s="293"/>
      <c r="R3309" s="293"/>
      <c r="S3309" s="293"/>
    </row>
    <row r="3310" spans="1:19" ht="15">
      <c r="A3310" s="293"/>
      <c r="B3310" s="247">
        <f t="shared" si="18"/>
        <v>6765</v>
      </c>
      <c r="C3310" s="293" t="s">
        <v>429</v>
      </c>
      <c r="D3310" s="294" t="s">
        <v>4919</v>
      </c>
      <c r="E3310" s="455">
        <v>18495.97</v>
      </c>
      <c r="F3310" s="293" t="s">
        <v>2050</v>
      </c>
      <c r="G3310" s="293" t="s">
        <v>7</v>
      </c>
      <c r="H3310" s="544" t="s">
        <v>5367</v>
      </c>
      <c r="I3310" s="293" t="s">
        <v>164</v>
      </c>
      <c r="J3310" s="256" t="s">
        <v>5267</v>
      </c>
      <c r="K3310" s="293" t="s">
        <v>1772</v>
      </c>
      <c r="L3310" s="251" t="s">
        <v>5370</v>
      </c>
      <c r="M3310" s="298" t="s">
        <v>712</v>
      </c>
      <c r="N3310" s="353">
        <v>571</v>
      </c>
      <c r="O3310" s="296"/>
      <c r="P3310" s="297"/>
      <c r="Q3310" s="293"/>
      <c r="R3310" s="293"/>
      <c r="S3310" s="293"/>
    </row>
    <row r="3311" spans="1:19" ht="15">
      <c r="A3311" s="293"/>
      <c r="B3311" s="247">
        <f t="shared" si="18"/>
        <v>6766</v>
      </c>
      <c r="C3311" s="293" t="s">
        <v>429</v>
      </c>
      <c r="D3311" s="294" t="s">
        <v>4598</v>
      </c>
      <c r="E3311" s="455">
        <v>2275</v>
      </c>
      <c r="F3311" s="293" t="s">
        <v>518</v>
      </c>
      <c r="G3311" s="293" t="s">
        <v>4314</v>
      </c>
      <c r="H3311" s="544" t="s">
        <v>5354</v>
      </c>
      <c r="I3311" s="293" t="s">
        <v>164</v>
      </c>
      <c r="J3311" s="256" t="s">
        <v>5425</v>
      </c>
      <c r="K3311" s="293" t="s">
        <v>1771</v>
      </c>
      <c r="L3311" s="251">
        <v>220827</v>
      </c>
      <c r="M3311" s="298" t="s">
        <v>2887</v>
      </c>
      <c r="N3311" s="353">
        <v>427</v>
      </c>
      <c r="O3311" s="296"/>
      <c r="P3311" s="297"/>
      <c r="Q3311" s="293"/>
      <c r="R3311" s="293"/>
      <c r="S3311" s="293"/>
    </row>
    <row r="3312" spans="1:19" ht="15">
      <c r="A3312" s="293"/>
      <c r="B3312" s="247">
        <f t="shared" si="18"/>
        <v>6767</v>
      </c>
      <c r="C3312" s="293" t="s">
        <v>429</v>
      </c>
      <c r="D3312" s="294" t="s">
        <v>1554</v>
      </c>
      <c r="E3312" s="455">
        <v>2180</v>
      </c>
      <c r="F3312" s="293" t="s">
        <v>163</v>
      </c>
      <c r="G3312" s="293" t="s">
        <v>7</v>
      </c>
      <c r="H3312" s="544" t="s">
        <v>5367</v>
      </c>
      <c r="I3312" s="293" t="s">
        <v>3381</v>
      </c>
      <c r="J3312" s="256" t="s">
        <v>5372</v>
      </c>
      <c r="K3312" s="293" t="s">
        <v>1751</v>
      </c>
      <c r="L3312" s="251" t="s">
        <v>5371</v>
      </c>
      <c r="M3312" s="298" t="s">
        <v>1586</v>
      </c>
      <c r="N3312" s="353">
        <v>325</v>
      </c>
      <c r="O3312" s="296"/>
      <c r="P3312" s="297"/>
      <c r="Q3312" s="293"/>
      <c r="R3312" s="293"/>
      <c r="S3312" s="293"/>
    </row>
    <row r="3313" spans="1:19" ht="15">
      <c r="A3313" s="293"/>
      <c r="B3313" s="247">
        <f t="shared" si="18"/>
        <v>6768</v>
      </c>
      <c r="C3313" s="293" t="s">
        <v>429</v>
      </c>
      <c r="D3313" s="294" t="s">
        <v>467</v>
      </c>
      <c r="E3313" s="455">
        <v>7000</v>
      </c>
      <c r="F3313" s="293" t="s">
        <v>255</v>
      </c>
      <c r="G3313" s="293" t="s">
        <v>4405</v>
      </c>
      <c r="H3313" s="544" t="s">
        <v>5367</v>
      </c>
      <c r="I3313" s="293" t="s">
        <v>224</v>
      </c>
      <c r="J3313" s="268" t="s">
        <v>2403</v>
      </c>
      <c r="K3313" s="293" t="s">
        <v>1774</v>
      </c>
      <c r="L3313" s="251">
        <v>54938</v>
      </c>
      <c r="M3313" s="298" t="s">
        <v>835</v>
      </c>
      <c r="N3313" s="353">
        <v>291</v>
      </c>
      <c r="O3313" s="296"/>
      <c r="P3313" s="297"/>
      <c r="Q3313" s="293"/>
      <c r="R3313" s="293"/>
      <c r="S3313" s="293"/>
    </row>
    <row r="3314" spans="1:19" ht="15">
      <c r="A3314" s="293"/>
      <c r="B3314" s="247">
        <f t="shared" si="18"/>
        <v>6769</v>
      </c>
      <c r="C3314" s="293" t="s">
        <v>429</v>
      </c>
      <c r="D3314" s="294" t="s">
        <v>4525</v>
      </c>
      <c r="E3314" s="455">
        <v>3497</v>
      </c>
      <c r="F3314" s="293" t="s">
        <v>198</v>
      </c>
      <c r="G3314" s="293" t="s">
        <v>7</v>
      </c>
      <c r="H3314" s="544" t="s">
        <v>5373</v>
      </c>
      <c r="I3314" s="293" t="s">
        <v>164</v>
      </c>
      <c r="J3314" s="256" t="s">
        <v>3059</v>
      </c>
      <c r="K3314" s="293" t="s">
        <v>1749</v>
      </c>
      <c r="L3314" s="251" t="s">
        <v>5374</v>
      </c>
      <c r="M3314" s="298" t="s">
        <v>4524</v>
      </c>
      <c r="N3314" s="353">
        <v>497</v>
      </c>
      <c r="O3314" s="296"/>
      <c r="P3314" s="297"/>
      <c r="Q3314" s="293"/>
      <c r="R3314" s="293"/>
      <c r="S3314" s="293"/>
    </row>
    <row r="3315" spans="1:19" ht="15">
      <c r="A3315" s="293"/>
      <c r="B3315" s="247">
        <f t="shared" si="18"/>
        <v>6770</v>
      </c>
      <c r="C3315" s="293" t="s">
        <v>429</v>
      </c>
      <c r="D3315" s="294" t="s">
        <v>2884</v>
      </c>
      <c r="E3315" s="540">
        <v>3350</v>
      </c>
      <c r="F3315" s="293" t="s">
        <v>865</v>
      </c>
      <c r="G3315" s="293" t="s">
        <v>7</v>
      </c>
      <c r="H3315" s="544" t="s">
        <v>5373</v>
      </c>
      <c r="I3315" s="293" t="s">
        <v>164</v>
      </c>
      <c r="J3315" s="256" t="s">
        <v>5806</v>
      </c>
      <c r="K3315" s="293" t="s">
        <v>1770</v>
      </c>
      <c r="L3315" s="251" t="s">
        <v>5375</v>
      </c>
      <c r="M3315" s="298" t="s">
        <v>2883</v>
      </c>
      <c r="N3315" s="353">
        <v>426</v>
      </c>
      <c r="O3315" s="296"/>
      <c r="P3315" s="297"/>
      <c r="Q3315" s="293"/>
      <c r="R3315" s="293"/>
      <c r="S3315" s="293"/>
    </row>
    <row r="3316" spans="1:19" ht="15">
      <c r="A3316" s="293"/>
      <c r="B3316" s="247">
        <f t="shared" si="18"/>
        <v>6771</v>
      </c>
      <c r="C3316" s="293" t="s">
        <v>429</v>
      </c>
      <c r="D3316" s="294" t="s">
        <v>4272</v>
      </c>
      <c r="E3316" s="267">
        <v>4200</v>
      </c>
      <c r="F3316" s="293" t="s">
        <v>518</v>
      </c>
      <c r="G3316" s="293" t="s">
        <v>38</v>
      </c>
      <c r="H3316" s="544">
        <v>45177</v>
      </c>
      <c r="I3316" s="293" t="s">
        <v>164</v>
      </c>
      <c r="J3316" s="256" t="s">
        <v>4096</v>
      </c>
      <c r="K3316" s="293" t="s">
        <v>1771</v>
      </c>
      <c r="L3316" s="251">
        <v>1</v>
      </c>
      <c r="M3316" s="298" t="s">
        <v>4271</v>
      </c>
      <c r="N3316" s="353">
        <v>476</v>
      </c>
      <c r="O3316" s="296"/>
      <c r="P3316" s="297"/>
      <c r="Q3316" s="293"/>
      <c r="R3316" s="293"/>
      <c r="S3316" s="293"/>
    </row>
    <row r="3317" spans="1:19" ht="15">
      <c r="A3317" s="293"/>
      <c r="B3317" s="247">
        <f t="shared" si="18"/>
        <v>6772</v>
      </c>
      <c r="C3317" s="293" t="s">
        <v>427</v>
      </c>
      <c r="D3317" s="294" t="s">
        <v>5381</v>
      </c>
      <c r="E3317" s="267">
        <v>1570</v>
      </c>
      <c r="F3317" s="293" t="s">
        <v>518</v>
      </c>
      <c r="G3317" s="293" t="s">
        <v>38</v>
      </c>
      <c r="H3317" s="544">
        <v>45178</v>
      </c>
      <c r="I3317" s="293" t="s">
        <v>164</v>
      </c>
      <c r="J3317" s="256" t="s">
        <v>2698</v>
      </c>
      <c r="K3317" s="293" t="s">
        <v>1771</v>
      </c>
      <c r="L3317" s="251">
        <v>1</v>
      </c>
      <c r="M3317" s="298" t="s">
        <v>5391</v>
      </c>
      <c r="N3317" s="353">
        <v>593</v>
      </c>
      <c r="O3317" s="296"/>
      <c r="P3317" s="297"/>
      <c r="Q3317" s="293"/>
      <c r="R3317" s="293"/>
      <c r="S3317" s="293"/>
    </row>
    <row r="3318" spans="1:19" ht="15">
      <c r="A3318" s="293"/>
      <c r="B3318" s="247">
        <f t="shared" si="18"/>
        <v>6773</v>
      </c>
      <c r="C3318" s="293" t="s">
        <v>429</v>
      </c>
      <c r="D3318" s="294" t="s">
        <v>2933</v>
      </c>
      <c r="E3318" s="455">
        <v>3497</v>
      </c>
      <c r="F3318" s="293" t="s">
        <v>198</v>
      </c>
      <c r="G3318" s="293" t="s">
        <v>7</v>
      </c>
      <c r="H3318" s="544" t="s">
        <v>5380</v>
      </c>
      <c r="I3318" s="293" t="s">
        <v>164</v>
      </c>
      <c r="J3318" s="256" t="s">
        <v>3223</v>
      </c>
      <c r="K3318" s="293" t="s">
        <v>1749</v>
      </c>
      <c r="L3318" s="251" t="s">
        <v>5382</v>
      </c>
      <c r="M3318" s="298" t="s">
        <v>2932</v>
      </c>
      <c r="N3318" s="353">
        <v>445</v>
      </c>
      <c r="O3318" s="296"/>
      <c r="P3318" s="297"/>
      <c r="Q3318" s="293"/>
      <c r="R3318" s="293"/>
      <c r="S3318" s="293"/>
    </row>
    <row r="3319" spans="1:19" ht="15">
      <c r="A3319" s="293"/>
      <c r="B3319" s="247">
        <f t="shared" si="18"/>
        <v>6774</v>
      </c>
      <c r="C3319" s="293" t="s">
        <v>429</v>
      </c>
      <c r="D3319" s="294" t="s">
        <v>4277</v>
      </c>
      <c r="E3319" s="455">
        <v>4200</v>
      </c>
      <c r="F3319" s="293" t="s">
        <v>518</v>
      </c>
      <c r="G3319" s="293" t="s">
        <v>7</v>
      </c>
      <c r="H3319" s="544">
        <v>45177</v>
      </c>
      <c r="I3319" s="293" t="s">
        <v>164</v>
      </c>
      <c r="J3319" s="256" t="s">
        <v>3584</v>
      </c>
      <c r="K3319" s="293" t="s">
        <v>1771</v>
      </c>
      <c r="L3319" s="251">
        <v>9695315</v>
      </c>
      <c r="M3319" s="298" t="s">
        <v>4276</v>
      </c>
      <c r="N3319" s="353">
        <v>477</v>
      </c>
      <c r="O3319" s="296"/>
      <c r="P3319" s="297"/>
      <c r="Q3319" s="293"/>
      <c r="R3319" s="293"/>
      <c r="S3319" s="293"/>
    </row>
    <row r="3320" spans="1:19" ht="15">
      <c r="A3320" s="293"/>
      <c r="B3320" s="247">
        <f t="shared" si="18"/>
        <v>6775</v>
      </c>
      <c r="C3320" s="293" t="s">
        <v>429</v>
      </c>
      <c r="D3320" s="294" t="s">
        <v>6719</v>
      </c>
      <c r="E3320" s="455">
        <v>4200</v>
      </c>
      <c r="F3320" s="293" t="s">
        <v>518</v>
      </c>
      <c r="G3320" s="293" t="s">
        <v>7</v>
      </c>
      <c r="H3320" s="544" t="s">
        <v>5380</v>
      </c>
      <c r="I3320" s="293" t="s">
        <v>164</v>
      </c>
      <c r="J3320" s="256" t="s">
        <v>3101</v>
      </c>
      <c r="K3320" s="293" t="s">
        <v>1771</v>
      </c>
      <c r="L3320" s="251" t="s">
        <v>5383</v>
      </c>
      <c r="M3320" s="298" t="s">
        <v>4286</v>
      </c>
      <c r="N3320" s="353">
        <v>480</v>
      </c>
      <c r="O3320" s="296"/>
      <c r="P3320" s="297"/>
      <c r="Q3320" s="293"/>
      <c r="R3320" s="293"/>
      <c r="S3320" s="293"/>
    </row>
    <row r="3321" spans="1:19" ht="15">
      <c r="A3321" s="293"/>
      <c r="B3321" s="247">
        <f t="shared" si="18"/>
        <v>6776</v>
      </c>
      <c r="C3321" s="293" t="s">
        <v>429</v>
      </c>
      <c r="D3321" s="294" t="s">
        <v>12</v>
      </c>
      <c r="E3321" s="455">
        <v>5000</v>
      </c>
      <c r="F3321" s="293" t="s">
        <v>163</v>
      </c>
      <c r="G3321" s="293" t="s">
        <v>7</v>
      </c>
      <c r="H3321" s="544" t="s">
        <v>5380</v>
      </c>
      <c r="I3321" s="293" t="s">
        <v>164</v>
      </c>
      <c r="J3321" s="256" t="s">
        <v>5390</v>
      </c>
      <c r="K3321" s="293" t="s">
        <v>1751</v>
      </c>
      <c r="L3321" s="251" t="s">
        <v>5384</v>
      </c>
      <c r="M3321" s="298" t="s">
        <v>13</v>
      </c>
      <c r="N3321" s="353">
        <v>177</v>
      </c>
      <c r="O3321" s="296"/>
      <c r="P3321" s="297"/>
      <c r="Q3321" s="293"/>
      <c r="R3321" s="293"/>
      <c r="S3321" s="293"/>
    </row>
    <row r="3322" spans="1:19" ht="15">
      <c r="A3322" s="293"/>
      <c r="B3322" s="247">
        <f t="shared" si="18"/>
        <v>6777</v>
      </c>
      <c r="C3322" s="293" t="s">
        <v>429</v>
      </c>
      <c r="D3322" s="294" t="s">
        <v>2116</v>
      </c>
      <c r="E3322" s="455">
        <v>4400</v>
      </c>
      <c r="F3322" s="293" t="s">
        <v>163</v>
      </c>
      <c r="G3322" s="293" t="s">
        <v>7</v>
      </c>
      <c r="H3322" s="544" t="s">
        <v>5380</v>
      </c>
      <c r="I3322" s="293" t="s">
        <v>164</v>
      </c>
      <c r="J3322" s="256" t="s">
        <v>5389</v>
      </c>
      <c r="K3322" s="293" t="s">
        <v>1751</v>
      </c>
      <c r="L3322" s="251" t="s">
        <v>5385</v>
      </c>
      <c r="M3322" s="298" t="s">
        <v>2115</v>
      </c>
      <c r="N3322" s="353">
        <v>361</v>
      </c>
      <c r="O3322" s="296"/>
      <c r="P3322" s="297"/>
      <c r="Q3322" s="293"/>
      <c r="R3322" s="293"/>
      <c r="S3322" s="293"/>
    </row>
    <row r="3323" spans="1:19" ht="15">
      <c r="A3323" s="293"/>
      <c r="B3323" s="247">
        <f t="shared" si="18"/>
        <v>6778</v>
      </c>
      <c r="C3323" s="293" t="s">
        <v>429</v>
      </c>
      <c r="D3323" s="294" t="s">
        <v>5378</v>
      </c>
      <c r="E3323" s="455">
        <v>1650</v>
      </c>
      <c r="F3323" s="293" t="s">
        <v>518</v>
      </c>
      <c r="G3323" s="293" t="s">
        <v>7</v>
      </c>
      <c r="H3323" s="544" t="s">
        <v>5380</v>
      </c>
      <c r="I3323" s="293" t="s">
        <v>164</v>
      </c>
      <c r="J3323" s="256" t="s">
        <v>3186</v>
      </c>
      <c r="K3323" s="293" t="s">
        <v>1771</v>
      </c>
      <c r="L3323" s="251" t="s">
        <v>5386</v>
      </c>
      <c r="M3323" s="298" t="s">
        <v>5323</v>
      </c>
      <c r="N3323" s="353">
        <v>592</v>
      </c>
      <c r="O3323" s="296"/>
      <c r="P3323" s="297"/>
      <c r="Q3323" s="293"/>
      <c r="R3323" s="293"/>
      <c r="S3323" s="293"/>
    </row>
    <row r="3324" spans="1:19" ht="15">
      <c r="A3324" s="293"/>
      <c r="B3324" s="247">
        <f t="shared" si="18"/>
        <v>6779</v>
      </c>
      <c r="C3324" s="293" t="s">
        <v>429</v>
      </c>
      <c r="D3324" s="294" t="s">
        <v>6467</v>
      </c>
      <c r="E3324" s="455">
        <v>7186.8</v>
      </c>
      <c r="F3324" s="293" t="s">
        <v>198</v>
      </c>
      <c r="G3324" s="293" t="s">
        <v>4314</v>
      </c>
      <c r="H3324" s="544" t="s">
        <v>5380</v>
      </c>
      <c r="I3324" s="293" t="s">
        <v>164</v>
      </c>
      <c r="J3324" s="256" t="s">
        <v>8506</v>
      </c>
      <c r="K3324" s="293" t="s">
        <v>1749</v>
      </c>
      <c r="L3324" s="251">
        <v>237890</v>
      </c>
      <c r="M3324" s="298" t="s">
        <v>712</v>
      </c>
      <c r="N3324" s="353">
        <v>582</v>
      </c>
      <c r="O3324" s="296"/>
      <c r="P3324" s="297"/>
      <c r="Q3324" s="293"/>
      <c r="R3324" s="293"/>
      <c r="S3324" s="293"/>
    </row>
    <row r="3325" spans="1:19" ht="15">
      <c r="A3325" s="293"/>
      <c r="B3325" s="247">
        <f t="shared" si="18"/>
        <v>6780</v>
      </c>
      <c r="C3325" s="293" t="s">
        <v>429</v>
      </c>
      <c r="D3325" s="294" t="s">
        <v>5395</v>
      </c>
      <c r="E3325" s="455">
        <v>350</v>
      </c>
      <c r="F3325" s="293" t="s">
        <v>5396</v>
      </c>
      <c r="G3325" s="293" t="s">
        <v>7</v>
      </c>
      <c r="H3325" s="544" t="s">
        <v>5373</v>
      </c>
      <c r="I3325" s="293" t="s">
        <v>402</v>
      </c>
      <c r="J3325" s="256" t="s">
        <v>5397</v>
      </c>
      <c r="K3325" s="293"/>
      <c r="L3325" s="251" t="s">
        <v>5387</v>
      </c>
      <c r="M3325" s="298" t="s">
        <v>2834</v>
      </c>
      <c r="N3325" s="353">
        <v>411</v>
      </c>
      <c r="O3325" s="296"/>
      <c r="P3325" s="297"/>
      <c r="Q3325" s="293"/>
      <c r="R3325" s="293"/>
      <c r="S3325" s="293"/>
    </row>
    <row r="3326" spans="1:19" ht="15">
      <c r="A3326" s="293"/>
      <c r="B3326" s="247">
        <f t="shared" si="18"/>
        <v>6781</v>
      </c>
      <c r="C3326" s="293" t="s">
        <v>429</v>
      </c>
      <c r="D3326" s="294" t="s">
        <v>4482</v>
      </c>
      <c r="E3326" s="455">
        <v>5200</v>
      </c>
      <c r="F3326" s="293" t="s">
        <v>198</v>
      </c>
      <c r="G3326" s="293" t="s">
        <v>7</v>
      </c>
      <c r="H3326" s="544" t="s">
        <v>5373</v>
      </c>
      <c r="I3326" s="293" t="s">
        <v>164</v>
      </c>
      <c r="J3326" s="256" t="s">
        <v>3669</v>
      </c>
      <c r="K3326" s="293" t="s">
        <v>1749</v>
      </c>
      <c r="L3326" s="251" t="s">
        <v>5388</v>
      </c>
      <c r="M3326" s="298" t="s">
        <v>4479</v>
      </c>
      <c r="N3326" s="353">
        <v>492</v>
      </c>
      <c r="O3326" s="296"/>
      <c r="P3326" s="297"/>
      <c r="Q3326" s="293"/>
      <c r="R3326" s="293"/>
      <c r="S3326" s="293"/>
    </row>
    <row r="3327" spans="1:19" ht="15">
      <c r="A3327" s="293"/>
      <c r="B3327" s="247">
        <f t="shared" ref="B3327:B3390" si="19">B3326+1</f>
        <v>6782</v>
      </c>
      <c r="C3327" s="293" t="s">
        <v>429</v>
      </c>
      <c r="D3327" s="294" t="s">
        <v>4772</v>
      </c>
      <c r="E3327" s="267">
        <v>3187</v>
      </c>
      <c r="F3327" s="293" t="s">
        <v>518</v>
      </c>
      <c r="G3327" s="293" t="s">
        <v>38</v>
      </c>
      <c r="H3327" s="544">
        <v>45178</v>
      </c>
      <c r="I3327" s="293" t="s">
        <v>164</v>
      </c>
      <c r="J3327" s="256" t="s">
        <v>3243</v>
      </c>
      <c r="K3327" s="293" t="s">
        <v>1771</v>
      </c>
      <c r="L3327" s="251">
        <v>1</v>
      </c>
      <c r="M3327" s="298" t="s">
        <v>4542</v>
      </c>
      <c r="N3327" s="353">
        <v>498</v>
      </c>
      <c r="O3327" s="296"/>
      <c r="P3327" s="297"/>
      <c r="Q3327" s="293"/>
      <c r="R3327" s="293"/>
      <c r="S3327" s="293"/>
    </row>
    <row r="3328" spans="1:19" ht="15">
      <c r="A3328" s="293"/>
      <c r="B3328" s="247">
        <f t="shared" si="19"/>
        <v>6783</v>
      </c>
      <c r="C3328" s="293" t="s">
        <v>429</v>
      </c>
      <c r="D3328" s="294" t="s">
        <v>4505</v>
      </c>
      <c r="E3328" s="267">
        <v>3188</v>
      </c>
      <c r="F3328" s="293" t="s">
        <v>518</v>
      </c>
      <c r="G3328" s="293" t="s">
        <v>38</v>
      </c>
      <c r="H3328" s="544">
        <v>45178</v>
      </c>
      <c r="I3328" s="293" t="s">
        <v>164</v>
      </c>
      <c r="J3328" s="256" t="s">
        <v>3101</v>
      </c>
      <c r="K3328" s="293" t="s">
        <v>1771</v>
      </c>
      <c r="L3328" s="251">
        <v>1</v>
      </c>
      <c r="M3328" s="298" t="s">
        <v>4480</v>
      </c>
      <c r="N3328" s="353">
        <v>489</v>
      </c>
      <c r="O3328" s="296"/>
      <c r="P3328" s="297"/>
      <c r="Q3328" s="293"/>
      <c r="R3328" s="293"/>
      <c r="S3328" s="293"/>
    </row>
    <row r="3329" spans="1:19" s="251" customFormat="1" ht="15">
      <c r="B3329" s="247">
        <f t="shared" si="19"/>
        <v>6784</v>
      </c>
      <c r="C3329" s="252" t="s">
        <v>429</v>
      </c>
      <c r="D3329" s="252" t="s">
        <v>2891</v>
      </c>
      <c r="E3329" s="248">
        <v>400</v>
      </c>
      <c r="F3329" s="252" t="s">
        <v>166</v>
      </c>
      <c r="G3329" s="253" t="s">
        <v>7</v>
      </c>
      <c r="H3329" s="252" t="s">
        <v>5392</v>
      </c>
      <c r="I3329" s="254" t="s">
        <v>2280</v>
      </c>
      <c r="J3329" s="268" t="s">
        <v>399</v>
      </c>
      <c r="K3329" s="252" t="s">
        <v>903</v>
      </c>
      <c r="L3329" s="742" t="s">
        <v>5393</v>
      </c>
      <c r="M3329" s="252" t="s">
        <v>2890</v>
      </c>
      <c r="N3329" s="249">
        <v>428</v>
      </c>
      <c r="O3329" s="250"/>
    </row>
    <row r="3330" spans="1:19" s="251" customFormat="1" ht="15">
      <c r="B3330" s="247">
        <f t="shared" si="19"/>
        <v>6785</v>
      </c>
      <c r="C3330" s="252" t="s">
        <v>429</v>
      </c>
      <c r="D3330" s="252" t="s">
        <v>2891</v>
      </c>
      <c r="E3330" s="248">
        <v>1350</v>
      </c>
      <c r="F3330" s="252" t="s">
        <v>166</v>
      </c>
      <c r="G3330" s="253" t="s">
        <v>7</v>
      </c>
      <c r="H3330" s="252" t="s">
        <v>5392</v>
      </c>
      <c r="I3330" s="254" t="s">
        <v>164</v>
      </c>
      <c r="J3330" s="254" t="s">
        <v>3000</v>
      </c>
      <c r="K3330" s="252" t="s">
        <v>903</v>
      </c>
      <c r="L3330" s="742" t="s">
        <v>5394</v>
      </c>
      <c r="M3330" s="252" t="s">
        <v>2890</v>
      </c>
      <c r="N3330" s="249">
        <v>428</v>
      </c>
      <c r="O3330" s="250"/>
    </row>
    <row r="3331" spans="1:19" ht="15">
      <c r="A3331" s="293"/>
      <c r="B3331" s="247">
        <f t="shared" si="19"/>
        <v>6786</v>
      </c>
      <c r="C3331" s="255" t="s">
        <v>429</v>
      </c>
      <c r="D3331" s="255" t="s">
        <v>4523</v>
      </c>
      <c r="E3331" s="248">
        <v>5200</v>
      </c>
      <c r="F3331" s="255" t="s">
        <v>865</v>
      </c>
      <c r="G3331" s="457" t="s">
        <v>7</v>
      </c>
      <c r="H3331" s="255" t="s">
        <v>5398</v>
      </c>
      <c r="I3331" s="256" t="s">
        <v>164</v>
      </c>
      <c r="J3331" s="256" t="s">
        <v>5419</v>
      </c>
      <c r="K3331" s="255" t="s">
        <v>1770</v>
      </c>
      <c r="L3331" s="742" t="s">
        <v>5418</v>
      </c>
      <c r="M3331" s="255" t="s">
        <v>4522</v>
      </c>
      <c r="N3331" s="249">
        <v>496</v>
      </c>
      <c r="O3331" s="296"/>
      <c r="P3331" s="297"/>
      <c r="Q3331" s="293"/>
      <c r="R3331" s="293"/>
      <c r="S3331" s="293"/>
    </row>
    <row r="3332" spans="1:19" ht="15.6" thickBot="1">
      <c r="A3332" s="293"/>
      <c r="B3332" s="247">
        <f t="shared" si="19"/>
        <v>6787</v>
      </c>
      <c r="C3332" s="255" t="s">
        <v>446</v>
      </c>
      <c r="D3332" s="255" t="s">
        <v>278</v>
      </c>
      <c r="E3332" s="248">
        <v>1000</v>
      </c>
      <c r="F3332" s="255" t="s">
        <v>163</v>
      </c>
      <c r="G3332" s="457" t="s">
        <v>7</v>
      </c>
      <c r="H3332" s="252" t="s">
        <v>5399</v>
      </c>
      <c r="I3332" s="256" t="s">
        <v>224</v>
      </c>
      <c r="J3332" s="256" t="s">
        <v>3006</v>
      </c>
      <c r="K3332" s="255" t="s">
        <v>1751</v>
      </c>
      <c r="L3332" s="742" t="s">
        <v>5400</v>
      </c>
      <c r="M3332" s="255" t="s">
        <v>1136</v>
      </c>
      <c r="N3332" s="249">
        <v>90</v>
      </c>
      <c r="O3332" s="296"/>
      <c r="P3332" s="297"/>
      <c r="Q3332" s="293"/>
      <c r="R3332" s="293"/>
      <c r="S3332" s="293"/>
    </row>
    <row r="3333" spans="1:19" ht="15.6" thickBot="1">
      <c r="A3333" s="293"/>
      <c r="B3333" s="247">
        <f t="shared" si="19"/>
        <v>6788</v>
      </c>
      <c r="C3333" s="255" t="s">
        <v>429</v>
      </c>
      <c r="D3333" s="288" t="s">
        <v>989</v>
      </c>
      <c r="E3333" s="248">
        <v>4200</v>
      </c>
      <c r="F3333" s="255" t="s">
        <v>163</v>
      </c>
      <c r="G3333" s="457" t="s">
        <v>7</v>
      </c>
      <c r="H3333" s="252" t="s">
        <v>5398</v>
      </c>
      <c r="I3333" s="293" t="s">
        <v>164</v>
      </c>
      <c r="J3333" s="256" t="s">
        <v>3170</v>
      </c>
      <c r="K3333" s="255" t="s">
        <v>1751</v>
      </c>
      <c r="L3333" s="742" t="s">
        <v>5401</v>
      </c>
      <c r="M3333" s="255" t="s">
        <v>987</v>
      </c>
      <c r="N3333" s="249">
        <v>471</v>
      </c>
      <c r="O3333" s="296"/>
      <c r="P3333" s="297"/>
      <c r="Q3333" s="293"/>
      <c r="R3333" s="293"/>
      <c r="S3333" s="293"/>
    </row>
    <row r="3334" spans="1:19" ht="15">
      <c r="A3334" s="293"/>
      <c r="B3334" s="247">
        <f t="shared" si="19"/>
        <v>6789</v>
      </c>
      <c r="C3334" s="255" t="s">
        <v>429</v>
      </c>
      <c r="D3334" s="255" t="s">
        <v>580</v>
      </c>
      <c r="E3334" s="248">
        <v>10000</v>
      </c>
      <c r="F3334" s="255" t="s">
        <v>865</v>
      </c>
      <c r="G3334" s="457" t="s">
        <v>7</v>
      </c>
      <c r="H3334" s="252" t="s">
        <v>5399</v>
      </c>
      <c r="I3334" s="256" t="s">
        <v>224</v>
      </c>
      <c r="J3334" s="256" t="s">
        <v>3006</v>
      </c>
      <c r="K3334" s="255" t="s">
        <v>1770</v>
      </c>
      <c r="L3334" s="742">
        <v>39775</v>
      </c>
      <c r="M3334" s="255" t="s">
        <v>848</v>
      </c>
      <c r="N3334" s="249">
        <v>306</v>
      </c>
      <c r="O3334" s="296"/>
      <c r="P3334" s="297"/>
      <c r="Q3334" s="293"/>
      <c r="R3334" s="293"/>
      <c r="S3334" s="293"/>
    </row>
    <row r="3335" spans="1:19" ht="15">
      <c r="A3335" s="293"/>
      <c r="B3335" s="247">
        <f t="shared" si="19"/>
        <v>6790</v>
      </c>
      <c r="C3335" s="255" t="s">
        <v>429</v>
      </c>
      <c r="D3335" s="255" t="s">
        <v>2593</v>
      </c>
      <c r="E3335" s="248">
        <v>3350</v>
      </c>
      <c r="F3335" s="255" t="s">
        <v>865</v>
      </c>
      <c r="G3335" s="457" t="s">
        <v>7</v>
      </c>
      <c r="H3335" s="252" t="s">
        <v>5402</v>
      </c>
      <c r="I3335" s="256" t="s">
        <v>164</v>
      </c>
      <c r="J3335" s="256" t="s">
        <v>3098</v>
      </c>
      <c r="K3335" s="255" t="s">
        <v>1770</v>
      </c>
      <c r="L3335" s="742" t="s">
        <v>5407</v>
      </c>
      <c r="M3335" s="255" t="s">
        <v>2591</v>
      </c>
      <c r="N3335" s="249">
        <v>378</v>
      </c>
      <c r="O3335" s="296"/>
      <c r="P3335" s="297"/>
      <c r="Q3335" s="293"/>
      <c r="R3335" s="293"/>
      <c r="S3335" s="293"/>
    </row>
    <row r="3336" spans="1:19" ht="15">
      <c r="A3336" s="293"/>
      <c r="B3336" s="247">
        <f t="shared" si="19"/>
        <v>6791</v>
      </c>
      <c r="C3336" s="255" t="s">
        <v>429</v>
      </c>
      <c r="D3336" s="255" t="s">
        <v>725</v>
      </c>
      <c r="E3336" s="248">
        <v>4275</v>
      </c>
      <c r="F3336" s="255" t="s">
        <v>518</v>
      </c>
      <c r="G3336" s="457" t="s">
        <v>4314</v>
      </c>
      <c r="H3336" s="252" t="s">
        <v>5402</v>
      </c>
      <c r="I3336" s="256" t="s">
        <v>164</v>
      </c>
      <c r="J3336" s="256" t="s">
        <v>5409</v>
      </c>
      <c r="K3336" s="255" t="s">
        <v>1771</v>
      </c>
      <c r="L3336" s="742">
        <v>357463</v>
      </c>
      <c r="M3336" s="255" t="s">
        <v>842</v>
      </c>
      <c r="N3336" s="249">
        <v>371</v>
      </c>
      <c r="O3336" s="296"/>
      <c r="P3336" s="297"/>
      <c r="Q3336" s="293"/>
      <c r="R3336" s="293"/>
      <c r="S3336" s="293"/>
    </row>
    <row r="3337" spans="1:19" ht="15">
      <c r="A3337" s="293"/>
      <c r="B3337" s="247">
        <f t="shared" si="19"/>
        <v>6792</v>
      </c>
      <c r="C3337" s="293" t="s">
        <v>429</v>
      </c>
      <c r="D3337" s="294" t="s">
        <v>5404</v>
      </c>
      <c r="E3337" s="248">
        <v>1000</v>
      </c>
      <c r="F3337" s="293" t="s">
        <v>166</v>
      </c>
      <c r="G3337" s="293" t="s">
        <v>4314</v>
      </c>
      <c r="H3337" s="544" t="s">
        <v>5406</v>
      </c>
      <c r="I3337" s="293" t="s">
        <v>187</v>
      </c>
      <c r="J3337" s="256"/>
      <c r="K3337" s="293" t="s">
        <v>903</v>
      </c>
      <c r="L3337" s="251">
        <v>377896</v>
      </c>
      <c r="M3337" s="298" t="s">
        <v>5403</v>
      </c>
      <c r="N3337" s="353">
        <v>594</v>
      </c>
      <c r="O3337" s="296"/>
      <c r="P3337" s="297"/>
      <c r="Q3337" s="293"/>
      <c r="R3337" s="293"/>
      <c r="S3337" s="293"/>
    </row>
    <row r="3338" spans="1:19" ht="15">
      <c r="A3338" s="293"/>
      <c r="B3338" s="247">
        <f t="shared" si="19"/>
        <v>6793</v>
      </c>
      <c r="C3338" s="293" t="s">
        <v>429</v>
      </c>
      <c r="D3338" s="294" t="s">
        <v>5404</v>
      </c>
      <c r="E3338" s="248">
        <v>1600</v>
      </c>
      <c r="F3338" s="293" t="s">
        <v>166</v>
      </c>
      <c r="G3338" s="293" t="s">
        <v>4314</v>
      </c>
      <c r="H3338" s="544" t="s">
        <v>5406</v>
      </c>
      <c r="I3338" s="293" t="s">
        <v>164</v>
      </c>
      <c r="J3338" s="256" t="s">
        <v>3022</v>
      </c>
      <c r="K3338" s="293" t="s">
        <v>903</v>
      </c>
      <c r="L3338" s="251">
        <v>377766</v>
      </c>
      <c r="M3338" s="298" t="s">
        <v>5403</v>
      </c>
      <c r="N3338" s="353">
        <v>594</v>
      </c>
      <c r="O3338" s="296"/>
      <c r="P3338" s="297"/>
      <c r="Q3338" s="293"/>
      <c r="R3338" s="293"/>
      <c r="S3338" s="293"/>
    </row>
    <row r="3339" spans="1:19" ht="15">
      <c r="A3339" s="293"/>
      <c r="B3339" s="247">
        <f t="shared" si="19"/>
        <v>6794</v>
      </c>
      <c r="C3339" s="255" t="s">
        <v>429</v>
      </c>
      <c r="D3339" s="255" t="s">
        <v>725</v>
      </c>
      <c r="E3339" s="248">
        <v>8900</v>
      </c>
      <c r="F3339" s="255" t="s">
        <v>865</v>
      </c>
      <c r="G3339" s="457" t="s">
        <v>4314</v>
      </c>
      <c r="H3339" s="252" t="s">
        <v>5402</v>
      </c>
      <c r="I3339" s="256" t="s">
        <v>224</v>
      </c>
      <c r="J3339" s="256" t="s">
        <v>5408</v>
      </c>
      <c r="K3339" s="255" t="s">
        <v>1770</v>
      </c>
      <c r="L3339" s="742">
        <v>357463</v>
      </c>
      <c r="M3339" s="255" t="s">
        <v>842</v>
      </c>
      <c r="N3339" s="249">
        <v>299</v>
      </c>
      <c r="O3339" s="296"/>
      <c r="P3339" s="297"/>
      <c r="Q3339" s="293"/>
      <c r="R3339" s="293"/>
      <c r="S3339" s="293"/>
    </row>
    <row r="3340" spans="1:19" ht="15">
      <c r="A3340" s="293"/>
      <c r="B3340" s="247">
        <f t="shared" si="19"/>
        <v>6795</v>
      </c>
      <c r="C3340" s="293" t="s">
        <v>429</v>
      </c>
      <c r="D3340" s="294" t="s">
        <v>2904</v>
      </c>
      <c r="E3340" s="455">
        <v>3500</v>
      </c>
      <c r="F3340" s="293" t="s">
        <v>865</v>
      </c>
      <c r="G3340" s="293" t="s">
        <v>5413</v>
      </c>
      <c r="H3340" s="544" t="s">
        <v>5412</v>
      </c>
      <c r="I3340" s="293" t="s">
        <v>164</v>
      </c>
      <c r="J3340" s="256" t="s">
        <v>5417</v>
      </c>
      <c r="K3340" s="293" t="s">
        <v>1770</v>
      </c>
      <c r="L3340" s="251">
        <v>60097</v>
      </c>
      <c r="M3340" s="298" t="s">
        <v>2903</v>
      </c>
      <c r="N3340" s="353">
        <v>431</v>
      </c>
      <c r="O3340" s="296"/>
      <c r="P3340" s="297"/>
      <c r="Q3340" s="293"/>
      <c r="R3340" s="293"/>
      <c r="S3340" s="293"/>
    </row>
    <row r="3341" spans="1:19" ht="15">
      <c r="A3341" s="293"/>
      <c r="B3341" s="247">
        <f t="shared" si="19"/>
        <v>6796</v>
      </c>
      <c r="C3341" s="255" t="s">
        <v>429</v>
      </c>
      <c r="D3341" s="255" t="s">
        <v>5095</v>
      </c>
      <c r="E3341" s="248">
        <v>2800</v>
      </c>
      <c r="F3341" s="255" t="s">
        <v>198</v>
      </c>
      <c r="G3341" s="457" t="s">
        <v>7</v>
      </c>
      <c r="H3341" s="252" t="s">
        <v>5406</v>
      </c>
      <c r="I3341" s="293" t="s">
        <v>164</v>
      </c>
      <c r="J3341" s="256" t="s">
        <v>4571</v>
      </c>
      <c r="K3341" s="255" t="s">
        <v>1749</v>
      </c>
      <c r="L3341" s="742" t="s">
        <v>5414</v>
      </c>
      <c r="M3341" s="255" t="s">
        <v>712</v>
      </c>
      <c r="N3341" s="249">
        <v>579</v>
      </c>
      <c r="O3341" s="296"/>
      <c r="P3341" s="297"/>
      <c r="Q3341" s="293"/>
      <c r="R3341" s="293"/>
      <c r="S3341" s="293"/>
    </row>
    <row r="3342" spans="1:19" ht="15">
      <c r="A3342" s="293"/>
      <c r="B3342" s="247">
        <f t="shared" si="19"/>
        <v>6797</v>
      </c>
      <c r="C3342" s="293" t="s">
        <v>429</v>
      </c>
      <c r="D3342" s="294" t="s">
        <v>2433</v>
      </c>
      <c r="E3342" s="455">
        <v>3349</v>
      </c>
      <c r="F3342" s="293" t="s">
        <v>865</v>
      </c>
      <c r="G3342" s="293" t="s">
        <v>7</v>
      </c>
      <c r="H3342" s="544" t="s">
        <v>5406</v>
      </c>
      <c r="I3342" s="293" t="s">
        <v>164</v>
      </c>
      <c r="J3342" s="256" t="s">
        <v>3552</v>
      </c>
      <c r="K3342" s="293" t="s">
        <v>1770</v>
      </c>
      <c r="L3342" s="251" t="s">
        <v>5415</v>
      </c>
      <c r="M3342" s="298" t="s">
        <v>2432</v>
      </c>
      <c r="N3342" s="353">
        <v>372</v>
      </c>
      <c r="O3342" s="296"/>
      <c r="P3342" s="297"/>
      <c r="Q3342" s="293"/>
      <c r="R3342" s="293"/>
      <c r="S3342" s="293"/>
    </row>
    <row r="3343" spans="1:19" ht="15">
      <c r="A3343" s="293"/>
      <c r="B3343" s="247">
        <f t="shared" si="19"/>
        <v>6798</v>
      </c>
      <c r="C3343" s="293" t="s">
        <v>429</v>
      </c>
      <c r="D3343" s="294" t="s">
        <v>2772</v>
      </c>
      <c r="E3343" s="455">
        <v>3350</v>
      </c>
      <c r="F3343" s="293" t="s">
        <v>865</v>
      </c>
      <c r="G3343" s="293" t="s">
        <v>7</v>
      </c>
      <c r="H3343" s="544" t="s">
        <v>5406</v>
      </c>
      <c r="I3343" s="293" t="s">
        <v>164</v>
      </c>
      <c r="J3343" s="256" t="s">
        <v>3098</v>
      </c>
      <c r="K3343" s="293" t="s">
        <v>1770</v>
      </c>
      <c r="L3343" s="251" t="s">
        <v>5416</v>
      </c>
      <c r="M3343" s="298" t="s">
        <v>2771</v>
      </c>
      <c r="N3343" s="353">
        <v>383</v>
      </c>
      <c r="O3343" s="296"/>
      <c r="P3343" s="297"/>
      <c r="Q3343" s="293"/>
      <c r="R3343" s="293"/>
      <c r="S3343" s="293"/>
    </row>
    <row r="3344" spans="1:19" ht="15">
      <c r="A3344" s="293"/>
      <c r="B3344" s="247">
        <f t="shared" si="19"/>
        <v>6799</v>
      </c>
      <c r="C3344" s="255" t="s">
        <v>429</v>
      </c>
      <c r="D3344" s="255" t="s">
        <v>2473</v>
      </c>
      <c r="E3344" s="248">
        <v>1600</v>
      </c>
      <c r="F3344" s="255" t="s">
        <v>166</v>
      </c>
      <c r="G3344" s="457" t="s">
        <v>7</v>
      </c>
      <c r="H3344" s="255" t="s">
        <v>5402</v>
      </c>
      <c r="I3344" s="256" t="s">
        <v>164</v>
      </c>
      <c r="J3344" s="256" t="s">
        <v>5421</v>
      </c>
      <c r="K3344" s="255" t="s">
        <v>903</v>
      </c>
      <c r="L3344" s="742" t="s">
        <v>5420</v>
      </c>
      <c r="M3344" s="255" t="s">
        <v>2469</v>
      </c>
      <c r="N3344" s="249">
        <v>376</v>
      </c>
      <c r="O3344" s="296"/>
      <c r="P3344" s="297"/>
      <c r="Q3344" s="293"/>
      <c r="R3344" s="293"/>
      <c r="S3344" s="293"/>
    </row>
    <row r="3345" spans="1:19" ht="15">
      <c r="A3345" s="293"/>
      <c r="B3345" s="247">
        <f t="shared" si="19"/>
        <v>6800</v>
      </c>
      <c r="C3345" s="255" t="s">
        <v>429</v>
      </c>
      <c r="D3345" s="255" t="s">
        <v>820</v>
      </c>
      <c r="E3345" s="248">
        <v>1800</v>
      </c>
      <c r="F3345" s="255" t="s">
        <v>163</v>
      </c>
      <c r="G3345" s="457" t="s">
        <v>7</v>
      </c>
      <c r="H3345" s="255" t="s">
        <v>5412</v>
      </c>
      <c r="I3345" s="256" t="s">
        <v>164</v>
      </c>
      <c r="J3345" s="256" t="s">
        <v>3613</v>
      </c>
      <c r="K3345" s="255" t="s">
        <v>1751</v>
      </c>
      <c r="L3345" s="742" t="s">
        <v>5422</v>
      </c>
      <c r="M3345" s="255" t="s">
        <v>862</v>
      </c>
      <c r="N3345" s="249">
        <v>321</v>
      </c>
      <c r="O3345" s="296"/>
      <c r="P3345" s="297"/>
      <c r="Q3345" s="293"/>
      <c r="R3345" s="293"/>
      <c r="S3345" s="293"/>
    </row>
    <row r="3346" spans="1:19" ht="15">
      <c r="A3346" s="293"/>
      <c r="B3346" s="247">
        <f t="shared" si="19"/>
        <v>6801</v>
      </c>
      <c r="C3346" s="255" t="s">
        <v>429</v>
      </c>
      <c r="D3346" s="255" t="s">
        <v>420</v>
      </c>
      <c r="E3346" s="248">
        <v>4335</v>
      </c>
      <c r="F3346" s="255" t="s">
        <v>198</v>
      </c>
      <c r="G3346" s="457" t="s">
        <v>4314</v>
      </c>
      <c r="H3346" s="255" t="s">
        <v>5412</v>
      </c>
      <c r="I3346" s="256" t="s">
        <v>164</v>
      </c>
      <c r="J3346" s="256" t="s">
        <v>5423</v>
      </c>
      <c r="K3346" s="255" t="s">
        <v>1749</v>
      </c>
      <c r="L3346" s="742">
        <v>407048</v>
      </c>
      <c r="M3346" s="255" t="s">
        <v>1457</v>
      </c>
      <c r="N3346" s="249">
        <v>462</v>
      </c>
      <c r="O3346" s="296"/>
      <c r="P3346" s="297"/>
      <c r="Q3346" s="293"/>
      <c r="R3346" s="293"/>
      <c r="S3346" s="293"/>
    </row>
    <row r="3347" spans="1:19" ht="15">
      <c r="A3347" s="293"/>
      <c r="B3347" s="247">
        <f t="shared" si="19"/>
        <v>6802</v>
      </c>
      <c r="C3347" s="255" t="s">
        <v>429</v>
      </c>
      <c r="D3347" s="255" t="s">
        <v>2896</v>
      </c>
      <c r="E3347" s="248">
        <v>2275</v>
      </c>
      <c r="F3347" s="255" t="s">
        <v>518</v>
      </c>
      <c r="G3347" s="457" t="s">
        <v>7</v>
      </c>
      <c r="H3347" s="255" t="s">
        <v>5426</v>
      </c>
      <c r="I3347" s="293" t="s">
        <v>164</v>
      </c>
      <c r="J3347" s="256" t="s">
        <v>5429</v>
      </c>
      <c r="K3347" s="255" t="s">
        <v>1771</v>
      </c>
      <c r="L3347" s="742" t="s">
        <v>5427</v>
      </c>
      <c r="M3347" s="255" t="s">
        <v>2894</v>
      </c>
      <c r="N3347" s="249">
        <v>429</v>
      </c>
      <c r="O3347" s="296"/>
      <c r="P3347" s="297"/>
      <c r="Q3347" s="293"/>
      <c r="R3347" s="293"/>
      <c r="S3347" s="293"/>
    </row>
    <row r="3348" spans="1:19" ht="15">
      <c r="A3348" s="293"/>
      <c r="B3348" s="247">
        <f t="shared" si="19"/>
        <v>6803</v>
      </c>
      <c r="C3348" s="255" t="s">
        <v>429</v>
      </c>
      <c r="D3348" s="255" t="s">
        <v>2900</v>
      </c>
      <c r="E3348" s="248">
        <v>2275</v>
      </c>
      <c r="F3348" s="255" t="s">
        <v>518</v>
      </c>
      <c r="G3348" s="457" t="s">
        <v>7</v>
      </c>
      <c r="H3348" s="255" t="s">
        <v>5426</v>
      </c>
      <c r="I3348" s="293" t="s">
        <v>164</v>
      </c>
      <c r="J3348" s="256" t="s">
        <v>5429</v>
      </c>
      <c r="K3348" s="255" t="s">
        <v>1771</v>
      </c>
      <c r="L3348" s="742" t="s">
        <v>5428</v>
      </c>
      <c r="M3348" s="255" t="s">
        <v>2898</v>
      </c>
      <c r="N3348" s="249">
        <v>430</v>
      </c>
      <c r="O3348" s="296"/>
      <c r="P3348" s="297"/>
      <c r="Q3348" s="293"/>
      <c r="R3348" s="293"/>
      <c r="S3348" s="293"/>
    </row>
    <row r="3349" spans="1:19" ht="15">
      <c r="A3349" s="293"/>
      <c r="B3349" s="247">
        <f t="shared" si="19"/>
        <v>6804</v>
      </c>
      <c r="C3349" s="293" t="s">
        <v>429</v>
      </c>
      <c r="D3349" s="294" t="s">
        <v>259</v>
      </c>
      <c r="E3349" s="455">
        <v>2000</v>
      </c>
      <c r="F3349" s="293" t="s">
        <v>303</v>
      </c>
      <c r="G3349" s="293" t="s">
        <v>7</v>
      </c>
      <c r="H3349" s="544" t="s">
        <v>5463</v>
      </c>
      <c r="I3349" s="293" t="s">
        <v>164</v>
      </c>
      <c r="J3349" s="256" t="s">
        <v>5290</v>
      </c>
      <c r="K3349" s="293" t="s">
        <v>1775</v>
      </c>
      <c r="L3349" s="251" t="s">
        <v>5464</v>
      </c>
      <c r="M3349" s="298" t="s">
        <v>1382</v>
      </c>
      <c r="N3349" s="353">
        <v>207</v>
      </c>
      <c r="O3349" s="296"/>
      <c r="P3349" s="297"/>
      <c r="Q3349" s="293"/>
      <c r="R3349" s="293"/>
      <c r="S3349" s="293"/>
    </row>
    <row r="3350" spans="1:19" ht="15">
      <c r="A3350" s="293"/>
      <c r="B3350" s="247">
        <f t="shared" si="19"/>
        <v>6805</v>
      </c>
      <c r="C3350" s="293" t="s">
        <v>429</v>
      </c>
      <c r="D3350" s="294" t="s">
        <v>3854</v>
      </c>
      <c r="E3350" s="455">
        <v>2275</v>
      </c>
      <c r="F3350" s="293" t="s">
        <v>518</v>
      </c>
      <c r="G3350" s="293" t="s">
        <v>7</v>
      </c>
      <c r="H3350" s="544" t="s">
        <v>5463</v>
      </c>
      <c r="I3350" s="293" t="s">
        <v>164</v>
      </c>
      <c r="J3350" s="256" t="s">
        <v>4975</v>
      </c>
      <c r="K3350" s="293" t="s">
        <v>1771</v>
      </c>
      <c r="L3350" s="251" t="s">
        <v>5465</v>
      </c>
      <c r="M3350" s="298" t="s">
        <v>3853</v>
      </c>
      <c r="N3350" s="353">
        <v>460</v>
      </c>
      <c r="O3350" s="296"/>
      <c r="P3350" s="297"/>
      <c r="Q3350" s="293"/>
      <c r="R3350" s="293"/>
      <c r="S3350" s="293"/>
    </row>
    <row r="3351" spans="1:19" ht="15">
      <c r="A3351" s="293"/>
      <c r="B3351" s="247">
        <f t="shared" si="19"/>
        <v>6806</v>
      </c>
      <c r="C3351" s="293" t="s">
        <v>429</v>
      </c>
      <c r="D3351" s="294" t="s">
        <v>517</v>
      </c>
      <c r="E3351" s="455">
        <v>3497</v>
      </c>
      <c r="F3351" s="293" t="s">
        <v>198</v>
      </c>
      <c r="G3351" s="293" t="s">
        <v>7</v>
      </c>
      <c r="H3351" s="544" t="s">
        <v>5463</v>
      </c>
      <c r="I3351" s="293" t="s">
        <v>164</v>
      </c>
      <c r="J3351" s="256" t="s">
        <v>3669</v>
      </c>
      <c r="K3351" s="293" t="s">
        <v>1749</v>
      </c>
      <c r="L3351" s="251" t="s">
        <v>5466</v>
      </c>
      <c r="M3351" s="298" t="s">
        <v>841</v>
      </c>
      <c r="N3351" s="353">
        <v>560</v>
      </c>
      <c r="O3351" s="296"/>
      <c r="P3351" s="297"/>
      <c r="Q3351" s="293"/>
      <c r="R3351" s="293"/>
      <c r="S3351" s="293"/>
    </row>
    <row r="3352" spans="1:19" ht="15">
      <c r="A3352" s="293"/>
      <c r="B3352" s="247">
        <f t="shared" si="19"/>
        <v>6807</v>
      </c>
      <c r="C3352" s="293" t="s">
        <v>429</v>
      </c>
      <c r="D3352" s="294" t="s">
        <v>361</v>
      </c>
      <c r="E3352" s="455">
        <v>2800</v>
      </c>
      <c r="F3352" s="293" t="s">
        <v>198</v>
      </c>
      <c r="G3352" s="293" t="s">
        <v>7</v>
      </c>
      <c r="H3352" s="544" t="s">
        <v>5426</v>
      </c>
      <c r="I3352" s="293" t="s">
        <v>164</v>
      </c>
      <c r="J3352" s="256" t="s">
        <v>4692</v>
      </c>
      <c r="K3352" s="293" t="s">
        <v>1749</v>
      </c>
      <c r="L3352" s="251" t="s">
        <v>5467</v>
      </c>
      <c r="M3352" s="298" t="s">
        <v>1176</v>
      </c>
      <c r="N3352" s="353">
        <v>465</v>
      </c>
      <c r="O3352" s="296"/>
      <c r="P3352" s="297"/>
      <c r="Q3352" s="293"/>
      <c r="R3352" s="293"/>
      <c r="S3352" s="293"/>
    </row>
    <row r="3353" spans="1:19" ht="15">
      <c r="A3353" s="293"/>
      <c r="B3353" s="247">
        <f t="shared" si="19"/>
        <v>6808</v>
      </c>
      <c r="C3353" s="255" t="s">
        <v>429</v>
      </c>
      <c r="D3353" s="255" t="s">
        <v>5474</v>
      </c>
      <c r="E3353" s="248">
        <v>1500</v>
      </c>
      <c r="F3353" s="255" t="s">
        <v>198</v>
      </c>
      <c r="G3353" s="457" t="s">
        <v>7</v>
      </c>
      <c r="H3353" s="255" t="s">
        <v>5476</v>
      </c>
      <c r="I3353" s="256" t="s">
        <v>187</v>
      </c>
      <c r="J3353" s="256" t="s">
        <v>187</v>
      </c>
      <c r="K3353" s="255" t="s">
        <v>1749</v>
      </c>
      <c r="L3353" s="742" t="s">
        <v>5477</v>
      </c>
      <c r="M3353" s="255" t="s">
        <v>5473</v>
      </c>
      <c r="N3353" s="249">
        <v>595</v>
      </c>
      <c r="O3353" s="296"/>
      <c r="P3353" s="297"/>
      <c r="Q3353" s="293"/>
      <c r="R3353" s="293"/>
      <c r="S3353" s="293"/>
    </row>
    <row r="3354" spans="1:19" ht="15">
      <c r="A3354" s="293"/>
      <c r="B3354" s="247">
        <f t="shared" si="19"/>
        <v>6809</v>
      </c>
      <c r="C3354" s="293" t="s">
        <v>429</v>
      </c>
      <c r="D3354" s="294" t="s">
        <v>4389</v>
      </c>
      <c r="E3354" s="455">
        <v>5600</v>
      </c>
      <c r="F3354" s="293" t="s">
        <v>198</v>
      </c>
      <c r="G3354" s="293" t="s">
        <v>4314</v>
      </c>
      <c r="H3354" s="544" t="s">
        <v>5495</v>
      </c>
      <c r="I3354" s="293" t="s">
        <v>164</v>
      </c>
      <c r="J3354" s="256" t="s">
        <v>5502</v>
      </c>
      <c r="K3354" s="293" t="s">
        <v>1749</v>
      </c>
      <c r="L3354" s="251" t="s">
        <v>5498</v>
      </c>
      <c r="M3354" s="298" t="s">
        <v>1171</v>
      </c>
      <c r="N3354" s="353">
        <v>467</v>
      </c>
      <c r="O3354" s="296"/>
      <c r="P3354" s="297"/>
      <c r="Q3354" s="293"/>
      <c r="R3354" s="293"/>
      <c r="S3354" s="293"/>
    </row>
    <row r="3355" spans="1:19" ht="15.6" thickBot="1">
      <c r="A3355" s="293"/>
      <c r="B3355" s="247">
        <f t="shared" si="19"/>
        <v>6810</v>
      </c>
      <c r="C3355" s="293" t="s">
        <v>429</v>
      </c>
      <c r="D3355" s="294" t="s">
        <v>4398</v>
      </c>
      <c r="E3355" s="455">
        <v>2275</v>
      </c>
      <c r="F3355" s="293" t="s">
        <v>303</v>
      </c>
      <c r="G3355" s="293" t="s">
        <v>4405</v>
      </c>
      <c r="H3355" s="544" t="s">
        <v>5496</v>
      </c>
      <c r="I3355" s="293" t="s">
        <v>164</v>
      </c>
      <c r="J3355" s="256" t="s">
        <v>5501</v>
      </c>
      <c r="K3355" s="293" t="s">
        <v>1775</v>
      </c>
      <c r="L3355" s="251" t="s">
        <v>5499</v>
      </c>
      <c r="M3355" s="298" t="s">
        <v>4397</v>
      </c>
      <c r="N3355" s="353">
        <v>488</v>
      </c>
      <c r="O3355" s="296"/>
      <c r="P3355" s="297"/>
      <c r="Q3355" s="293"/>
      <c r="R3355" s="293"/>
      <c r="S3355" s="293"/>
    </row>
    <row r="3356" spans="1:19" ht="15.6" thickBot="1">
      <c r="A3356" s="293"/>
      <c r="B3356" s="247">
        <f t="shared" si="19"/>
        <v>6811</v>
      </c>
      <c r="C3356" s="293" t="s">
        <v>429</v>
      </c>
      <c r="D3356" s="294" t="s">
        <v>5493</v>
      </c>
      <c r="E3356" s="455">
        <v>1000</v>
      </c>
      <c r="F3356" s="293" t="s">
        <v>163</v>
      </c>
      <c r="G3356" s="293" t="s">
        <v>4314</v>
      </c>
      <c r="H3356" s="544" t="s">
        <v>5497</v>
      </c>
      <c r="I3356" s="256" t="s">
        <v>187</v>
      </c>
      <c r="J3356" s="256" t="s">
        <v>187</v>
      </c>
      <c r="K3356" s="293" t="s">
        <v>1751</v>
      </c>
      <c r="L3356" s="251" t="s">
        <v>5500</v>
      </c>
      <c r="M3356" s="577" t="s">
        <v>5492</v>
      </c>
      <c r="N3356" s="353">
        <v>596</v>
      </c>
      <c r="O3356" s="296"/>
      <c r="P3356" s="297"/>
      <c r="Q3356" s="293"/>
      <c r="R3356" s="293"/>
      <c r="S3356" s="293"/>
    </row>
    <row r="3357" spans="1:19" ht="15">
      <c r="A3357" s="293"/>
      <c r="B3357" s="247">
        <f t="shared" si="19"/>
        <v>6812</v>
      </c>
      <c r="C3357" s="255" t="s">
        <v>429</v>
      </c>
      <c r="D3357" s="255" t="s">
        <v>4517</v>
      </c>
      <c r="E3357" s="248">
        <v>2800</v>
      </c>
      <c r="F3357" s="293" t="s">
        <v>198</v>
      </c>
      <c r="G3357" s="293" t="s">
        <v>7</v>
      </c>
      <c r="H3357" s="255" t="s">
        <v>5495</v>
      </c>
      <c r="I3357" s="256" t="s">
        <v>164</v>
      </c>
      <c r="J3357" s="256" t="s">
        <v>3092</v>
      </c>
      <c r="K3357" s="293" t="s">
        <v>1749</v>
      </c>
      <c r="L3357" s="742" t="s">
        <v>5503</v>
      </c>
      <c r="M3357" s="298" t="s">
        <v>4516</v>
      </c>
      <c r="N3357" s="353">
        <v>495</v>
      </c>
      <c r="O3357" s="296"/>
      <c r="P3357" s="297"/>
      <c r="Q3357" s="293"/>
      <c r="R3357" s="293"/>
      <c r="S3357" s="293"/>
    </row>
    <row r="3358" spans="1:19" ht="15">
      <c r="A3358" s="293"/>
      <c r="B3358" s="247">
        <f t="shared" si="19"/>
        <v>6813</v>
      </c>
      <c r="C3358" s="255" t="s">
        <v>429</v>
      </c>
      <c r="D3358" s="255" t="s">
        <v>2743</v>
      </c>
      <c r="E3358" s="248">
        <v>2350</v>
      </c>
      <c r="F3358" s="293" t="s">
        <v>166</v>
      </c>
      <c r="G3358" s="457" t="s">
        <v>4314</v>
      </c>
      <c r="H3358" s="255" t="s">
        <v>5495</v>
      </c>
      <c r="I3358" s="256" t="s">
        <v>164</v>
      </c>
      <c r="J3358" s="256" t="s">
        <v>5506</v>
      </c>
      <c r="K3358" s="293" t="s">
        <v>903</v>
      </c>
      <c r="L3358" s="742" t="s">
        <v>5504</v>
      </c>
      <c r="M3358" s="298" t="s">
        <v>859</v>
      </c>
      <c r="N3358" s="353">
        <v>318</v>
      </c>
      <c r="O3358" s="296"/>
      <c r="P3358" s="297"/>
      <c r="Q3358" s="293"/>
      <c r="R3358" s="293"/>
      <c r="S3358" s="293"/>
    </row>
    <row r="3359" spans="1:19" ht="15">
      <c r="A3359" s="293"/>
      <c r="B3359" s="247">
        <f t="shared" si="19"/>
        <v>6814</v>
      </c>
      <c r="C3359" s="255" t="s">
        <v>429</v>
      </c>
      <c r="D3359" s="255" t="s">
        <v>5324</v>
      </c>
      <c r="E3359" s="248">
        <v>1650</v>
      </c>
      <c r="F3359" s="293" t="s">
        <v>518</v>
      </c>
      <c r="G3359" s="457" t="s">
        <v>4314</v>
      </c>
      <c r="H3359" s="255" t="s">
        <v>5495</v>
      </c>
      <c r="I3359" s="256" t="s">
        <v>164</v>
      </c>
      <c r="J3359" s="256" t="s">
        <v>6715</v>
      </c>
      <c r="K3359" s="293" t="s">
        <v>1771</v>
      </c>
      <c r="L3359" s="742" t="s">
        <v>5505</v>
      </c>
      <c r="M3359" s="298" t="s">
        <v>5323</v>
      </c>
      <c r="N3359" s="353">
        <v>589</v>
      </c>
      <c r="O3359" s="296"/>
      <c r="P3359" s="297"/>
      <c r="Q3359" s="293"/>
      <c r="R3359" s="293"/>
      <c r="S3359" s="293"/>
    </row>
    <row r="3360" spans="1:19" ht="15">
      <c r="A3360" s="293"/>
      <c r="B3360" s="247">
        <f t="shared" si="19"/>
        <v>6815</v>
      </c>
      <c r="C3360" s="293" t="s">
        <v>735</v>
      </c>
      <c r="D3360" s="294" t="s">
        <v>4468</v>
      </c>
      <c r="E3360" s="455">
        <v>90651.9</v>
      </c>
      <c r="F3360" s="293" t="s">
        <v>865</v>
      </c>
      <c r="G3360" s="293" t="s">
        <v>7</v>
      </c>
      <c r="H3360" s="544" t="s">
        <v>5392</v>
      </c>
      <c r="I3360" s="293" t="s">
        <v>164</v>
      </c>
      <c r="J3360" s="256" t="s">
        <v>5127</v>
      </c>
      <c r="K3360" s="293" t="s">
        <v>1770</v>
      </c>
      <c r="L3360" s="251" t="s">
        <v>5507</v>
      </c>
      <c r="M3360" s="298"/>
      <c r="N3360" s="353"/>
      <c r="O3360" s="296"/>
      <c r="P3360" s="297"/>
      <c r="Q3360" s="293"/>
      <c r="R3360" s="293"/>
      <c r="S3360" s="293"/>
    </row>
    <row r="3361" spans="1:19" ht="15">
      <c r="A3361" s="293"/>
      <c r="B3361" s="247">
        <f t="shared" si="19"/>
        <v>6816</v>
      </c>
      <c r="C3361" s="293" t="s">
        <v>735</v>
      </c>
      <c r="D3361" s="294" t="s">
        <v>4468</v>
      </c>
      <c r="E3361" s="248">
        <v>67420.210000000006</v>
      </c>
      <c r="F3361" s="255" t="s">
        <v>198</v>
      </c>
      <c r="G3361" s="293" t="s">
        <v>7</v>
      </c>
      <c r="H3361" s="255" t="s">
        <v>5476</v>
      </c>
      <c r="I3361" s="256" t="s">
        <v>164</v>
      </c>
      <c r="J3361" s="256" t="s">
        <v>5127</v>
      </c>
      <c r="K3361" s="255" t="s">
        <v>1749</v>
      </c>
      <c r="L3361" s="742" t="s">
        <v>5508</v>
      </c>
      <c r="M3361" s="255"/>
      <c r="N3361" s="353"/>
      <c r="O3361" s="296"/>
      <c r="P3361" s="297"/>
      <c r="Q3361" s="293"/>
      <c r="R3361" s="293"/>
      <c r="S3361" s="293"/>
    </row>
    <row r="3362" spans="1:19" ht="15">
      <c r="A3362" s="293"/>
      <c r="B3362" s="247">
        <f t="shared" si="19"/>
        <v>6817</v>
      </c>
      <c r="C3362" s="255" t="s">
        <v>429</v>
      </c>
      <c r="D3362" s="255" t="s">
        <v>4922</v>
      </c>
      <c r="E3362" s="248">
        <v>3497</v>
      </c>
      <c r="F3362" s="255" t="s">
        <v>198</v>
      </c>
      <c r="G3362" s="457" t="s">
        <v>7</v>
      </c>
      <c r="H3362" s="255" t="s">
        <v>5509</v>
      </c>
      <c r="I3362" s="256" t="s">
        <v>164</v>
      </c>
      <c r="J3362" s="256" t="s">
        <v>3428</v>
      </c>
      <c r="K3362" s="255" t="s">
        <v>1749</v>
      </c>
      <c r="L3362" s="742" t="s">
        <v>5510</v>
      </c>
      <c r="M3362" s="255" t="s">
        <v>4921</v>
      </c>
      <c r="N3362" s="249">
        <v>572</v>
      </c>
      <c r="O3362" s="296"/>
      <c r="P3362" s="297"/>
      <c r="Q3362" s="293"/>
      <c r="R3362" s="293"/>
      <c r="S3362" s="293"/>
    </row>
    <row r="3363" spans="1:19" ht="15">
      <c r="A3363" s="293"/>
      <c r="B3363" s="247">
        <f t="shared" si="19"/>
        <v>6818</v>
      </c>
      <c r="C3363" s="255" t="s">
        <v>429</v>
      </c>
      <c r="D3363" s="255" t="s">
        <v>4837</v>
      </c>
      <c r="E3363" s="248">
        <v>2275</v>
      </c>
      <c r="F3363" s="255" t="s">
        <v>518</v>
      </c>
      <c r="G3363" s="457" t="s">
        <v>7</v>
      </c>
      <c r="H3363" s="255" t="s">
        <v>5509</v>
      </c>
      <c r="I3363" s="293" t="s">
        <v>164</v>
      </c>
      <c r="J3363" s="256" t="s">
        <v>5515</v>
      </c>
      <c r="K3363" s="255" t="s">
        <v>1771</v>
      </c>
      <c r="L3363" s="742" t="s">
        <v>5511</v>
      </c>
      <c r="M3363" s="255" t="s">
        <v>4836</v>
      </c>
      <c r="N3363" s="249">
        <v>563</v>
      </c>
      <c r="O3363" s="296"/>
      <c r="P3363" s="297"/>
      <c r="Q3363" s="293"/>
      <c r="R3363" s="293"/>
      <c r="S3363" s="293"/>
    </row>
    <row r="3364" spans="1:19" ht="15">
      <c r="A3364" s="293"/>
      <c r="B3364" s="247">
        <f t="shared" si="19"/>
        <v>6819</v>
      </c>
      <c r="C3364" s="255" t="s">
        <v>429</v>
      </c>
      <c r="D3364" s="255" t="s">
        <v>4084</v>
      </c>
      <c r="E3364" s="455">
        <v>5200</v>
      </c>
      <c r="F3364" s="255" t="s">
        <v>198</v>
      </c>
      <c r="G3364" s="457" t="s">
        <v>7</v>
      </c>
      <c r="H3364" s="255" t="s">
        <v>5509</v>
      </c>
      <c r="I3364" s="256" t="s">
        <v>164</v>
      </c>
      <c r="J3364" s="256" t="s">
        <v>3991</v>
      </c>
      <c r="K3364" s="255" t="s">
        <v>1749</v>
      </c>
      <c r="L3364" s="742" t="s">
        <v>5512</v>
      </c>
      <c r="M3364" s="255" t="s">
        <v>4083</v>
      </c>
      <c r="N3364" s="249">
        <v>464</v>
      </c>
      <c r="O3364" s="296"/>
      <c r="P3364" s="297"/>
      <c r="Q3364" s="293"/>
      <c r="R3364" s="293"/>
      <c r="S3364" s="293"/>
    </row>
    <row r="3365" spans="1:19" ht="15">
      <c r="A3365" s="293"/>
      <c r="B3365" s="247">
        <f t="shared" si="19"/>
        <v>6820</v>
      </c>
      <c r="C3365" s="255" t="s">
        <v>429</v>
      </c>
      <c r="D3365" s="255" t="s">
        <v>78</v>
      </c>
      <c r="E3365" s="248">
        <v>1600</v>
      </c>
      <c r="F3365" s="255" t="s">
        <v>166</v>
      </c>
      <c r="G3365" s="457" t="s">
        <v>7</v>
      </c>
      <c r="H3365" s="255" t="s">
        <v>5509</v>
      </c>
      <c r="I3365" s="256" t="s">
        <v>164</v>
      </c>
      <c r="J3365" s="256" t="s">
        <v>5350</v>
      </c>
      <c r="K3365" s="255" t="s">
        <v>903</v>
      </c>
      <c r="L3365" s="742" t="s">
        <v>5513</v>
      </c>
      <c r="M3365" s="255" t="s">
        <v>79</v>
      </c>
      <c r="N3365" s="249">
        <v>213</v>
      </c>
      <c r="O3365" s="296"/>
      <c r="P3365" s="297"/>
      <c r="Q3365" s="293"/>
      <c r="R3365" s="293"/>
      <c r="S3365" s="293"/>
    </row>
    <row r="3366" spans="1:19" ht="15">
      <c r="A3366" s="293"/>
      <c r="B3366" s="247">
        <f t="shared" si="19"/>
        <v>6821</v>
      </c>
      <c r="C3366" s="293" t="s">
        <v>429</v>
      </c>
      <c r="D3366" s="294" t="s">
        <v>4869</v>
      </c>
      <c r="E3366" s="248">
        <v>5200</v>
      </c>
      <c r="F3366" s="293" t="s">
        <v>198</v>
      </c>
      <c r="G3366" s="293" t="s">
        <v>7</v>
      </c>
      <c r="H3366" s="255" t="s">
        <v>5495</v>
      </c>
      <c r="I3366" s="256" t="s">
        <v>164</v>
      </c>
      <c r="J3366" s="256" t="s">
        <v>5225</v>
      </c>
      <c r="K3366" s="293" t="s">
        <v>1749</v>
      </c>
      <c r="L3366" s="742" t="s">
        <v>5514</v>
      </c>
      <c r="M3366" s="298" t="s">
        <v>4868</v>
      </c>
      <c r="N3366" s="353">
        <v>566</v>
      </c>
      <c r="O3366" s="296"/>
      <c r="P3366" s="297"/>
      <c r="Q3366" s="293"/>
      <c r="R3366" s="293"/>
      <c r="S3366" s="293"/>
    </row>
    <row r="3367" spans="1:19" ht="15">
      <c r="A3367" s="293"/>
      <c r="B3367" s="247">
        <f t="shared" si="19"/>
        <v>6822</v>
      </c>
      <c r="C3367" s="293" t="s">
        <v>429</v>
      </c>
      <c r="D3367" s="294" t="s">
        <v>90</v>
      </c>
      <c r="E3367" s="455">
        <v>1850</v>
      </c>
      <c r="F3367" s="293" t="s">
        <v>166</v>
      </c>
      <c r="G3367" s="293" t="s">
        <v>7</v>
      </c>
      <c r="H3367" s="252" t="s">
        <v>5517</v>
      </c>
      <c r="I3367" s="293" t="s">
        <v>164</v>
      </c>
      <c r="J3367" s="256" t="s">
        <v>3158</v>
      </c>
      <c r="K3367" s="293" t="s">
        <v>903</v>
      </c>
      <c r="L3367" s="742" t="s">
        <v>5518</v>
      </c>
      <c r="M3367" s="298" t="s">
        <v>91</v>
      </c>
      <c r="N3367" s="353">
        <v>218</v>
      </c>
      <c r="O3367" s="296"/>
      <c r="P3367" s="297"/>
      <c r="Q3367" s="293"/>
      <c r="R3367" s="293"/>
      <c r="S3367" s="293"/>
    </row>
    <row r="3368" spans="1:19" ht="15.6" thickBot="1">
      <c r="A3368" s="293"/>
      <c r="B3368" s="247">
        <f t="shared" si="19"/>
        <v>6823</v>
      </c>
      <c r="C3368" s="252" t="s">
        <v>429</v>
      </c>
      <c r="D3368" s="294" t="s">
        <v>6467</v>
      </c>
      <c r="E3368" s="583">
        <v>6886.68</v>
      </c>
      <c r="F3368" s="252" t="s">
        <v>198</v>
      </c>
      <c r="G3368" s="253" t="s">
        <v>7</v>
      </c>
      <c r="H3368" s="252" t="s">
        <v>5517</v>
      </c>
      <c r="I3368" s="293" t="s">
        <v>164</v>
      </c>
      <c r="J3368" s="256" t="s">
        <v>5621</v>
      </c>
      <c r="K3368" s="293" t="s">
        <v>1749</v>
      </c>
      <c r="L3368" s="742" t="s">
        <v>5519</v>
      </c>
      <c r="M3368" s="298" t="s">
        <v>712</v>
      </c>
      <c r="N3368" s="353">
        <v>582</v>
      </c>
      <c r="O3368" s="296"/>
      <c r="P3368" s="297"/>
      <c r="Q3368" s="293"/>
      <c r="R3368" s="293"/>
      <c r="S3368" s="293"/>
    </row>
    <row r="3369" spans="1:19" ht="30.6" thickBot="1">
      <c r="A3369" s="293"/>
      <c r="B3369" s="247">
        <f t="shared" si="19"/>
        <v>6824</v>
      </c>
      <c r="C3369" s="252" t="s">
        <v>294</v>
      </c>
      <c r="D3369" s="582" t="s">
        <v>6181</v>
      </c>
      <c r="E3369" s="583">
        <v>1500</v>
      </c>
      <c r="F3369" s="609" t="s">
        <v>255</v>
      </c>
      <c r="G3369" s="253" t="s">
        <v>4314</v>
      </c>
      <c r="H3369" s="252" t="s">
        <v>5509</v>
      </c>
      <c r="I3369" s="254" t="s">
        <v>187</v>
      </c>
      <c r="J3369" s="254" t="s">
        <v>6638</v>
      </c>
      <c r="K3369" s="609" t="s">
        <v>1774</v>
      </c>
      <c r="L3369" s="742">
        <v>8519</v>
      </c>
      <c r="M3369" s="252" t="s">
        <v>6180</v>
      </c>
      <c r="N3369" s="249">
        <v>651</v>
      </c>
      <c r="O3369" s="296"/>
      <c r="P3369" s="297"/>
      <c r="Q3369" s="293"/>
      <c r="R3369" s="293"/>
      <c r="S3369" s="293"/>
    </row>
    <row r="3370" spans="1:19" ht="15">
      <c r="A3370" s="293"/>
      <c r="B3370" s="247">
        <f t="shared" si="19"/>
        <v>6825</v>
      </c>
      <c r="C3370" s="255" t="s">
        <v>429</v>
      </c>
      <c r="D3370" s="255" t="s">
        <v>1637</v>
      </c>
      <c r="E3370" s="248">
        <v>3350</v>
      </c>
      <c r="F3370" s="255" t="s">
        <v>198</v>
      </c>
      <c r="G3370" s="457" t="s">
        <v>7</v>
      </c>
      <c r="H3370" s="252">
        <v>45201</v>
      </c>
      <c r="I3370" s="256" t="s">
        <v>164</v>
      </c>
      <c r="J3370" s="256" t="s">
        <v>3613</v>
      </c>
      <c r="K3370" s="255" t="s">
        <v>1749</v>
      </c>
      <c r="L3370" s="742" t="s">
        <v>5520</v>
      </c>
      <c r="M3370" s="255" t="s">
        <v>1640</v>
      </c>
      <c r="N3370" s="249">
        <v>334</v>
      </c>
      <c r="O3370" s="296"/>
      <c r="P3370" s="297"/>
      <c r="Q3370" s="293"/>
      <c r="R3370" s="293"/>
      <c r="S3370" s="293"/>
    </row>
    <row r="3371" spans="1:19" ht="15">
      <c r="A3371" s="293"/>
      <c r="B3371" s="247">
        <f t="shared" si="19"/>
        <v>6826</v>
      </c>
      <c r="C3371" s="252" t="s">
        <v>429</v>
      </c>
      <c r="D3371" s="252" t="s">
        <v>725</v>
      </c>
      <c r="E3371" s="583">
        <v>4000</v>
      </c>
      <c r="F3371" s="252" t="s">
        <v>518</v>
      </c>
      <c r="G3371" s="253" t="s">
        <v>4314</v>
      </c>
      <c r="H3371" s="252" t="s">
        <v>5509</v>
      </c>
      <c r="I3371" s="254" t="s">
        <v>224</v>
      </c>
      <c r="J3371" s="254" t="s">
        <v>5522</v>
      </c>
      <c r="K3371" s="252" t="s">
        <v>1771</v>
      </c>
      <c r="L3371" s="742" t="s">
        <v>5521</v>
      </c>
      <c r="M3371" s="255" t="s">
        <v>842</v>
      </c>
      <c r="N3371" s="249">
        <v>371</v>
      </c>
      <c r="O3371" s="296"/>
      <c r="P3371" s="297"/>
      <c r="Q3371" s="293"/>
      <c r="R3371" s="293"/>
      <c r="S3371" s="293"/>
    </row>
    <row r="3372" spans="1:19" ht="15">
      <c r="A3372" s="293"/>
      <c r="B3372" s="247">
        <f t="shared" si="19"/>
        <v>6827</v>
      </c>
      <c r="C3372" s="255" t="s">
        <v>429</v>
      </c>
      <c r="D3372" s="255" t="s">
        <v>412</v>
      </c>
      <c r="E3372" s="248">
        <v>2800</v>
      </c>
      <c r="F3372" s="255" t="s">
        <v>865</v>
      </c>
      <c r="G3372" s="457" t="s">
        <v>7</v>
      </c>
      <c r="H3372" s="255" t="s">
        <v>5524</v>
      </c>
      <c r="I3372" s="293" t="s">
        <v>164</v>
      </c>
      <c r="J3372" s="256" t="s">
        <v>5531</v>
      </c>
      <c r="K3372" s="255" t="s">
        <v>1770</v>
      </c>
      <c r="L3372" s="742" t="s">
        <v>5525</v>
      </c>
      <c r="M3372" s="255" t="s">
        <v>822</v>
      </c>
      <c r="N3372" s="249">
        <v>374</v>
      </c>
      <c r="O3372" s="296"/>
      <c r="P3372" s="297"/>
      <c r="Q3372" s="293"/>
      <c r="R3372" s="293"/>
      <c r="S3372" s="293"/>
    </row>
    <row r="3373" spans="1:19" ht="15">
      <c r="A3373" s="293"/>
      <c r="B3373" s="247">
        <f t="shared" si="19"/>
        <v>6828</v>
      </c>
      <c r="C3373" s="255" t="s">
        <v>429</v>
      </c>
      <c r="D3373" s="255" t="s">
        <v>4133</v>
      </c>
      <c r="E3373" s="248">
        <v>5200</v>
      </c>
      <c r="F3373" s="255" t="s">
        <v>865</v>
      </c>
      <c r="G3373" s="457" t="s">
        <v>7</v>
      </c>
      <c r="H3373" s="255" t="s">
        <v>5524</v>
      </c>
      <c r="I3373" s="293" t="s">
        <v>164</v>
      </c>
      <c r="J3373" s="256" t="s">
        <v>3721</v>
      </c>
      <c r="K3373" s="255" t="s">
        <v>1770</v>
      </c>
      <c r="L3373" s="742" t="s">
        <v>5526</v>
      </c>
      <c r="M3373" s="255" t="s">
        <v>4132</v>
      </c>
      <c r="N3373" s="249">
        <v>466</v>
      </c>
      <c r="O3373" s="296" t="s">
        <v>686</v>
      </c>
      <c r="P3373" s="297"/>
      <c r="Q3373" s="293"/>
      <c r="R3373" s="293"/>
      <c r="S3373" s="293"/>
    </row>
    <row r="3374" spans="1:19" ht="15">
      <c r="A3374" s="293"/>
      <c r="B3374" s="247">
        <f t="shared" si="19"/>
        <v>6829</v>
      </c>
      <c r="C3374" s="255" t="s">
        <v>429</v>
      </c>
      <c r="D3374" s="255" t="s">
        <v>2473</v>
      </c>
      <c r="E3374" s="248">
        <v>400</v>
      </c>
      <c r="F3374" s="255" t="s">
        <v>166</v>
      </c>
      <c r="G3374" s="457" t="s">
        <v>7</v>
      </c>
      <c r="H3374" s="255" t="s">
        <v>5496</v>
      </c>
      <c r="I3374" s="256" t="s">
        <v>1760</v>
      </c>
      <c r="J3374" s="256" t="s">
        <v>5532</v>
      </c>
      <c r="K3374" s="255" t="s">
        <v>903</v>
      </c>
      <c r="L3374" s="742" t="s">
        <v>5527</v>
      </c>
      <c r="M3374" s="255" t="s">
        <v>2469</v>
      </c>
      <c r="N3374" s="249">
        <v>376</v>
      </c>
      <c r="O3374" s="296"/>
      <c r="P3374" s="297"/>
      <c r="Q3374" s="293"/>
      <c r="R3374" s="293"/>
      <c r="S3374" s="293"/>
    </row>
    <row r="3375" spans="1:19" ht="15.6" thickBot="1">
      <c r="A3375" s="293"/>
      <c r="B3375" s="247">
        <f t="shared" si="19"/>
        <v>6830</v>
      </c>
      <c r="C3375" s="293" t="s">
        <v>429</v>
      </c>
      <c r="D3375" s="294" t="s">
        <v>4277</v>
      </c>
      <c r="E3375" s="578">
        <v>33000</v>
      </c>
      <c r="F3375" s="293" t="s">
        <v>255</v>
      </c>
      <c r="G3375" s="293" t="s">
        <v>7</v>
      </c>
      <c r="H3375" s="544" t="s">
        <v>5517</v>
      </c>
      <c r="I3375" s="293" t="s">
        <v>224</v>
      </c>
      <c r="J3375" s="256" t="s">
        <v>6706</v>
      </c>
      <c r="K3375" s="463" t="s">
        <v>1774</v>
      </c>
      <c r="L3375" s="251" t="s">
        <v>5528</v>
      </c>
      <c r="M3375" s="298" t="s">
        <v>4276</v>
      </c>
      <c r="N3375" s="353">
        <v>478</v>
      </c>
      <c r="O3375" s="296"/>
      <c r="P3375" s="297"/>
      <c r="Q3375" s="293"/>
      <c r="R3375" s="293"/>
      <c r="S3375" s="293"/>
    </row>
    <row r="3376" spans="1:19" ht="15.6" thickBot="1">
      <c r="A3376" s="293"/>
      <c r="B3376" s="247">
        <f t="shared" si="19"/>
        <v>6831</v>
      </c>
      <c r="C3376" s="293" t="s">
        <v>429</v>
      </c>
      <c r="D3376" s="294" t="s">
        <v>5493</v>
      </c>
      <c r="E3376" s="578">
        <v>2275</v>
      </c>
      <c r="F3376" s="293" t="s">
        <v>163</v>
      </c>
      <c r="G3376" s="293" t="s">
        <v>4314</v>
      </c>
      <c r="H3376" s="544" t="s">
        <v>5517</v>
      </c>
      <c r="I3376" s="293" t="s">
        <v>164</v>
      </c>
      <c r="J3376" s="256" t="s">
        <v>165</v>
      </c>
      <c r="K3376" s="293" t="s">
        <v>1751</v>
      </c>
      <c r="L3376" s="251" t="s">
        <v>5529</v>
      </c>
      <c r="M3376" s="577" t="s">
        <v>5492</v>
      </c>
      <c r="N3376" s="353">
        <v>596</v>
      </c>
      <c r="O3376" s="296"/>
      <c r="P3376" s="297"/>
      <c r="Q3376" s="293"/>
      <c r="R3376" s="293"/>
      <c r="S3376" s="293"/>
    </row>
    <row r="3377" spans="1:19" ht="15">
      <c r="A3377" s="293"/>
      <c r="B3377" s="247">
        <f t="shared" si="19"/>
        <v>6832</v>
      </c>
      <c r="C3377" s="255" t="s">
        <v>429</v>
      </c>
      <c r="D3377" s="255" t="s">
        <v>4958</v>
      </c>
      <c r="E3377" s="248">
        <v>3497</v>
      </c>
      <c r="F3377" s="255" t="s">
        <v>198</v>
      </c>
      <c r="G3377" s="457" t="s">
        <v>4314</v>
      </c>
      <c r="H3377" s="255" t="s">
        <v>5517</v>
      </c>
      <c r="I3377" s="256" t="s">
        <v>164</v>
      </c>
      <c r="J3377" s="256" t="s">
        <v>5070</v>
      </c>
      <c r="K3377" s="255" t="s">
        <v>1749</v>
      </c>
      <c r="L3377" s="742" t="s">
        <v>5530</v>
      </c>
      <c r="M3377" s="255" t="s">
        <v>4955</v>
      </c>
      <c r="N3377" s="249">
        <v>573</v>
      </c>
      <c r="O3377" s="296"/>
      <c r="P3377" s="297"/>
      <c r="Q3377" s="293"/>
      <c r="R3377" s="293"/>
      <c r="S3377" s="293"/>
    </row>
    <row r="3378" spans="1:19" ht="15">
      <c r="A3378" s="293"/>
      <c r="B3378" s="247">
        <f t="shared" si="19"/>
        <v>6833</v>
      </c>
      <c r="C3378" s="293" t="s">
        <v>429</v>
      </c>
      <c r="D3378" s="294" t="s">
        <v>375</v>
      </c>
      <c r="E3378" s="455">
        <v>2800</v>
      </c>
      <c r="F3378" s="285" t="s">
        <v>198</v>
      </c>
      <c r="G3378" s="285" t="s">
        <v>7</v>
      </c>
      <c r="H3378" s="544">
        <v>45355</v>
      </c>
      <c r="I3378" s="285" t="s">
        <v>164</v>
      </c>
      <c r="J3378" s="285" t="s">
        <v>6631</v>
      </c>
      <c r="K3378" s="293" t="s">
        <v>1749</v>
      </c>
      <c r="L3378" s="251">
        <v>2475437</v>
      </c>
      <c r="M3378" s="298" t="s">
        <v>1164</v>
      </c>
      <c r="N3378" s="353">
        <v>468</v>
      </c>
      <c r="O3378" s="296"/>
      <c r="P3378" s="297"/>
      <c r="Q3378" s="293"/>
      <c r="R3378" s="293"/>
      <c r="S3378" s="293"/>
    </row>
    <row r="3379" spans="1:19" ht="15">
      <c r="A3379" s="293"/>
      <c r="B3379" s="247">
        <f t="shared" si="19"/>
        <v>6834</v>
      </c>
      <c r="C3379" s="293" t="s">
        <v>429</v>
      </c>
      <c r="D3379" s="294" t="s">
        <v>4919</v>
      </c>
      <c r="E3379" s="455">
        <v>19645.86</v>
      </c>
      <c r="F3379" s="293" t="s">
        <v>2050</v>
      </c>
      <c r="G3379" s="293" t="s">
        <v>7</v>
      </c>
      <c r="H3379" s="544" t="s">
        <v>5524</v>
      </c>
      <c r="I3379" s="293" t="s">
        <v>164</v>
      </c>
      <c r="J3379" s="256" t="s">
        <v>5267</v>
      </c>
      <c r="K3379" s="293" t="s">
        <v>1772</v>
      </c>
      <c r="L3379" s="251" t="s">
        <v>5535</v>
      </c>
      <c r="M3379" s="298" t="s">
        <v>712</v>
      </c>
      <c r="N3379" s="353">
        <v>571</v>
      </c>
      <c r="O3379" s="296"/>
      <c r="P3379" s="297"/>
      <c r="Q3379" s="293"/>
      <c r="R3379" s="293"/>
      <c r="S3379" s="293"/>
    </row>
    <row r="3380" spans="1:19" ht="15">
      <c r="A3380" s="293"/>
      <c r="B3380" s="247">
        <f t="shared" si="19"/>
        <v>6835</v>
      </c>
      <c r="C3380" s="293" t="s">
        <v>429</v>
      </c>
      <c r="D3380" s="294" t="s">
        <v>580</v>
      </c>
      <c r="E3380" s="455">
        <v>7000</v>
      </c>
      <c r="F3380" s="255" t="s">
        <v>865</v>
      </c>
      <c r="G3380" s="293" t="s">
        <v>5536</v>
      </c>
      <c r="H3380" s="544" t="s">
        <v>5524</v>
      </c>
      <c r="I3380" s="293" t="s">
        <v>224</v>
      </c>
      <c r="J3380" s="256" t="s">
        <v>3006</v>
      </c>
      <c r="K3380" s="255" t="s">
        <v>1770</v>
      </c>
      <c r="L3380" s="251" t="s">
        <v>5537</v>
      </c>
      <c r="M3380" s="255" t="s">
        <v>848</v>
      </c>
      <c r="N3380" s="249">
        <v>306</v>
      </c>
      <c r="O3380" s="296"/>
      <c r="P3380" s="297"/>
      <c r="Q3380" s="293"/>
      <c r="R3380" s="293"/>
      <c r="S3380" s="293"/>
    </row>
    <row r="3381" spans="1:19" ht="15">
      <c r="A3381" s="293"/>
      <c r="B3381" s="247">
        <f t="shared" si="19"/>
        <v>6836</v>
      </c>
      <c r="C3381" s="255" t="s">
        <v>429</v>
      </c>
      <c r="D3381" s="255" t="s">
        <v>2210</v>
      </c>
      <c r="E3381" s="248">
        <v>2180</v>
      </c>
      <c r="F3381" s="255" t="s">
        <v>163</v>
      </c>
      <c r="G3381" s="457" t="s">
        <v>7</v>
      </c>
      <c r="H3381" s="255" t="s">
        <v>5539</v>
      </c>
      <c r="I3381" s="293" t="s">
        <v>164</v>
      </c>
      <c r="J3381" s="256" t="s">
        <v>3496</v>
      </c>
      <c r="K3381" s="255" t="s">
        <v>1751</v>
      </c>
      <c r="L3381" s="742" t="s">
        <v>5540</v>
      </c>
      <c r="M3381" s="255" t="s">
        <v>2269</v>
      </c>
      <c r="N3381" s="249">
        <v>366</v>
      </c>
      <c r="O3381" s="296"/>
      <c r="P3381" s="297"/>
      <c r="Q3381" s="293"/>
      <c r="R3381" s="293"/>
      <c r="S3381" s="293"/>
    </row>
    <row r="3382" spans="1:19" ht="15">
      <c r="A3382" s="293"/>
      <c r="B3382" s="247">
        <f t="shared" si="19"/>
        <v>6837</v>
      </c>
      <c r="C3382" s="255" t="s">
        <v>429</v>
      </c>
      <c r="D3382" s="255" t="s">
        <v>2593</v>
      </c>
      <c r="E3382" s="248">
        <v>3350</v>
      </c>
      <c r="F3382" s="255" t="s">
        <v>865</v>
      </c>
      <c r="G3382" s="457" t="s">
        <v>7</v>
      </c>
      <c r="H3382" s="255" t="s">
        <v>5539</v>
      </c>
      <c r="I3382" s="256" t="s">
        <v>164</v>
      </c>
      <c r="J3382" s="256" t="s">
        <v>3552</v>
      </c>
      <c r="K3382" s="255" t="s">
        <v>1770</v>
      </c>
      <c r="L3382" s="742" t="s">
        <v>5541</v>
      </c>
      <c r="M3382" s="255" t="s">
        <v>2591</v>
      </c>
      <c r="N3382" s="249">
        <v>378</v>
      </c>
      <c r="O3382" s="296"/>
      <c r="P3382" s="297"/>
      <c r="Q3382" s="293"/>
      <c r="R3382" s="293"/>
      <c r="S3382" s="293"/>
    </row>
    <row r="3383" spans="1:19" ht="15">
      <c r="A3383" s="293"/>
      <c r="B3383" s="247">
        <f t="shared" si="19"/>
        <v>6838</v>
      </c>
      <c r="C3383" s="255" t="s">
        <v>429</v>
      </c>
      <c r="D3383" s="255" t="s">
        <v>2772</v>
      </c>
      <c r="E3383" s="248">
        <v>3350</v>
      </c>
      <c r="F3383" s="255" t="s">
        <v>865</v>
      </c>
      <c r="G3383" s="457" t="s">
        <v>7</v>
      </c>
      <c r="H3383" s="255" t="s">
        <v>5539</v>
      </c>
      <c r="I3383" s="293" t="s">
        <v>164</v>
      </c>
      <c r="J3383" s="256" t="s">
        <v>3552</v>
      </c>
      <c r="K3383" s="255" t="s">
        <v>1770</v>
      </c>
      <c r="L3383" s="742" t="s">
        <v>5542</v>
      </c>
      <c r="M3383" s="255" t="s">
        <v>2771</v>
      </c>
      <c r="N3383" s="249">
        <v>383</v>
      </c>
      <c r="O3383" s="296"/>
      <c r="P3383" s="297"/>
      <c r="Q3383" s="293"/>
      <c r="R3383" s="293"/>
      <c r="S3383" s="293"/>
    </row>
    <row r="3384" spans="1:19" ht="15">
      <c r="A3384" s="293"/>
      <c r="B3384" s="247">
        <f t="shared" si="19"/>
        <v>6839</v>
      </c>
      <c r="C3384" s="255" t="s">
        <v>429</v>
      </c>
      <c r="D3384" s="255" t="s">
        <v>4240</v>
      </c>
      <c r="E3384" s="248">
        <v>5200</v>
      </c>
      <c r="F3384" s="255" t="s">
        <v>198</v>
      </c>
      <c r="G3384" s="457" t="s">
        <v>7</v>
      </c>
      <c r="H3384" s="255" t="s">
        <v>5539</v>
      </c>
      <c r="I3384" s="256" t="s">
        <v>164</v>
      </c>
      <c r="J3384" s="256" t="s">
        <v>3059</v>
      </c>
      <c r="K3384" s="255" t="s">
        <v>1749</v>
      </c>
      <c r="L3384" s="742" t="s">
        <v>5543</v>
      </c>
      <c r="M3384" s="255" t="s">
        <v>4239</v>
      </c>
      <c r="N3384" s="249">
        <v>470</v>
      </c>
      <c r="O3384" s="296"/>
      <c r="P3384" s="297"/>
      <c r="Q3384" s="293"/>
      <c r="R3384" s="293"/>
      <c r="S3384" s="293"/>
    </row>
    <row r="3385" spans="1:19" ht="15">
      <c r="A3385" s="293"/>
      <c r="B3385" s="247">
        <f t="shared" si="19"/>
        <v>6840</v>
      </c>
      <c r="C3385" s="255" t="s">
        <v>429</v>
      </c>
      <c r="D3385" s="255" t="s">
        <v>72</v>
      </c>
      <c r="E3385" s="248">
        <v>1650</v>
      </c>
      <c r="F3385" s="255" t="s">
        <v>166</v>
      </c>
      <c r="G3385" s="457" t="s">
        <v>7</v>
      </c>
      <c r="H3385" s="255" t="s">
        <v>5539</v>
      </c>
      <c r="I3385" s="256" t="s">
        <v>164</v>
      </c>
      <c r="J3385" s="256" t="s">
        <v>5551</v>
      </c>
      <c r="K3385" s="255" t="s">
        <v>903</v>
      </c>
      <c r="L3385" s="742" t="s">
        <v>5544</v>
      </c>
      <c r="M3385" s="255" t="s">
        <v>73</v>
      </c>
      <c r="N3385" s="249">
        <v>268</v>
      </c>
      <c r="O3385" s="296"/>
      <c r="P3385" s="297"/>
      <c r="Q3385" s="293"/>
      <c r="R3385" s="293"/>
      <c r="S3385" s="293"/>
    </row>
    <row r="3386" spans="1:19" ht="15">
      <c r="A3386" s="293"/>
      <c r="B3386" s="247">
        <f t="shared" si="19"/>
        <v>6841</v>
      </c>
      <c r="C3386" s="255" t="s">
        <v>429</v>
      </c>
      <c r="D3386" s="255" t="s">
        <v>215</v>
      </c>
      <c r="E3386" s="248">
        <v>1400</v>
      </c>
      <c r="F3386" s="255" t="s">
        <v>166</v>
      </c>
      <c r="G3386" s="457" t="s">
        <v>7</v>
      </c>
      <c r="H3386" s="255" t="s">
        <v>5539</v>
      </c>
      <c r="I3386" s="256" t="s">
        <v>164</v>
      </c>
      <c r="J3386" s="256" t="s">
        <v>5551</v>
      </c>
      <c r="K3386" s="255" t="s">
        <v>903</v>
      </c>
      <c r="L3386" s="742" t="s">
        <v>5545</v>
      </c>
      <c r="M3386" s="255" t="s">
        <v>92</v>
      </c>
      <c r="N3386" s="249">
        <v>200</v>
      </c>
      <c r="O3386" s="296"/>
      <c r="P3386" s="297"/>
      <c r="Q3386" s="293"/>
      <c r="R3386" s="293"/>
      <c r="S3386" s="293"/>
    </row>
    <row r="3387" spans="1:19" ht="15">
      <c r="A3387" s="293"/>
      <c r="B3387" s="247">
        <f t="shared" si="19"/>
        <v>6842</v>
      </c>
      <c r="C3387" s="255" t="s">
        <v>429</v>
      </c>
      <c r="D3387" s="255" t="s">
        <v>2743</v>
      </c>
      <c r="E3387" s="248">
        <v>1000</v>
      </c>
      <c r="F3387" s="255" t="s">
        <v>166</v>
      </c>
      <c r="G3387" s="457" t="s">
        <v>7</v>
      </c>
      <c r="H3387" s="255" t="s">
        <v>5539</v>
      </c>
      <c r="I3387" s="256" t="s">
        <v>164</v>
      </c>
      <c r="J3387" s="256" t="s">
        <v>5552</v>
      </c>
      <c r="K3387" s="255" t="s">
        <v>903</v>
      </c>
      <c r="L3387" s="742" t="s">
        <v>5546</v>
      </c>
      <c r="M3387" s="255" t="s">
        <v>859</v>
      </c>
      <c r="N3387" s="249">
        <v>318</v>
      </c>
      <c r="O3387" s="296"/>
      <c r="P3387" s="297"/>
      <c r="Q3387" s="293"/>
      <c r="R3387" s="293"/>
      <c r="S3387" s="293"/>
    </row>
    <row r="3388" spans="1:19" ht="15">
      <c r="A3388" s="293"/>
      <c r="B3388" s="247">
        <f t="shared" si="19"/>
        <v>6843</v>
      </c>
      <c r="C3388" s="255" t="s">
        <v>429</v>
      </c>
      <c r="D3388" s="255" t="s">
        <v>4930</v>
      </c>
      <c r="E3388" s="248">
        <v>3575</v>
      </c>
      <c r="F3388" s="255" t="s">
        <v>518</v>
      </c>
      <c r="G3388" s="457" t="s">
        <v>7</v>
      </c>
      <c r="H3388" s="255" t="s">
        <v>5533</v>
      </c>
      <c r="I3388" s="256" t="s">
        <v>164</v>
      </c>
      <c r="J3388" s="256" t="s">
        <v>3312</v>
      </c>
      <c r="K3388" s="255" t="s">
        <v>1771</v>
      </c>
      <c r="L3388" s="742" t="s">
        <v>5547</v>
      </c>
      <c r="M3388" s="255" t="s">
        <v>4960</v>
      </c>
      <c r="N3388" s="249">
        <v>574</v>
      </c>
      <c r="O3388" s="296"/>
      <c r="P3388" s="297"/>
      <c r="Q3388" s="293"/>
      <c r="R3388" s="293"/>
      <c r="S3388" s="293"/>
    </row>
    <row r="3389" spans="1:19" ht="15">
      <c r="A3389" s="293"/>
      <c r="B3389" s="247">
        <f t="shared" si="19"/>
        <v>6844</v>
      </c>
      <c r="C3389" s="293" t="s">
        <v>429</v>
      </c>
      <c r="D3389" s="294" t="s">
        <v>106</v>
      </c>
      <c r="E3389" s="455">
        <v>5200</v>
      </c>
      <c r="F3389" s="293" t="s">
        <v>198</v>
      </c>
      <c r="G3389" s="293" t="s">
        <v>4314</v>
      </c>
      <c r="H3389" s="544">
        <v>45204</v>
      </c>
      <c r="I3389" s="293" t="s">
        <v>164</v>
      </c>
      <c r="J3389" s="256" t="s">
        <v>3166</v>
      </c>
      <c r="K3389" s="293" t="s">
        <v>1749</v>
      </c>
      <c r="L3389" s="742" t="s">
        <v>5548</v>
      </c>
      <c r="M3389" s="298" t="s">
        <v>107</v>
      </c>
      <c r="N3389" s="353">
        <v>463</v>
      </c>
      <c r="O3389" s="296"/>
      <c r="P3389" s="297"/>
      <c r="Q3389" s="293"/>
      <c r="R3389" s="293"/>
      <c r="S3389" s="293"/>
    </row>
    <row r="3390" spans="1:19" ht="15">
      <c r="A3390" s="293"/>
      <c r="B3390" s="247">
        <f t="shared" si="19"/>
        <v>6845</v>
      </c>
      <c r="C3390" s="255" t="s">
        <v>429</v>
      </c>
      <c r="D3390" s="255" t="s">
        <v>2933</v>
      </c>
      <c r="E3390" s="248">
        <v>3497</v>
      </c>
      <c r="F3390" s="255" t="s">
        <v>198</v>
      </c>
      <c r="G3390" s="457" t="s">
        <v>7</v>
      </c>
      <c r="H3390" s="255" t="s">
        <v>5533</v>
      </c>
      <c r="I3390" s="256" t="s">
        <v>164</v>
      </c>
      <c r="J3390" s="256" t="s">
        <v>3000</v>
      </c>
      <c r="K3390" s="255" t="s">
        <v>1749</v>
      </c>
      <c r="L3390" s="742" t="s">
        <v>5549</v>
      </c>
      <c r="M3390" s="255" t="s">
        <v>2932</v>
      </c>
      <c r="N3390" s="249">
        <v>445</v>
      </c>
      <c r="O3390" s="296"/>
      <c r="P3390" s="297"/>
      <c r="Q3390" s="293"/>
      <c r="R3390" s="293"/>
      <c r="S3390" s="293"/>
    </row>
    <row r="3391" spans="1:19" ht="15">
      <c r="A3391" s="293"/>
      <c r="B3391" s="247">
        <f t="shared" ref="B3391:B3454" si="20">B3390+1</f>
        <v>6846</v>
      </c>
      <c r="C3391" s="255" t="s">
        <v>429</v>
      </c>
      <c r="D3391" s="255" t="s">
        <v>725</v>
      </c>
      <c r="E3391" s="248">
        <v>3350</v>
      </c>
      <c r="F3391" s="255" t="s">
        <v>2945</v>
      </c>
      <c r="G3391" s="457" t="s">
        <v>7</v>
      </c>
      <c r="H3391" s="255" t="s">
        <v>5533</v>
      </c>
      <c r="I3391" s="254" t="s">
        <v>402</v>
      </c>
      <c r="J3391" s="254" t="s">
        <v>3176</v>
      </c>
      <c r="K3391" s="255" t="s">
        <v>1771</v>
      </c>
      <c r="L3391" s="742" t="s">
        <v>5550</v>
      </c>
      <c r="M3391" s="255" t="s">
        <v>842</v>
      </c>
      <c r="N3391" s="249">
        <v>371</v>
      </c>
      <c r="O3391" s="296"/>
      <c r="P3391" s="297"/>
      <c r="Q3391" s="293"/>
      <c r="R3391" s="293"/>
      <c r="S3391" s="293"/>
    </row>
    <row r="3392" spans="1:19" ht="15">
      <c r="A3392" s="293"/>
      <c r="B3392" s="247">
        <f t="shared" si="20"/>
        <v>6847</v>
      </c>
      <c r="C3392" s="255" t="s">
        <v>429</v>
      </c>
      <c r="D3392" s="294" t="s">
        <v>6719</v>
      </c>
      <c r="E3392" s="455">
        <v>4200</v>
      </c>
      <c r="F3392" s="293" t="s">
        <v>518</v>
      </c>
      <c r="G3392" s="293" t="s">
        <v>38</v>
      </c>
      <c r="H3392" s="544">
        <v>45212</v>
      </c>
      <c r="I3392" s="293" t="s">
        <v>164</v>
      </c>
      <c r="J3392" s="256" t="s">
        <v>3310</v>
      </c>
      <c r="K3392" s="293" t="s">
        <v>1771</v>
      </c>
      <c r="L3392" s="251" t="s">
        <v>5383</v>
      </c>
      <c r="M3392" s="298" t="s">
        <v>4286</v>
      </c>
      <c r="N3392" s="353">
        <v>480</v>
      </c>
      <c r="O3392" s="296"/>
      <c r="P3392" s="297"/>
      <c r="Q3392" s="293"/>
      <c r="R3392" s="293"/>
      <c r="S3392" s="293"/>
    </row>
    <row r="3393" spans="1:19" ht="15">
      <c r="A3393" s="293"/>
      <c r="B3393" s="247">
        <f t="shared" si="20"/>
        <v>6848</v>
      </c>
      <c r="C3393" s="293" t="s">
        <v>429</v>
      </c>
      <c r="D3393" s="294" t="s">
        <v>4272</v>
      </c>
      <c r="E3393" s="267">
        <v>4200</v>
      </c>
      <c r="F3393" s="293" t="s">
        <v>518</v>
      </c>
      <c r="G3393" s="293" t="s">
        <v>38</v>
      </c>
      <c r="H3393" s="544">
        <v>45212</v>
      </c>
      <c r="I3393" s="293" t="s">
        <v>164</v>
      </c>
      <c r="J3393" s="256" t="s">
        <v>4097</v>
      </c>
      <c r="K3393" s="293"/>
      <c r="L3393" s="251">
        <v>1</v>
      </c>
      <c r="M3393" s="298" t="s">
        <v>4271</v>
      </c>
      <c r="N3393" s="353">
        <v>476</v>
      </c>
      <c r="O3393" s="296"/>
      <c r="P3393" s="297"/>
      <c r="Q3393" s="293"/>
      <c r="R3393" s="293"/>
      <c r="S3393" s="293"/>
    </row>
    <row r="3394" spans="1:19" ht="15">
      <c r="A3394" s="293"/>
      <c r="B3394" s="247">
        <f t="shared" si="20"/>
        <v>6849</v>
      </c>
      <c r="C3394" s="293" t="s">
        <v>429</v>
      </c>
      <c r="D3394" s="294" t="s">
        <v>5381</v>
      </c>
      <c r="E3394" s="267">
        <v>1730</v>
      </c>
      <c r="F3394" s="293" t="s">
        <v>518</v>
      </c>
      <c r="G3394" s="293" t="s">
        <v>38</v>
      </c>
      <c r="H3394" s="544">
        <v>45213</v>
      </c>
      <c r="I3394" s="293" t="s">
        <v>164</v>
      </c>
      <c r="J3394" s="256" t="s">
        <v>2582</v>
      </c>
      <c r="K3394" s="293" t="s">
        <v>1771</v>
      </c>
      <c r="L3394" s="251">
        <v>1</v>
      </c>
      <c r="M3394" s="298" t="s">
        <v>5391</v>
      </c>
      <c r="N3394" s="353">
        <v>593</v>
      </c>
      <c r="O3394" s="296"/>
      <c r="P3394" s="297"/>
      <c r="Q3394" s="293"/>
      <c r="R3394" s="293"/>
      <c r="S3394" s="293"/>
    </row>
    <row r="3395" spans="1:19" ht="15">
      <c r="A3395" s="293"/>
      <c r="B3395" s="247">
        <f t="shared" si="20"/>
        <v>6850</v>
      </c>
      <c r="C3395" s="293" t="s">
        <v>429</v>
      </c>
      <c r="D3395" s="294" t="s">
        <v>4505</v>
      </c>
      <c r="E3395" s="267">
        <v>3200</v>
      </c>
      <c r="F3395" s="293" t="s">
        <v>518</v>
      </c>
      <c r="G3395" s="293" t="s">
        <v>38</v>
      </c>
      <c r="H3395" s="544">
        <v>45213</v>
      </c>
      <c r="I3395" s="293" t="s">
        <v>164</v>
      </c>
      <c r="J3395" s="256" t="s">
        <v>3310</v>
      </c>
      <c r="K3395" s="293" t="s">
        <v>1771</v>
      </c>
      <c r="L3395" s="251">
        <v>1</v>
      </c>
      <c r="M3395" s="298" t="s">
        <v>4480</v>
      </c>
      <c r="N3395" s="353">
        <v>489</v>
      </c>
      <c r="O3395" s="296"/>
      <c r="P3395" s="297"/>
      <c r="Q3395" s="293"/>
      <c r="R3395" s="293"/>
      <c r="S3395" s="293"/>
    </row>
    <row r="3396" spans="1:19" ht="15">
      <c r="A3396" s="293"/>
      <c r="B3396" s="247">
        <f t="shared" si="20"/>
        <v>6851</v>
      </c>
      <c r="C3396" s="255" t="s">
        <v>429</v>
      </c>
      <c r="D3396" s="255" t="s">
        <v>5364</v>
      </c>
      <c r="E3396" s="248">
        <v>1560</v>
      </c>
      <c r="F3396" s="255" t="s">
        <v>518</v>
      </c>
      <c r="G3396" s="457" t="s">
        <v>7</v>
      </c>
      <c r="H3396" s="255" t="s">
        <v>5586</v>
      </c>
      <c r="I3396" s="293" t="s">
        <v>164</v>
      </c>
      <c r="J3396" s="256" t="s">
        <v>5616</v>
      </c>
      <c r="K3396" s="255" t="s">
        <v>1771</v>
      </c>
      <c r="L3396" s="742" t="s">
        <v>5592</v>
      </c>
      <c r="M3396" s="255" t="s">
        <v>5363</v>
      </c>
      <c r="N3396" s="249">
        <v>591</v>
      </c>
      <c r="O3396" s="296"/>
      <c r="P3396" s="297"/>
      <c r="Q3396" s="293"/>
      <c r="R3396" s="293"/>
      <c r="S3396" s="293"/>
    </row>
    <row r="3397" spans="1:19" ht="15">
      <c r="A3397" s="293"/>
      <c r="B3397" s="247">
        <f t="shared" si="20"/>
        <v>6852</v>
      </c>
      <c r="C3397" s="255" t="s">
        <v>429</v>
      </c>
      <c r="D3397" s="255" t="s">
        <v>4525</v>
      </c>
      <c r="E3397" s="248">
        <v>3497</v>
      </c>
      <c r="F3397" s="255" t="s">
        <v>198</v>
      </c>
      <c r="G3397" s="457" t="s">
        <v>7</v>
      </c>
      <c r="H3397" s="255" t="s">
        <v>5586</v>
      </c>
      <c r="I3397" s="293" t="s">
        <v>164</v>
      </c>
      <c r="J3397" s="256" t="s">
        <v>3243</v>
      </c>
      <c r="K3397" s="255" t="s">
        <v>1749</v>
      </c>
      <c r="L3397" s="742" t="s">
        <v>5593</v>
      </c>
      <c r="M3397" s="255" t="s">
        <v>4524</v>
      </c>
      <c r="N3397" s="249">
        <v>497</v>
      </c>
      <c r="O3397" s="296"/>
      <c r="P3397" s="297"/>
      <c r="Q3397" s="293"/>
      <c r="R3397" s="293"/>
      <c r="S3397" s="293"/>
    </row>
    <row r="3398" spans="1:19" ht="15">
      <c r="A3398" s="293"/>
      <c r="B3398" s="247">
        <f t="shared" si="20"/>
        <v>6853</v>
      </c>
      <c r="C3398" s="255" t="s">
        <v>429</v>
      </c>
      <c r="D3398" s="255" t="s">
        <v>2891</v>
      </c>
      <c r="E3398" s="248">
        <v>3000</v>
      </c>
      <c r="F3398" s="255" t="s">
        <v>166</v>
      </c>
      <c r="G3398" s="457" t="s">
        <v>7</v>
      </c>
      <c r="H3398" s="255" t="s">
        <v>5586</v>
      </c>
      <c r="I3398" s="254" t="s">
        <v>164</v>
      </c>
      <c r="J3398" s="256" t="s">
        <v>5617</v>
      </c>
      <c r="K3398" s="255" t="s">
        <v>903</v>
      </c>
      <c r="L3398" s="742" t="s">
        <v>5594</v>
      </c>
      <c r="M3398" s="255" t="s">
        <v>2890</v>
      </c>
      <c r="N3398" s="249">
        <v>428</v>
      </c>
      <c r="O3398" s="296"/>
      <c r="P3398" s="297"/>
      <c r="Q3398" s="293"/>
      <c r="R3398" s="293"/>
      <c r="S3398" s="293"/>
    </row>
    <row r="3399" spans="1:19" ht="15">
      <c r="A3399" s="293"/>
      <c r="B3399" s="247">
        <f t="shared" si="20"/>
        <v>6854</v>
      </c>
      <c r="C3399" s="255" t="s">
        <v>429</v>
      </c>
      <c r="D3399" s="255" t="s">
        <v>4772</v>
      </c>
      <c r="E3399" s="248">
        <v>3186</v>
      </c>
      <c r="F3399" s="255" t="s">
        <v>518</v>
      </c>
      <c r="G3399" s="457" t="s">
        <v>7</v>
      </c>
      <c r="H3399" s="255" t="s">
        <v>5587</v>
      </c>
      <c r="I3399" s="256" t="s">
        <v>164</v>
      </c>
      <c r="J3399" s="256" t="s">
        <v>3170</v>
      </c>
      <c r="K3399" s="255" t="s">
        <v>1771</v>
      </c>
      <c r="L3399" s="742" t="s">
        <v>5595</v>
      </c>
      <c r="M3399" s="255" t="s">
        <v>4542</v>
      </c>
      <c r="N3399" s="249">
        <v>498</v>
      </c>
      <c r="O3399" s="296"/>
      <c r="P3399" s="297"/>
      <c r="Q3399" s="293"/>
      <c r="R3399" s="293"/>
      <c r="S3399" s="293"/>
    </row>
    <row r="3400" spans="1:19" ht="15">
      <c r="A3400" s="293"/>
      <c r="B3400" s="247">
        <f t="shared" si="20"/>
        <v>6855</v>
      </c>
      <c r="C3400" s="255" t="s">
        <v>429</v>
      </c>
      <c r="D3400" s="255" t="s">
        <v>259</v>
      </c>
      <c r="E3400" s="248">
        <v>175</v>
      </c>
      <c r="F3400" s="255" t="s">
        <v>303</v>
      </c>
      <c r="G3400" s="457" t="s">
        <v>7</v>
      </c>
      <c r="H3400" s="255" t="s">
        <v>5587</v>
      </c>
      <c r="I3400" s="256" t="s">
        <v>164</v>
      </c>
      <c r="J3400" s="256" t="s">
        <v>5501</v>
      </c>
      <c r="K3400" s="255" t="s">
        <v>1775</v>
      </c>
      <c r="L3400" s="742" t="s">
        <v>5596</v>
      </c>
      <c r="M3400" s="255" t="s">
        <v>1382</v>
      </c>
      <c r="N3400" s="249">
        <v>207</v>
      </c>
      <c r="O3400" s="296"/>
      <c r="P3400" s="297"/>
      <c r="Q3400" s="293"/>
      <c r="R3400" s="293"/>
      <c r="S3400" s="293"/>
    </row>
    <row r="3401" spans="1:19" ht="15">
      <c r="A3401" s="293"/>
      <c r="B3401" s="247">
        <f t="shared" si="20"/>
        <v>6856</v>
      </c>
      <c r="C3401" s="255" t="s">
        <v>429</v>
      </c>
      <c r="D3401" s="255" t="s">
        <v>259</v>
      </c>
      <c r="E3401" s="248">
        <v>2000</v>
      </c>
      <c r="F3401" s="255" t="s">
        <v>303</v>
      </c>
      <c r="G3401" s="457" t="s">
        <v>7</v>
      </c>
      <c r="H3401" s="255" t="s">
        <v>5587</v>
      </c>
      <c r="I3401" s="256" t="s">
        <v>164</v>
      </c>
      <c r="J3401" s="256" t="s">
        <v>5501</v>
      </c>
      <c r="K3401" s="255" t="s">
        <v>1775</v>
      </c>
      <c r="L3401" s="742" t="s">
        <v>5597</v>
      </c>
      <c r="M3401" s="255" t="s">
        <v>1382</v>
      </c>
      <c r="N3401" s="249">
        <v>207</v>
      </c>
      <c r="O3401" s="296"/>
      <c r="P3401" s="297"/>
      <c r="Q3401" s="293"/>
      <c r="R3401" s="293"/>
      <c r="S3401" s="293"/>
    </row>
    <row r="3402" spans="1:19" ht="15">
      <c r="A3402" s="293"/>
      <c r="B3402" s="247">
        <f t="shared" si="20"/>
        <v>6857</v>
      </c>
      <c r="C3402" s="255" t="s">
        <v>429</v>
      </c>
      <c r="D3402" s="255" t="s">
        <v>4517</v>
      </c>
      <c r="E3402" s="248">
        <v>2800</v>
      </c>
      <c r="F3402" s="255" t="s">
        <v>198</v>
      </c>
      <c r="G3402" s="457" t="s">
        <v>7</v>
      </c>
      <c r="H3402" s="255" t="s">
        <v>5587</v>
      </c>
      <c r="I3402" s="256" t="s">
        <v>164</v>
      </c>
      <c r="J3402" s="256" t="s">
        <v>3538</v>
      </c>
      <c r="K3402" s="255" t="s">
        <v>1749</v>
      </c>
      <c r="L3402" s="742" t="s">
        <v>5598</v>
      </c>
      <c r="M3402" s="255" t="s">
        <v>4516</v>
      </c>
      <c r="N3402" s="249">
        <v>495</v>
      </c>
      <c r="O3402" s="296"/>
      <c r="P3402" s="297"/>
      <c r="Q3402" s="293"/>
      <c r="R3402" s="293"/>
      <c r="S3402" s="293"/>
    </row>
    <row r="3403" spans="1:19" ht="15">
      <c r="A3403" s="293"/>
      <c r="B3403" s="247">
        <f t="shared" si="20"/>
        <v>6858</v>
      </c>
      <c r="C3403" s="255" t="s">
        <v>429</v>
      </c>
      <c r="D3403" s="255" t="s">
        <v>4284</v>
      </c>
      <c r="E3403" s="248">
        <v>4200</v>
      </c>
      <c r="F3403" s="255" t="s">
        <v>518</v>
      </c>
      <c r="G3403" s="457" t="s">
        <v>7</v>
      </c>
      <c r="H3403" s="255" t="s">
        <v>5587</v>
      </c>
      <c r="I3403" s="256" t="s">
        <v>164</v>
      </c>
      <c r="J3403" s="256" t="s">
        <v>3426</v>
      </c>
      <c r="K3403" s="255" t="s">
        <v>1771</v>
      </c>
      <c r="L3403" s="742" t="s">
        <v>5599</v>
      </c>
      <c r="M3403" s="255" t="s">
        <v>4268</v>
      </c>
      <c r="N3403" s="249">
        <v>474</v>
      </c>
      <c r="O3403" s="296"/>
      <c r="P3403" s="297"/>
      <c r="Q3403" s="293"/>
      <c r="R3403" s="293"/>
      <c r="S3403" s="293"/>
    </row>
    <row r="3404" spans="1:19" ht="15">
      <c r="A3404" s="293"/>
      <c r="B3404" s="247">
        <f t="shared" si="20"/>
        <v>6859</v>
      </c>
      <c r="C3404" s="255" t="s">
        <v>429</v>
      </c>
      <c r="D3404" s="255" t="s">
        <v>2884</v>
      </c>
      <c r="E3404" s="248">
        <v>3350</v>
      </c>
      <c r="F3404" s="255" t="s">
        <v>865</v>
      </c>
      <c r="G3404" s="457" t="s">
        <v>4314</v>
      </c>
      <c r="H3404" s="255" t="s">
        <v>5588</v>
      </c>
      <c r="I3404" s="293" t="s">
        <v>164</v>
      </c>
      <c r="J3404" s="256" t="s">
        <v>5807</v>
      </c>
      <c r="K3404" s="255" t="s">
        <v>1770</v>
      </c>
      <c r="L3404" s="742" t="s">
        <v>5600</v>
      </c>
      <c r="M3404" s="255" t="s">
        <v>2883</v>
      </c>
      <c r="N3404" s="249">
        <v>426</v>
      </c>
      <c r="O3404" s="296"/>
      <c r="P3404" s="297"/>
      <c r="Q3404" s="293"/>
      <c r="R3404" s="293"/>
      <c r="S3404" s="293"/>
    </row>
    <row r="3405" spans="1:19" ht="15">
      <c r="A3405" s="293"/>
      <c r="B3405" s="247">
        <f t="shared" si="20"/>
        <v>6860</v>
      </c>
      <c r="C3405" s="255" t="s">
        <v>294</v>
      </c>
      <c r="D3405" s="581" t="s">
        <v>6162</v>
      </c>
      <c r="E3405" s="248">
        <v>8200</v>
      </c>
      <c r="F3405" s="255" t="s">
        <v>163</v>
      </c>
      <c r="G3405" s="457" t="s">
        <v>4314</v>
      </c>
      <c r="H3405" s="255" t="s">
        <v>5589</v>
      </c>
      <c r="I3405" s="256" t="s">
        <v>164</v>
      </c>
      <c r="J3405" s="256" t="s">
        <v>6933</v>
      </c>
      <c r="K3405" s="255" t="s">
        <v>1751</v>
      </c>
      <c r="L3405" s="742" t="s">
        <v>5601</v>
      </c>
      <c r="M3405" s="255" t="s">
        <v>6161</v>
      </c>
      <c r="N3405" s="249">
        <v>647</v>
      </c>
      <c r="O3405" s="296"/>
      <c r="P3405" s="297"/>
      <c r="Q3405" s="293"/>
      <c r="R3405" s="293"/>
      <c r="S3405" s="293"/>
    </row>
    <row r="3406" spans="1:19" ht="15">
      <c r="A3406" s="293"/>
      <c r="B3406" s="247">
        <f t="shared" si="20"/>
        <v>6861</v>
      </c>
      <c r="C3406" s="255" t="s">
        <v>5557</v>
      </c>
      <c r="D3406" s="255" t="s">
        <v>5579</v>
      </c>
      <c r="E3406" s="248">
        <v>2520</v>
      </c>
      <c r="F3406" s="255" t="s">
        <v>5969</v>
      </c>
      <c r="G3406" s="457" t="s">
        <v>7</v>
      </c>
      <c r="H3406" s="255" t="s">
        <v>5589</v>
      </c>
      <c r="I3406" s="256" t="s">
        <v>164</v>
      </c>
      <c r="J3406" s="256" t="s">
        <v>761</v>
      </c>
      <c r="K3406" s="255" t="s">
        <v>279</v>
      </c>
      <c r="L3406" s="742" t="s">
        <v>5602</v>
      </c>
      <c r="M3406" s="255" t="s">
        <v>5578</v>
      </c>
      <c r="N3406" s="249">
        <v>606</v>
      </c>
      <c r="O3406" s="296"/>
      <c r="P3406" s="297"/>
      <c r="Q3406" s="293"/>
      <c r="R3406" s="293"/>
      <c r="S3406" s="293"/>
    </row>
    <row r="3407" spans="1:19" ht="15">
      <c r="A3407" s="293"/>
      <c r="B3407" s="247">
        <f t="shared" si="20"/>
        <v>6862</v>
      </c>
      <c r="C3407" s="255" t="s">
        <v>5557</v>
      </c>
      <c r="D3407" s="255" t="s">
        <v>5564</v>
      </c>
      <c r="E3407" s="248">
        <v>2520</v>
      </c>
      <c r="F3407" s="255" t="s">
        <v>5969</v>
      </c>
      <c r="G3407" s="457" t="s">
        <v>7</v>
      </c>
      <c r="H3407" s="255" t="s">
        <v>5589</v>
      </c>
      <c r="I3407" s="256" t="s">
        <v>164</v>
      </c>
      <c r="J3407" s="256" t="s">
        <v>761</v>
      </c>
      <c r="K3407" s="255" t="s">
        <v>279</v>
      </c>
      <c r="L3407" s="742" t="s">
        <v>5603</v>
      </c>
      <c r="M3407" s="255" t="s">
        <v>5563</v>
      </c>
      <c r="N3407" s="249">
        <v>601</v>
      </c>
      <c r="O3407" s="296"/>
      <c r="P3407" s="297"/>
      <c r="Q3407" s="293"/>
      <c r="R3407" s="293"/>
      <c r="S3407" s="293"/>
    </row>
    <row r="3408" spans="1:19" ht="15">
      <c r="A3408" s="293"/>
      <c r="B3408" s="247">
        <f t="shared" si="20"/>
        <v>6863</v>
      </c>
      <c r="C3408" s="255" t="s">
        <v>5557</v>
      </c>
      <c r="D3408" s="255" t="s">
        <v>5562</v>
      </c>
      <c r="E3408" s="248">
        <v>2520</v>
      </c>
      <c r="F3408" s="293" t="s">
        <v>5969</v>
      </c>
      <c r="G3408" s="457" t="s">
        <v>7</v>
      </c>
      <c r="H3408" s="255" t="s">
        <v>5589</v>
      </c>
      <c r="I3408" s="256" t="s">
        <v>164</v>
      </c>
      <c r="J3408" s="256" t="s">
        <v>761</v>
      </c>
      <c r="K3408" s="255" t="s">
        <v>279</v>
      </c>
      <c r="L3408" s="742" t="s">
        <v>5604</v>
      </c>
      <c r="M3408" s="255" t="s">
        <v>5561</v>
      </c>
      <c r="N3408" s="249">
        <v>600</v>
      </c>
      <c r="O3408" s="296"/>
      <c r="P3408" s="297"/>
      <c r="Q3408" s="293"/>
      <c r="R3408" s="293"/>
      <c r="S3408" s="293"/>
    </row>
    <row r="3409" spans="1:19" ht="15">
      <c r="A3409" s="293"/>
      <c r="B3409" s="247">
        <f t="shared" si="20"/>
        <v>6864</v>
      </c>
      <c r="C3409" s="255" t="s">
        <v>5557</v>
      </c>
      <c r="D3409" s="255" t="s">
        <v>5570</v>
      </c>
      <c r="E3409" s="248">
        <v>3520</v>
      </c>
      <c r="F3409" s="255" t="s">
        <v>5969</v>
      </c>
      <c r="G3409" s="457" t="s">
        <v>7</v>
      </c>
      <c r="H3409" s="255" t="s">
        <v>5590</v>
      </c>
      <c r="I3409" s="256" t="s">
        <v>164</v>
      </c>
      <c r="J3409" s="256" t="s">
        <v>761</v>
      </c>
      <c r="K3409" s="255" t="s">
        <v>279</v>
      </c>
      <c r="L3409" s="742" t="s">
        <v>5605</v>
      </c>
      <c r="M3409" s="255" t="s">
        <v>5569</v>
      </c>
      <c r="N3409" s="249">
        <v>603</v>
      </c>
      <c r="O3409" s="296"/>
      <c r="P3409" s="297"/>
      <c r="Q3409" s="293"/>
      <c r="R3409" s="293"/>
      <c r="S3409" s="293"/>
    </row>
    <row r="3410" spans="1:19" ht="15">
      <c r="A3410" s="293"/>
      <c r="B3410" s="247">
        <f t="shared" si="20"/>
        <v>6865</v>
      </c>
      <c r="C3410" s="255" t="s">
        <v>429</v>
      </c>
      <c r="D3410" s="255" t="s">
        <v>5309</v>
      </c>
      <c r="E3410" s="248">
        <v>1650</v>
      </c>
      <c r="F3410" s="255" t="s">
        <v>166</v>
      </c>
      <c r="G3410" s="457" t="s">
        <v>7</v>
      </c>
      <c r="H3410" s="255" t="s">
        <v>5591</v>
      </c>
      <c r="I3410" s="293" t="s">
        <v>164</v>
      </c>
      <c r="J3410" s="256" t="s">
        <v>5618</v>
      </c>
      <c r="K3410" s="255" t="s">
        <v>903</v>
      </c>
      <c r="L3410" s="742" t="s">
        <v>5606</v>
      </c>
      <c r="M3410" s="255" t="s">
        <v>5308</v>
      </c>
      <c r="N3410" s="249">
        <v>588</v>
      </c>
      <c r="O3410" s="296"/>
      <c r="P3410" s="297"/>
      <c r="Q3410" s="293"/>
      <c r="R3410" s="293"/>
      <c r="S3410" s="293"/>
    </row>
    <row r="3411" spans="1:19" ht="15.6" thickBot="1">
      <c r="A3411" s="293"/>
      <c r="B3411" s="247">
        <f t="shared" si="20"/>
        <v>6866</v>
      </c>
      <c r="C3411" s="255" t="s">
        <v>429</v>
      </c>
      <c r="D3411" s="294" t="s">
        <v>5865</v>
      </c>
      <c r="E3411" s="248">
        <v>1700</v>
      </c>
      <c r="F3411" s="255" t="s">
        <v>518</v>
      </c>
      <c r="G3411" s="457" t="s">
        <v>4314</v>
      </c>
      <c r="H3411" s="255" t="s">
        <v>5591</v>
      </c>
      <c r="I3411" s="256" t="s">
        <v>164</v>
      </c>
      <c r="J3411" s="256" t="s">
        <v>5021</v>
      </c>
      <c r="K3411" s="255" t="s">
        <v>1771</v>
      </c>
      <c r="L3411" s="742" t="s">
        <v>5607</v>
      </c>
      <c r="M3411" s="255" t="s">
        <v>5411</v>
      </c>
      <c r="N3411" s="249">
        <v>590</v>
      </c>
      <c r="O3411" s="296"/>
      <c r="P3411" s="297"/>
      <c r="Q3411" s="293"/>
      <c r="R3411" s="293"/>
      <c r="S3411" s="293"/>
    </row>
    <row r="3412" spans="1:19" ht="15.6" thickBot="1">
      <c r="A3412" s="293"/>
      <c r="B3412" s="247">
        <f t="shared" si="20"/>
        <v>6867</v>
      </c>
      <c r="C3412" s="255" t="s">
        <v>429</v>
      </c>
      <c r="D3412" s="585" t="s">
        <v>5404</v>
      </c>
      <c r="E3412" s="248">
        <v>1000</v>
      </c>
      <c r="F3412" s="293" t="s">
        <v>166</v>
      </c>
      <c r="G3412" s="457" t="s">
        <v>4314</v>
      </c>
      <c r="H3412" s="255" t="s">
        <v>5591</v>
      </c>
      <c r="I3412" s="293" t="s">
        <v>164</v>
      </c>
      <c r="J3412" s="256" t="s">
        <v>5622</v>
      </c>
      <c r="K3412" s="293" t="s">
        <v>903</v>
      </c>
      <c r="L3412" s="742" t="s">
        <v>5608</v>
      </c>
      <c r="M3412" s="298" t="s">
        <v>5403</v>
      </c>
      <c r="N3412" s="353">
        <v>594</v>
      </c>
      <c r="O3412" s="296"/>
      <c r="P3412" s="297"/>
      <c r="Q3412" s="293"/>
      <c r="R3412" s="293"/>
      <c r="S3412" s="293"/>
    </row>
    <row r="3413" spans="1:19" ht="15.6">
      <c r="A3413" s="293"/>
      <c r="B3413" s="247">
        <f t="shared" si="20"/>
        <v>6868</v>
      </c>
      <c r="C3413" s="211" t="s">
        <v>294</v>
      </c>
      <c r="D3413" s="255" t="s">
        <v>2201</v>
      </c>
      <c r="E3413" s="248">
        <v>2400</v>
      </c>
      <c r="F3413" s="255" t="s">
        <v>166</v>
      </c>
      <c r="G3413" s="457" t="s">
        <v>7</v>
      </c>
      <c r="H3413" s="255" t="s">
        <v>5591</v>
      </c>
      <c r="I3413" s="256" t="s">
        <v>164</v>
      </c>
      <c r="J3413" s="256" t="s">
        <v>5619</v>
      </c>
      <c r="K3413" s="255" t="s">
        <v>903</v>
      </c>
      <c r="L3413" s="742" t="s">
        <v>5609</v>
      </c>
      <c r="M3413" s="255" t="s">
        <v>2200</v>
      </c>
      <c r="N3413" s="249">
        <v>365</v>
      </c>
      <c r="O3413" s="296"/>
      <c r="P3413" s="297"/>
      <c r="Q3413" s="293"/>
      <c r="R3413" s="293"/>
      <c r="S3413" s="293"/>
    </row>
    <row r="3414" spans="1:19" ht="15">
      <c r="A3414" s="293"/>
      <c r="B3414" s="247">
        <f t="shared" si="20"/>
        <v>6869</v>
      </c>
      <c r="C3414" s="255" t="s">
        <v>429</v>
      </c>
      <c r="D3414" s="255" t="s">
        <v>361</v>
      </c>
      <c r="E3414" s="248">
        <v>2800</v>
      </c>
      <c r="F3414" s="255" t="s">
        <v>198</v>
      </c>
      <c r="G3414" s="457" t="s">
        <v>7</v>
      </c>
      <c r="H3414" s="255" t="s">
        <v>5539</v>
      </c>
      <c r="I3414" s="293" t="s">
        <v>164</v>
      </c>
      <c r="J3414" s="256" t="s">
        <v>4035</v>
      </c>
      <c r="K3414" s="255" t="s">
        <v>1749</v>
      </c>
      <c r="L3414" s="742" t="s">
        <v>5610</v>
      </c>
      <c r="M3414" s="255" t="s">
        <v>1176</v>
      </c>
      <c r="N3414" s="249">
        <v>465</v>
      </c>
      <c r="O3414" s="296"/>
      <c r="P3414" s="297"/>
      <c r="Q3414" s="293"/>
      <c r="R3414" s="293"/>
      <c r="S3414" s="293"/>
    </row>
    <row r="3415" spans="1:19" ht="15">
      <c r="A3415" s="293"/>
      <c r="B3415" s="247">
        <f t="shared" si="20"/>
        <v>6870</v>
      </c>
      <c r="C3415" s="255" t="s">
        <v>429</v>
      </c>
      <c r="D3415" s="294" t="s">
        <v>4598</v>
      </c>
      <c r="E3415" s="248">
        <v>2275</v>
      </c>
      <c r="F3415" s="293" t="s">
        <v>518</v>
      </c>
      <c r="G3415" s="457" t="s">
        <v>4314</v>
      </c>
      <c r="H3415" s="255" t="s">
        <v>5539</v>
      </c>
      <c r="I3415" s="256" t="s">
        <v>164</v>
      </c>
      <c r="J3415" s="256" t="s">
        <v>5670</v>
      </c>
      <c r="K3415" s="293" t="s">
        <v>1771</v>
      </c>
      <c r="L3415" s="742" t="s">
        <v>5611</v>
      </c>
      <c r="M3415" s="298" t="s">
        <v>2887</v>
      </c>
      <c r="N3415" s="353">
        <v>427</v>
      </c>
      <c r="O3415" s="296"/>
      <c r="P3415" s="297"/>
      <c r="Q3415" s="293"/>
      <c r="R3415" s="293"/>
      <c r="S3415" s="293"/>
    </row>
    <row r="3416" spans="1:19" ht="15">
      <c r="A3416" s="293"/>
      <c r="B3416" s="247">
        <f t="shared" si="20"/>
        <v>6871</v>
      </c>
      <c r="C3416" s="255" t="s">
        <v>429</v>
      </c>
      <c r="D3416" s="584" t="s">
        <v>420</v>
      </c>
      <c r="E3416" s="248">
        <v>4335</v>
      </c>
      <c r="F3416" s="255" t="s">
        <v>198</v>
      </c>
      <c r="G3416" s="457" t="s">
        <v>4314</v>
      </c>
      <c r="H3416" s="255" t="s">
        <v>5539</v>
      </c>
      <c r="I3416" s="256" t="s">
        <v>164</v>
      </c>
      <c r="J3416" s="256" t="s">
        <v>5623</v>
      </c>
      <c r="K3416" s="255" t="s">
        <v>1749</v>
      </c>
      <c r="L3416" s="742" t="s">
        <v>5612</v>
      </c>
      <c r="M3416" s="255" t="s">
        <v>1457</v>
      </c>
      <c r="N3416" s="249">
        <v>462</v>
      </c>
      <c r="O3416" s="296"/>
      <c r="P3416" s="297"/>
      <c r="Q3416" s="293"/>
      <c r="R3416" s="293"/>
      <c r="S3416" s="293"/>
    </row>
    <row r="3417" spans="1:19" ht="15">
      <c r="A3417" s="293"/>
      <c r="B3417" s="247">
        <f t="shared" si="20"/>
        <v>6872</v>
      </c>
      <c r="C3417" s="255" t="s">
        <v>429</v>
      </c>
      <c r="D3417" s="255" t="s">
        <v>4482</v>
      </c>
      <c r="E3417" s="248">
        <v>5200</v>
      </c>
      <c r="F3417" s="255" t="s">
        <v>198</v>
      </c>
      <c r="G3417" s="457" t="s">
        <v>7</v>
      </c>
      <c r="H3417" s="255" t="s">
        <v>5539</v>
      </c>
      <c r="I3417" s="293" t="s">
        <v>164</v>
      </c>
      <c r="J3417" s="256" t="s">
        <v>3059</v>
      </c>
      <c r="K3417" s="255" t="s">
        <v>1749</v>
      </c>
      <c r="L3417" s="742" t="s">
        <v>5613</v>
      </c>
      <c r="M3417" s="255" t="s">
        <v>4479</v>
      </c>
      <c r="N3417" s="249">
        <v>492</v>
      </c>
      <c r="O3417" s="296"/>
      <c r="P3417" s="297"/>
      <c r="Q3417" s="293"/>
      <c r="R3417" s="293"/>
      <c r="S3417" s="293"/>
    </row>
    <row r="3418" spans="1:19" ht="15">
      <c r="A3418" s="293"/>
      <c r="B3418" s="247">
        <f t="shared" si="20"/>
        <v>6873</v>
      </c>
      <c r="C3418" s="255" t="s">
        <v>429</v>
      </c>
      <c r="D3418" s="255" t="s">
        <v>4523</v>
      </c>
      <c r="E3418" s="248">
        <v>5200</v>
      </c>
      <c r="F3418" s="255" t="s">
        <v>865</v>
      </c>
      <c r="G3418" s="457" t="s">
        <v>7</v>
      </c>
      <c r="H3418" s="255" t="s">
        <v>5539</v>
      </c>
      <c r="I3418" s="256" t="s">
        <v>164</v>
      </c>
      <c r="J3418" s="256" t="s">
        <v>5620</v>
      </c>
      <c r="K3418" s="255" t="s">
        <v>1770</v>
      </c>
      <c r="L3418" s="742" t="s">
        <v>5614</v>
      </c>
      <c r="M3418" s="255" t="s">
        <v>4522</v>
      </c>
      <c r="N3418" s="249">
        <v>496</v>
      </c>
      <c r="O3418" s="296"/>
      <c r="P3418" s="297"/>
      <c r="Q3418" s="293"/>
      <c r="R3418" s="293"/>
      <c r="S3418" s="293"/>
    </row>
    <row r="3419" spans="1:19" ht="15">
      <c r="A3419" s="293"/>
      <c r="B3419" s="247">
        <f t="shared" si="20"/>
        <v>6874</v>
      </c>
      <c r="C3419" s="293" t="s">
        <v>5557</v>
      </c>
      <c r="D3419" s="294" t="s">
        <v>818</v>
      </c>
      <c r="E3419" s="455">
        <v>1800</v>
      </c>
      <c r="F3419" s="293" t="s">
        <v>5982</v>
      </c>
      <c r="G3419" s="293" t="s">
        <v>432</v>
      </c>
      <c r="H3419" s="544" t="s">
        <v>5587</v>
      </c>
      <c r="I3419" s="293" t="s">
        <v>164</v>
      </c>
      <c r="J3419" s="256" t="s">
        <v>761</v>
      </c>
      <c r="K3419" s="293" t="s">
        <v>279</v>
      </c>
      <c r="L3419" s="251" t="s">
        <v>5628</v>
      </c>
      <c r="M3419" s="298" t="s">
        <v>860</v>
      </c>
      <c r="N3419" s="353">
        <v>643</v>
      </c>
      <c r="O3419" s="296"/>
      <c r="P3419" s="297"/>
      <c r="Q3419" s="293"/>
      <c r="R3419" s="293"/>
      <c r="S3419" s="293"/>
    </row>
    <row r="3420" spans="1:19" ht="15">
      <c r="A3420" s="293"/>
      <c r="B3420" s="247">
        <f t="shared" si="20"/>
        <v>6875</v>
      </c>
      <c r="C3420" s="293" t="s">
        <v>5557</v>
      </c>
      <c r="D3420" s="294" t="s">
        <v>5573</v>
      </c>
      <c r="E3420" s="455">
        <v>1800</v>
      </c>
      <c r="F3420" s="293" t="s">
        <v>5969</v>
      </c>
      <c r="G3420" s="293" t="s">
        <v>432</v>
      </c>
      <c r="H3420" s="544" t="s">
        <v>5587</v>
      </c>
      <c r="I3420" s="293" t="s">
        <v>164</v>
      </c>
      <c r="J3420" s="256" t="s">
        <v>761</v>
      </c>
      <c r="K3420" s="293" t="s">
        <v>279</v>
      </c>
      <c r="L3420" s="251" t="s">
        <v>5629</v>
      </c>
      <c r="M3420" s="298" t="s">
        <v>5572</v>
      </c>
      <c r="N3420" s="353">
        <v>604</v>
      </c>
      <c r="O3420" s="296"/>
      <c r="P3420" s="297"/>
      <c r="Q3420" s="293"/>
      <c r="R3420" s="293"/>
      <c r="S3420" s="293"/>
    </row>
    <row r="3421" spans="1:19" ht="15">
      <c r="A3421" s="293"/>
      <c r="B3421" s="247">
        <f t="shared" si="20"/>
        <v>6876</v>
      </c>
      <c r="C3421" s="293" t="s">
        <v>5557</v>
      </c>
      <c r="D3421" s="294" t="s">
        <v>5555</v>
      </c>
      <c r="E3421" s="455">
        <v>1800</v>
      </c>
      <c r="F3421" s="293" t="s">
        <v>683</v>
      </c>
      <c r="G3421" s="293" t="s">
        <v>4405</v>
      </c>
      <c r="H3421" s="544" t="s">
        <v>5587</v>
      </c>
      <c r="I3421" s="293" t="s">
        <v>164</v>
      </c>
      <c r="J3421" s="256" t="s">
        <v>761</v>
      </c>
      <c r="K3421" s="293" t="s">
        <v>279</v>
      </c>
      <c r="L3421" s="251" t="s">
        <v>5630</v>
      </c>
      <c r="M3421" s="298" t="s">
        <v>5554</v>
      </c>
      <c r="N3421" s="353">
        <v>597</v>
      </c>
      <c r="O3421" s="296"/>
      <c r="P3421" s="297"/>
      <c r="Q3421" s="293"/>
      <c r="R3421" s="293"/>
      <c r="S3421" s="293"/>
    </row>
    <row r="3422" spans="1:19" ht="15">
      <c r="A3422" s="293"/>
      <c r="B3422" s="247">
        <f t="shared" si="20"/>
        <v>6877</v>
      </c>
      <c r="C3422" s="293" t="s">
        <v>5557</v>
      </c>
      <c r="D3422" s="294" t="s">
        <v>5559</v>
      </c>
      <c r="E3422" s="455">
        <v>1800</v>
      </c>
      <c r="F3422" s="293" t="s">
        <v>5969</v>
      </c>
      <c r="G3422" s="293" t="s">
        <v>5631</v>
      </c>
      <c r="H3422" s="544" t="s">
        <v>5587</v>
      </c>
      <c r="I3422" s="293" t="s">
        <v>164</v>
      </c>
      <c r="J3422" s="256" t="s">
        <v>761</v>
      </c>
      <c r="K3422" s="293" t="s">
        <v>279</v>
      </c>
      <c r="L3422" s="251" t="s">
        <v>5632</v>
      </c>
      <c r="M3422" s="298" t="s">
        <v>5558</v>
      </c>
      <c r="N3422" s="353">
        <v>598</v>
      </c>
      <c r="O3422" s="296"/>
      <c r="P3422" s="297"/>
      <c r="Q3422" s="293"/>
      <c r="R3422" s="293"/>
      <c r="S3422" s="293"/>
    </row>
    <row r="3423" spans="1:19" ht="15">
      <c r="A3423" s="293"/>
      <c r="B3423" s="247">
        <f t="shared" si="20"/>
        <v>6878</v>
      </c>
      <c r="C3423" s="293" t="s">
        <v>5557</v>
      </c>
      <c r="D3423" s="294" t="s">
        <v>5576</v>
      </c>
      <c r="E3423" s="455">
        <v>1800</v>
      </c>
      <c r="F3423" s="293" t="s">
        <v>683</v>
      </c>
      <c r="G3423" s="293" t="s">
        <v>5633</v>
      </c>
      <c r="H3423" s="544" t="s">
        <v>5587</v>
      </c>
      <c r="I3423" s="293" t="s">
        <v>164</v>
      </c>
      <c r="J3423" s="256" t="s">
        <v>761</v>
      </c>
      <c r="K3423" s="293" t="s">
        <v>279</v>
      </c>
      <c r="L3423" s="251" t="s">
        <v>5634</v>
      </c>
      <c r="M3423" s="298" t="s">
        <v>5575</v>
      </c>
      <c r="N3423" s="353">
        <v>605</v>
      </c>
      <c r="O3423" s="296"/>
      <c r="P3423" s="297"/>
      <c r="Q3423" s="293"/>
      <c r="R3423" s="293"/>
      <c r="S3423" s="293"/>
    </row>
    <row r="3424" spans="1:19" ht="15">
      <c r="A3424" s="293"/>
      <c r="B3424" s="247">
        <f t="shared" si="20"/>
        <v>6879</v>
      </c>
      <c r="C3424" s="293" t="s">
        <v>5557</v>
      </c>
      <c r="D3424" s="294" t="s">
        <v>5567</v>
      </c>
      <c r="E3424" s="455">
        <v>1800</v>
      </c>
      <c r="F3424" s="293" t="s">
        <v>5969</v>
      </c>
      <c r="G3424" s="293" t="s">
        <v>5633</v>
      </c>
      <c r="H3424" s="544" t="s">
        <v>5587</v>
      </c>
      <c r="I3424" s="293" t="s">
        <v>164</v>
      </c>
      <c r="J3424" s="256" t="s">
        <v>761</v>
      </c>
      <c r="K3424" s="293" t="s">
        <v>279</v>
      </c>
      <c r="L3424" s="251" t="s">
        <v>5635</v>
      </c>
      <c r="M3424" s="298" t="s">
        <v>5566</v>
      </c>
      <c r="N3424" s="353">
        <v>602</v>
      </c>
      <c r="O3424" s="296"/>
      <c r="P3424" s="297"/>
      <c r="Q3424" s="293"/>
      <c r="R3424" s="293"/>
      <c r="S3424" s="293"/>
    </row>
    <row r="3425" spans="1:19" ht="15">
      <c r="A3425" s="293"/>
      <c r="B3425" s="247">
        <f t="shared" si="20"/>
        <v>6880</v>
      </c>
      <c r="C3425" s="293" t="s">
        <v>5557</v>
      </c>
      <c r="D3425" s="294" t="s">
        <v>5625</v>
      </c>
      <c r="E3425" s="455">
        <v>1800</v>
      </c>
      <c r="F3425" s="293" t="s">
        <v>5969</v>
      </c>
      <c r="G3425" s="293" t="s">
        <v>5633</v>
      </c>
      <c r="H3425" s="544" t="s">
        <v>5587</v>
      </c>
      <c r="I3425" s="293" t="s">
        <v>164</v>
      </c>
      <c r="J3425" s="256" t="s">
        <v>761</v>
      </c>
      <c r="K3425" s="293" t="s">
        <v>279</v>
      </c>
      <c r="L3425" s="251" t="s">
        <v>5636</v>
      </c>
      <c r="M3425" s="298" t="s">
        <v>5624</v>
      </c>
      <c r="N3425" s="353">
        <v>609</v>
      </c>
      <c r="O3425" s="296"/>
      <c r="P3425" s="297"/>
      <c r="Q3425" s="293"/>
      <c r="R3425" s="293"/>
      <c r="S3425" s="293"/>
    </row>
    <row r="3426" spans="1:19" ht="15">
      <c r="A3426" s="293"/>
      <c r="B3426" s="247">
        <f t="shared" si="20"/>
        <v>6881</v>
      </c>
      <c r="C3426" s="293" t="s">
        <v>5557</v>
      </c>
      <c r="D3426" s="294" t="s">
        <v>5584</v>
      </c>
      <c r="E3426" s="455">
        <v>2520</v>
      </c>
      <c r="F3426" s="293" t="s">
        <v>5969</v>
      </c>
      <c r="G3426" s="293" t="s">
        <v>5633</v>
      </c>
      <c r="H3426" s="544" t="s">
        <v>5587</v>
      </c>
      <c r="I3426" s="293" t="s">
        <v>164</v>
      </c>
      <c r="J3426" s="256" t="s">
        <v>761</v>
      </c>
      <c r="K3426" s="293" t="s">
        <v>279</v>
      </c>
      <c r="L3426" s="251" t="s">
        <v>5637</v>
      </c>
      <c r="M3426" s="298" t="s">
        <v>5583</v>
      </c>
      <c r="N3426" s="353">
        <v>608</v>
      </c>
      <c r="O3426" s="296"/>
      <c r="P3426" s="297"/>
      <c r="Q3426" s="293"/>
      <c r="R3426" s="293"/>
      <c r="S3426" s="293"/>
    </row>
    <row r="3427" spans="1:19" ht="15">
      <c r="A3427" s="293"/>
      <c r="B3427" s="247">
        <f t="shared" si="20"/>
        <v>6882</v>
      </c>
      <c r="C3427" s="293" t="s">
        <v>5557</v>
      </c>
      <c r="D3427" s="294" t="s">
        <v>5582</v>
      </c>
      <c r="E3427" s="455">
        <v>2520</v>
      </c>
      <c r="F3427" s="293" t="s">
        <v>5969</v>
      </c>
      <c r="G3427" s="293" t="s">
        <v>5633</v>
      </c>
      <c r="H3427" s="544" t="s">
        <v>5587</v>
      </c>
      <c r="I3427" s="293" t="s">
        <v>164</v>
      </c>
      <c r="J3427" s="256" t="s">
        <v>761</v>
      </c>
      <c r="K3427" s="293" t="s">
        <v>279</v>
      </c>
      <c r="L3427" s="251" t="s">
        <v>5638</v>
      </c>
      <c r="M3427" s="298" t="s">
        <v>5581</v>
      </c>
      <c r="N3427" s="353">
        <v>607</v>
      </c>
      <c r="O3427" s="296"/>
      <c r="P3427" s="297"/>
      <c r="Q3427" s="293"/>
      <c r="R3427" s="293"/>
      <c r="S3427" s="293"/>
    </row>
    <row r="3428" spans="1:19" ht="15">
      <c r="A3428" s="293"/>
      <c r="B3428" s="247">
        <f t="shared" si="20"/>
        <v>6883</v>
      </c>
      <c r="C3428" s="293" t="s">
        <v>429</v>
      </c>
      <c r="D3428" s="294" t="s">
        <v>4965</v>
      </c>
      <c r="E3428" s="455">
        <v>1600</v>
      </c>
      <c r="F3428" s="293" t="s">
        <v>166</v>
      </c>
      <c r="G3428" s="293" t="s">
        <v>7</v>
      </c>
      <c r="H3428" s="544" t="s">
        <v>5587</v>
      </c>
      <c r="I3428" s="293" t="s">
        <v>164</v>
      </c>
      <c r="J3428" s="256" t="s">
        <v>5642</v>
      </c>
      <c r="K3428" s="293" t="s">
        <v>903</v>
      </c>
      <c r="L3428" s="251" t="s">
        <v>5639</v>
      </c>
      <c r="M3428" s="298" t="s">
        <v>4964</v>
      </c>
      <c r="N3428" s="353">
        <v>575</v>
      </c>
      <c r="O3428" s="296"/>
      <c r="P3428" s="297"/>
      <c r="Q3428" s="293"/>
      <c r="R3428" s="293"/>
      <c r="S3428" s="293"/>
    </row>
    <row r="3429" spans="1:19" ht="15">
      <c r="A3429" s="293"/>
      <c r="B3429" s="247">
        <f t="shared" si="20"/>
        <v>6884</v>
      </c>
      <c r="C3429" s="293" t="s">
        <v>429</v>
      </c>
      <c r="D3429" s="294" t="s">
        <v>2433</v>
      </c>
      <c r="E3429" s="455">
        <v>3349</v>
      </c>
      <c r="F3429" s="293" t="s">
        <v>865</v>
      </c>
      <c r="G3429" s="293" t="s">
        <v>7</v>
      </c>
      <c r="H3429" s="544" t="s">
        <v>5587</v>
      </c>
      <c r="I3429" s="293" t="s">
        <v>164</v>
      </c>
      <c r="J3429" s="256" t="s">
        <v>3496</v>
      </c>
      <c r="K3429" s="293" t="s">
        <v>1770</v>
      </c>
      <c r="L3429" s="251" t="s">
        <v>5640</v>
      </c>
      <c r="M3429" s="298" t="s">
        <v>2432</v>
      </c>
      <c r="N3429" s="353">
        <v>372</v>
      </c>
      <c r="O3429" s="296"/>
      <c r="P3429" s="297"/>
      <c r="Q3429" s="293"/>
      <c r="R3429" s="293"/>
      <c r="S3429" s="293"/>
    </row>
    <row r="3430" spans="1:19" ht="15">
      <c r="A3430" s="293"/>
      <c r="B3430" s="247">
        <f t="shared" si="20"/>
        <v>6885</v>
      </c>
      <c r="C3430" s="293" t="s">
        <v>429</v>
      </c>
      <c r="D3430" s="294" t="s">
        <v>2831</v>
      </c>
      <c r="E3430" s="455">
        <v>2180</v>
      </c>
      <c r="F3430" s="293" t="s">
        <v>303</v>
      </c>
      <c r="G3430" s="293" t="s">
        <v>4314</v>
      </c>
      <c r="H3430" s="544" t="s">
        <v>5587</v>
      </c>
      <c r="I3430" s="293" t="s">
        <v>164</v>
      </c>
      <c r="J3430" s="256" t="s">
        <v>5672</v>
      </c>
      <c r="K3430" s="293" t="s">
        <v>1775</v>
      </c>
      <c r="L3430" s="251" t="s">
        <v>5641</v>
      </c>
      <c r="M3430" s="298" t="s">
        <v>2830</v>
      </c>
      <c r="N3430" s="353">
        <v>410</v>
      </c>
      <c r="O3430" s="296"/>
      <c r="P3430" s="297"/>
      <c r="Q3430" s="293"/>
      <c r="R3430" s="293"/>
      <c r="S3430" s="293"/>
    </row>
    <row r="3431" spans="1:19" ht="15">
      <c r="A3431" s="293"/>
      <c r="B3431" s="247">
        <f t="shared" si="20"/>
        <v>6886</v>
      </c>
      <c r="C3431" s="293" t="s">
        <v>429</v>
      </c>
      <c r="D3431" s="294" t="s">
        <v>2896</v>
      </c>
      <c r="E3431" s="455">
        <v>2275</v>
      </c>
      <c r="F3431" s="293" t="s">
        <v>518</v>
      </c>
      <c r="G3431" s="293" t="s">
        <v>7</v>
      </c>
      <c r="H3431" s="544" t="s">
        <v>5650</v>
      </c>
      <c r="I3431" s="293" t="s">
        <v>164</v>
      </c>
      <c r="J3431" s="256" t="s">
        <v>5660</v>
      </c>
      <c r="K3431" s="293" t="s">
        <v>1771</v>
      </c>
      <c r="L3431" s="251" t="s">
        <v>5653</v>
      </c>
      <c r="M3431" s="298" t="s">
        <v>2894</v>
      </c>
      <c r="N3431" s="353">
        <v>429</v>
      </c>
      <c r="O3431" s="296"/>
      <c r="P3431" s="297"/>
      <c r="Q3431" s="293"/>
      <c r="R3431" s="293"/>
      <c r="S3431" s="293"/>
    </row>
    <row r="3432" spans="1:19" ht="15">
      <c r="A3432" s="293"/>
      <c r="B3432" s="247">
        <f t="shared" si="20"/>
        <v>6887</v>
      </c>
      <c r="C3432" s="293" t="s">
        <v>429</v>
      </c>
      <c r="D3432" s="294" t="s">
        <v>2900</v>
      </c>
      <c r="E3432" s="455">
        <v>2275</v>
      </c>
      <c r="F3432" s="293" t="s">
        <v>518</v>
      </c>
      <c r="G3432" s="293" t="s">
        <v>7</v>
      </c>
      <c r="H3432" s="544" t="s">
        <v>5650</v>
      </c>
      <c r="I3432" s="293" t="s">
        <v>164</v>
      </c>
      <c r="J3432" s="256" t="s">
        <v>5660</v>
      </c>
      <c r="K3432" s="293" t="s">
        <v>1771</v>
      </c>
      <c r="L3432" s="251" t="s">
        <v>5654</v>
      </c>
      <c r="M3432" s="298" t="s">
        <v>2898</v>
      </c>
      <c r="N3432" s="353">
        <v>430</v>
      </c>
      <c r="O3432" s="296"/>
      <c r="P3432" s="297"/>
      <c r="Q3432" s="293"/>
      <c r="R3432" s="293"/>
      <c r="S3432" s="293"/>
    </row>
    <row r="3433" spans="1:19" ht="15">
      <c r="A3433" s="293"/>
      <c r="B3433" s="247">
        <f t="shared" si="20"/>
        <v>6888</v>
      </c>
      <c r="C3433" s="293" t="s">
        <v>429</v>
      </c>
      <c r="D3433" s="294" t="s">
        <v>2116</v>
      </c>
      <c r="E3433" s="455">
        <v>4400</v>
      </c>
      <c r="F3433" s="293" t="s">
        <v>163</v>
      </c>
      <c r="G3433" s="293" t="s">
        <v>7</v>
      </c>
      <c r="H3433" s="544" t="s">
        <v>5650</v>
      </c>
      <c r="I3433" s="293" t="s">
        <v>164</v>
      </c>
      <c r="J3433" s="256" t="s">
        <v>5661</v>
      </c>
      <c r="K3433" s="293" t="s">
        <v>1751</v>
      </c>
      <c r="L3433" s="251" t="s">
        <v>5655</v>
      </c>
      <c r="M3433" s="298" t="s">
        <v>2115</v>
      </c>
      <c r="N3433" s="353">
        <v>361</v>
      </c>
      <c r="O3433" s="296"/>
      <c r="P3433" s="297"/>
      <c r="Q3433" s="293"/>
      <c r="R3433" s="293"/>
      <c r="S3433" s="293"/>
    </row>
    <row r="3434" spans="1:19" ht="15">
      <c r="A3434" s="293"/>
      <c r="B3434" s="247">
        <f t="shared" si="20"/>
        <v>6889</v>
      </c>
      <c r="C3434" s="293" t="s">
        <v>429</v>
      </c>
      <c r="D3434" s="539" t="s">
        <v>5404</v>
      </c>
      <c r="E3434" s="455">
        <v>600</v>
      </c>
      <c r="F3434" s="293" t="s">
        <v>166</v>
      </c>
      <c r="G3434" s="457" t="s">
        <v>4314</v>
      </c>
      <c r="H3434" s="544" t="s">
        <v>5651</v>
      </c>
      <c r="I3434" s="293" t="s">
        <v>164</v>
      </c>
      <c r="J3434" s="256" t="s">
        <v>5671</v>
      </c>
      <c r="K3434" s="293" t="s">
        <v>903</v>
      </c>
      <c r="L3434" s="251" t="s">
        <v>5656</v>
      </c>
      <c r="M3434" s="298" t="s">
        <v>5403</v>
      </c>
      <c r="N3434" s="353">
        <v>594</v>
      </c>
      <c r="O3434" s="296"/>
      <c r="P3434" s="297"/>
      <c r="Q3434" s="293"/>
      <c r="R3434" s="293"/>
      <c r="S3434" s="293"/>
    </row>
    <row r="3435" spans="1:19" ht="15">
      <c r="A3435" s="293"/>
      <c r="B3435" s="247">
        <f t="shared" si="20"/>
        <v>6890</v>
      </c>
      <c r="C3435" s="293" t="s">
        <v>429</v>
      </c>
      <c r="D3435" s="294" t="s">
        <v>5647</v>
      </c>
      <c r="E3435" s="455">
        <v>1000</v>
      </c>
      <c r="F3435" s="293" t="s">
        <v>163</v>
      </c>
      <c r="G3435" s="293" t="s">
        <v>7</v>
      </c>
      <c r="H3435" s="544" t="s">
        <v>5651</v>
      </c>
      <c r="I3435" s="293" t="s">
        <v>187</v>
      </c>
      <c r="J3435" s="256"/>
      <c r="K3435" s="293" t="s">
        <v>1751</v>
      </c>
      <c r="L3435" s="251" t="s">
        <v>5657</v>
      </c>
      <c r="M3435" s="298" t="s">
        <v>5646</v>
      </c>
      <c r="N3435" s="353">
        <v>610</v>
      </c>
      <c r="O3435" s="296"/>
      <c r="P3435" s="297"/>
      <c r="Q3435" s="293"/>
      <c r="R3435" s="293"/>
      <c r="S3435" s="293"/>
    </row>
    <row r="3436" spans="1:19" ht="15">
      <c r="A3436" s="293"/>
      <c r="B3436" s="247">
        <f t="shared" si="20"/>
        <v>6891</v>
      </c>
      <c r="C3436" s="293" t="s">
        <v>429</v>
      </c>
      <c r="D3436" s="294" t="s">
        <v>2904</v>
      </c>
      <c r="E3436" s="455">
        <v>3500</v>
      </c>
      <c r="F3436" s="293" t="s">
        <v>865</v>
      </c>
      <c r="G3436" s="293" t="s">
        <v>4405</v>
      </c>
      <c r="H3436" s="544" t="s">
        <v>5652</v>
      </c>
      <c r="I3436" s="293" t="s">
        <v>164</v>
      </c>
      <c r="J3436" s="256" t="s">
        <v>3507</v>
      </c>
      <c r="K3436" s="293" t="s">
        <v>1770</v>
      </c>
      <c r="L3436" s="251" t="s">
        <v>5658</v>
      </c>
      <c r="M3436" s="298" t="s">
        <v>2903</v>
      </c>
      <c r="N3436" s="353">
        <v>431</v>
      </c>
      <c r="O3436" s="296"/>
      <c r="P3436" s="297"/>
      <c r="Q3436" s="293"/>
      <c r="R3436" s="293"/>
      <c r="S3436" s="293"/>
    </row>
    <row r="3437" spans="1:19" ht="15">
      <c r="A3437" s="293"/>
      <c r="B3437" s="247">
        <f t="shared" si="20"/>
        <v>6892</v>
      </c>
      <c r="C3437" s="293" t="s">
        <v>429</v>
      </c>
      <c r="D3437" s="294" t="s">
        <v>291</v>
      </c>
      <c r="E3437" s="455">
        <v>10500</v>
      </c>
      <c r="F3437" s="293" t="s">
        <v>198</v>
      </c>
      <c r="G3437" s="293" t="s">
        <v>7</v>
      </c>
      <c r="H3437" s="544" t="s">
        <v>5652</v>
      </c>
      <c r="I3437" s="293" t="s">
        <v>164</v>
      </c>
      <c r="J3437" s="256" t="s">
        <v>4968</v>
      </c>
      <c r="K3437" s="293" t="s">
        <v>1749</v>
      </c>
      <c r="L3437" s="251" t="s">
        <v>5659</v>
      </c>
      <c r="M3437" s="298" t="s">
        <v>1314</v>
      </c>
      <c r="N3437" s="353">
        <v>176</v>
      </c>
      <c r="O3437" s="296"/>
      <c r="P3437" s="297"/>
      <c r="Q3437" s="293"/>
      <c r="R3437" s="293"/>
      <c r="S3437" s="293"/>
    </row>
    <row r="3438" spans="1:19" ht="15">
      <c r="A3438" s="293"/>
      <c r="B3438" s="247">
        <f t="shared" si="20"/>
        <v>6893</v>
      </c>
      <c r="C3438" s="252" t="s">
        <v>5711</v>
      </c>
      <c r="D3438" s="252" t="s">
        <v>5690</v>
      </c>
      <c r="E3438" s="583">
        <v>2900</v>
      </c>
      <c r="F3438" s="252" t="s">
        <v>2945</v>
      </c>
      <c r="G3438" s="253" t="s">
        <v>5696</v>
      </c>
      <c r="H3438" s="252">
        <v>45218</v>
      </c>
      <c r="I3438" s="254" t="s">
        <v>164</v>
      </c>
      <c r="J3438" s="254" t="s">
        <v>5707</v>
      </c>
      <c r="K3438" s="252" t="s">
        <v>2946</v>
      </c>
      <c r="L3438" s="742" t="s">
        <v>5697</v>
      </c>
      <c r="M3438" s="252" t="s">
        <v>5689</v>
      </c>
      <c r="N3438" s="249">
        <v>612</v>
      </c>
      <c r="O3438" s="296"/>
      <c r="P3438" s="297"/>
      <c r="Q3438" s="293"/>
      <c r="R3438" s="293"/>
      <c r="S3438" s="293"/>
    </row>
    <row r="3439" spans="1:19" ht="15">
      <c r="A3439" s="293"/>
      <c r="B3439" s="247">
        <f t="shared" si="20"/>
        <v>6894</v>
      </c>
      <c r="C3439" s="252" t="s">
        <v>5711</v>
      </c>
      <c r="D3439" s="252" t="s">
        <v>5690</v>
      </c>
      <c r="E3439" s="583">
        <v>4000</v>
      </c>
      <c r="F3439" s="252" t="s">
        <v>2945</v>
      </c>
      <c r="G3439" s="253" t="s">
        <v>5696</v>
      </c>
      <c r="H3439" s="252">
        <v>45202</v>
      </c>
      <c r="I3439" s="254" t="s">
        <v>164</v>
      </c>
      <c r="J3439" s="254" t="s">
        <v>5707</v>
      </c>
      <c r="K3439" s="252" t="s">
        <v>2946</v>
      </c>
      <c r="L3439" s="742" t="s">
        <v>5698</v>
      </c>
      <c r="M3439" s="252" t="s">
        <v>5689</v>
      </c>
      <c r="N3439" s="249">
        <v>612</v>
      </c>
      <c r="O3439" s="296"/>
      <c r="P3439" s="297"/>
      <c r="Q3439" s="293"/>
      <c r="R3439" s="293"/>
      <c r="S3439" s="293"/>
    </row>
    <row r="3440" spans="1:19" ht="17.399999999999999">
      <c r="A3440" s="293"/>
      <c r="B3440" s="247">
        <f t="shared" si="20"/>
        <v>6895</v>
      </c>
      <c r="C3440" s="252" t="s">
        <v>429</v>
      </c>
      <c r="D3440" s="252" t="s">
        <v>229</v>
      </c>
      <c r="E3440" s="583">
        <v>1290</v>
      </c>
      <c r="F3440" s="252" t="s">
        <v>198</v>
      </c>
      <c r="G3440" s="253" t="s">
        <v>7</v>
      </c>
      <c r="H3440" s="252" t="s">
        <v>5680</v>
      </c>
      <c r="I3440" s="254" t="s">
        <v>383</v>
      </c>
      <c r="J3440" s="254" t="s">
        <v>5708</v>
      </c>
      <c r="K3440" s="252" t="s">
        <v>1749</v>
      </c>
      <c r="L3440" s="742" t="s">
        <v>5699</v>
      </c>
      <c r="M3440" s="252" t="s">
        <v>1311</v>
      </c>
      <c r="N3440" s="249">
        <v>174</v>
      </c>
      <c r="O3440" s="591"/>
      <c r="P3440" s="297"/>
      <c r="Q3440" s="293"/>
      <c r="R3440" s="293"/>
      <c r="S3440" s="293"/>
    </row>
    <row r="3441" spans="1:19" ht="15">
      <c r="A3441" s="293"/>
      <c r="B3441" s="247">
        <f t="shared" si="20"/>
        <v>6896</v>
      </c>
      <c r="C3441" s="252" t="s">
        <v>429</v>
      </c>
      <c r="D3441" s="252" t="s">
        <v>8684</v>
      </c>
      <c r="E3441" s="583">
        <v>8200</v>
      </c>
      <c r="F3441" s="252" t="s">
        <v>198</v>
      </c>
      <c r="G3441" s="253" t="s">
        <v>7</v>
      </c>
      <c r="H3441" s="252" t="s">
        <v>5680</v>
      </c>
      <c r="I3441" s="254" t="s">
        <v>164</v>
      </c>
      <c r="J3441" s="254" t="s">
        <v>5709</v>
      </c>
      <c r="K3441" s="252" t="s">
        <v>1749</v>
      </c>
      <c r="L3441" s="742" t="s">
        <v>5700</v>
      </c>
      <c r="M3441" s="252" t="s">
        <v>2871</v>
      </c>
      <c r="N3441" s="249">
        <v>422</v>
      </c>
      <c r="O3441" s="296"/>
      <c r="P3441" s="297"/>
      <c r="Q3441" s="293"/>
      <c r="R3441" s="293"/>
      <c r="S3441" s="293"/>
    </row>
    <row r="3442" spans="1:19" ht="15">
      <c r="A3442" s="293"/>
      <c r="B3442" s="247">
        <f t="shared" si="20"/>
        <v>6897</v>
      </c>
      <c r="C3442" s="252" t="s">
        <v>429</v>
      </c>
      <c r="D3442" s="252" t="s">
        <v>557</v>
      </c>
      <c r="E3442" s="583">
        <v>5200</v>
      </c>
      <c r="F3442" s="252" t="s">
        <v>198</v>
      </c>
      <c r="G3442" s="253" t="s">
        <v>7</v>
      </c>
      <c r="H3442" s="252" t="s">
        <v>5680</v>
      </c>
      <c r="I3442" s="293" t="s">
        <v>164</v>
      </c>
      <c r="J3442" s="256" t="s">
        <v>3597</v>
      </c>
      <c r="K3442" s="252" t="s">
        <v>1749</v>
      </c>
      <c r="L3442" s="742" t="s">
        <v>5701</v>
      </c>
      <c r="M3442" s="252" t="s">
        <v>127</v>
      </c>
      <c r="N3442" s="249">
        <v>577</v>
      </c>
      <c r="O3442" s="296"/>
      <c r="P3442" s="297"/>
      <c r="Q3442" s="293"/>
      <c r="R3442" s="293"/>
      <c r="S3442" s="293"/>
    </row>
    <row r="3443" spans="1:19" ht="15">
      <c r="A3443" s="293"/>
      <c r="B3443" s="247">
        <f t="shared" si="20"/>
        <v>6898</v>
      </c>
      <c r="C3443" s="252" t="s">
        <v>429</v>
      </c>
      <c r="D3443" s="252" t="s">
        <v>580</v>
      </c>
      <c r="E3443" s="583">
        <v>1260</v>
      </c>
      <c r="F3443" s="252" t="s">
        <v>865</v>
      </c>
      <c r="G3443" s="253" t="s">
        <v>4405</v>
      </c>
      <c r="H3443" s="252" t="s">
        <v>5680</v>
      </c>
      <c r="I3443" s="254" t="s">
        <v>383</v>
      </c>
      <c r="J3443" s="254" t="s">
        <v>5766</v>
      </c>
      <c r="K3443" s="252" t="s">
        <v>1770</v>
      </c>
      <c r="L3443" s="742" t="s">
        <v>5702</v>
      </c>
      <c r="M3443" s="252" t="s">
        <v>848</v>
      </c>
      <c r="N3443" s="249">
        <v>306</v>
      </c>
      <c r="O3443" s="296"/>
      <c r="P3443" s="297"/>
      <c r="Q3443" s="293"/>
      <c r="R3443" s="293"/>
      <c r="S3443" s="293"/>
    </row>
    <row r="3444" spans="1:19" ht="15">
      <c r="A3444" s="293"/>
      <c r="B3444" s="247">
        <f t="shared" si="20"/>
        <v>6899</v>
      </c>
      <c r="C3444" s="252" t="s">
        <v>5711</v>
      </c>
      <c r="D3444" s="252" t="s">
        <v>5685</v>
      </c>
      <c r="E3444" s="583">
        <v>2000</v>
      </c>
      <c r="F3444" s="252" t="s">
        <v>2945</v>
      </c>
      <c r="G3444" s="253" t="s">
        <v>4314</v>
      </c>
      <c r="H3444" s="252">
        <v>45203</v>
      </c>
      <c r="I3444" s="254" t="s">
        <v>164</v>
      </c>
      <c r="J3444" s="254" t="s">
        <v>5710</v>
      </c>
      <c r="K3444" s="252" t="s">
        <v>2946</v>
      </c>
      <c r="L3444" s="742" t="s">
        <v>5703</v>
      </c>
      <c r="M3444" s="252" t="s">
        <v>5683</v>
      </c>
      <c r="N3444" s="249">
        <v>611</v>
      </c>
      <c r="O3444" s="296"/>
      <c r="P3444" s="297"/>
      <c r="Q3444" s="293"/>
      <c r="R3444" s="293"/>
      <c r="S3444" s="293"/>
    </row>
    <row r="3445" spans="1:19" ht="15">
      <c r="A3445" s="293"/>
      <c r="B3445" s="247">
        <f t="shared" si="20"/>
        <v>6900</v>
      </c>
      <c r="C3445" s="252" t="s">
        <v>429</v>
      </c>
      <c r="D3445" s="582" t="s">
        <v>2038</v>
      </c>
      <c r="E3445" s="583">
        <v>1405.13</v>
      </c>
      <c r="F3445" s="252" t="s">
        <v>2038</v>
      </c>
      <c r="G3445" s="253" t="s">
        <v>4314</v>
      </c>
      <c r="H3445" s="252">
        <v>45202</v>
      </c>
      <c r="I3445" s="254" t="s">
        <v>164</v>
      </c>
      <c r="J3445" s="254"/>
      <c r="K3445" s="252" t="s">
        <v>2038</v>
      </c>
      <c r="L3445" s="742" t="s">
        <v>5704</v>
      </c>
      <c r="M3445" s="252" t="s">
        <v>2834</v>
      </c>
      <c r="N3445" s="249">
        <v>411</v>
      </c>
      <c r="O3445" s="296"/>
      <c r="P3445" s="297"/>
      <c r="Q3445" s="293"/>
      <c r="R3445" s="293"/>
      <c r="S3445" s="293"/>
    </row>
    <row r="3446" spans="1:19" ht="15">
      <c r="A3446" s="293"/>
      <c r="B3446" s="247">
        <f t="shared" si="20"/>
        <v>6901</v>
      </c>
      <c r="C3446" s="252" t="s">
        <v>429</v>
      </c>
      <c r="D3446" s="252" t="s">
        <v>381</v>
      </c>
      <c r="E3446" s="583">
        <v>2520</v>
      </c>
      <c r="F3446" s="252" t="s">
        <v>198</v>
      </c>
      <c r="G3446" s="253" t="s">
        <v>7</v>
      </c>
      <c r="H3446" s="252" t="s">
        <v>5681</v>
      </c>
      <c r="I3446" s="254" t="s">
        <v>383</v>
      </c>
      <c r="J3446" s="254" t="s">
        <v>5708</v>
      </c>
      <c r="K3446" s="252" t="s">
        <v>1749</v>
      </c>
      <c r="L3446" s="742" t="s">
        <v>5705</v>
      </c>
      <c r="M3446" s="252" t="s">
        <v>154</v>
      </c>
      <c r="N3446" s="249">
        <v>92</v>
      </c>
      <c r="O3446" s="296"/>
      <c r="P3446" s="297"/>
      <c r="Q3446" s="293"/>
      <c r="R3446" s="293"/>
      <c r="S3446" s="293"/>
    </row>
    <row r="3447" spans="1:19" ht="15">
      <c r="A3447" s="293"/>
      <c r="B3447" s="247">
        <f t="shared" si="20"/>
        <v>6902</v>
      </c>
      <c r="C3447" s="255" t="s">
        <v>429</v>
      </c>
      <c r="D3447" s="255" t="s">
        <v>4398</v>
      </c>
      <c r="E3447" s="248">
        <v>2275</v>
      </c>
      <c r="F3447" s="255" t="s">
        <v>303</v>
      </c>
      <c r="G3447" s="457" t="s">
        <v>4314</v>
      </c>
      <c r="H3447" s="255" t="s">
        <v>5681</v>
      </c>
      <c r="I3447" s="256" t="s">
        <v>164</v>
      </c>
      <c r="J3447" s="256" t="s">
        <v>5725</v>
      </c>
      <c r="K3447" s="255" t="s">
        <v>1775</v>
      </c>
      <c r="L3447" s="742" t="s">
        <v>5706</v>
      </c>
      <c r="M3447" s="255" t="s">
        <v>4397</v>
      </c>
      <c r="N3447" s="183">
        <v>488</v>
      </c>
      <c r="O3447" s="296"/>
      <c r="P3447" s="297"/>
      <c r="Q3447" s="293"/>
      <c r="R3447" s="293"/>
      <c r="S3447" s="293"/>
    </row>
    <row r="3448" spans="1:19" ht="15.6">
      <c r="A3448" s="293"/>
      <c r="B3448" s="247">
        <f t="shared" si="20"/>
        <v>6903</v>
      </c>
      <c r="C3448" s="255" t="str">
        <f>IF('HTR PREVIA'!$L5&lt;&gt;"", _xlfn.XLOOKUP('HTR PREVIA'!$L5,BASE_A[No.],BASE_A[SEDE], "POR IDENTIFICAR"), "")</f>
        <v>SALTILLO</v>
      </c>
      <c r="D3448" s="582" t="s">
        <v>2038</v>
      </c>
      <c r="E3448" s="248">
        <v>1000</v>
      </c>
      <c r="F3448" s="252" t="s">
        <v>2038</v>
      </c>
      <c r="G3448" s="457" t="str">
        <f ca="1">IF(MID('HTR PREVIA'!$K5,1,19)="Abono Interbancario", "SPEI", 'HTR PREVIA'!$K5)</f>
        <v>SPEI</v>
      </c>
      <c r="H3448" s="103" t="s">
        <v>5720</v>
      </c>
      <c r="I3448" s="256" t="s">
        <v>402</v>
      </c>
      <c r="J3448" s="256"/>
      <c r="K3448" s="255" t="str">
        <f>IF('HTR PREVIA'!$L5&lt;&gt;"", _xlfn.XLOOKUP('HTR PREVIA'!$L5, BASE_A[No.], BASE_A[Grado], "POR IDENTIFICAR"), "")</f>
        <v>JT DOCTORADO EN DERECHO</v>
      </c>
      <c r="L3448" s="742" t="str">
        <f ca="1">IFERROR(MID('HTR PREVIA'!$A5, FIND("No. de Autorización:",'HTR PREVIA'!$A5)+20, FIND("Nombre del Emisor",'HTR PREVIA'!$A5)- FIND("No. de Autorización:",'HTR PREVIA'!$A5)-20), MID('HTR PREVIA'!$A5, FIND("No. ",'HTR PREVIA'!$A5 )+20,10))</f>
        <v xml:space="preserve"> 02998389
</v>
      </c>
      <c r="M3448" s="252" t="s">
        <v>2834</v>
      </c>
      <c r="N3448" s="249">
        <v>411</v>
      </c>
      <c r="O3448" s="296"/>
      <c r="P3448" s="297"/>
      <c r="Q3448" s="293"/>
      <c r="R3448" s="293"/>
      <c r="S3448" s="293"/>
    </row>
    <row r="3449" spans="1:19" ht="15">
      <c r="A3449" s="293"/>
      <c r="B3449" s="247">
        <f t="shared" si="20"/>
        <v>6904</v>
      </c>
      <c r="C3449" s="255" t="str">
        <f>IF('HTR PREVIA'!$L6&lt;&gt;"", _xlfn.XLOOKUP('HTR PREVIA'!$L6,BASE_A[No.],BASE_A[SEDE], "POR IDENTIFICAR"), "")</f>
        <v>SALTILLO</v>
      </c>
      <c r="D3449" s="582" t="s">
        <v>2038</v>
      </c>
      <c r="E3449" s="248">
        <v>1500</v>
      </c>
      <c r="F3449" s="252" t="s">
        <v>2038</v>
      </c>
      <c r="G3449" s="457" t="str">
        <f ca="1">IF(MID('HTR PREVIA'!$K6,1,19)="Abono Interbancario", "SPEI", 'HTR PREVIA'!$K6)</f>
        <v>SPEI</v>
      </c>
      <c r="H3449" s="255" t="str">
        <f ca="1">ORIGEN!A3</f>
        <v>15/09/2025</v>
      </c>
      <c r="I3449" s="256" t="s">
        <v>402</v>
      </c>
      <c r="J3449" s="256"/>
      <c r="K3449" s="255" t="str">
        <f>IF('HTR PREVIA'!$L6&lt;&gt;"", _xlfn.XLOOKUP('HTR PREVIA'!$L6, BASE_A[No.], BASE_A[Grado], "POR IDENTIFICAR"), "")</f>
        <v>JT DOCTORADO EN DERECHO</v>
      </c>
      <c r="L3449" s="742" t="str">
        <f ca="1">IFERROR(MID('HTR PREVIA'!$A6, FIND("No. de Autorización:",'HTR PREVIA'!$A6)+20, FIND("Nombre del Emisor",'HTR PREVIA'!$A6)- FIND("No. de Autorización:",'HTR PREVIA'!$A6)-20), MID('HTR PREVIA'!$A6, FIND("No. ",'HTR PREVIA'!$A6 )+20,10))</f>
        <v xml:space="preserve"> 03328756
</v>
      </c>
      <c r="M3449" s="252" t="s">
        <v>5741</v>
      </c>
      <c r="N3449" s="249">
        <v>411</v>
      </c>
      <c r="O3449" s="296"/>
      <c r="P3449" s="297"/>
      <c r="Q3449" s="293"/>
      <c r="R3449" s="293"/>
      <c r="S3449" s="293"/>
    </row>
    <row r="3450" spans="1:19" ht="15">
      <c r="A3450" s="293"/>
      <c r="B3450" s="247">
        <f t="shared" si="20"/>
        <v>6905</v>
      </c>
      <c r="C3450" s="255" t="s">
        <v>427</v>
      </c>
      <c r="D3450" s="582" t="s">
        <v>3854</v>
      </c>
      <c r="E3450" s="248">
        <v>2275</v>
      </c>
      <c r="F3450" s="252" t="s">
        <v>518</v>
      </c>
      <c r="G3450" s="457" t="s">
        <v>1875</v>
      </c>
      <c r="H3450" s="255" t="s">
        <v>5681</v>
      </c>
      <c r="I3450" s="256" t="s">
        <v>164</v>
      </c>
      <c r="J3450" s="256" t="s">
        <v>3467</v>
      </c>
      <c r="K3450" s="255" t="s">
        <v>1771</v>
      </c>
      <c r="L3450" s="742">
        <v>829389</v>
      </c>
      <c r="M3450" s="252" t="s">
        <v>3853</v>
      </c>
      <c r="N3450" s="249">
        <v>460</v>
      </c>
      <c r="O3450" s="296"/>
      <c r="P3450" s="297"/>
      <c r="Q3450" s="293"/>
      <c r="R3450" s="293"/>
      <c r="S3450" s="293"/>
    </row>
    <row r="3451" spans="1:19" ht="15.6">
      <c r="A3451" s="293"/>
      <c r="B3451" s="247">
        <f t="shared" si="20"/>
        <v>6906</v>
      </c>
      <c r="C3451" s="255" t="s">
        <v>427</v>
      </c>
      <c r="D3451" s="582" t="s">
        <v>2038</v>
      </c>
      <c r="E3451" s="248">
        <v>2000</v>
      </c>
      <c r="F3451" s="252" t="s">
        <v>2038</v>
      </c>
      <c r="G3451" s="457" t="str">
        <f ca="1">IF(MID('HTR PREVIA'!$K8,1,19)="Abono Interbancario", "SPEI", 'HTR PREVIA'!$K8)</f>
        <v>SPEI</v>
      </c>
      <c r="H3451" s="103" t="s">
        <v>5721</v>
      </c>
      <c r="I3451" s="256" t="s">
        <v>402</v>
      </c>
      <c r="J3451" s="256"/>
      <c r="K3451" s="255" t="str">
        <f>IF('HTR PREVIA'!$L8&lt;&gt;"", _xlfn.XLOOKUP('HTR PREVIA'!$L8, BASE_A[No.], BASE_A[Grado], "POR IDENTIFICAR"), "")</f>
        <v>POR IDENTIFICAR</v>
      </c>
      <c r="L3451" s="742" t="str">
        <f ca="1">IFERROR(MID('HTR PREVIA'!$A8, FIND("No. de Autorización:",'HTR PREVIA'!$A8)+20, FIND("Nombre del Emisor",'HTR PREVIA'!$A8)- FIND("No. de Autorización:",'HTR PREVIA'!$A8)-20), MID('HTR PREVIA'!$A8, FIND("No. ",'HTR PREVIA'!$A8 )+20,10))</f>
        <v xml:space="preserve"> 00022555
</v>
      </c>
      <c r="M3451" s="252" t="s">
        <v>5742</v>
      </c>
      <c r="N3451" s="249">
        <v>411</v>
      </c>
      <c r="O3451" s="296"/>
      <c r="P3451" s="297"/>
      <c r="Q3451" s="293"/>
      <c r="R3451" s="293"/>
      <c r="S3451" s="293"/>
    </row>
    <row r="3452" spans="1:19" ht="15.6">
      <c r="A3452" s="293"/>
      <c r="B3452" s="247">
        <f t="shared" si="20"/>
        <v>6907</v>
      </c>
      <c r="C3452" s="255" t="s">
        <v>427</v>
      </c>
      <c r="D3452" s="28" t="s">
        <v>4869</v>
      </c>
      <c r="E3452" s="248">
        <v>5200</v>
      </c>
      <c r="F3452" s="293" t="s">
        <v>198</v>
      </c>
      <c r="G3452" s="457" t="str">
        <f ca="1">IF(MID('HTR PREVIA'!$K9,1,19)="Abono Interbancario", "SPEI", 'HTR PREVIA'!$K9)</f>
        <v xml:space="preserve">2661
</v>
      </c>
      <c r="H3452" s="103" t="s">
        <v>5722</v>
      </c>
      <c r="I3452" s="256" t="s">
        <v>164</v>
      </c>
      <c r="J3452" s="256" t="s">
        <v>5224</v>
      </c>
      <c r="K3452" s="255" t="s">
        <v>4087</v>
      </c>
      <c r="L3452" s="742" t="str">
        <f ca="1">IFERROR(MID('HTR PREVIA'!$A9, FIND("No. de Autorización:",'HTR PREVIA'!$A9)+20, FIND("Nombre del Emisor",'HTR PREVIA'!$A9)- FIND("No. de Autorización:",'HTR PREVIA'!$A9)-20), MID('HTR PREVIA'!$A9, FIND("No. ",'HTR PREVIA'!$A9 )+20,10))</f>
        <v xml:space="preserve"> 97794</v>
      </c>
      <c r="M3452" s="298" t="s">
        <v>4868</v>
      </c>
      <c r="N3452" s="183">
        <v>566</v>
      </c>
      <c r="O3452" s="296"/>
      <c r="P3452" s="297"/>
      <c r="Q3452" s="293"/>
      <c r="R3452" s="293"/>
      <c r="S3452" s="293"/>
    </row>
    <row r="3453" spans="1:19" ht="15.6">
      <c r="A3453" s="293"/>
      <c r="B3453" s="247">
        <f t="shared" si="20"/>
        <v>6908</v>
      </c>
      <c r="C3453" s="255" t="str">
        <f>IF('HTR PREVIA'!$L10&lt;&gt;"", _xlfn.XLOOKUP('HTR PREVIA'!$L10,BASE_A[No.],BASE_A[SEDE], "POR IDENTIFICAR"), "")</f>
        <v>SALTILLO</v>
      </c>
      <c r="D3453" s="28" t="s">
        <v>725</v>
      </c>
      <c r="E3453" s="248">
        <v>2000</v>
      </c>
      <c r="F3453" s="255" t="s">
        <v>518</v>
      </c>
      <c r="G3453" s="457" t="str">
        <f ca="1">IF(MID('HTR PREVIA'!$K10,1,19)="Abono Interbancario", "SPEI", 'HTR PREVIA'!$K10)</f>
        <v xml:space="preserve">2660
</v>
      </c>
      <c r="H3453" s="103" t="s">
        <v>5723</v>
      </c>
      <c r="I3453" s="256" t="s">
        <v>224</v>
      </c>
      <c r="J3453" s="254" t="s">
        <v>5553</v>
      </c>
      <c r="K3453" s="255" t="str">
        <f>IF('HTR PREVIA'!$L10&lt;&gt;"", _xlfn.XLOOKUP('HTR PREVIA'!$L10, BASE_A[No.], BASE_A[Grado], "POR IDENTIFICAR"), "")</f>
        <v>DOCTORADO EN DERECHO</v>
      </c>
      <c r="L3453" s="745" t="s">
        <v>5767</v>
      </c>
      <c r="M3453" s="255" t="s">
        <v>842</v>
      </c>
      <c r="N3453" s="249">
        <v>371</v>
      </c>
      <c r="O3453" s="296"/>
      <c r="P3453" s="297"/>
      <c r="Q3453" s="293"/>
      <c r="R3453" s="293"/>
      <c r="S3453" s="293"/>
    </row>
    <row r="3454" spans="1:19" ht="15.6">
      <c r="A3454" s="293"/>
      <c r="B3454" s="247">
        <f t="shared" si="20"/>
        <v>6909</v>
      </c>
      <c r="C3454" s="255" t="str">
        <f>IF('HTR PREVIA'!$L11&lt;&gt;"", _xlfn.XLOOKUP('HTR PREVIA'!$L11,BASE_A[No.],BASE_A[SEDE], "POR IDENTIFICAR"), "")</f>
        <v>CANCÚN</v>
      </c>
      <c r="D3454" s="28" t="s">
        <v>5724</v>
      </c>
      <c r="E3454" s="248">
        <v>1650</v>
      </c>
      <c r="F3454" s="255" t="s">
        <v>303</v>
      </c>
      <c r="G3454" s="457" t="s">
        <v>7</v>
      </c>
      <c r="H3454" s="103" t="s">
        <v>5723</v>
      </c>
      <c r="I3454" s="256" t="s">
        <v>164</v>
      </c>
      <c r="J3454" s="256" t="s">
        <v>2487</v>
      </c>
      <c r="K3454" s="293" t="s">
        <v>903</v>
      </c>
      <c r="L3454" s="251">
        <v>571402</v>
      </c>
      <c r="M3454" s="298" t="s">
        <v>5693</v>
      </c>
      <c r="N3454" s="183">
        <v>613</v>
      </c>
      <c r="O3454" s="296"/>
      <c r="P3454" s="297"/>
      <c r="Q3454" s="293"/>
      <c r="R3454" s="293"/>
      <c r="S3454" s="293"/>
    </row>
    <row r="3455" spans="1:19" ht="15.6">
      <c r="A3455" s="293"/>
      <c r="B3455" s="247">
        <f t="shared" ref="B3455:B3518" si="21">B3454+1</f>
        <v>6910</v>
      </c>
      <c r="C3455" s="293" t="s">
        <v>429</v>
      </c>
      <c r="D3455" s="28" t="s">
        <v>5647</v>
      </c>
      <c r="E3455" s="248">
        <v>600</v>
      </c>
      <c r="F3455" s="255" t="s">
        <v>163</v>
      </c>
      <c r="G3455" s="457" t="str">
        <f ca="1">IF(MID('HTR PREVIA'!$K12,1,19)="Abono Interbancario", "SPEI", 'HTR PREVIA'!$K12)</f>
        <v>SPEI</v>
      </c>
      <c r="H3455" s="103" t="s">
        <v>5723</v>
      </c>
      <c r="I3455" s="256" t="s">
        <v>2279</v>
      </c>
      <c r="J3455" s="256" t="s">
        <v>3944</v>
      </c>
      <c r="K3455" s="293" t="s">
        <v>903</v>
      </c>
      <c r="L3455" s="251" t="s">
        <v>5727</v>
      </c>
      <c r="M3455" s="298" t="s">
        <v>5646</v>
      </c>
      <c r="N3455" s="183">
        <v>610</v>
      </c>
      <c r="O3455" s="296"/>
      <c r="P3455" s="297"/>
      <c r="Q3455" s="293"/>
      <c r="R3455" s="293"/>
      <c r="S3455" s="293"/>
    </row>
    <row r="3456" spans="1:19" ht="15.6">
      <c r="A3456" s="293"/>
      <c r="B3456" s="247">
        <f t="shared" si="21"/>
        <v>6911</v>
      </c>
      <c r="C3456" s="255" t="s">
        <v>427</v>
      </c>
      <c r="D3456" s="28" t="s">
        <v>592</v>
      </c>
      <c r="E3456" s="248">
        <v>1260</v>
      </c>
      <c r="F3456" s="255" t="s">
        <v>865</v>
      </c>
      <c r="G3456" s="457" t="str">
        <f ca="1">IF(MID('HTR PREVIA'!$K13,1,19)="Abono Interbancario", "SPEI", 'HTR PREVIA'!$K13)</f>
        <v>SPEI</v>
      </c>
      <c r="H3456" s="103" t="s">
        <v>5723</v>
      </c>
      <c r="I3456" s="256" t="s">
        <v>383</v>
      </c>
      <c r="J3456" s="256" t="s">
        <v>398</v>
      </c>
      <c r="K3456" s="293" t="s">
        <v>903</v>
      </c>
      <c r="L3456" s="251" t="s">
        <v>5728</v>
      </c>
      <c r="M3456" s="298" t="s">
        <v>838</v>
      </c>
      <c r="N3456" s="183">
        <v>283</v>
      </c>
      <c r="O3456" s="296"/>
      <c r="P3456" s="297"/>
      <c r="Q3456" s="293"/>
      <c r="R3456" s="293"/>
      <c r="S3456" s="293"/>
    </row>
    <row r="3457" spans="1:19" ht="15.6">
      <c r="A3457" s="293"/>
      <c r="B3457" s="247">
        <f t="shared" si="21"/>
        <v>6912</v>
      </c>
      <c r="C3457" s="255" t="s">
        <v>427</v>
      </c>
      <c r="D3457" s="582" t="s">
        <v>4468</v>
      </c>
      <c r="E3457" s="455">
        <v>109970.16</v>
      </c>
      <c r="F3457" s="252" t="s">
        <v>2038</v>
      </c>
      <c r="G3457" s="457" t="str">
        <f ca="1">IF(MID('HTR PREVIA'!$K14,1,19)="Abono Interbancario", "SPEI", 'HTR PREVIA'!$K14)</f>
        <v>SPEI</v>
      </c>
      <c r="H3457" s="103" t="s">
        <v>5723</v>
      </c>
      <c r="I3457" s="256" t="s">
        <v>164</v>
      </c>
      <c r="J3457" s="256" t="s">
        <v>5740</v>
      </c>
      <c r="K3457" s="293" t="s">
        <v>5726</v>
      </c>
      <c r="L3457" s="251" t="s">
        <v>5729</v>
      </c>
      <c r="M3457" s="255" t="s">
        <v>2834</v>
      </c>
      <c r="N3457" s="183">
        <v>411</v>
      </c>
      <c r="O3457" s="296"/>
      <c r="P3457" s="297"/>
      <c r="Q3457" s="293"/>
      <c r="R3457" s="293"/>
      <c r="S3457" s="293"/>
    </row>
    <row r="3458" spans="1:19" ht="15">
      <c r="A3458" s="293"/>
      <c r="B3458" s="247">
        <f t="shared" si="21"/>
        <v>6913</v>
      </c>
      <c r="C3458" s="293" t="s">
        <v>429</v>
      </c>
      <c r="D3458" s="28" t="s">
        <v>725</v>
      </c>
      <c r="E3458" s="455">
        <v>7000</v>
      </c>
      <c r="F3458" s="293" t="s">
        <v>865</v>
      </c>
      <c r="G3458" s="293" t="s">
        <v>7</v>
      </c>
      <c r="H3458" s="544" t="s">
        <v>5731</v>
      </c>
      <c r="I3458" s="293" t="s">
        <v>383</v>
      </c>
      <c r="J3458" s="256" t="s">
        <v>4212</v>
      </c>
      <c r="K3458" s="293" t="s">
        <v>1770</v>
      </c>
      <c r="L3458" s="251" t="s">
        <v>5734</v>
      </c>
      <c r="M3458" s="298" t="s">
        <v>842</v>
      </c>
      <c r="N3458" s="353">
        <v>295</v>
      </c>
      <c r="O3458" s="296"/>
      <c r="P3458" s="297"/>
      <c r="Q3458" s="293"/>
      <c r="R3458" s="293"/>
      <c r="S3458" s="293"/>
    </row>
    <row r="3459" spans="1:19" ht="15.6">
      <c r="A3459" s="293"/>
      <c r="B3459" s="247">
        <f t="shared" si="21"/>
        <v>6914</v>
      </c>
      <c r="C3459" s="103" t="s">
        <v>5557</v>
      </c>
      <c r="D3459" s="103" t="s">
        <v>5752</v>
      </c>
      <c r="E3459" s="207">
        <v>1200</v>
      </c>
      <c r="F3459" s="103" t="s">
        <v>5982</v>
      </c>
      <c r="G3459" s="86" t="s">
        <v>7</v>
      </c>
      <c r="H3459" s="103">
        <v>45229</v>
      </c>
      <c r="I3459" s="135" t="s">
        <v>187</v>
      </c>
      <c r="J3459" s="135" t="s">
        <v>243</v>
      </c>
      <c r="K3459" s="103" t="s">
        <v>243</v>
      </c>
      <c r="L3459" s="251" t="s">
        <v>5735</v>
      </c>
      <c r="M3459" s="103" t="s">
        <v>5751</v>
      </c>
      <c r="N3459">
        <v>619</v>
      </c>
      <c r="O3459" s="296"/>
      <c r="P3459" s="297"/>
      <c r="Q3459" s="293"/>
      <c r="R3459" s="293"/>
      <c r="S3459" s="293"/>
    </row>
    <row r="3460" spans="1:19" ht="15">
      <c r="A3460" s="293"/>
      <c r="B3460" s="247">
        <f t="shared" si="21"/>
        <v>6915</v>
      </c>
      <c r="C3460" s="293" t="s">
        <v>429</v>
      </c>
      <c r="D3460" s="28" t="s">
        <v>87</v>
      </c>
      <c r="E3460" s="455">
        <v>21000</v>
      </c>
      <c r="F3460" s="293" t="s">
        <v>166</v>
      </c>
      <c r="G3460" s="293" t="s">
        <v>4405</v>
      </c>
      <c r="H3460" s="544" t="s">
        <v>5732</v>
      </c>
      <c r="I3460" s="293" t="s">
        <v>224</v>
      </c>
      <c r="J3460" s="256" t="s">
        <v>5069</v>
      </c>
      <c r="K3460" s="293" t="s">
        <v>903</v>
      </c>
      <c r="L3460" s="251" t="s">
        <v>5736</v>
      </c>
      <c r="M3460" s="298" t="s">
        <v>88</v>
      </c>
      <c r="N3460" s="353">
        <v>217</v>
      </c>
      <c r="O3460" s="296"/>
      <c r="P3460" s="297"/>
      <c r="Q3460" s="293"/>
      <c r="R3460" s="293"/>
      <c r="S3460" s="293"/>
    </row>
    <row r="3461" spans="1:19" ht="15">
      <c r="A3461" s="293"/>
      <c r="B3461" s="247">
        <f t="shared" si="21"/>
        <v>6916</v>
      </c>
      <c r="C3461" s="293" t="s">
        <v>429</v>
      </c>
      <c r="D3461" s="28" t="s">
        <v>557</v>
      </c>
      <c r="E3461" s="455">
        <v>5200</v>
      </c>
      <c r="F3461" s="293" t="s">
        <v>198</v>
      </c>
      <c r="G3461" s="293" t="s">
        <v>7</v>
      </c>
      <c r="H3461" s="544" t="s">
        <v>5733</v>
      </c>
      <c r="I3461" s="293" t="s">
        <v>164</v>
      </c>
      <c r="J3461" s="256" t="s">
        <v>2061</v>
      </c>
      <c r="K3461" s="293" t="s">
        <v>1749</v>
      </c>
      <c r="L3461" s="251" t="s">
        <v>5737</v>
      </c>
      <c r="M3461" s="298" t="s">
        <v>127</v>
      </c>
      <c r="N3461" s="353">
        <v>577</v>
      </c>
      <c r="O3461" s="296"/>
      <c r="P3461" s="297"/>
      <c r="Q3461" s="293"/>
      <c r="R3461" s="293"/>
      <c r="S3461" s="293"/>
    </row>
    <row r="3462" spans="1:19" ht="15">
      <c r="A3462" s="293"/>
      <c r="B3462" s="247">
        <f t="shared" si="21"/>
        <v>6917</v>
      </c>
      <c r="C3462" s="293" t="s">
        <v>429</v>
      </c>
      <c r="D3462" s="28" t="s">
        <v>1059</v>
      </c>
      <c r="E3462" s="455">
        <v>10400</v>
      </c>
      <c r="F3462" s="293" t="s">
        <v>303</v>
      </c>
      <c r="G3462" s="293" t="s">
        <v>7</v>
      </c>
      <c r="H3462" s="544" t="s">
        <v>5722</v>
      </c>
      <c r="I3462" s="293" t="s">
        <v>164</v>
      </c>
      <c r="J3462" s="256" t="s">
        <v>5768</v>
      </c>
      <c r="K3462" s="293" t="s">
        <v>1775</v>
      </c>
      <c r="L3462" s="251" t="s">
        <v>5738</v>
      </c>
      <c r="M3462" s="298" t="s">
        <v>1057</v>
      </c>
      <c r="N3462" s="353">
        <v>52</v>
      </c>
      <c r="O3462" s="296"/>
      <c r="P3462" s="297"/>
      <c r="Q3462" s="293"/>
      <c r="R3462" s="293"/>
      <c r="S3462" s="293"/>
    </row>
    <row r="3463" spans="1:19" ht="15">
      <c r="A3463" s="293"/>
      <c r="B3463" s="247">
        <f t="shared" si="21"/>
        <v>6918</v>
      </c>
      <c r="C3463" s="293" t="s">
        <v>429</v>
      </c>
      <c r="D3463" s="28" t="s">
        <v>818</v>
      </c>
      <c r="E3463" s="455">
        <v>9800</v>
      </c>
      <c r="F3463" s="293" t="s">
        <v>865</v>
      </c>
      <c r="G3463" s="293" t="s">
        <v>7</v>
      </c>
      <c r="H3463" s="544" t="s">
        <v>5722</v>
      </c>
      <c r="I3463" s="293" t="s">
        <v>383</v>
      </c>
      <c r="J3463" s="256" t="s">
        <v>4212</v>
      </c>
      <c r="K3463" s="293" t="s">
        <v>1770</v>
      </c>
      <c r="L3463" s="251" t="s">
        <v>5739</v>
      </c>
      <c r="M3463" s="298" t="s">
        <v>860</v>
      </c>
      <c r="N3463" s="353">
        <v>319</v>
      </c>
      <c r="O3463" s="296"/>
      <c r="P3463" s="297"/>
      <c r="Q3463" s="293"/>
      <c r="R3463" s="293"/>
      <c r="S3463" s="293"/>
    </row>
    <row r="3464" spans="1:19" ht="15.6">
      <c r="A3464" s="293"/>
      <c r="B3464" s="247">
        <f t="shared" si="21"/>
        <v>6919</v>
      </c>
      <c r="C3464" s="592" t="s">
        <v>429</v>
      </c>
      <c r="D3464" s="103" t="s">
        <v>725</v>
      </c>
      <c r="E3464" s="597">
        <v>2400</v>
      </c>
      <c r="F3464" s="598" t="s">
        <v>2945</v>
      </c>
      <c r="G3464" s="86" t="s">
        <v>7</v>
      </c>
      <c r="H3464" s="103" t="s">
        <v>5756</v>
      </c>
      <c r="I3464" s="135" t="s">
        <v>402</v>
      </c>
      <c r="J3464" s="254" t="s">
        <v>3176</v>
      </c>
      <c r="K3464" s="103" t="s">
        <v>1771</v>
      </c>
      <c r="L3464" s="745" t="s">
        <v>5757</v>
      </c>
      <c r="M3464" s="103" t="s">
        <v>842</v>
      </c>
      <c r="N3464">
        <v>371</v>
      </c>
      <c r="O3464" s="296"/>
      <c r="P3464" s="297"/>
      <c r="Q3464" s="293"/>
      <c r="R3464" s="293"/>
      <c r="S3464" s="293"/>
    </row>
    <row r="3465" spans="1:19" ht="15.6">
      <c r="A3465" s="293"/>
      <c r="B3465" s="247">
        <f t="shared" si="21"/>
        <v>6920</v>
      </c>
      <c r="C3465" s="592" t="s">
        <v>294</v>
      </c>
      <c r="D3465" s="593" t="s">
        <v>6564</v>
      </c>
      <c r="E3465" s="207">
        <v>1000</v>
      </c>
      <c r="F3465" s="293" t="s">
        <v>303</v>
      </c>
      <c r="G3465" s="86" t="s">
        <v>7</v>
      </c>
      <c r="H3465" s="103" t="s">
        <v>5756</v>
      </c>
      <c r="I3465" s="135" t="s">
        <v>187</v>
      </c>
      <c r="J3465" s="135" t="s">
        <v>4</v>
      </c>
      <c r="K3465" s="598" t="s">
        <v>6636</v>
      </c>
      <c r="L3465" s="745" t="s">
        <v>5758</v>
      </c>
      <c r="M3465" s="598" t="s">
        <v>6563</v>
      </c>
      <c r="N3465">
        <v>688</v>
      </c>
      <c r="O3465" s="296"/>
      <c r="P3465" s="297"/>
      <c r="Q3465" s="293"/>
      <c r="R3465" s="293"/>
      <c r="S3465" s="293"/>
    </row>
    <row r="3466" spans="1:19" ht="15.6">
      <c r="A3466" s="293"/>
      <c r="B3466" s="247">
        <f t="shared" si="21"/>
        <v>6921</v>
      </c>
      <c r="C3466" s="592" t="s">
        <v>429</v>
      </c>
      <c r="D3466" s="103" t="s">
        <v>2195</v>
      </c>
      <c r="E3466" s="207">
        <v>3275</v>
      </c>
      <c r="F3466" s="103" t="s">
        <v>303</v>
      </c>
      <c r="G3466" s="86" t="s">
        <v>7</v>
      </c>
      <c r="H3466" s="103" t="s">
        <v>5756</v>
      </c>
      <c r="I3466" s="135" t="s">
        <v>164</v>
      </c>
      <c r="J3466" s="135" t="s">
        <v>6868</v>
      </c>
      <c r="K3466" s="103" t="s">
        <v>1775</v>
      </c>
      <c r="L3466" s="745" t="s">
        <v>5759</v>
      </c>
      <c r="M3466" s="103" t="s">
        <v>2196</v>
      </c>
      <c r="N3466">
        <v>364</v>
      </c>
      <c r="O3466" s="296"/>
      <c r="P3466" s="297"/>
      <c r="Q3466" s="293"/>
      <c r="R3466" s="293"/>
      <c r="S3466" s="293"/>
    </row>
    <row r="3467" spans="1:19" ht="15.6">
      <c r="A3467" s="293"/>
      <c r="B3467" s="247">
        <f t="shared" si="21"/>
        <v>6922</v>
      </c>
      <c r="C3467" s="592" t="s">
        <v>429</v>
      </c>
      <c r="D3467" s="103" t="s">
        <v>4919</v>
      </c>
      <c r="E3467" s="207">
        <v>31241.23</v>
      </c>
      <c r="F3467" s="103" t="s">
        <v>2050</v>
      </c>
      <c r="G3467" s="86" t="s">
        <v>7</v>
      </c>
      <c r="H3467" s="103" t="s">
        <v>5756</v>
      </c>
      <c r="I3467" s="135" t="s">
        <v>1766</v>
      </c>
      <c r="J3467" s="135" t="s">
        <v>5764</v>
      </c>
      <c r="K3467" s="103" t="s">
        <v>1772</v>
      </c>
      <c r="L3467" s="745" t="s">
        <v>5760</v>
      </c>
      <c r="M3467" s="103" t="s">
        <v>712</v>
      </c>
      <c r="N3467">
        <v>571</v>
      </c>
      <c r="O3467" s="296"/>
      <c r="P3467" s="297"/>
      <c r="Q3467" s="293"/>
      <c r="R3467" s="293"/>
      <c r="S3467" s="293"/>
    </row>
    <row r="3468" spans="1:19" ht="15.6">
      <c r="A3468" s="293"/>
      <c r="B3468" s="247">
        <f t="shared" si="21"/>
        <v>6923</v>
      </c>
      <c r="C3468" s="592" t="s">
        <v>429</v>
      </c>
      <c r="D3468" s="103" t="s">
        <v>580</v>
      </c>
      <c r="E3468" s="207">
        <v>2940</v>
      </c>
      <c r="F3468" s="103" t="s">
        <v>865</v>
      </c>
      <c r="G3468" s="86" t="s">
        <v>7</v>
      </c>
      <c r="H3468" s="103" t="s">
        <v>5731</v>
      </c>
      <c r="I3468" s="135" t="s">
        <v>383</v>
      </c>
      <c r="J3468" s="135" t="s">
        <v>5765</v>
      </c>
      <c r="K3468" s="103" t="s">
        <v>1770</v>
      </c>
      <c r="L3468" s="745" t="s">
        <v>5761</v>
      </c>
      <c r="M3468" s="103" t="s">
        <v>848</v>
      </c>
      <c r="N3468">
        <v>306</v>
      </c>
      <c r="O3468" s="296"/>
      <c r="P3468" s="297"/>
      <c r="Q3468" s="293"/>
      <c r="R3468" s="293"/>
      <c r="S3468" s="293"/>
    </row>
    <row r="3469" spans="1:19" ht="15.6">
      <c r="A3469" s="293"/>
      <c r="B3469" s="247">
        <f t="shared" si="21"/>
        <v>6924</v>
      </c>
      <c r="C3469" s="592" t="s">
        <v>429</v>
      </c>
      <c r="D3469" s="103" t="s">
        <v>1637</v>
      </c>
      <c r="E3469" s="207">
        <v>29000</v>
      </c>
      <c r="F3469" s="103" t="s">
        <v>198</v>
      </c>
      <c r="G3469" s="86" t="s">
        <v>7</v>
      </c>
      <c r="H3469" s="103" t="s">
        <v>5731</v>
      </c>
      <c r="I3469" s="135" t="s">
        <v>224</v>
      </c>
      <c r="J3469" s="135" t="s">
        <v>634</v>
      </c>
      <c r="K3469" s="103" t="s">
        <v>1749</v>
      </c>
      <c r="L3469" s="745" t="s">
        <v>5762</v>
      </c>
      <c r="M3469" s="103" t="s">
        <v>1640</v>
      </c>
      <c r="N3469">
        <v>334</v>
      </c>
      <c r="O3469" s="296"/>
      <c r="P3469" s="297"/>
      <c r="Q3469" s="293"/>
      <c r="R3469" s="293"/>
      <c r="S3469" s="293"/>
    </row>
    <row r="3470" spans="1:19" ht="15.6">
      <c r="A3470" s="293"/>
      <c r="B3470" s="247">
        <f t="shared" si="21"/>
        <v>6925</v>
      </c>
      <c r="C3470" s="592" t="s">
        <v>429</v>
      </c>
      <c r="D3470" s="103" t="s">
        <v>5744</v>
      </c>
      <c r="E3470" s="207">
        <v>20000</v>
      </c>
      <c r="F3470" s="598" t="s">
        <v>255</v>
      </c>
      <c r="G3470" s="86" t="s">
        <v>4314</v>
      </c>
      <c r="H3470" s="103" t="s">
        <v>5731</v>
      </c>
      <c r="I3470" s="135" t="s">
        <v>164</v>
      </c>
      <c r="J3470" s="135" t="s">
        <v>6183</v>
      </c>
      <c r="K3470" s="598" t="s">
        <v>1749</v>
      </c>
      <c r="L3470" s="745" t="s">
        <v>5763</v>
      </c>
      <c r="M3470" s="103" t="s">
        <v>5910</v>
      </c>
      <c r="N3470">
        <v>614</v>
      </c>
      <c r="O3470" s="296"/>
      <c r="P3470" s="297"/>
      <c r="Q3470" s="293"/>
      <c r="R3470" s="293"/>
      <c r="S3470" s="293"/>
    </row>
    <row r="3471" spans="1:19" ht="15">
      <c r="A3471" s="293"/>
      <c r="B3471" s="247">
        <f t="shared" si="21"/>
        <v>6926</v>
      </c>
      <c r="C3471" s="293" t="s">
        <v>429</v>
      </c>
      <c r="D3471" s="28" t="s">
        <v>5625</v>
      </c>
      <c r="E3471" s="455">
        <v>1800</v>
      </c>
      <c r="F3471" s="293" t="s">
        <v>5969</v>
      </c>
      <c r="G3471" s="253" t="s">
        <v>4314</v>
      </c>
      <c r="H3471" s="544" t="s">
        <v>5779</v>
      </c>
      <c r="I3471" s="293" t="s">
        <v>164</v>
      </c>
      <c r="J3471" s="256" t="s">
        <v>792</v>
      </c>
      <c r="K3471" s="293" t="s">
        <v>279</v>
      </c>
      <c r="L3471" s="251" t="s">
        <v>5782</v>
      </c>
      <c r="M3471" s="298" t="s">
        <v>5624</v>
      </c>
      <c r="N3471" s="353">
        <v>609</v>
      </c>
      <c r="O3471" s="296"/>
      <c r="P3471" s="297"/>
      <c r="Q3471" s="293"/>
      <c r="R3471" s="293"/>
      <c r="S3471" s="293"/>
    </row>
    <row r="3472" spans="1:19" ht="15">
      <c r="A3472" s="293"/>
      <c r="B3472" s="247">
        <f t="shared" si="21"/>
        <v>6927</v>
      </c>
      <c r="C3472" s="293" t="s">
        <v>5557</v>
      </c>
      <c r="D3472" s="294" t="s">
        <v>5582</v>
      </c>
      <c r="E3472" s="455">
        <v>2520</v>
      </c>
      <c r="F3472" s="293" t="s">
        <v>5969</v>
      </c>
      <c r="G3472" s="253" t="s">
        <v>4314</v>
      </c>
      <c r="H3472" s="544" t="s">
        <v>5779</v>
      </c>
      <c r="I3472" s="293" t="s">
        <v>164</v>
      </c>
      <c r="J3472" s="256" t="s">
        <v>792</v>
      </c>
      <c r="K3472" s="293" t="s">
        <v>279</v>
      </c>
      <c r="L3472" s="251" t="s">
        <v>5783</v>
      </c>
      <c r="M3472" s="298" t="s">
        <v>5581</v>
      </c>
      <c r="N3472" s="353">
        <v>607</v>
      </c>
      <c r="O3472" s="296"/>
      <c r="P3472" s="297"/>
      <c r="Q3472" s="293"/>
      <c r="R3472" s="293"/>
      <c r="S3472" s="293"/>
    </row>
    <row r="3473" spans="1:19" ht="15">
      <c r="A3473" s="293"/>
      <c r="B3473" s="247">
        <f t="shared" si="21"/>
        <v>6928</v>
      </c>
      <c r="C3473" s="293"/>
      <c r="D3473" s="294" t="s">
        <v>3237</v>
      </c>
      <c r="E3473" s="455"/>
      <c r="F3473" s="293"/>
      <c r="G3473" s="253"/>
      <c r="H3473" s="544" t="s">
        <v>5779</v>
      </c>
      <c r="I3473" s="293" t="s">
        <v>164</v>
      </c>
      <c r="J3473" s="256"/>
      <c r="K3473" s="293" t="s">
        <v>279</v>
      </c>
      <c r="L3473" s="251"/>
      <c r="M3473" s="298"/>
      <c r="N3473" s="353"/>
      <c r="O3473" s="296"/>
      <c r="P3473" s="297"/>
      <c r="Q3473" s="293"/>
      <c r="R3473" s="293"/>
      <c r="S3473" s="293"/>
    </row>
    <row r="3474" spans="1:19" ht="15">
      <c r="A3474" s="293"/>
      <c r="B3474" s="247">
        <f t="shared" si="21"/>
        <v>6929</v>
      </c>
      <c r="C3474" s="293" t="s">
        <v>5557</v>
      </c>
      <c r="D3474" s="294" t="s">
        <v>5576</v>
      </c>
      <c r="E3474" s="455">
        <v>1800</v>
      </c>
      <c r="F3474" s="293" t="s">
        <v>683</v>
      </c>
      <c r="G3474" s="253" t="s">
        <v>4314</v>
      </c>
      <c r="H3474" s="544" t="s">
        <v>5779</v>
      </c>
      <c r="I3474" s="293" t="s">
        <v>164</v>
      </c>
      <c r="J3474" s="256" t="s">
        <v>792</v>
      </c>
      <c r="K3474" s="293" t="s">
        <v>279</v>
      </c>
      <c r="L3474" s="251" t="s">
        <v>5784</v>
      </c>
      <c r="M3474" s="298" t="s">
        <v>5575</v>
      </c>
      <c r="N3474" s="353">
        <v>605</v>
      </c>
      <c r="O3474" s="296"/>
      <c r="P3474" s="297"/>
      <c r="Q3474" s="293"/>
      <c r="R3474" s="293"/>
      <c r="S3474" s="293"/>
    </row>
    <row r="3475" spans="1:19" ht="15">
      <c r="A3475" s="293"/>
      <c r="B3475" s="247">
        <f t="shared" si="21"/>
        <v>6930</v>
      </c>
      <c r="C3475" s="293" t="s">
        <v>429</v>
      </c>
      <c r="D3475" s="294" t="s">
        <v>5573</v>
      </c>
      <c r="E3475" s="455">
        <v>1800</v>
      </c>
      <c r="F3475" s="293" t="s">
        <v>683</v>
      </c>
      <c r="G3475" s="253" t="s">
        <v>4314</v>
      </c>
      <c r="H3475" s="544" t="s">
        <v>5779</v>
      </c>
      <c r="I3475" s="293" t="s">
        <v>164</v>
      </c>
      <c r="J3475" s="256" t="s">
        <v>792</v>
      </c>
      <c r="K3475" s="293" t="s">
        <v>279</v>
      </c>
      <c r="L3475" s="251" t="s">
        <v>5785</v>
      </c>
      <c r="M3475" s="298" t="s">
        <v>5572</v>
      </c>
      <c r="N3475" s="353">
        <v>604</v>
      </c>
      <c r="O3475" s="296"/>
      <c r="P3475" s="297"/>
      <c r="Q3475" s="293"/>
      <c r="R3475" s="293"/>
      <c r="S3475" s="293"/>
    </row>
    <row r="3476" spans="1:19" ht="15">
      <c r="A3476" s="293"/>
      <c r="B3476" s="247">
        <f t="shared" si="21"/>
        <v>6931</v>
      </c>
      <c r="C3476" s="293" t="s">
        <v>429</v>
      </c>
      <c r="D3476" s="294" t="s">
        <v>5567</v>
      </c>
      <c r="E3476" s="455">
        <v>1800</v>
      </c>
      <c r="F3476" s="293" t="s">
        <v>5969</v>
      </c>
      <c r="G3476" s="253" t="s">
        <v>4314</v>
      </c>
      <c r="H3476" s="544" t="s">
        <v>5779</v>
      </c>
      <c r="I3476" s="293" t="s">
        <v>164</v>
      </c>
      <c r="J3476" s="256" t="s">
        <v>792</v>
      </c>
      <c r="K3476" s="293" t="s">
        <v>279</v>
      </c>
      <c r="L3476" s="251" t="s">
        <v>5786</v>
      </c>
      <c r="M3476" s="298" t="s">
        <v>5566</v>
      </c>
      <c r="N3476" s="353">
        <v>602</v>
      </c>
      <c r="O3476" s="296"/>
      <c r="P3476" s="297"/>
      <c r="Q3476" s="293"/>
      <c r="R3476" s="293"/>
      <c r="S3476" s="293"/>
    </row>
    <row r="3477" spans="1:19" ht="15">
      <c r="A3477" s="293"/>
      <c r="B3477" s="247">
        <f t="shared" si="21"/>
        <v>6932</v>
      </c>
      <c r="C3477" s="293" t="s">
        <v>5557</v>
      </c>
      <c r="D3477" s="294" t="s">
        <v>818</v>
      </c>
      <c r="E3477" s="455">
        <v>1800</v>
      </c>
      <c r="F3477" s="293" t="s">
        <v>5969</v>
      </c>
      <c r="G3477" s="253" t="s">
        <v>4314</v>
      </c>
      <c r="H3477" s="544" t="s">
        <v>5779</v>
      </c>
      <c r="I3477" s="293" t="s">
        <v>164</v>
      </c>
      <c r="J3477" s="256" t="s">
        <v>6365</v>
      </c>
      <c r="K3477" s="293" t="s">
        <v>279</v>
      </c>
      <c r="L3477" s="251" t="s">
        <v>5787</v>
      </c>
      <c r="M3477" s="298" t="s">
        <v>860</v>
      </c>
      <c r="N3477" s="353">
        <v>599</v>
      </c>
      <c r="O3477" s="296"/>
      <c r="P3477" s="297"/>
      <c r="Q3477" s="293"/>
      <c r="R3477" s="293"/>
      <c r="S3477" s="293"/>
    </row>
    <row r="3478" spans="1:19" ht="15">
      <c r="A3478" s="293"/>
      <c r="B3478" s="247">
        <f t="shared" si="21"/>
        <v>6933</v>
      </c>
      <c r="C3478" s="293" t="s">
        <v>5557</v>
      </c>
      <c r="D3478" s="294" t="s">
        <v>5559</v>
      </c>
      <c r="E3478" s="455">
        <v>1800</v>
      </c>
      <c r="F3478" s="293" t="s">
        <v>5969</v>
      </c>
      <c r="G3478" s="253" t="s">
        <v>4314</v>
      </c>
      <c r="H3478" s="544" t="s">
        <v>5779</v>
      </c>
      <c r="I3478" s="293" t="s">
        <v>164</v>
      </c>
      <c r="J3478" s="256" t="s">
        <v>792</v>
      </c>
      <c r="K3478" s="293" t="s">
        <v>279</v>
      </c>
      <c r="L3478" s="251" t="s">
        <v>5788</v>
      </c>
      <c r="M3478" s="298" t="s">
        <v>5558</v>
      </c>
      <c r="N3478" s="353">
        <v>598</v>
      </c>
      <c r="O3478" s="296"/>
      <c r="P3478" s="297"/>
      <c r="Q3478" s="293"/>
      <c r="R3478" s="293"/>
      <c r="S3478" s="293"/>
    </row>
    <row r="3479" spans="1:19" ht="15">
      <c r="A3479" s="293"/>
      <c r="B3479" s="247">
        <f t="shared" si="21"/>
        <v>6934</v>
      </c>
      <c r="C3479" s="293" t="s">
        <v>5557</v>
      </c>
      <c r="D3479" s="294" t="s">
        <v>5555</v>
      </c>
      <c r="E3479" s="455">
        <v>1800</v>
      </c>
      <c r="F3479" s="293" t="s">
        <v>683</v>
      </c>
      <c r="G3479" s="253" t="s">
        <v>4314</v>
      </c>
      <c r="H3479" s="544" t="s">
        <v>5779</v>
      </c>
      <c r="I3479" s="293" t="s">
        <v>164</v>
      </c>
      <c r="J3479" s="256" t="s">
        <v>792</v>
      </c>
      <c r="K3479" s="293" t="s">
        <v>279</v>
      </c>
      <c r="L3479" s="251" t="s">
        <v>5789</v>
      </c>
      <c r="M3479" s="298" t="s">
        <v>5554</v>
      </c>
      <c r="N3479" s="353">
        <v>597</v>
      </c>
      <c r="O3479" s="296"/>
      <c r="P3479" s="297"/>
      <c r="Q3479" s="293"/>
      <c r="R3479" s="293"/>
      <c r="S3479" s="293"/>
    </row>
    <row r="3480" spans="1:19" ht="15">
      <c r="A3480" s="293"/>
      <c r="B3480" s="247">
        <f t="shared" si="21"/>
        <v>6935</v>
      </c>
      <c r="C3480" s="293" t="s">
        <v>429</v>
      </c>
      <c r="D3480" s="294" t="s">
        <v>2222</v>
      </c>
      <c r="E3480" s="455">
        <v>2000</v>
      </c>
      <c r="F3480" s="293" t="s">
        <v>163</v>
      </c>
      <c r="G3480" s="293" t="s">
        <v>7</v>
      </c>
      <c r="H3480" s="544" t="s">
        <v>5779</v>
      </c>
      <c r="I3480" s="293" t="s">
        <v>224</v>
      </c>
      <c r="J3480" s="293" t="s">
        <v>5801</v>
      </c>
      <c r="K3480" s="293" t="s">
        <v>1751</v>
      </c>
      <c r="L3480" s="251" t="s">
        <v>5790</v>
      </c>
      <c r="M3480" s="298" t="s">
        <v>2013</v>
      </c>
      <c r="N3480" s="353">
        <v>347</v>
      </c>
      <c r="O3480" s="296"/>
      <c r="P3480" s="297"/>
      <c r="Q3480" s="293"/>
      <c r="R3480" s="293"/>
      <c r="S3480" s="293"/>
    </row>
    <row r="3481" spans="1:19" ht="15">
      <c r="A3481" s="293"/>
      <c r="B3481" s="247">
        <f t="shared" si="21"/>
        <v>6936</v>
      </c>
      <c r="C3481" s="293" t="s">
        <v>429</v>
      </c>
      <c r="D3481" s="294" t="s">
        <v>4958</v>
      </c>
      <c r="E3481" s="455">
        <v>3497</v>
      </c>
      <c r="F3481" s="293" t="s">
        <v>198</v>
      </c>
      <c r="G3481" s="253" t="s">
        <v>4314</v>
      </c>
      <c r="H3481" s="544" t="s">
        <v>5779</v>
      </c>
      <c r="I3481" s="293" t="s">
        <v>164</v>
      </c>
      <c r="J3481" s="256" t="s">
        <v>5253</v>
      </c>
      <c r="K3481" s="293" t="s">
        <v>1749</v>
      </c>
      <c r="L3481" s="251" t="s">
        <v>5791</v>
      </c>
      <c r="M3481" s="298" t="s">
        <v>4955</v>
      </c>
      <c r="N3481" s="353">
        <v>573</v>
      </c>
      <c r="O3481" s="296"/>
      <c r="P3481" s="297"/>
      <c r="Q3481" s="293"/>
      <c r="R3481" s="293"/>
      <c r="S3481" s="293"/>
    </row>
    <row r="3482" spans="1:19" ht="15">
      <c r="A3482" s="293"/>
      <c r="B3482" s="247">
        <f t="shared" si="21"/>
        <v>6937</v>
      </c>
      <c r="C3482" s="293" t="s">
        <v>429</v>
      </c>
      <c r="D3482" s="294" t="s">
        <v>412</v>
      </c>
      <c r="E3482" s="455">
        <v>2800</v>
      </c>
      <c r="F3482" s="293" t="s">
        <v>865</v>
      </c>
      <c r="G3482" s="293" t="s">
        <v>7</v>
      </c>
      <c r="H3482" s="544" t="s">
        <v>5779</v>
      </c>
      <c r="I3482" s="293" t="s">
        <v>164</v>
      </c>
      <c r="J3482" s="256" t="s">
        <v>5802</v>
      </c>
      <c r="K3482" s="293" t="s">
        <v>1770</v>
      </c>
      <c r="L3482" s="251" t="s">
        <v>5792</v>
      </c>
      <c r="M3482" s="298" t="s">
        <v>822</v>
      </c>
      <c r="N3482" s="353">
        <v>374</v>
      </c>
      <c r="O3482" s="296"/>
      <c r="P3482" s="297"/>
      <c r="Q3482" s="293"/>
      <c r="R3482" s="293"/>
      <c r="S3482" s="293"/>
    </row>
    <row r="3483" spans="1:19" ht="15">
      <c r="A3483" s="293"/>
      <c r="B3483" s="247">
        <f t="shared" si="21"/>
        <v>6938</v>
      </c>
      <c r="C3483" s="293" t="s">
        <v>429</v>
      </c>
      <c r="D3483" s="294" t="s">
        <v>5324</v>
      </c>
      <c r="E3483" s="455">
        <v>1650</v>
      </c>
      <c r="F3483" s="293" t="s">
        <v>518</v>
      </c>
      <c r="G3483" s="293" t="s">
        <v>7</v>
      </c>
      <c r="H3483" s="544" t="s">
        <v>5779</v>
      </c>
      <c r="I3483" s="293" t="s">
        <v>164</v>
      </c>
      <c r="J3483" s="256" t="s">
        <v>6716</v>
      </c>
      <c r="K3483" s="293" t="s">
        <v>1771</v>
      </c>
      <c r="L3483" s="251" t="s">
        <v>5793</v>
      </c>
      <c r="M3483" s="298" t="s">
        <v>5323</v>
      </c>
      <c r="N3483" s="353">
        <v>589</v>
      </c>
      <c r="O3483" s="296"/>
      <c r="P3483" s="297"/>
      <c r="Q3483" s="293"/>
      <c r="R3483" s="293"/>
      <c r="S3483" s="293"/>
    </row>
    <row r="3484" spans="1:19" ht="15">
      <c r="A3484" s="293"/>
      <c r="B3484" s="247">
        <f t="shared" si="21"/>
        <v>6939</v>
      </c>
      <c r="C3484" s="293" t="s">
        <v>429</v>
      </c>
      <c r="D3484" s="294" t="s">
        <v>2933</v>
      </c>
      <c r="E3484" s="455">
        <v>3497</v>
      </c>
      <c r="F3484" s="293" t="s">
        <v>198</v>
      </c>
      <c r="G3484" s="293" t="s">
        <v>7</v>
      </c>
      <c r="H3484" s="544" t="s">
        <v>5779</v>
      </c>
      <c r="I3484" s="293" t="s">
        <v>164</v>
      </c>
      <c r="J3484" s="256" t="s">
        <v>2606</v>
      </c>
      <c r="K3484" s="293" t="s">
        <v>1749</v>
      </c>
      <c r="L3484" s="251" t="s">
        <v>5794</v>
      </c>
      <c r="M3484" s="298" t="s">
        <v>2932</v>
      </c>
      <c r="N3484" s="353">
        <v>445</v>
      </c>
      <c r="O3484" s="296"/>
      <c r="P3484" s="297"/>
      <c r="Q3484" s="293"/>
      <c r="R3484" s="293"/>
      <c r="S3484" s="293"/>
    </row>
    <row r="3485" spans="1:19" ht="15">
      <c r="A3485" s="293"/>
      <c r="B3485" s="247">
        <f t="shared" si="21"/>
        <v>6940</v>
      </c>
      <c r="C3485" s="293" t="s">
        <v>429</v>
      </c>
      <c r="D3485" s="294" t="s">
        <v>4598</v>
      </c>
      <c r="E3485" s="455">
        <v>2275</v>
      </c>
      <c r="F3485" s="293" t="s">
        <v>518</v>
      </c>
      <c r="G3485" s="253" t="s">
        <v>4314</v>
      </c>
      <c r="H3485" s="544" t="s">
        <v>5779</v>
      </c>
      <c r="I3485" s="293" t="s">
        <v>164</v>
      </c>
      <c r="J3485" s="256" t="s">
        <v>5130</v>
      </c>
      <c r="K3485" s="293" t="s">
        <v>1771</v>
      </c>
      <c r="L3485" s="251" t="s">
        <v>5795</v>
      </c>
      <c r="M3485" s="298" t="s">
        <v>2887</v>
      </c>
      <c r="N3485" s="353">
        <v>427</v>
      </c>
      <c r="O3485" s="296" t="s">
        <v>686</v>
      </c>
      <c r="P3485" s="297"/>
      <c r="Q3485" s="293"/>
      <c r="R3485" s="293"/>
      <c r="S3485" s="293"/>
    </row>
    <row r="3486" spans="1:19" ht="15">
      <c r="A3486" s="293"/>
      <c r="B3486" s="247">
        <f t="shared" si="21"/>
        <v>6941</v>
      </c>
      <c r="C3486" s="293" t="s">
        <v>429</v>
      </c>
      <c r="D3486" s="294" t="s">
        <v>4523</v>
      </c>
      <c r="E3486" s="455">
        <v>5200</v>
      </c>
      <c r="F3486" s="293" t="s">
        <v>865</v>
      </c>
      <c r="G3486" s="293" t="s">
        <v>7</v>
      </c>
      <c r="H3486" s="544" t="s">
        <v>5779</v>
      </c>
      <c r="I3486" s="293" t="s">
        <v>164</v>
      </c>
      <c r="J3486" s="256" t="s">
        <v>3463</v>
      </c>
      <c r="K3486" s="293" t="s">
        <v>1770</v>
      </c>
      <c r="L3486" s="251" t="s">
        <v>5796</v>
      </c>
      <c r="M3486" s="298" t="s">
        <v>4522</v>
      </c>
      <c r="N3486" s="353">
        <v>496</v>
      </c>
      <c r="O3486" s="296"/>
      <c r="P3486" s="297"/>
      <c r="Q3486" s="293"/>
      <c r="R3486" s="293"/>
      <c r="S3486" s="293"/>
    </row>
    <row r="3487" spans="1:19" ht="15">
      <c r="A3487" s="293"/>
      <c r="B3487" s="247">
        <f t="shared" si="21"/>
        <v>6942</v>
      </c>
      <c r="C3487" s="293" t="s">
        <v>429</v>
      </c>
      <c r="D3487" s="294" t="s">
        <v>78</v>
      </c>
      <c r="E3487" s="455">
        <v>1600</v>
      </c>
      <c r="F3487" s="293" t="s">
        <v>166</v>
      </c>
      <c r="G3487" s="293" t="s">
        <v>7</v>
      </c>
      <c r="H3487" s="544" t="s">
        <v>5780</v>
      </c>
      <c r="I3487" s="293" t="s">
        <v>164</v>
      </c>
      <c r="J3487" s="256" t="s">
        <v>5803</v>
      </c>
      <c r="K3487" s="293" t="s">
        <v>903</v>
      </c>
      <c r="L3487" s="251" t="s">
        <v>5797</v>
      </c>
      <c r="M3487" s="298" t="s">
        <v>79</v>
      </c>
      <c r="N3487" s="353">
        <v>213</v>
      </c>
      <c r="O3487" s="296"/>
      <c r="P3487" s="297"/>
      <c r="Q3487" s="293"/>
      <c r="R3487" s="293"/>
      <c r="S3487" s="293"/>
    </row>
    <row r="3488" spans="1:19" ht="15">
      <c r="A3488" s="293"/>
      <c r="B3488" s="247">
        <f t="shared" si="21"/>
        <v>6943</v>
      </c>
      <c r="C3488" s="293" t="s">
        <v>429</v>
      </c>
      <c r="D3488" s="294" t="s">
        <v>4084</v>
      </c>
      <c r="E3488" s="455">
        <v>5200</v>
      </c>
      <c r="F3488" s="293" t="s">
        <v>198</v>
      </c>
      <c r="G3488" s="293" t="s">
        <v>7</v>
      </c>
      <c r="H3488" s="544" t="s">
        <v>5780</v>
      </c>
      <c r="I3488" s="293" t="s">
        <v>164</v>
      </c>
      <c r="J3488" s="256" t="s">
        <v>5804</v>
      </c>
      <c r="K3488" s="293" t="s">
        <v>1749</v>
      </c>
      <c r="L3488" s="251" t="s">
        <v>5798</v>
      </c>
      <c r="M3488" s="298" t="s">
        <v>4083</v>
      </c>
      <c r="N3488" s="353">
        <v>464</v>
      </c>
      <c r="O3488" s="296"/>
      <c r="P3488" s="297"/>
      <c r="Q3488" s="293"/>
      <c r="R3488" s="293"/>
      <c r="S3488" s="293"/>
    </row>
    <row r="3489" spans="1:19" ht="15">
      <c r="A3489" s="293"/>
      <c r="B3489" s="247">
        <f t="shared" si="21"/>
        <v>6944</v>
      </c>
      <c r="C3489" s="293" t="s">
        <v>429</v>
      </c>
      <c r="D3489" s="294" t="s">
        <v>5647</v>
      </c>
      <c r="E3489" s="455">
        <v>2000</v>
      </c>
      <c r="F3489" s="293" t="s">
        <v>163</v>
      </c>
      <c r="G3489" s="293" t="s">
        <v>7</v>
      </c>
      <c r="H3489" s="544" t="s">
        <v>5780</v>
      </c>
      <c r="I3489" s="293" t="s">
        <v>164</v>
      </c>
      <c r="J3489" s="256" t="s">
        <v>3217</v>
      </c>
      <c r="K3489" s="293" t="s">
        <v>1751</v>
      </c>
      <c r="L3489" s="251" t="s">
        <v>5799</v>
      </c>
      <c r="M3489" s="298" t="s">
        <v>5646</v>
      </c>
      <c r="N3489" s="353">
        <v>610</v>
      </c>
      <c r="O3489" s="296"/>
      <c r="P3489" s="297"/>
      <c r="Q3489" s="293"/>
      <c r="R3489" s="293"/>
      <c r="S3489" s="293"/>
    </row>
    <row r="3490" spans="1:19" ht="15">
      <c r="A3490" s="293"/>
      <c r="B3490" s="247">
        <f t="shared" si="21"/>
        <v>6945</v>
      </c>
      <c r="C3490" s="293" t="s">
        <v>429</v>
      </c>
      <c r="D3490" s="294" t="s">
        <v>989</v>
      </c>
      <c r="E3490" s="455">
        <v>4200</v>
      </c>
      <c r="F3490" s="293" t="s">
        <v>163</v>
      </c>
      <c r="G3490" s="293" t="s">
        <v>7</v>
      </c>
      <c r="H3490" s="544" t="s">
        <v>5781</v>
      </c>
      <c r="I3490" s="293" t="s">
        <v>164</v>
      </c>
      <c r="J3490" s="256" t="s">
        <v>3188</v>
      </c>
      <c r="K3490" s="293" t="s">
        <v>1751</v>
      </c>
      <c r="L3490" s="251" t="s">
        <v>5800</v>
      </c>
      <c r="M3490" s="298" t="s">
        <v>987</v>
      </c>
      <c r="N3490" s="353">
        <v>471</v>
      </c>
      <c r="O3490" s="296"/>
      <c r="P3490" s="297"/>
      <c r="Q3490" s="293"/>
      <c r="R3490" s="293"/>
      <c r="S3490" s="293"/>
    </row>
    <row r="3491" spans="1:19" ht="15">
      <c r="A3491" s="293"/>
      <c r="B3491" s="247">
        <f t="shared" si="21"/>
        <v>6946</v>
      </c>
      <c r="C3491" s="293" t="s">
        <v>429</v>
      </c>
      <c r="D3491" s="294" t="s">
        <v>291</v>
      </c>
      <c r="E3491" s="455">
        <v>1400</v>
      </c>
      <c r="F3491" s="293" t="s">
        <v>198</v>
      </c>
      <c r="G3491" s="293" t="s">
        <v>7</v>
      </c>
      <c r="H3491" s="544" t="s">
        <v>5779</v>
      </c>
      <c r="I3491" s="293" t="s">
        <v>383</v>
      </c>
      <c r="J3491" s="256" t="s">
        <v>5812</v>
      </c>
      <c r="K3491" s="293" t="s">
        <v>1749</v>
      </c>
      <c r="L3491" s="251" t="s">
        <v>5808</v>
      </c>
      <c r="M3491" s="298" t="s">
        <v>1314</v>
      </c>
      <c r="N3491" s="353">
        <v>176</v>
      </c>
      <c r="O3491" s="296"/>
      <c r="P3491" s="297"/>
      <c r="Q3491" s="293"/>
      <c r="R3491" s="293"/>
      <c r="S3491" s="293"/>
    </row>
    <row r="3492" spans="1:19" ht="15">
      <c r="A3492" s="293"/>
      <c r="B3492" s="247">
        <f t="shared" si="21"/>
        <v>6947</v>
      </c>
      <c r="C3492" s="293" t="s">
        <v>429</v>
      </c>
      <c r="D3492" s="294" t="s">
        <v>4133</v>
      </c>
      <c r="E3492" s="455">
        <v>5200</v>
      </c>
      <c r="F3492" s="293" t="s">
        <v>865</v>
      </c>
      <c r="G3492" s="293" t="s">
        <v>7</v>
      </c>
      <c r="H3492" s="544" t="s">
        <v>5779</v>
      </c>
      <c r="I3492" s="293" t="s">
        <v>164</v>
      </c>
      <c r="J3492" s="256" t="s">
        <v>5811</v>
      </c>
      <c r="K3492" s="293" t="s">
        <v>1770</v>
      </c>
      <c r="L3492" s="251" t="s">
        <v>5809</v>
      </c>
      <c r="M3492" s="298" t="s">
        <v>4132</v>
      </c>
      <c r="N3492" s="353">
        <v>466</v>
      </c>
      <c r="O3492" s="296" t="s">
        <v>686</v>
      </c>
      <c r="P3492" s="297"/>
      <c r="Q3492" s="293"/>
      <c r="R3492" s="293"/>
      <c r="S3492" s="293"/>
    </row>
    <row r="3493" spans="1:19" ht="15">
      <c r="A3493" s="293"/>
      <c r="B3493" s="247">
        <f t="shared" si="21"/>
        <v>6948</v>
      </c>
      <c r="C3493" s="293" t="s">
        <v>429</v>
      </c>
      <c r="D3493" s="294" t="s">
        <v>291</v>
      </c>
      <c r="E3493" s="455">
        <v>4800</v>
      </c>
      <c r="F3493" s="293" t="s">
        <v>198</v>
      </c>
      <c r="G3493" s="293" t="s">
        <v>7</v>
      </c>
      <c r="H3493" s="544" t="s">
        <v>5779</v>
      </c>
      <c r="I3493" s="293" t="s">
        <v>383</v>
      </c>
      <c r="J3493" s="256" t="s">
        <v>5813</v>
      </c>
      <c r="K3493" s="293" t="s">
        <v>1749</v>
      </c>
      <c r="L3493" s="251" t="s">
        <v>5810</v>
      </c>
      <c r="M3493" s="298" t="s">
        <v>1314</v>
      </c>
      <c r="N3493" s="353">
        <v>176</v>
      </c>
      <c r="O3493" s="296"/>
      <c r="P3493" s="297"/>
      <c r="Q3493" s="293"/>
      <c r="R3493" s="293"/>
      <c r="S3493" s="293"/>
    </row>
    <row r="3494" spans="1:19" ht="15">
      <c r="A3494" s="293"/>
      <c r="B3494" s="247">
        <f t="shared" si="21"/>
        <v>6949</v>
      </c>
      <c r="C3494" s="293" t="s">
        <v>429</v>
      </c>
      <c r="D3494" s="294" t="s">
        <v>4482</v>
      </c>
      <c r="E3494" s="455">
        <v>5200</v>
      </c>
      <c r="F3494" s="293" t="s">
        <v>198</v>
      </c>
      <c r="G3494" s="293" t="s">
        <v>7</v>
      </c>
      <c r="H3494" s="544" t="s">
        <v>5817</v>
      </c>
      <c r="I3494" s="293" t="s">
        <v>164</v>
      </c>
      <c r="J3494" s="256" t="s">
        <v>3243</v>
      </c>
      <c r="K3494" s="293" t="s">
        <v>1749</v>
      </c>
      <c r="L3494" s="251" t="s">
        <v>5818</v>
      </c>
      <c r="M3494" s="298" t="s">
        <v>4479</v>
      </c>
      <c r="N3494" s="353">
        <v>492</v>
      </c>
      <c r="O3494" s="296"/>
      <c r="P3494" s="297"/>
      <c r="Q3494" s="293"/>
      <c r="R3494" s="293"/>
      <c r="S3494" s="293"/>
    </row>
    <row r="3495" spans="1:19" ht="15">
      <c r="A3495" s="293"/>
      <c r="B3495" s="247">
        <f t="shared" si="21"/>
        <v>6950</v>
      </c>
      <c r="C3495" s="293" t="s">
        <v>429</v>
      </c>
      <c r="D3495" s="294" t="s">
        <v>4240</v>
      </c>
      <c r="E3495" s="455">
        <v>5200</v>
      </c>
      <c r="F3495" s="293" t="s">
        <v>198</v>
      </c>
      <c r="G3495" s="293" t="s">
        <v>7</v>
      </c>
      <c r="H3495" s="544" t="s">
        <v>5817</v>
      </c>
      <c r="I3495" s="293" t="s">
        <v>164</v>
      </c>
      <c r="J3495" s="256" t="s">
        <v>3243</v>
      </c>
      <c r="K3495" s="293" t="s">
        <v>1749</v>
      </c>
      <c r="L3495" s="251" t="s">
        <v>5819</v>
      </c>
      <c r="M3495" s="298" t="s">
        <v>4239</v>
      </c>
      <c r="N3495" s="353">
        <v>470</v>
      </c>
      <c r="O3495" s="296" t="s">
        <v>686</v>
      </c>
      <c r="P3495" s="297"/>
      <c r="Q3495" s="293"/>
      <c r="R3495" s="293"/>
      <c r="S3495" s="293"/>
    </row>
    <row r="3496" spans="1:19" ht="15">
      <c r="A3496" s="293"/>
      <c r="B3496" s="247">
        <f t="shared" si="21"/>
        <v>6951</v>
      </c>
      <c r="C3496" s="293" t="s">
        <v>429</v>
      </c>
      <c r="D3496" s="294" t="s">
        <v>4919</v>
      </c>
      <c r="E3496" s="455">
        <v>18530.96</v>
      </c>
      <c r="F3496" s="293" t="s">
        <v>2050</v>
      </c>
      <c r="G3496" s="293" t="s">
        <v>7</v>
      </c>
      <c r="H3496" s="544" t="s">
        <v>5817</v>
      </c>
      <c r="I3496" s="293" t="s">
        <v>164</v>
      </c>
      <c r="J3496" s="256" t="s">
        <v>5267</v>
      </c>
      <c r="K3496" s="293" t="s">
        <v>1772</v>
      </c>
      <c r="L3496" s="251" t="s">
        <v>5820</v>
      </c>
      <c r="M3496" s="298" t="s">
        <v>712</v>
      </c>
      <c r="N3496" s="353">
        <v>571</v>
      </c>
      <c r="O3496" s="296"/>
      <c r="P3496" s="297"/>
      <c r="Q3496" s="293"/>
      <c r="R3496" s="293"/>
      <c r="S3496" s="293"/>
    </row>
    <row r="3497" spans="1:19" ht="15">
      <c r="A3497" s="293"/>
      <c r="B3497" s="247">
        <f t="shared" si="21"/>
        <v>6952</v>
      </c>
      <c r="C3497" s="293" t="s">
        <v>429</v>
      </c>
      <c r="D3497" s="294" t="s">
        <v>420</v>
      </c>
      <c r="E3497" s="455">
        <v>4335</v>
      </c>
      <c r="F3497" s="255" t="s">
        <v>198</v>
      </c>
      <c r="G3497" s="293" t="s">
        <v>4314</v>
      </c>
      <c r="H3497" s="544" t="s">
        <v>5817</v>
      </c>
      <c r="I3497" s="293" t="s">
        <v>164</v>
      </c>
      <c r="J3497" s="256" t="s">
        <v>5864</v>
      </c>
      <c r="K3497" s="255" t="s">
        <v>1749</v>
      </c>
      <c r="L3497" s="251" t="s">
        <v>5821</v>
      </c>
      <c r="M3497" s="255" t="s">
        <v>1457</v>
      </c>
      <c r="N3497" s="353">
        <v>462</v>
      </c>
      <c r="O3497" s="296" t="s">
        <v>686</v>
      </c>
      <c r="P3497" s="297"/>
      <c r="Q3497" s="293"/>
      <c r="R3497" s="293"/>
      <c r="S3497" s="293"/>
    </row>
    <row r="3498" spans="1:19" ht="15">
      <c r="A3498" s="293"/>
      <c r="B3498" s="247">
        <f t="shared" si="21"/>
        <v>6953</v>
      </c>
      <c r="C3498" s="293" t="s">
        <v>429</v>
      </c>
      <c r="D3498" s="294" t="s">
        <v>215</v>
      </c>
      <c r="E3498" s="455">
        <v>1400</v>
      </c>
      <c r="F3498" s="293" t="s">
        <v>166</v>
      </c>
      <c r="G3498" s="293" t="s">
        <v>7</v>
      </c>
      <c r="H3498" s="544" t="s">
        <v>5817</v>
      </c>
      <c r="I3498" s="293" t="s">
        <v>164</v>
      </c>
      <c r="J3498" s="256" t="s">
        <v>5349</v>
      </c>
      <c r="K3498" s="293" t="s">
        <v>903</v>
      </c>
      <c r="L3498" s="251" t="s">
        <v>5822</v>
      </c>
      <c r="M3498" s="298" t="s">
        <v>92</v>
      </c>
      <c r="N3498" s="353">
        <v>200</v>
      </c>
      <c r="O3498" s="296" t="s">
        <v>686</v>
      </c>
      <c r="P3498" s="297"/>
      <c r="Q3498" s="293"/>
      <c r="R3498" s="293"/>
      <c r="S3498" s="293"/>
    </row>
    <row r="3499" spans="1:19" ht="15">
      <c r="A3499" s="293"/>
      <c r="B3499" s="247">
        <f t="shared" si="21"/>
        <v>6954</v>
      </c>
      <c r="C3499" s="293" t="s">
        <v>429</v>
      </c>
      <c r="D3499" s="294" t="s">
        <v>106</v>
      </c>
      <c r="E3499" s="455">
        <v>5200</v>
      </c>
      <c r="F3499" s="293" t="s">
        <v>198</v>
      </c>
      <c r="G3499" s="293" t="s">
        <v>4314</v>
      </c>
      <c r="H3499" s="544" t="s">
        <v>5817</v>
      </c>
      <c r="I3499" s="293" t="s">
        <v>164</v>
      </c>
      <c r="J3499" s="256" t="s">
        <v>3055</v>
      </c>
      <c r="K3499" s="293" t="s">
        <v>1749</v>
      </c>
      <c r="L3499" s="251" t="s">
        <v>5823</v>
      </c>
      <c r="M3499" s="298" t="s">
        <v>107</v>
      </c>
      <c r="N3499" s="353">
        <v>463</v>
      </c>
      <c r="O3499" s="296" t="s">
        <v>686</v>
      </c>
      <c r="P3499" s="297"/>
      <c r="Q3499" s="293"/>
      <c r="R3499" s="293"/>
      <c r="S3499" s="293"/>
    </row>
    <row r="3500" spans="1:19" ht="15">
      <c r="A3500" s="293"/>
      <c r="B3500" s="247">
        <f t="shared" si="21"/>
        <v>6955</v>
      </c>
      <c r="C3500" s="293" t="s">
        <v>429</v>
      </c>
      <c r="D3500" s="294" t="s">
        <v>5865</v>
      </c>
      <c r="E3500" s="455">
        <v>1650</v>
      </c>
      <c r="F3500" s="293" t="s">
        <v>518</v>
      </c>
      <c r="G3500" s="293" t="s">
        <v>4314</v>
      </c>
      <c r="H3500" s="544" t="s">
        <v>5817</v>
      </c>
      <c r="I3500" s="256" t="s">
        <v>164</v>
      </c>
      <c r="J3500" s="256" t="s">
        <v>5867</v>
      </c>
      <c r="K3500" s="255" t="s">
        <v>1771</v>
      </c>
      <c r="L3500" s="251" t="s">
        <v>5824</v>
      </c>
      <c r="M3500" s="255" t="s">
        <v>5411</v>
      </c>
      <c r="N3500" s="596">
        <v>590</v>
      </c>
      <c r="O3500" s="296" t="s">
        <v>686</v>
      </c>
      <c r="P3500" s="297"/>
      <c r="Q3500" s="293"/>
      <c r="R3500" s="293"/>
      <c r="S3500" s="293"/>
    </row>
    <row r="3501" spans="1:19" ht="15">
      <c r="A3501" s="293"/>
      <c r="B3501" s="247">
        <f t="shared" si="21"/>
        <v>6956</v>
      </c>
      <c r="C3501" s="255" t="s">
        <v>429</v>
      </c>
      <c r="D3501" s="294" t="s">
        <v>72</v>
      </c>
      <c r="E3501" s="455">
        <v>1650</v>
      </c>
      <c r="F3501" s="293" t="s">
        <v>166</v>
      </c>
      <c r="G3501" s="293" t="s">
        <v>7</v>
      </c>
      <c r="H3501" s="544" t="s">
        <v>5817</v>
      </c>
      <c r="I3501" s="293" t="s">
        <v>164</v>
      </c>
      <c r="J3501" s="256" t="s">
        <v>5349</v>
      </c>
      <c r="K3501" s="293" t="s">
        <v>903</v>
      </c>
      <c r="L3501" s="251" t="s">
        <v>5825</v>
      </c>
      <c r="M3501" s="298" t="s">
        <v>73</v>
      </c>
      <c r="N3501" s="353">
        <v>268</v>
      </c>
      <c r="O3501" s="296" t="s">
        <v>686</v>
      </c>
      <c r="P3501" s="297"/>
      <c r="Q3501" s="293"/>
      <c r="R3501" s="293"/>
      <c r="S3501" s="293"/>
    </row>
    <row r="3502" spans="1:19" ht="15">
      <c r="A3502" s="293"/>
      <c r="B3502" s="247">
        <f t="shared" si="21"/>
        <v>6957</v>
      </c>
      <c r="C3502" s="293" t="s">
        <v>429</v>
      </c>
      <c r="D3502" s="294" t="s">
        <v>381</v>
      </c>
      <c r="E3502" s="455">
        <v>5880</v>
      </c>
      <c r="F3502" s="293" t="s">
        <v>198</v>
      </c>
      <c r="G3502" s="293" t="s">
        <v>7</v>
      </c>
      <c r="H3502" s="544" t="s">
        <v>5779</v>
      </c>
      <c r="I3502" s="293" t="s">
        <v>383</v>
      </c>
      <c r="J3502" s="256" t="s">
        <v>4018</v>
      </c>
      <c r="K3502" s="293" t="s">
        <v>1749</v>
      </c>
      <c r="L3502" s="251" t="s">
        <v>5826</v>
      </c>
      <c r="M3502" s="298" t="s">
        <v>154</v>
      </c>
      <c r="N3502" s="353">
        <v>92</v>
      </c>
      <c r="O3502" s="296" t="s">
        <v>686</v>
      </c>
      <c r="P3502" s="297"/>
      <c r="Q3502" s="293"/>
      <c r="R3502" s="293"/>
      <c r="S3502" s="293"/>
    </row>
    <row r="3503" spans="1:19" ht="15">
      <c r="A3503" s="293"/>
      <c r="B3503" s="247">
        <f t="shared" si="21"/>
        <v>6958</v>
      </c>
      <c r="C3503" s="293" t="s">
        <v>429</v>
      </c>
      <c r="D3503" s="294" t="s">
        <v>592</v>
      </c>
      <c r="E3503" s="455">
        <v>1000</v>
      </c>
      <c r="F3503" s="293" t="s">
        <v>865</v>
      </c>
      <c r="G3503" s="293" t="s">
        <v>7</v>
      </c>
      <c r="H3503" s="544" t="s">
        <v>5779</v>
      </c>
      <c r="I3503" s="293" t="s">
        <v>383</v>
      </c>
      <c r="J3503" s="256" t="s">
        <v>285</v>
      </c>
      <c r="K3503" s="293" t="s">
        <v>1770</v>
      </c>
      <c r="L3503" s="251" t="s">
        <v>5827</v>
      </c>
      <c r="M3503" s="298" t="s">
        <v>838</v>
      </c>
      <c r="N3503" s="353">
        <v>283</v>
      </c>
      <c r="O3503" s="296" t="s">
        <v>686</v>
      </c>
      <c r="P3503" s="297"/>
      <c r="Q3503" s="293"/>
      <c r="R3503" s="293"/>
      <c r="S3503" s="293"/>
    </row>
    <row r="3504" spans="1:19" ht="15">
      <c r="A3504" s="293"/>
      <c r="B3504" s="247">
        <f t="shared" si="21"/>
        <v>6959</v>
      </c>
      <c r="C3504" s="293" t="s">
        <v>429</v>
      </c>
      <c r="D3504" s="294" t="s">
        <v>90</v>
      </c>
      <c r="E3504" s="455">
        <v>1850</v>
      </c>
      <c r="F3504" s="293" t="s">
        <v>166</v>
      </c>
      <c r="G3504" s="293" t="s">
        <v>7</v>
      </c>
      <c r="H3504" s="544" t="s">
        <v>5817</v>
      </c>
      <c r="I3504" s="293" t="s">
        <v>164</v>
      </c>
      <c r="J3504" s="256" t="s">
        <v>5853</v>
      </c>
      <c r="K3504" s="293" t="s">
        <v>903</v>
      </c>
      <c r="L3504" s="251" t="s">
        <v>5828</v>
      </c>
      <c r="M3504" s="298" t="s">
        <v>91</v>
      </c>
      <c r="N3504" s="353">
        <v>218</v>
      </c>
      <c r="O3504" s="296" t="s">
        <v>686</v>
      </c>
      <c r="P3504" s="297"/>
      <c r="Q3504" s="293"/>
      <c r="R3504" s="293"/>
      <c r="S3504" s="293"/>
    </row>
    <row r="3505" spans="1:19" ht="15">
      <c r="A3505" s="293"/>
      <c r="B3505" s="247">
        <f t="shared" si="21"/>
        <v>6960</v>
      </c>
      <c r="C3505" s="293" t="s">
        <v>429</v>
      </c>
      <c r="D3505" s="294" t="s">
        <v>2593</v>
      </c>
      <c r="E3505" s="455">
        <v>3350</v>
      </c>
      <c r="F3505" s="293" t="s">
        <v>865</v>
      </c>
      <c r="G3505" s="293" t="s">
        <v>7</v>
      </c>
      <c r="H3505" s="544" t="s">
        <v>5817</v>
      </c>
      <c r="I3505" s="293" t="s">
        <v>164</v>
      </c>
      <c r="J3505" s="256" t="s">
        <v>3496</v>
      </c>
      <c r="K3505" s="293" t="s">
        <v>1770</v>
      </c>
      <c r="L3505" s="251" t="s">
        <v>5840</v>
      </c>
      <c r="M3505" s="298" t="s">
        <v>2591</v>
      </c>
      <c r="N3505" s="353">
        <v>378</v>
      </c>
      <c r="O3505" s="296" t="s">
        <v>686</v>
      </c>
      <c r="P3505" s="297"/>
      <c r="Q3505" s="293"/>
      <c r="R3505" s="293"/>
      <c r="S3505" s="293"/>
    </row>
    <row r="3506" spans="1:19" ht="15">
      <c r="A3506" s="293"/>
      <c r="B3506" s="247">
        <f t="shared" si="21"/>
        <v>6961</v>
      </c>
      <c r="C3506" s="293" t="s">
        <v>429</v>
      </c>
      <c r="D3506" s="294" t="s">
        <v>2891</v>
      </c>
      <c r="E3506" s="455">
        <v>3000</v>
      </c>
      <c r="F3506" s="293" t="s">
        <v>166</v>
      </c>
      <c r="G3506" s="293" t="s">
        <v>4314</v>
      </c>
      <c r="H3506" s="544" t="s">
        <v>5817</v>
      </c>
      <c r="I3506" s="293" t="s">
        <v>164</v>
      </c>
      <c r="J3506" s="256" t="s">
        <v>5916</v>
      </c>
      <c r="K3506" s="255" t="s">
        <v>903</v>
      </c>
      <c r="L3506" s="251" t="s">
        <v>5829</v>
      </c>
      <c r="M3506" s="298" t="s">
        <v>2890</v>
      </c>
      <c r="N3506" s="353">
        <v>428</v>
      </c>
      <c r="O3506" s="296" t="s">
        <v>686</v>
      </c>
      <c r="P3506" s="297"/>
      <c r="Q3506" s="293"/>
      <c r="R3506" s="293"/>
      <c r="S3506" s="293"/>
    </row>
    <row r="3507" spans="1:19" ht="15">
      <c r="A3507" s="293"/>
      <c r="B3507" s="247">
        <f t="shared" si="21"/>
        <v>6962</v>
      </c>
      <c r="C3507" s="293" t="s">
        <v>429</v>
      </c>
      <c r="D3507" s="294" t="s">
        <v>2743</v>
      </c>
      <c r="E3507" s="455">
        <v>1350</v>
      </c>
      <c r="F3507" s="293" t="s">
        <v>166</v>
      </c>
      <c r="G3507" s="293" t="s">
        <v>7</v>
      </c>
      <c r="H3507" s="544" t="s">
        <v>5817</v>
      </c>
      <c r="I3507" s="293" t="s">
        <v>164</v>
      </c>
      <c r="J3507" s="256" t="s">
        <v>5870</v>
      </c>
      <c r="K3507" s="293" t="s">
        <v>903</v>
      </c>
      <c r="L3507" s="251" t="s">
        <v>5830</v>
      </c>
      <c r="M3507" s="298" t="s">
        <v>859</v>
      </c>
      <c r="N3507" s="353">
        <v>318</v>
      </c>
      <c r="O3507" s="296" t="s">
        <v>686</v>
      </c>
      <c r="P3507" s="297"/>
      <c r="Q3507" s="293"/>
      <c r="R3507" s="293"/>
      <c r="S3507" s="293"/>
    </row>
    <row r="3508" spans="1:19" ht="15">
      <c r="A3508" s="293"/>
      <c r="B3508" s="247">
        <f t="shared" si="21"/>
        <v>6963</v>
      </c>
      <c r="C3508" s="293" t="s">
        <v>429</v>
      </c>
      <c r="D3508" s="294" t="s">
        <v>375</v>
      </c>
      <c r="E3508" s="455">
        <v>2800</v>
      </c>
      <c r="F3508" s="285" t="s">
        <v>198</v>
      </c>
      <c r="G3508" s="285" t="s">
        <v>7</v>
      </c>
      <c r="H3508" s="544">
        <v>45390</v>
      </c>
      <c r="I3508" s="293" t="s">
        <v>164</v>
      </c>
      <c r="J3508" s="256" t="s">
        <v>3693</v>
      </c>
      <c r="K3508" s="293" t="s">
        <v>1749</v>
      </c>
      <c r="L3508" s="251">
        <v>85934452</v>
      </c>
      <c r="M3508" s="298" t="s">
        <v>1164</v>
      </c>
      <c r="N3508" s="353">
        <v>468</v>
      </c>
      <c r="O3508" s="296"/>
      <c r="P3508" s="297"/>
      <c r="Q3508" s="293"/>
      <c r="R3508" s="293"/>
      <c r="S3508" s="293"/>
    </row>
    <row r="3509" spans="1:19" ht="15">
      <c r="A3509" s="293"/>
      <c r="B3509" s="247">
        <f t="shared" si="21"/>
        <v>6964</v>
      </c>
      <c r="C3509" s="293" t="s">
        <v>429</v>
      </c>
      <c r="D3509" s="294" t="s">
        <v>2210</v>
      </c>
      <c r="E3509" s="455">
        <v>2180</v>
      </c>
      <c r="F3509" s="293" t="s">
        <v>163</v>
      </c>
      <c r="G3509" s="293" t="s">
        <v>7</v>
      </c>
      <c r="H3509" s="544" t="s">
        <v>5817</v>
      </c>
      <c r="I3509" s="293" t="s">
        <v>164</v>
      </c>
      <c r="J3509" s="256" t="s">
        <v>3761</v>
      </c>
      <c r="K3509" s="293" t="s">
        <v>1751</v>
      </c>
      <c r="L3509" s="251" t="s">
        <v>5832</v>
      </c>
      <c r="M3509" s="298" t="s">
        <v>2269</v>
      </c>
      <c r="N3509" s="353">
        <v>366</v>
      </c>
      <c r="O3509" s="296" t="s">
        <v>686</v>
      </c>
      <c r="P3509" s="297"/>
      <c r="Q3509" s="293"/>
      <c r="R3509" s="293"/>
      <c r="S3509" s="293"/>
    </row>
    <row r="3510" spans="1:19" ht="15">
      <c r="A3510" s="293"/>
      <c r="B3510" s="247">
        <f t="shared" si="21"/>
        <v>6965</v>
      </c>
      <c r="C3510" s="293" t="s">
        <v>429</v>
      </c>
      <c r="D3510" s="294" t="s">
        <v>5493</v>
      </c>
      <c r="E3510" s="455">
        <v>2275</v>
      </c>
      <c r="F3510" s="293" t="s">
        <v>163</v>
      </c>
      <c r="G3510" s="293" t="s">
        <v>7</v>
      </c>
      <c r="H3510" s="544" t="s">
        <v>5817</v>
      </c>
      <c r="I3510" s="293" t="s">
        <v>164</v>
      </c>
      <c r="J3510" s="256" t="s">
        <v>1652</v>
      </c>
      <c r="K3510" s="293" t="s">
        <v>1751</v>
      </c>
      <c r="L3510" s="251" t="s">
        <v>5833</v>
      </c>
      <c r="M3510" s="298" t="s">
        <v>5492</v>
      </c>
      <c r="N3510" s="353">
        <v>596</v>
      </c>
      <c r="O3510" s="296" t="s">
        <v>686</v>
      </c>
      <c r="P3510" s="297"/>
      <c r="Q3510" s="293"/>
      <c r="R3510" s="293"/>
      <c r="S3510" s="293"/>
    </row>
    <row r="3511" spans="1:19" ht="15">
      <c r="A3511" s="293"/>
      <c r="B3511" s="247">
        <f t="shared" si="21"/>
        <v>6966</v>
      </c>
      <c r="C3511" s="293" t="s">
        <v>429</v>
      </c>
      <c r="D3511" s="294" t="s">
        <v>4517</v>
      </c>
      <c r="E3511" s="455">
        <v>2800</v>
      </c>
      <c r="F3511" s="293" t="s">
        <v>198</v>
      </c>
      <c r="G3511" s="293" t="s">
        <v>7</v>
      </c>
      <c r="H3511" s="544" t="s">
        <v>5817</v>
      </c>
      <c r="I3511" s="293" t="s">
        <v>164</v>
      </c>
      <c r="J3511" s="256" t="s">
        <v>4692</v>
      </c>
      <c r="K3511" s="293" t="s">
        <v>1749</v>
      </c>
      <c r="L3511" s="251" t="s">
        <v>5834</v>
      </c>
      <c r="M3511" s="298" t="s">
        <v>4516</v>
      </c>
      <c r="N3511" s="353">
        <v>495</v>
      </c>
      <c r="O3511" s="296" t="s">
        <v>686</v>
      </c>
      <c r="P3511" s="297"/>
      <c r="Q3511" s="293"/>
      <c r="R3511" s="293"/>
      <c r="S3511" s="293"/>
    </row>
    <row r="3512" spans="1:19" ht="15">
      <c r="A3512" s="293"/>
      <c r="B3512" s="247">
        <f t="shared" si="21"/>
        <v>6967</v>
      </c>
      <c r="C3512" s="293" t="s">
        <v>429</v>
      </c>
      <c r="D3512" s="294" t="s">
        <v>4837</v>
      </c>
      <c r="E3512" s="455">
        <v>2275</v>
      </c>
      <c r="F3512" s="293" t="s">
        <v>518</v>
      </c>
      <c r="G3512" s="293" t="s">
        <v>7</v>
      </c>
      <c r="H3512" s="544" t="s">
        <v>5817</v>
      </c>
      <c r="I3512" s="293" t="s">
        <v>164</v>
      </c>
      <c r="J3512" s="256" t="s">
        <v>5872</v>
      </c>
      <c r="K3512" s="293" t="s">
        <v>1771</v>
      </c>
      <c r="L3512" s="251" t="s">
        <v>5835</v>
      </c>
      <c r="M3512" s="298" t="s">
        <v>4836</v>
      </c>
      <c r="N3512" s="353">
        <v>563</v>
      </c>
      <c r="O3512" s="296" t="s">
        <v>686</v>
      </c>
      <c r="P3512" s="297"/>
      <c r="Q3512" s="293"/>
      <c r="R3512" s="293"/>
      <c r="S3512" s="293"/>
    </row>
    <row r="3513" spans="1:19" ht="15">
      <c r="A3513" s="293"/>
      <c r="B3513" s="247">
        <f t="shared" si="21"/>
        <v>6968</v>
      </c>
      <c r="C3513" s="293" t="s">
        <v>429</v>
      </c>
      <c r="D3513" s="294" t="s">
        <v>639</v>
      </c>
      <c r="E3513" s="455">
        <v>11500</v>
      </c>
      <c r="F3513" s="293" t="s">
        <v>163</v>
      </c>
      <c r="G3513" s="293" t="s">
        <v>7</v>
      </c>
      <c r="H3513" s="544" t="s">
        <v>5817</v>
      </c>
      <c r="I3513" s="293" t="s">
        <v>1873</v>
      </c>
      <c r="J3513" s="256" t="s">
        <v>4889</v>
      </c>
      <c r="K3513" s="293" t="s">
        <v>1751</v>
      </c>
      <c r="L3513" s="251" t="s">
        <v>5836</v>
      </c>
      <c r="M3513" s="298" t="s">
        <v>2022</v>
      </c>
      <c r="N3513" s="353">
        <v>352</v>
      </c>
      <c r="O3513" s="296" t="s">
        <v>686</v>
      </c>
      <c r="P3513" s="297"/>
      <c r="Q3513" s="293"/>
      <c r="R3513" s="293"/>
      <c r="S3513" s="293"/>
    </row>
    <row r="3514" spans="1:19" ht="15">
      <c r="A3514" s="293"/>
      <c r="B3514" s="247">
        <f t="shared" si="21"/>
        <v>6969</v>
      </c>
      <c r="C3514" s="293" t="s">
        <v>429</v>
      </c>
      <c r="D3514" s="294" t="s">
        <v>6467</v>
      </c>
      <c r="E3514" s="455">
        <v>6997.07</v>
      </c>
      <c r="F3514" s="293" t="s">
        <v>198</v>
      </c>
      <c r="G3514" s="293" t="s">
        <v>7</v>
      </c>
      <c r="H3514" s="544" t="s">
        <v>5817</v>
      </c>
      <c r="I3514" s="293" t="s">
        <v>164</v>
      </c>
      <c r="J3514" s="256" t="s">
        <v>5868</v>
      </c>
      <c r="K3514" s="293" t="s">
        <v>1749</v>
      </c>
      <c r="L3514" s="251" t="s">
        <v>5837</v>
      </c>
      <c r="M3514" s="298" t="s">
        <v>712</v>
      </c>
      <c r="N3514" s="353">
        <v>582</v>
      </c>
      <c r="O3514" s="296" t="s">
        <v>686</v>
      </c>
      <c r="P3514" s="297"/>
      <c r="Q3514" s="293"/>
      <c r="R3514" s="293"/>
      <c r="S3514" s="293"/>
    </row>
    <row r="3515" spans="1:19" ht="15">
      <c r="A3515" s="293"/>
      <c r="B3515" s="247">
        <f t="shared" si="21"/>
        <v>6970</v>
      </c>
      <c r="C3515" s="293" t="s">
        <v>429</v>
      </c>
      <c r="D3515" s="294" t="s">
        <v>2884</v>
      </c>
      <c r="E3515" s="455">
        <v>3350</v>
      </c>
      <c r="F3515" s="293" t="s">
        <v>865</v>
      </c>
      <c r="G3515" s="293" t="s">
        <v>7</v>
      </c>
      <c r="H3515" s="544" t="s">
        <v>5817</v>
      </c>
      <c r="I3515" s="293" t="s">
        <v>164</v>
      </c>
      <c r="J3515" s="256" t="s">
        <v>5873</v>
      </c>
      <c r="K3515" s="293" t="s">
        <v>1770</v>
      </c>
      <c r="L3515" s="251" t="s">
        <v>5838</v>
      </c>
      <c r="M3515" s="298" t="s">
        <v>2883</v>
      </c>
      <c r="N3515" s="353">
        <v>426</v>
      </c>
      <c r="O3515" s="296" t="s">
        <v>686</v>
      </c>
      <c r="P3515" s="297"/>
      <c r="Q3515" s="293"/>
      <c r="R3515" s="293"/>
      <c r="S3515" s="293"/>
    </row>
    <row r="3516" spans="1:19" ht="30">
      <c r="A3516" s="293"/>
      <c r="B3516" s="247">
        <f t="shared" si="21"/>
        <v>6971</v>
      </c>
      <c r="C3516" s="293" t="s">
        <v>429</v>
      </c>
      <c r="D3516" s="294" t="s">
        <v>2593</v>
      </c>
      <c r="E3516" s="455">
        <v>3350</v>
      </c>
      <c r="F3516" s="293" t="s">
        <v>865</v>
      </c>
      <c r="G3516" s="293" t="s">
        <v>7</v>
      </c>
      <c r="H3516" s="544">
        <v>45238</v>
      </c>
      <c r="I3516" s="293" t="s">
        <v>164</v>
      </c>
      <c r="J3516" s="256" t="s">
        <v>3761</v>
      </c>
      <c r="K3516" s="293" t="s">
        <v>1770</v>
      </c>
      <c r="L3516" s="533" t="s">
        <v>6265</v>
      </c>
      <c r="M3516" s="298" t="s">
        <v>2591</v>
      </c>
      <c r="N3516" s="353"/>
      <c r="O3516" s="296" t="s">
        <v>686</v>
      </c>
      <c r="P3516" s="297"/>
      <c r="Q3516" s="293"/>
      <c r="R3516" s="293"/>
      <c r="S3516" s="293"/>
    </row>
    <row r="3517" spans="1:19" ht="15">
      <c r="A3517" s="293"/>
      <c r="B3517" s="247">
        <f t="shared" si="21"/>
        <v>6972</v>
      </c>
      <c r="C3517" s="293" t="s">
        <v>429</v>
      </c>
      <c r="D3517" s="294" t="s">
        <v>4922</v>
      </c>
      <c r="E3517" s="455">
        <v>3497</v>
      </c>
      <c r="F3517" s="293" t="s">
        <v>198</v>
      </c>
      <c r="G3517" s="293" t="s">
        <v>7</v>
      </c>
      <c r="H3517" s="544" t="s">
        <v>5817</v>
      </c>
      <c r="I3517" s="293" t="s">
        <v>164</v>
      </c>
      <c r="J3517" s="256" t="s">
        <v>3059</v>
      </c>
      <c r="K3517" s="293" t="s">
        <v>1749</v>
      </c>
      <c r="L3517" s="251" t="s">
        <v>5839</v>
      </c>
      <c r="M3517" s="298" t="s">
        <v>4921</v>
      </c>
      <c r="N3517" s="353">
        <v>572</v>
      </c>
      <c r="O3517" s="296" t="s">
        <v>686</v>
      </c>
      <c r="P3517" s="297"/>
      <c r="Q3517" s="293"/>
      <c r="R3517" s="293"/>
      <c r="S3517" s="293"/>
    </row>
    <row r="3518" spans="1:19" ht="15">
      <c r="A3518" s="293"/>
      <c r="B3518" s="247">
        <f t="shared" si="21"/>
        <v>6973</v>
      </c>
      <c r="C3518" s="293" t="s">
        <v>429</v>
      </c>
      <c r="D3518" s="294" t="s">
        <v>5381</v>
      </c>
      <c r="E3518" s="455">
        <v>2000</v>
      </c>
      <c r="F3518" s="293" t="s">
        <v>518</v>
      </c>
      <c r="G3518" s="293" t="s">
        <v>4314</v>
      </c>
      <c r="H3518" s="544">
        <v>45236</v>
      </c>
      <c r="I3518" s="293" t="s">
        <v>164</v>
      </c>
      <c r="J3518" s="256" t="s">
        <v>5852</v>
      </c>
      <c r="K3518" s="293" t="s">
        <v>1771</v>
      </c>
      <c r="L3518" s="251" t="s">
        <v>5851</v>
      </c>
      <c r="M3518" s="298" t="s">
        <v>5391</v>
      </c>
      <c r="N3518" s="353">
        <v>593</v>
      </c>
      <c r="O3518" s="296" t="s">
        <v>686</v>
      </c>
      <c r="P3518" s="297"/>
      <c r="Q3518" s="293"/>
      <c r="R3518" s="293"/>
      <c r="S3518" s="293"/>
    </row>
    <row r="3519" spans="1:19" ht="15">
      <c r="A3519" s="293"/>
      <c r="B3519" s="247">
        <f t="shared" ref="B3519:B3543" si="22">B3518+1</f>
        <v>6974</v>
      </c>
      <c r="C3519" s="293" t="s">
        <v>429</v>
      </c>
      <c r="D3519" s="294" t="s">
        <v>725</v>
      </c>
      <c r="E3519" s="455">
        <v>1400</v>
      </c>
      <c r="F3519" s="293" t="s">
        <v>865</v>
      </c>
      <c r="G3519" s="293" t="s">
        <v>4314</v>
      </c>
      <c r="H3519" s="544" t="s">
        <v>5817</v>
      </c>
      <c r="I3519" s="293" t="s">
        <v>383</v>
      </c>
      <c r="J3519" s="256" t="s">
        <v>4018</v>
      </c>
      <c r="K3519" s="293" t="s">
        <v>1770</v>
      </c>
      <c r="L3519" s="251" t="s">
        <v>5854</v>
      </c>
      <c r="M3519" s="298" t="s">
        <v>842</v>
      </c>
      <c r="N3519" s="353">
        <v>299</v>
      </c>
      <c r="O3519" s="296" t="s">
        <v>686</v>
      </c>
      <c r="P3519" s="297"/>
      <c r="Q3519" s="293"/>
      <c r="R3519" s="293"/>
      <c r="S3519" s="293"/>
    </row>
    <row r="3520" spans="1:19" ht="15">
      <c r="A3520" s="293"/>
      <c r="B3520" s="247">
        <f t="shared" si="22"/>
        <v>6975</v>
      </c>
      <c r="C3520" s="293" t="s">
        <v>429</v>
      </c>
      <c r="D3520" s="294" t="s">
        <v>2772</v>
      </c>
      <c r="E3520" s="455">
        <v>3350</v>
      </c>
      <c r="F3520" s="293" t="s">
        <v>865</v>
      </c>
      <c r="G3520" s="457" t="s">
        <v>7</v>
      </c>
      <c r="H3520" s="544">
        <v>45236</v>
      </c>
      <c r="I3520" s="293" t="s">
        <v>164</v>
      </c>
      <c r="J3520" s="256" t="s">
        <v>3430</v>
      </c>
      <c r="K3520" s="255" t="s">
        <v>1770</v>
      </c>
      <c r="L3520" s="251">
        <v>1069</v>
      </c>
      <c r="M3520" s="255" t="s">
        <v>2771</v>
      </c>
      <c r="N3520" s="249">
        <v>383</v>
      </c>
      <c r="O3520" s="296"/>
      <c r="P3520" s="297"/>
      <c r="Q3520" s="293"/>
      <c r="R3520" s="293"/>
      <c r="S3520" s="293"/>
    </row>
    <row r="3521" spans="1:19" ht="15.6">
      <c r="A3521" s="293"/>
      <c r="B3521" s="247">
        <f t="shared" si="22"/>
        <v>6976</v>
      </c>
      <c r="C3521" s="293" t="s">
        <v>429</v>
      </c>
      <c r="D3521" s="593" t="s">
        <v>2038</v>
      </c>
      <c r="E3521" s="455">
        <v>1000</v>
      </c>
      <c r="F3521" s="293" t="s">
        <v>2945</v>
      </c>
      <c r="G3521" s="293" t="s">
        <v>4314</v>
      </c>
      <c r="H3521" s="544" t="s">
        <v>5779</v>
      </c>
      <c r="I3521" s="293" t="s">
        <v>282</v>
      </c>
      <c r="J3521" s="256" t="s">
        <v>5855</v>
      </c>
      <c r="K3521" s="293" t="s">
        <v>2038</v>
      </c>
      <c r="L3521" s="251" t="s">
        <v>5856</v>
      </c>
      <c r="M3521" s="298" t="s">
        <v>2834</v>
      </c>
      <c r="N3521" s="353">
        <v>411</v>
      </c>
      <c r="O3521" s="296"/>
      <c r="P3521" s="297"/>
      <c r="Q3521" s="293"/>
      <c r="R3521" s="293"/>
      <c r="S3521" s="293"/>
    </row>
    <row r="3522" spans="1:19" ht="15">
      <c r="A3522" s="293"/>
      <c r="B3522" s="247">
        <f t="shared" si="22"/>
        <v>6977</v>
      </c>
      <c r="C3522" s="293" t="s">
        <v>429</v>
      </c>
      <c r="D3522" s="294" t="s">
        <v>5777</v>
      </c>
      <c r="E3522" s="455">
        <v>5500</v>
      </c>
      <c r="F3522" s="293" t="s">
        <v>2945</v>
      </c>
      <c r="G3522" s="448" t="s">
        <v>7</v>
      </c>
      <c r="H3522" s="544">
        <v>45233</v>
      </c>
      <c r="I3522" s="293" t="s">
        <v>282</v>
      </c>
      <c r="J3522" s="256" t="s">
        <v>5855</v>
      </c>
      <c r="K3522" s="293" t="s">
        <v>2946</v>
      </c>
      <c r="L3522" s="251" t="s">
        <v>5858</v>
      </c>
      <c r="M3522" s="298" t="s">
        <v>5912</v>
      </c>
      <c r="N3522" s="353">
        <v>624</v>
      </c>
      <c r="O3522" s="296"/>
      <c r="P3522" s="297"/>
      <c r="Q3522" s="293"/>
      <c r="R3522" s="293"/>
      <c r="S3522" s="293"/>
    </row>
    <row r="3523" spans="1:19" ht="15">
      <c r="A3523" s="293"/>
      <c r="B3523" s="247">
        <f t="shared" si="22"/>
        <v>6978</v>
      </c>
      <c r="C3523" s="293" t="s">
        <v>429</v>
      </c>
      <c r="D3523" s="294" t="s">
        <v>2038</v>
      </c>
      <c r="E3523" s="455">
        <v>1000</v>
      </c>
      <c r="F3523" s="293" t="s">
        <v>2038</v>
      </c>
      <c r="G3523" s="293" t="s">
        <v>4314</v>
      </c>
      <c r="H3523" s="544" t="s">
        <v>5817</v>
      </c>
      <c r="I3523" s="293" t="s">
        <v>282</v>
      </c>
      <c r="J3523" s="256" t="s">
        <v>5855</v>
      </c>
      <c r="K3523" s="293" t="s">
        <v>2038</v>
      </c>
      <c r="L3523" s="251" t="s">
        <v>5851</v>
      </c>
      <c r="M3523" s="298" t="s">
        <v>2834</v>
      </c>
      <c r="N3523" s="353">
        <v>411</v>
      </c>
      <c r="O3523" s="296"/>
      <c r="P3523" s="297"/>
      <c r="Q3523" s="293"/>
      <c r="R3523" s="293"/>
      <c r="S3523" s="293"/>
    </row>
    <row r="3524" spans="1:19" ht="15">
      <c r="A3524" s="293"/>
      <c r="B3524" s="247">
        <f t="shared" si="22"/>
        <v>6979</v>
      </c>
      <c r="C3524" s="293" t="s">
        <v>429</v>
      </c>
      <c r="D3524" s="294" t="s">
        <v>2038</v>
      </c>
      <c r="E3524" s="455">
        <v>6000</v>
      </c>
      <c r="F3524" s="293" t="s">
        <v>2038</v>
      </c>
      <c r="G3524" s="293" t="s">
        <v>5857</v>
      </c>
      <c r="H3524" s="544" t="s">
        <v>5817</v>
      </c>
      <c r="I3524" s="293" t="s">
        <v>282</v>
      </c>
      <c r="J3524" s="256" t="s">
        <v>5855</v>
      </c>
      <c r="K3524" s="293" t="s">
        <v>2038</v>
      </c>
      <c r="L3524" s="251" t="s">
        <v>5859</v>
      </c>
      <c r="M3524" s="298" t="s">
        <v>2834</v>
      </c>
      <c r="N3524" s="353">
        <v>411</v>
      </c>
      <c r="O3524" s="296"/>
      <c r="P3524" s="297"/>
      <c r="Q3524" s="293"/>
      <c r="R3524" s="293"/>
      <c r="S3524" s="293"/>
    </row>
    <row r="3525" spans="1:19" ht="15">
      <c r="A3525" s="293"/>
      <c r="B3525" s="247">
        <f t="shared" si="22"/>
        <v>6980</v>
      </c>
      <c r="C3525" s="293" t="s">
        <v>429</v>
      </c>
      <c r="D3525" s="294" t="s">
        <v>2038</v>
      </c>
      <c r="E3525" s="455">
        <v>2000</v>
      </c>
      <c r="F3525" s="293" t="s">
        <v>2038</v>
      </c>
      <c r="G3525" s="293" t="s">
        <v>5857</v>
      </c>
      <c r="H3525" s="544" t="s">
        <v>5849</v>
      </c>
      <c r="I3525" s="293" t="s">
        <v>282</v>
      </c>
      <c r="J3525" s="256" t="s">
        <v>5855</v>
      </c>
      <c r="K3525" s="293" t="s">
        <v>2038</v>
      </c>
      <c r="L3525" s="251" t="s">
        <v>5860</v>
      </c>
      <c r="M3525" s="298" t="s">
        <v>2834</v>
      </c>
      <c r="N3525" s="353">
        <v>411</v>
      </c>
      <c r="O3525" s="296"/>
      <c r="P3525" s="297"/>
      <c r="Q3525" s="293"/>
      <c r="R3525" s="293"/>
      <c r="S3525" s="293"/>
    </row>
    <row r="3526" spans="1:19" ht="15">
      <c r="A3526" s="293"/>
      <c r="B3526" s="247">
        <f t="shared" si="22"/>
        <v>6981</v>
      </c>
      <c r="C3526" s="293" t="s">
        <v>429</v>
      </c>
      <c r="D3526" s="294" t="s">
        <v>4468</v>
      </c>
      <c r="E3526" s="455">
        <v>49910.96</v>
      </c>
      <c r="F3526" s="293" t="s">
        <v>518</v>
      </c>
      <c r="G3526" s="293" t="s">
        <v>4314</v>
      </c>
      <c r="H3526" s="544">
        <v>45238</v>
      </c>
      <c r="I3526" s="293" t="s">
        <v>383</v>
      </c>
      <c r="J3526" s="256" t="s">
        <v>5869</v>
      </c>
      <c r="K3526" s="293" t="s">
        <v>1771</v>
      </c>
      <c r="L3526" s="251" t="s">
        <v>5861</v>
      </c>
      <c r="M3526" s="298" t="s">
        <v>2834</v>
      </c>
      <c r="N3526" s="353">
        <v>411</v>
      </c>
      <c r="O3526" s="296"/>
      <c r="P3526" s="297"/>
      <c r="Q3526" s="293"/>
      <c r="R3526" s="293"/>
      <c r="S3526" s="293"/>
    </row>
    <row r="3527" spans="1:19" ht="15">
      <c r="A3527" s="293"/>
      <c r="B3527" s="247">
        <f t="shared" si="22"/>
        <v>6982</v>
      </c>
      <c r="C3527" s="255" t="s">
        <v>427</v>
      </c>
      <c r="D3527" s="294" t="s">
        <v>4525</v>
      </c>
      <c r="E3527" s="455">
        <v>3497</v>
      </c>
      <c r="F3527" s="293" t="s">
        <v>198</v>
      </c>
      <c r="G3527" s="293" t="s">
        <v>7</v>
      </c>
      <c r="H3527" s="544" t="s">
        <v>5849</v>
      </c>
      <c r="I3527" s="293" t="s">
        <v>164</v>
      </c>
      <c r="J3527" s="256" t="s">
        <v>3170</v>
      </c>
      <c r="K3527" s="293" t="s">
        <v>1749</v>
      </c>
      <c r="L3527" s="251" t="s">
        <v>5862</v>
      </c>
      <c r="M3527" s="298" t="s">
        <v>4524</v>
      </c>
      <c r="N3527" s="353">
        <v>497</v>
      </c>
      <c r="O3527" s="296" t="s">
        <v>686</v>
      </c>
      <c r="P3527" s="297"/>
      <c r="Q3527" s="293"/>
      <c r="R3527" s="293"/>
      <c r="S3527" s="293"/>
    </row>
    <row r="3528" spans="1:19" ht="15">
      <c r="A3528" s="293"/>
      <c r="B3528" s="247">
        <f t="shared" si="22"/>
        <v>6983</v>
      </c>
      <c r="C3528" s="293" t="s">
        <v>429</v>
      </c>
      <c r="D3528" s="294" t="s">
        <v>1554</v>
      </c>
      <c r="E3528" s="455">
        <v>2540</v>
      </c>
      <c r="F3528" s="293" t="s">
        <v>163</v>
      </c>
      <c r="G3528" s="293" t="s">
        <v>7</v>
      </c>
      <c r="H3528" s="544" t="s">
        <v>5849</v>
      </c>
      <c r="I3528" s="293" t="s">
        <v>164</v>
      </c>
      <c r="J3528" s="256" t="s">
        <v>5875</v>
      </c>
      <c r="K3528" s="293" t="s">
        <v>1751</v>
      </c>
      <c r="L3528" s="251" t="s">
        <v>5863</v>
      </c>
      <c r="M3528" s="298" t="s">
        <v>1586</v>
      </c>
      <c r="N3528" s="353">
        <v>325</v>
      </c>
      <c r="O3528" s="296" t="s">
        <v>686</v>
      </c>
      <c r="P3528" s="297"/>
      <c r="Q3528" s="293"/>
      <c r="R3528" s="293"/>
      <c r="S3528" s="293"/>
    </row>
    <row r="3529" spans="1:19" ht="15">
      <c r="A3529" s="293"/>
      <c r="B3529" s="247">
        <f t="shared" si="22"/>
        <v>6984</v>
      </c>
      <c r="C3529" s="255" t="s">
        <v>429</v>
      </c>
      <c r="D3529" s="294" t="s">
        <v>5865</v>
      </c>
      <c r="E3529" s="248">
        <v>1560</v>
      </c>
      <c r="F3529" s="255" t="s">
        <v>518</v>
      </c>
      <c r="G3529" s="457" t="s">
        <v>4314</v>
      </c>
      <c r="H3529" s="255">
        <v>45174</v>
      </c>
      <c r="I3529" s="256" t="s">
        <v>164</v>
      </c>
      <c r="J3529" s="256" t="s">
        <v>5866</v>
      </c>
      <c r="K3529" s="255" t="s">
        <v>1771</v>
      </c>
      <c r="L3529" s="742">
        <v>758</v>
      </c>
      <c r="M3529" s="255" t="s">
        <v>5411</v>
      </c>
      <c r="N3529" s="249">
        <v>590</v>
      </c>
      <c r="O3529" s="296" t="s">
        <v>686</v>
      </c>
      <c r="P3529" s="297"/>
      <c r="Q3529" s="293"/>
      <c r="R3529" s="293"/>
      <c r="S3529" s="293"/>
    </row>
    <row r="3530" spans="1:19" ht="15">
      <c r="A3530" s="293"/>
      <c r="B3530" s="247">
        <f t="shared" si="22"/>
        <v>6985</v>
      </c>
      <c r="C3530" s="255" t="s">
        <v>429</v>
      </c>
      <c r="D3530" s="294" t="s">
        <v>5364</v>
      </c>
      <c r="E3530" s="267">
        <v>200</v>
      </c>
      <c r="F3530" s="293" t="s">
        <v>518</v>
      </c>
      <c r="G3530" s="457" t="s">
        <v>4314</v>
      </c>
      <c r="H3530" s="544">
        <v>45241</v>
      </c>
      <c r="I3530" s="256" t="s">
        <v>284</v>
      </c>
      <c r="J3530" s="256" t="s">
        <v>284</v>
      </c>
      <c r="K3530" s="293" t="s">
        <v>1771</v>
      </c>
      <c r="L3530" s="251">
        <v>690</v>
      </c>
      <c r="M3530" s="298" t="s">
        <v>5363</v>
      </c>
      <c r="N3530" s="353">
        <v>591</v>
      </c>
      <c r="O3530" s="296" t="s">
        <v>686</v>
      </c>
      <c r="P3530" s="297"/>
      <c r="Q3530" s="293"/>
      <c r="R3530" s="293"/>
      <c r="S3530" s="293"/>
    </row>
    <row r="3531" spans="1:19" ht="15">
      <c r="A3531" s="293"/>
      <c r="B3531" s="247">
        <f t="shared" si="22"/>
        <v>6986</v>
      </c>
      <c r="C3531" s="293" t="s">
        <v>429</v>
      </c>
      <c r="D3531" s="294" t="s">
        <v>422</v>
      </c>
      <c r="E3531" s="455">
        <v>2000</v>
      </c>
      <c r="F3531" s="293" t="s">
        <v>163</v>
      </c>
      <c r="G3531" s="293" t="s">
        <v>7</v>
      </c>
      <c r="H3531" s="544" t="s">
        <v>5876</v>
      </c>
      <c r="I3531" s="293" t="s">
        <v>280</v>
      </c>
      <c r="J3531" s="256" t="s">
        <v>5909</v>
      </c>
      <c r="K3531" s="293" t="s">
        <v>1751</v>
      </c>
      <c r="L3531" s="251" t="s">
        <v>5879</v>
      </c>
      <c r="M3531" s="298" t="s">
        <v>825</v>
      </c>
      <c r="N3531" s="353">
        <v>220</v>
      </c>
      <c r="O3531" s="296" t="s">
        <v>686</v>
      </c>
      <c r="P3531" s="297"/>
      <c r="Q3531" s="293"/>
      <c r="R3531" s="293"/>
      <c r="S3531" s="293"/>
    </row>
    <row r="3532" spans="1:19" ht="15">
      <c r="A3532" s="293"/>
      <c r="B3532" s="247">
        <f t="shared" si="22"/>
        <v>6987</v>
      </c>
      <c r="C3532" s="293" t="s">
        <v>429</v>
      </c>
      <c r="D3532" s="294" t="s">
        <v>819</v>
      </c>
      <c r="E3532" s="455">
        <v>2000</v>
      </c>
      <c r="F3532" s="293" t="s">
        <v>163</v>
      </c>
      <c r="G3532" s="293" t="s">
        <v>7</v>
      </c>
      <c r="H3532" s="544" t="s">
        <v>5876</v>
      </c>
      <c r="I3532" s="293" t="s">
        <v>280</v>
      </c>
      <c r="J3532" s="256" t="s">
        <v>5909</v>
      </c>
      <c r="K3532" s="293" t="s">
        <v>1751</v>
      </c>
      <c r="L3532" s="251" t="s">
        <v>5880</v>
      </c>
      <c r="M3532" s="298" t="s">
        <v>861</v>
      </c>
      <c r="N3532" s="353">
        <v>187</v>
      </c>
      <c r="O3532" s="296" t="s">
        <v>686</v>
      </c>
      <c r="P3532" s="297"/>
      <c r="Q3532" s="293"/>
      <c r="R3532" s="293"/>
      <c r="S3532" s="293"/>
    </row>
    <row r="3533" spans="1:19" ht="15">
      <c r="A3533" s="293"/>
      <c r="B3533" s="247">
        <f t="shared" si="22"/>
        <v>6988</v>
      </c>
      <c r="C3533" s="293" t="s">
        <v>429</v>
      </c>
      <c r="D3533" s="294" t="s">
        <v>229</v>
      </c>
      <c r="E3533" s="455">
        <v>1400</v>
      </c>
      <c r="F3533" s="293" t="s">
        <v>198</v>
      </c>
      <c r="G3533" s="293" t="s">
        <v>7</v>
      </c>
      <c r="H3533" s="544" t="s">
        <v>5874</v>
      </c>
      <c r="I3533" s="293" t="s">
        <v>383</v>
      </c>
      <c r="J3533" s="256" t="s">
        <v>5900</v>
      </c>
      <c r="K3533" s="293" t="s">
        <v>1749</v>
      </c>
      <c r="L3533" s="251" t="s">
        <v>5881</v>
      </c>
      <c r="M3533" s="298" t="s">
        <v>1311</v>
      </c>
      <c r="N3533" s="353">
        <v>174</v>
      </c>
      <c r="O3533" s="296" t="s">
        <v>686</v>
      </c>
      <c r="P3533" s="297"/>
      <c r="Q3533" s="293"/>
      <c r="R3533" s="293"/>
      <c r="S3533" s="293"/>
    </row>
    <row r="3534" spans="1:19" ht="15">
      <c r="A3534" s="293"/>
      <c r="B3534" s="247">
        <f t="shared" si="22"/>
        <v>6989</v>
      </c>
      <c r="C3534" s="293" t="s">
        <v>429</v>
      </c>
      <c r="D3534" s="294" t="s">
        <v>517</v>
      </c>
      <c r="E3534" s="455">
        <v>3497</v>
      </c>
      <c r="F3534" s="293" t="s">
        <v>198</v>
      </c>
      <c r="G3534" s="293" t="s">
        <v>7</v>
      </c>
      <c r="H3534" s="544" t="s">
        <v>5874</v>
      </c>
      <c r="I3534" s="293" t="s">
        <v>164</v>
      </c>
      <c r="J3534" s="256" t="s">
        <v>3059</v>
      </c>
      <c r="K3534" s="293" t="s">
        <v>1749</v>
      </c>
      <c r="L3534" s="251" t="s">
        <v>5882</v>
      </c>
      <c r="M3534" s="298" t="s">
        <v>841</v>
      </c>
      <c r="N3534" s="353">
        <v>560</v>
      </c>
      <c r="O3534" s="296" t="s">
        <v>686</v>
      </c>
      <c r="P3534" s="297"/>
      <c r="Q3534" s="293"/>
      <c r="R3534" s="293"/>
      <c r="S3534" s="293"/>
    </row>
    <row r="3535" spans="1:19" ht="15">
      <c r="A3535" s="293"/>
      <c r="B3535" s="247">
        <f t="shared" si="22"/>
        <v>6990</v>
      </c>
      <c r="C3535" s="293" t="s">
        <v>429</v>
      </c>
      <c r="D3535" s="294" t="s">
        <v>5647</v>
      </c>
      <c r="E3535" s="455">
        <v>276</v>
      </c>
      <c r="F3535" s="293" t="s">
        <v>163</v>
      </c>
      <c r="G3535" s="293" t="s">
        <v>7</v>
      </c>
      <c r="H3535" s="544">
        <v>45180</v>
      </c>
      <c r="I3535" s="293" t="s">
        <v>164</v>
      </c>
      <c r="J3535" s="256" t="s">
        <v>5889</v>
      </c>
      <c r="K3535" s="293" t="s">
        <v>1751</v>
      </c>
      <c r="L3535" s="251" t="s">
        <v>5883</v>
      </c>
      <c r="M3535" s="298" t="s">
        <v>5646</v>
      </c>
      <c r="N3535" s="353">
        <v>610</v>
      </c>
      <c r="O3535" s="296" t="s">
        <v>686</v>
      </c>
      <c r="P3535" s="297"/>
      <c r="Q3535" s="293"/>
      <c r="R3535" s="293"/>
      <c r="S3535" s="293"/>
    </row>
    <row r="3536" spans="1:19" ht="15">
      <c r="A3536" s="293"/>
      <c r="B3536" s="247">
        <f t="shared" si="22"/>
        <v>6991</v>
      </c>
      <c r="C3536" s="293" t="s">
        <v>429</v>
      </c>
      <c r="D3536" s="294" t="s">
        <v>6165</v>
      </c>
      <c r="E3536" s="455">
        <v>10000</v>
      </c>
      <c r="F3536" s="293" t="s">
        <v>303</v>
      </c>
      <c r="G3536" s="293" t="s">
        <v>7</v>
      </c>
      <c r="H3536" s="544" t="s">
        <v>5874</v>
      </c>
      <c r="I3536" s="293" t="s">
        <v>164</v>
      </c>
      <c r="J3536" s="256" t="s">
        <v>6179</v>
      </c>
      <c r="K3536" s="293" t="s">
        <v>903</v>
      </c>
      <c r="L3536" s="251" t="s">
        <v>5884</v>
      </c>
      <c r="M3536" s="298" t="s">
        <v>6164</v>
      </c>
      <c r="N3536" s="353">
        <v>648</v>
      </c>
      <c r="O3536" s="296" t="s">
        <v>686</v>
      </c>
      <c r="P3536" s="297"/>
      <c r="Q3536" s="293"/>
      <c r="R3536" s="293"/>
      <c r="S3536" s="293"/>
    </row>
    <row r="3537" spans="1:19" ht="15">
      <c r="A3537" s="293"/>
      <c r="B3537" s="247">
        <f t="shared" si="22"/>
        <v>6992</v>
      </c>
      <c r="C3537" s="293" t="s">
        <v>429</v>
      </c>
      <c r="D3537" s="294" t="s">
        <v>361</v>
      </c>
      <c r="E3537" s="455">
        <v>2800</v>
      </c>
      <c r="F3537" s="293" t="s">
        <v>198</v>
      </c>
      <c r="G3537" s="293" t="s">
        <v>7</v>
      </c>
      <c r="H3537" s="544" t="s">
        <v>5874</v>
      </c>
      <c r="I3537" s="293" t="s">
        <v>164</v>
      </c>
      <c r="J3537" s="256" t="s">
        <v>3558</v>
      </c>
      <c r="K3537" s="293" t="s">
        <v>1749</v>
      </c>
      <c r="L3537" s="251" t="s">
        <v>5885</v>
      </c>
      <c r="M3537" s="298" t="s">
        <v>1176</v>
      </c>
      <c r="N3537" s="353">
        <v>465</v>
      </c>
      <c r="O3537" s="296" t="s">
        <v>686</v>
      </c>
      <c r="P3537" s="297"/>
      <c r="Q3537" s="293"/>
      <c r="R3537" s="293"/>
      <c r="S3537" s="293"/>
    </row>
    <row r="3538" spans="1:19" ht="15">
      <c r="A3538" s="293"/>
      <c r="B3538" s="247">
        <f t="shared" si="22"/>
        <v>6993</v>
      </c>
      <c r="C3538" s="293" t="s">
        <v>427</v>
      </c>
      <c r="D3538" s="294" t="s">
        <v>2038</v>
      </c>
      <c r="E3538" s="455">
        <v>1000</v>
      </c>
      <c r="F3538" s="293" t="s">
        <v>2038</v>
      </c>
      <c r="G3538" s="293" t="s">
        <v>5857</v>
      </c>
      <c r="H3538" s="544" t="s">
        <v>5874</v>
      </c>
      <c r="I3538" s="293" t="s">
        <v>164</v>
      </c>
      <c r="J3538" s="256"/>
      <c r="K3538" s="293" t="s">
        <v>2038</v>
      </c>
      <c r="L3538" s="251" t="s">
        <v>5886</v>
      </c>
      <c r="M3538" s="298" t="s">
        <v>2834</v>
      </c>
      <c r="N3538" s="353">
        <v>411</v>
      </c>
      <c r="O3538" s="296"/>
      <c r="P3538" s="297"/>
      <c r="Q3538" s="293"/>
      <c r="R3538" s="293"/>
      <c r="S3538" s="293"/>
    </row>
    <row r="3539" spans="1:19" ht="15">
      <c r="A3539" s="293"/>
      <c r="B3539" s="247">
        <f t="shared" si="22"/>
        <v>6994</v>
      </c>
      <c r="C3539" s="293" t="s">
        <v>5557</v>
      </c>
      <c r="D3539" s="294" t="s">
        <v>5584</v>
      </c>
      <c r="E3539" s="599">
        <v>2520</v>
      </c>
      <c r="F3539" s="293" t="s">
        <v>5969</v>
      </c>
      <c r="G3539" s="293" t="s">
        <v>5631</v>
      </c>
      <c r="H3539" s="544" t="s">
        <v>5901</v>
      </c>
      <c r="I3539" s="293" t="s">
        <v>164</v>
      </c>
      <c r="J3539" s="256" t="s">
        <v>5966</v>
      </c>
      <c r="K3539" s="293" t="s">
        <v>5967</v>
      </c>
      <c r="L3539" s="251">
        <v>90699</v>
      </c>
      <c r="M3539" s="298" t="s">
        <v>5583</v>
      </c>
      <c r="N3539" s="353">
        <v>608</v>
      </c>
      <c r="O3539" s="296" t="s">
        <v>686</v>
      </c>
      <c r="P3539" s="297"/>
      <c r="Q3539" s="293"/>
      <c r="R3539" s="293"/>
      <c r="S3539" s="293"/>
    </row>
    <row r="3540" spans="1:19" ht="15">
      <c r="A3540" s="293"/>
      <c r="B3540" s="247">
        <f t="shared" si="22"/>
        <v>6995</v>
      </c>
      <c r="C3540" s="293" t="s">
        <v>429</v>
      </c>
      <c r="D3540" s="294" t="s">
        <v>592</v>
      </c>
      <c r="E3540" s="455">
        <v>1940</v>
      </c>
      <c r="F3540" s="293" t="s">
        <v>865</v>
      </c>
      <c r="G3540" s="293" t="s">
        <v>7</v>
      </c>
      <c r="H3540" s="544" t="s">
        <v>5850</v>
      </c>
      <c r="I3540" s="293" t="s">
        <v>383</v>
      </c>
      <c r="J3540" s="256" t="s">
        <v>4018</v>
      </c>
      <c r="K3540" s="293" t="s">
        <v>1770</v>
      </c>
      <c r="L3540" s="251" t="s">
        <v>5887</v>
      </c>
      <c r="M3540" s="298" t="s">
        <v>838</v>
      </c>
      <c r="N3540" s="353">
        <v>283</v>
      </c>
      <c r="O3540" s="296" t="s">
        <v>686</v>
      </c>
      <c r="P3540" s="297"/>
      <c r="Q3540" s="293"/>
      <c r="R3540" s="293"/>
      <c r="S3540" s="293"/>
    </row>
    <row r="3541" spans="1:19" ht="15">
      <c r="A3541" s="293"/>
      <c r="B3541" s="247">
        <f t="shared" si="22"/>
        <v>6996</v>
      </c>
      <c r="C3541" s="293" t="s">
        <v>429</v>
      </c>
      <c r="D3541" s="294" t="s">
        <v>2904</v>
      </c>
      <c r="E3541" s="455">
        <v>3500</v>
      </c>
      <c r="F3541" s="293" t="s">
        <v>865</v>
      </c>
      <c r="G3541" s="293" t="s">
        <v>5857</v>
      </c>
      <c r="H3541" s="544" t="s">
        <v>5850</v>
      </c>
      <c r="I3541" s="293" t="s">
        <v>164</v>
      </c>
      <c r="J3541" s="256" t="s">
        <v>5899</v>
      </c>
      <c r="K3541" s="293" t="s">
        <v>1770</v>
      </c>
      <c r="L3541" s="251" t="s">
        <v>5888</v>
      </c>
      <c r="M3541" s="298" t="s">
        <v>2903</v>
      </c>
      <c r="N3541" s="353">
        <v>431</v>
      </c>
      <c r="O3541" s="296" t="s">
        <v>686</v>
      </c>
      <c r="P3541" s="297"/>
      <c r="Q3541" s="293"/>
      <c r="R3541" s="293"/>
      <c r="S3541" s="293"/>
    </row>
    <row r="3542" spans="1:19" ht="15">
      <c r="A3542" s="293"/>
      <c r="B3542" s="247">
        <f t="shared" si="22"/>
        <v>6997</v>
      </c>
      <c r="C3542" s="293" t="s">
        <v>429</v>
      </c>
      <c r="D3542" s="294" t="s">
        <v>4506</v>
      </c>
      <c r="E3542" s="267">
        <v>3200</v>
      </c>
      <c r="F3542" s="293" t="s">
        <v>518</v>
      </c>
      <c r="G3542" s="293" t="s">
        <v>38</v>
      </c>
      <c r="H3542" s="544">
        <v>45241</v>
      </c>
      <c r="I3542" s="293" t="s">
        <v>164</v>
      </c>
      <c r="J3542" s="256" t="s">
        <v>3417</v>
      </c>
      <c r="K3542" s="293" t="s">
        <v>1771</v>
      </c>
      <c r="L3542" s="251">
        <v>1</v>
      </c>
      <c r="M3542" s="298" t="s">
        <v>4480</v>
      </c>
      <c r="N3542" s="353">
        <v>489</v>
      </c>
      <c r="O3542" s="296" t="s">
        <v>686</v>
      </c>
      <c r="P3542" s="297"/>
      <c r="Q3542" s="293"/>
      <c r="R3542" s="293"/>
      <c r="S3542" s="293"/>
    </row>
    <row r="3543" spans="1:19" ht="15">
      <c r="A3543" s="293"/>
      <c r="B3543" s="247">
        <f t="shared" si="22"/>
        <v>6998</v>
      </c>
      <c r="C3543" s="293" t="s">
        <v>429</v>
      </c>
      <c r="D3543" s="294" t="s">
        <v>4284</v>
      </c>
      <c r="E3543" s="455">
        <v>4200</v>
      </c>
      <c r="F3543" s="293" t="s">
        <v>518</v>
      </c>
      <c r="G3543" s="293" t="s">
        <v>7</v>
      </c>
      <c r="H3543" s="544" t="s">
        <v>5876</v>
      </c>
      <c r="I3543" s="293" t="s">
        <v>164</v>
      </c>
      <c r="J3543" s="256" t="s">
        <v>2566</v>
      </c>
      <c r="K3543" s="293" t="s">
        <v>1771</v>
      </c>
      <c r="L3543" s="251" t="s">
        <v>5891</v>
      </c>
      <c r="M3543" s="298" t="s">
        <v>4268</v>
      </c>
      <c r="N3543" s="353">
        <v>474</v>
      </c>
      <c r="O3543" s="296" t="s">
        <v>686</v>
      </c>
      <c r="P3543" s="297"/>
      <c r="Q3543" s="293"/>
      <c r="R3543" s="293"/>
      <c r="S3543" s="293"/>
    </row>
    <row r="3544" spans="1:19" ht="15">
      <c r="A3544" s="293"/>
      <c r="B3544" s="247" t="s">
        <v>6752</v>
      </c>
      <c r="C3544" s="293" t="s">
        <v>429</v>
      </c>
      <c r="D3544" s="294" t="s">
        <v>4272</v>
      </c>
      <c r="E3544" s="267">
        <v>4200</v>
      </c>
      <c r="F3544" s="293" t="s">
        <v>518</v>
      </c>
      <c r="G3544" s="293" t="s">
        <v>38</v>
      </c>
      <c r="H3544" s="544">
        <v>45240</v>
      </c>
      <c r="I3544" s="293" t="s">
        <v>164</v>
      </c>
      <c r="J3544" s="256" t="s">
        <v>5130</v>
      </c>
      <c r="K3544" s="293" t="s">
        <v>1771</v>
      </c>
      <c r="L3544" s="251">
        <v>1</v>
      </c>
      <c r="M3544" s="298" t="s">
        <v>4271</v>
      </c>
      <c r="N3544" s="353">
        <v>476</v>
      </c>
      <c r="O3544" s="296"/>
      <c r="P3544" s="297"/>
      <c r="Q3544" s="293"/>
      <c r="R3544" s="293"/>
      <c r="S3544" s="293"/>
    </row>
    <row r="3545" spans="1:19" ht="15">
      <c r="A3545" s="293"/>
      <c r="B3545" s="247">
        <f>B3543+1</f>
        <v>6999</v>
      </c>
      <c r="C3545" s="293" t="s">
        <v>429</v>
      </c>
      <c r="D3545" s="294" t="s">
        <v>5364</v>
      </c>
      <c r="E3545" s="455">
        <v>1560</v>
      </c>
      <c r="F3545" s="293" t="s">
        <v>518</v>
      </c>
      <c r="G3545" s="293" t="s">
        <v>7</v>
      </c>
      <c r="H3545" s="544" t="s">
        <v>5876</v>
      </c>
      <c r="I3545" s="293" t="s">
        <v>164</v>
      </c>
      <c r="J3545" s="256" t="s">
        <v>5896</v>
      </c>
      <c r="K3545" s="293" t="s">
        <v>1771</v>
      </c>
      <c r="L3545" s="251" t="s">
        <v>5892</v>
      </c>
      <c r="M3545" s="298" t="s">
        <v>5363</v>
      </c>
      <c r="N3545" s="353">
        <v>591</v>
      </c>
      <c r="O3545" s="296" t="s">
        <v>686</v>
      </c>
      <c r="P3545" s="297"/>
      <c r="Q3545" s="293"/>
      <c r="R3545" s="293"/>
      <c r="S3545" s="293"/>
    </row>
    <row r="3546" spans="1:19" ht="15">
      <c r="A3546" s="293"/>
      <c r="B3546" s="247">
        <f t="shared" ref="B3546:B3593" si="23">B3545+1</f>
        <v>7000</v>
      </c>
      <c r="C3546" s="293" t="s">
        <v>429</v>
      </c>
      <c r="D3546" s="294" t="s">
        <v>4277</v>
      </c>
      <c r="E3546" s="455">
        <v>4200</v>
      </c>
      <c r="F3546" s="293" t="s">
        <v>518</v>
      </c>
      <c r="G3546" s="293" t="s">
        <v>7</v>
      </c>
      <c r="H3546" s="544" t="s">
        <v>5876</v>
      </c>
      <c r="I3546" s="293" t="s">
        <v>164</v>
      </c>
      <c r="J3546" s="256" t="s">
        <v>3310</v>
      </c>
      <c r="K3546" s="293" t="s">
        <v>1771</v>
      </c>
      <c r="L3546" s="251" t="s">
        <v>5893</v>
      </c>
      <c r="M3546" s="298" t="s">
        <v>4276</v>
      </c>
      <c r="N3546" s="353">
        <v>477</v>
      </c>
      <c r="O3546" s="296" t="s">
        <v>686</v>
      </c>
      <c r="P3546" s="297"/>
      <c r="Q3546" s="293"/>
      <c r="R3546" s="293"/>
      <c r="S3546" s="293"/>
    </row>
    <row r="3547" spans="1:19" ht="15.6">
      <c r="A3547" s="293"/>
      <c r="B3547" s="247">
        <f t="shared" si="23"/>
        <v>7001</v>
      </c>
      <c r="C3547" s="211" t="s">
        <v>294</v>
      </c>
      <c r="D3547" s="294" t="s">
        <v>2201</v>
      </c>
      <c r="E3547" s="455">
        <v>4800</v>
      </c>
      <c r="F3547" s="293" t="s">
        <v>166</v>
      </c>
      <c r="G3547" s="293" t="s">
        <v>7</v>
      </c>
      <c r="H3547" s="544">
        <v>45240</v>
      </c>
      <c r="I3547" s="293" t="s">
        <v>164</v>
      </c>
      <c r="J3547" s="256" t="s">
        <v>5897</v>
      </c>
      <c r="K3547" s="293" t="s">
        <v>903</v>
      </c>
      <c r="L3547" s="251" t="s">
        <v>5894</v>
      </c>
      <c r="M3547" s="298" t="s">
        <v>2200</v>
      </c>
      <c r="N3547" s="353">
        <v>365</v>
      </c>
      <c r="O3547" s="296" t="s">
        <v>686</v>
      </c>
      <c r="P3547" s="297"/>
      <c r="Q3547" s="293"/>
      <c r="R3547" s="293"/>
      <c r="S3547" s="293"/>
    </row>
    <row r="3548" spans="1:19" ht="15">
      <c r="A3548" s="293"/>
      <c r="B3548" s="247">
        <f t="shared" si="23"/>
        <v>7002</v>
      </c>
      <c r="C3548" s="293" t="s">
        <v>429</v>
      </c>
      <c r="D3548" s="294" t="s">
        <v>725</v>
      </c>
      <c r="E3548" s="455">
        <v>3350</v>
      </c>
      <c r="F3548" s="293" t="s">
        <v>2945</v>
      </c>
      <c r="G3548" s="293" t="s">
        <v>7</v>
      </c>
      <c r="H3548" s="544" t="s">
        <v>5876</v>
      </c>
      <c r="I3548" s="293" t="s">
        <v>224</v>
      </c>
      <c r="J3548" s="256" t="s">
        <v>5898</v>
      </c>
      <c r="K3548" s="293" t="s">
        <v>2946</v>
      </c>
      <c r="L3548" s="251" t="s">
        <v>5895</v>
      </c>
      <c r="M3548" s="298" t="s">
        <v>842</v>
      </c>
      <c r="N3548" s="353">
        <v>632</v>
      </c>
      <c r="O3548" s="296" t="s">
        <v>686</v>
      </c>
      <c r="P3548" s="297"/>
      <c r="Q3548" s="293"/>
      <c r="R3548" s="293"/>
      <c r="S3548" s="293"/>
    </row>
    <row r="3549" spans="1:19" ht="15">
      <c r="A3549" s="293"/>
      <c r="B3549" s="247">
        <f t="shared" si="23"/>
        <v>7003</v>
      </c>
      <c r="C3549" s="255" t="s">
        <v>5557</v>
      </c>
      <c r="D3549" s="294" t="s">
        <v>5579</v>
      </c>
      <c r="E3549" s="455">
        <v>2520</v>
      </c>
      <c r="F3549" s="293" t="s">
        <v>5969</v>
      </c>
      <c r="G3549" s="293" t="s">
        <v>5631</v>
      </c>
      <c r="H3549" s="544" t="s">
        <v>5901</v>
      </c>
      <c r="I3549" s="293" t="s">
        <v>164</v>
      </c>
      <c r="J3549" s="256" t="s">
        <v>792</v>
      </c>
      <c r="K3549" s="293" t="s">
        <v>279</v>
      </c>
      <c r="L3549" s="251" t="s">
        <v>5902</v>
      </c>
      <c r="M3549" s="298" t="s">
        <v>5578</v>
      </c>
      <c r="N3549" s="353">
        <v>606</v>
      </c>
      <c r="O3549" s="296" t="s">
        <v>686</v>
      </c>
      <c r="P3549" s="297"/>
      <c r="Q3549" s="293"/>
      <c r="R3549" s="293"/>
      <c r="S3549" s="293"/>
    </row>
    <row r="3550" spans="1:19" ht="15">
      <c r="A3550" s="293"/>
      <c r="B3550" s="247">
        <f t="shared" si="23"/>
        <v>7004</v>
      </c>
      <c r="C3550" s="293" t="s">
        <v>429</v>
      </c>
      <c r="D3550" s="294" t="s">
        <v>1059</v>
      </c>
      <c r="E3550" s="455">
        <v>18000</v>
      </c>
      <c r="F3550" s="293" t="s">
        <v>303</v>
      </c>
      <c r="G3550" s="293" t="s">
        <v>7</v>
      </c>
      <c r="H3550" s="544" t="s">
        <v>5901</v>
      </c>
      <c r="I3550" s="293" t="s">
        <v>634</v>
      </c>
      <c r="J3550" s="256" t="s">
        <v>5069</v>
      </c>
      <c r="K3550" s="293" t="s">
        <v>1775</v>
      </c>
      <c r="L3550" s="251" t="s">
        <v>5903</v>
      </c>
      <c r="M3550" s="298" t="s">
        <v>1057</v>
      </c>
      <c r="N3550" s="353">
        <v>52</v>
      </c>
      <c r="O3550" s="296"/>
      <c r="P3550" s="297"/>
      <c r="Q3550" s="293"/>
      <c r="R3550" s="293"/>
      <c r="S3550" s="293"/>
    </row>
    <row r="3551" spans="1:19" ht="15">
      <c r="A3551" s="293"/>
      <c r="B3551" s="247">
        <f t="shared" si="23"/>
        <v>7005</v>
      </c>
      <c r="C3551" s="293" t="s">
        <v>429</v>
      </c>
      <c r="D3551" s="294" t="s">
        <v>4772</v>
      </c>
      <c r="E3551" s="455">
        <v>3186</v>
      </c>
      <c r="F3551" s="293" t="s">
        <v>518</v>
      </c>
      <c r="G3551" s="293" t="s">
        <v>5631</v>
      </c>
      <c r="H3551" s="544" t="s">
        <v>5901</v>
      </c>
      <c r="I3551" s="256" t="s">
        <v>164</v>
      </c>
      <c r="J3551" s="256" t="s">
        <v>3188</v>
      </c>
      <c r="K3551" s="293" t="s">
        <v>1771</v>
      </c>
      <c r="L3551" s="251" t="s">
        <v>5904</v>
      </c>
      <c r="M3551" s="298" t="s">
        <v>4542</v>
      </c>
      <c r="N3551" s="353">
        <v>498</v>
      </c>
      <c r="O3551" s="296" t="s">
        <v>686</v>
      </c>
      <c r="P3551" s="297"/>
      <c r="Q3551" s="293"/>
      <c r="R3551" s="293"/>
      <c r="S3551" s="293"/>
    </row>
    <row r="3552" spans="1:19" ht="15">
      <c r="A3552" s="293"/>
      <c r="B3552" s="247">
        <f t="shared" si="23"/>
        <v>7006</v>
      </c>
      <c r="C3552" s="293" t="s">
        <v>429</v>
      </c>
      <c r="D3552" s="294" t="s">
        <v>4468</v>
      </c>
      <c r="E3552" s="455">
        <v>68196.23</v>
      </c>
      <c r="F3552" s="293" t="s">
        <v>518</v>
      </c>
      <c r="G3552" s="293" t="s">
        <v>7</v>
      </c>
      <c r="H3552" s="544" t="s">
        <v>5901</v>
      </c>
      <c r="I3552" s="256" t="s">
        <v>383</v>
      </c>
      <c r="J3552" s="256" t="s">
        <v>5869</v>
      </c>
      <c r="K3552" s="293" t="s">
        <v>2038</v>
      </c>
      <c r="L3552" s="251" t="s">
        <v>5905</v>
      </c>
      <c r="M3552" s="298" t="s">
        <v>2834</v>
      </c>
      <c r="N3552" s="353">
        <v>411</v>
      </c>
      <c r="O3552" s="296"/>
      <c r="P3552" s="297"/>
      <c r="Q3552" s="293"/>
      <c r="R3552" s="293"/>
      <c r="S3552" s="293"/>
    </row>
    <row r="3553" spans="1:19" ht="15">
      <c r="A3553" s="293"/>
      <c r="B3553" s="247">
        <f t="shared" si="23"/>
        <v>7007</v>
      </c>
      <c r="C3553" s="293" t="s">
        <v>429</v>
      </c>
      <c r="D3553" s="294" t="s">
        <v>8684</v>
      </c>
      <c r="E3553" s="455">
        <v>3350</v>
      </c>
      <c r="F3553" s="293" t="s">
        <v>198</v>
      </c>
      <c r="G3553" s="293" t="s">
        <v>5631</v>
      </c>
      <c r="H3553" s="544" t="s">
        <v>5901</v>
      </c>
      <c r="I3553" s="293" t="s">
        <v>164</v>
      </c>
      <c r="J3553" s="256" t="s">
        <v>738</v>
      </c>
      <c r="K3553" s="293" t="s">
        <v>1749</v>
      </c>
      <c r="L3553" s="251" t="s">
        <v>5906</v>
      </c>
      <c r="M3553" s="298" t="s">
        <v>2871</v>
      </c>
      <c r="N3553" s="353">
        <v>422</v>
      </c>
      <c r="O3553" s="296" t="s">
        <v>686</v>
      </c>
      <c r="P3553" s="297"/>
      <c r="Q3553" s="293"/>
      <c r="R3553" s="293"/>
      <c r="S3553" s="293"/>
    </row>
    <row r="3554" spans="1:19" ht="15">
      <c r="A3554" s="293"/>
      <c r="B3554" s="247">
        <f t="shared" si="23"/>
        <v>7008</v>
      </c>
      <c r="C3554" s="293" t="s">
        <v>5557</v>
      </c>
      <c r="D3554" s="294" t="s">
        <v>5562</v>
      </c>
      <c r="E3554" s="455">
        <v>2520</v>
      </c>
      <c r="F3554" s="293" t="s">
        <v>5969</v>
      </c>
      <c r="G3554" s="293" t="s">
        <v>5631</v>
      </c>
      <c r="H3554" s="544" t="s">
        <v>5901</v>
      </c>
      <c r="I3554" s="256" t="s">
        <v>164</v>
      </c>
      <c r="J3554" s="256" t="s">
        <v>792</v>
      </c>
      <c r="K3554" s="293" t="s">
        <v>279</v>
      </c>
      <c r="L3554" s="251" t="s">
        <v>5907</v>
      </c>
      <c r="M3554" s="298" t="s">
        <v>5561</v>
      </c>
      <c r="N3554" s="353">
        <v>600</v>
      </c>
      <c r="O3554" s="296" t="s">
        <v>686</v>
      </c>
      <c r="P3554" s="297"/>
      <c r="Q3554" s="293"/>
      <c r="R3554" s="293"/>
      <c r="S3554" s="293"/>
    </row>
    <row r="3555" spans="1:19" ht="15">
      <c r="A3555" s="293"/>
      <c r="B3555" s="247">
        <f t="shared" si="23"/>
        <v>7009</v>
      </c>
      <c r="C3555" s="293" t="s">
        <v>5557</v>
      </c>
      <c r="D3555" s="294" t="s">
        <v>5564</v>
      </c>
      <c r="E3555" s="455">
        <v>2520</v>
      </c>
      <c r="F3555" s="293" t="s">
        <v>5969</v>
      </c>
      <c r="G3555" s="293" t="s">
        <v>5631</v>
      </c>
      <c r="H3555" s="544" t="s">
        <v>5901</v>
      </c>
      <c r="I3555" s="293" t="s">
        <v>164</v>
      </c>
      <c r="J3555" s="256" t="s">
        <v>792</v>
      </c>
      <c r="K3555" s="293" t="s">
        <v>279</v>
      </c>
      <c r="L3555" s="251" t="s">
        <v>5908</v>
      </c>
      <c r="M3555" s="298" t="s">
        <v>5563</v>
      </c>
      <c r="N3555" s="353">
        <v>601</v>
      </c>
      <c r="O3555" s="296" t="s">
        <v>686</v>
      </c>
      <c r="P3555" s="297"/>
      <c r="Q3555" s="293"/>
      <c r="R3555" s="293"/>
      <c r="S3555" s="293"/>
    </row>
    <row r="3556" spans="1:19" ht="15">
      <c r="A3556" s="293"/>
      <c r="B3556" s="247">
        <f t="shared" si="23"/>
        <v>7010</v>
      </c>
      <c r="C3556" s="293" t="s">
        <v>429</v>
      </c>
      <c r="D3556" s="294" t="s">
        <v>118</v>
      </c>
      <c r="E3556" s="455">
        <v>10000</v>
      </c>
      <c r="F3556" s="293" t="s">
        <v>198</v>
      </c>
      <c r="G3556" s="293" t="s">
        <v>7</v>
      </c>
      <c r="H3556" s="544" t="s">
        <v>5936</v>
      </c>
      <c r="I3556" s="293" t="s">
        <v>224</v>
      </c>
      <c r="J3556" s="256" t="s">
        <v>285</v>
      </c>
      <c r="K3556" s="293" t="s">
        <v>1749</v>
      </c>
      <c r="L3556" s="251" t="s">
        <v>5937</v>
      </c>
      <c r="M3556" s="298" t="s">
        <v>119</v>
      </c>
      <c r="N3556" s="353">
        <v>250</v>
      </c>
      <c r="O3556" s="296"/>
      <c r="P3556" s="297"/>
      <c r="Q3556" s="293"/>
      <c r="R3556" s="293"/>
      <c r="S3556" s="293"/>
    </row>
    <row r="3557" spans="1:19" ht="15">
      <c r="A3557" s="293"/>
      <c r="B3557" s="247">
        <f t="shared" si="23"/>
        <v>7011</v>
      </c>
      <c r="C3557" s="293" t="s">
        <v>429</v>
      </c>
      <c r="D3557" s="294" t="s">
        <v>118</v>
      </c>
      <c r="E3557" s="455">
        <v>7000</v>
      </c>
      <c r="F3557" s="293" t="s">
        <v>198</v>
      </c>
      <c r="G3557" s="293" t="s">
        <v>7</v>
      </c>
      <c r="H3557" s="544" t="s">
        <v>5936</v>
      </c>
      <c r="I3557" s="293" t="s">
        <v>224</v>
      </c>
      <c r="J3557" s="256" t="s">
        <v>285</v>
      </c>
      <c r="K3557" s="293" t="s">
        <v>1749</v>
      </c>
      <c r="L3557" s="251" t="s">
        <v>5938</v>
      </c>
      <c r="M3557" s="298" t="s">
        <v>119</v>
      </c>
      <c r="N3557" s="353">
        <v>250</v>
      </c>
      <c r="O3557" s="296"/>
      <c r="P3557" s="297"/>
      <c r="Q3557" s="293"/>
      <c r="R3557" s="293"/>
      <c r="S3557" s="293"/>
    </row>
    <row r="3558" spans="1:19" ht="15">
      <c r="A3558" s="293"/>
      <c r="B3558" s="247">
        <f t="shared" si="23"/>
        <v>7012</v>
      </c>
      <c r="C3558" s="293" t="s">
        <v>429</v>
      </c>
      <c r="D3558" s="294" t="s">
        <v>4468</v>
      </c>
      <c r="E3558" s="455">
        <v>237118.54</v>
      </c>
      <c r="F3558" s="293" t="s">
        <v>163</v>
      </c>
      <c r="G3558" s="293" t="s">
        <v>7</v>
      </c>
      <c r="H3558" s="544" t="s">
        <v>5918</v>
      </c>
      <c r="I3558" s="293" t="s">
        <v>164</v>
      </c>
      <c r="J3558" s="256" t="s">
        <v>634</v>
      </c>
      <c r="K3558" s="293" t="s">
        <v>2038</v>
      </c>
      <c r="L3558" s="251" t="s">
        <v>5920</v>
      </c>
      <c r="M3558" s="298" t="s">
        <v>2834</v>
      </c>
      <c r="N3558" s="353">
        <v>411</v>
      </c>
      <c r="O3558" s="296"/>
      <c r="P3558" s="297"/>
      <c r="Q3558" s="293"/>
      <c r="R3558" s="293"/>
      <c r="S3558" s="293"/>
    </row>
    <row r="3559" spans="1:19" ht="15.6">
      <c r="A3559" s="293"/>
      <c r="B3559" s="247">
        <f t="shared" si="23"/>
        <v>7013</v>
      </c>
      <c r="C3559" s="293" t="s">
        <v>429</v>
      </c>
      <c r="D3559" s="294" t="s">
        <v>725</v>
      </c>
      <c r="E3559" s="455">
        <v>5000</v>
      </c>
      <c r="F3559" s="293" t="s">
        <v>518</v>
      </c>
      <c r="G3559" s="293" t="s">
        <v>7</v>
      </c>
      <c r="H3559" s="544" t="s">
        <v>5919</v>
      </c>
      <c r="I3559" s="256" t="s">
        <v>224</v>
      </c>
      <c r="J3559" s="256" t="s">
        <v>5939</v>
      </c>
      <c r="K3559" s="103" t="s">
        <v>1771</v>
      </c>
      <c r="L3559" s="251" t="s">
        <v>5921</v>
      </c>
      <c r="M3559" s="298" t="s">
        <v>842</v>
      </c>
      <c r="N3559" s="353">
        <v>371</v>
      </c>
      <c r="O3559" s="296"/>
      <c r="P3559" s="297"/>
      <c r="Q3559" s="293"/>
      <c r="R3559" s="293"/>
      <c r="S3559" s="293"/>
    </row>
    <row r="3560" spans="1:19" ht="15">
      <c r="A3560" s="293"/>
      <c r="B3560" s="247">
        <f t="shared" si="23"/>
        <v>7014</v>
      </c>
      <c r="C3560" s="293" t="s">
        <v>429</v>
      </c>
      <c r="D3560" s="294" t="s">
        <v>5749</v>
      </c>
      <c r="E3560" s="455">
        <v>4400</v>
      </c>
      <c r="F3560" s="293" t="s">
        <v>2945</v>
      </c>
      <c r="G3560" s="293" t="s">
        <v>7</v>
      </c>
      <c r="H3560" s="544" t="s">
        <v>5919</v>
      </c>
      <c r="I3560" s="293" t="s">
        <v>164</v>
      </c>
      <c r="J3560" s="256" t="s">
        <v>5947</v>
      </c>
      <c r="K3560" s="293" t="s">
        <v>2946</v>
      </c>
      <c r="L3560" s="251" t="s">
        <v>5922</v>
      </c>
      <c r="M3560" s="298" t="s">
        <v>6311</v>
      </c>
      <c r="N3560" s="353">
        <v>617</v>
      </c>
      <c r="O3560" s="296"/>
      <c r="P3560" s="297"/>
      <c r="Q3560" s="293"/>
      <c r="R3560" s="293"/>
      <c r="S3560" s="293"/>
    </row>
    <row r="3561" spans="1:19" ht="15">
      <c r="A3561" s="293"/>
      <c r="B3561" s="247">
        <f t="shared" si="23"/>
        <v>7015</v>
      </c>
      <c r="C3561" s="293" t="s">
        <v>429</v>
      </c>
      <c r="D3561" s="294" t="s">
        <v>820</v>
      </c>
      <c r="E3561" s="455">
        <v>2000</v>
      </c>
      <c r="F3561" s="293" t="s">
        <v>163</v>
      </c>
      <c r="G3561" s="293" t="s">
        <v>7</v>
      </c>
      <c r="H3561" s="544" t="s">
        <v>5919</v>
      </c>
      <c r="I3561" s="293" t="s">
        <v>164</v>
      </c>
      <c r="J3561" s="256" t="s">
        <v>3421</v>
      </c>
      <c r="K3561" s="293" t="s">
        <v>1751</v>
      </c>
      <c r="L3561" s="251" t="s">
        <v>5923</v>
      </c>
      <c r="M3561" s="298" t="s">
        <v>862</v>
      </c>
      <c r="N3561" s="353">
        <v>321</v>
      </c>
      <c r="O3561" s="296"/>
      <c r="P3561" s="297"/>
      <c r="Q3561" s="293"/>
      <c r="R3561" s="293"/>
      <c r="S3561" s="293"/>
    </row>
    <row r="3562" spans="1:19" ht="15">
      <c r="A3562" s="293"/>
      <c r="B3562" s="247">
        <f t="shared" si="23"/>
        <v>7016</v>
      </c>
      <c r="C3562" s="293" t="s">
        <v>429</v>
      </c>
      <c r="D3562" s="294" t="s">
        <v>639</v>
      </c>
      <c r="E3562" s="455">
        <v>6500</v>
      </c>
      <c r="F3562" s="293" t="s">
        <v>163</v>
      </c>
      <c r="G3562" s="293" t="s">
        <v>5631</v>
      </c>
      <c r="H3562" s="544" t="s">
        <v>5919</v>
      </c>
      <c r="I3562" s="293" t="s">
        <v>634</v>
      </c>
      <c r="J3562" s="256" t="s">
        <v>3006</v>
      </c>
      <c r="K3562" s="293" t="s">
        <v>1751</v>
      </c>
      <c r="L3562" s="251" t="s">
        <v>5924</v>
      </c>
      <c r="M3562" s="298" t="s">
        <v>2022</v>
      </c>
      <c r="N3562" s="353">
        <v>352</v>
      </c>
      <c r="O3562" s="296"/>
      <c r="P3562" s="297"/>
      <c r="Q3562" s="293"/>
      <c r="R3562" s="293"/>
      <c r="S3562" s="293"/>
    </row>
    <row r="3563" spans="1:19" ht="15">
      <c r="A3563" s="293"/>
      <c r="B3563" s="247">
        <f t="shared" si="23"/>
        <v>7017</v>
      </c>
      <c r="C3563" s="293" t="s">
        <v>429</v>
      </c>
      <c r="D3563" s="294" t="s">
        <v>467</v>
      </c>
      <c r="E3563" s="455">
        <v>7500</v>
      </c>
      <c r="F3563" s="293" t="s">
        <v>255</v>
      </c>
      <c r="G3563" s="293" t="s">
        <v>4314</v>
      </c>
      <c r="H3563" s="544" t="s">
        <v>5901</v>
      </c>
      <c r="I3563" s="293" t="s">
        <v>224</v>
      </c>
      <c r="J3563" s="268" t="s">
        <v>2403</v>
      </c>
      <c r="K3563" s="293" t="s">
        <v>1774</v>
      </c>
      <c r="L3563" s="251" t="s">
        <v>5940</v>
      </c>
      <c r="M3563" s="298" t="s">
        <v>835</v>
      </c>
      <c r="N3563" s="353">
        <v>291</v>
      </c>
      <c r="O3563" s="296"/>
      <c r="P3563" s="297"/>
      <c r="Q3563" s="293"/>
      <c r="R3563" s="293"/>
      <c r="S3563" s="293"/>
    </row>
    <row r="3564" spans="1:19" ht="15">
      <c r="A3564" s="293"/>
      <c r="B3564" s="247">
        <f t="shared" si="23"/>
        <v>7018</v>
      </c>
      <c r="C3564" s="293" t="s">
        <v>429</v>
      </c>
      <c r="D3564" s="294" t="s">
        <v>2900</v>
      </c>
      <c r="E3564" s="455">
        <v>2275</v>
      </c>
      <c r="F3564" s="293" t="s">
        <v>518</v>
      </c>
      <c r="G3564" s="293" t="s">
        <v>7</v>
      </c>
      <c r="H3564" s="544" t="s">
        <v>5941</v>
      </c>
      <c r="I3564" s="293" t="s">
        <v>164</v>
      </c>
      <c r="J3564" s="256" t="s">
        <v>4984</v>
      </c>
      <c r="K3564" s="293" t="s">
        <v>1771</v>
      </c>
      <c r="L3564" s="251" t="s">
        <v>5943</v>
      </c>
      <c r="M3564" s="298" t="s">
        <v>2898</v>
      </c>
      <c r="N3564" s="353">
        <v>430</v>
      </c>
      <c r="O3564" s="296"/>
      <c r="P3564" s="297"/>
      <c r="Q3564" s="293"/>
      <c r="R3564" s="293"/>
      <c r="S3564" s="293"/>
    </row>
    <row r="3565" spans="1:19" ht="15">
      <c r="A3565" s="293"/>
      <c r="B3565" s="247">
        <f t="shared" si="23"/>
        <v>7019</v>
      </c>
      <c r="C3565" s="293" t="s">
        <v>429</v>
      </c>
      <c r="D3565" s="294" t="s">
        <v>2896</v>
      </c>
      <c r="E3565" s="455">
        <v>2275</v>
      </c>
      <c r="F3565" s="293" t="s">
        <v>518</v>
      </c>
      <c r="G3565" s="293" t="s">
        <v>7</v>
      </c>
      <c r="H3565" s="544" t="s">
        <v>5941</v>
      </c>
      <c r="I3565" s="293" t="s">
        <v>164</v>
      </c>
      <c r="J3565" s="256" t="s">
        <v>5948</v>
      </c>
      <c r="K3565" s="293" t="s">
        <v>1771</v>
      </c>
      <c r="L3565" s="251" t="s">
        <v>5944</v>
      </c>
      <c r="M3565" s="298" t="s">
        <v>2894</v>
      </c>
      <c r="N3565" s="353">
        <v>429</v>
      </c>
      <c r="O3565" s="296"/>
      <c r="P3565" s="297"/>
      <c r="Q3565" s="293"/>
      <c r="R3565" s="293"/>
      <c r="S3565" s="293"/>
    </row>
    <row r="3566" spans="1:19" ht="15">
      <c r="A3566" s="293"/>
      <c r="B3566" s="247">
        <f t="shared" si="23"/>
        <v>7020</v>
      </c>
      <c r="C3566" s="293" t="s">
        <v>429</v>
      </c>
      <c r="D3566" s="294" t="s">
        <v>5038</v>
      </c>
      <c r="E3566" s="455">
        <v>25000</v>
      </c>
      <c r="F3566" s="293" t="s">
        <v>255</v>
      </c>
      <c r="G3566" s="293" t="s">
        <v>4314</v>
      </c>
      <c r="H3566" s="544" t="s">
        <v>5941</v>
      </c>
      <c r="I3566" s="293" t="s">
        <v>224</v>
      </c>
      <c r="J3566" s="256" t="s">
        <v>5069</v>
      </c>
      <c r="K3566" s="293" t="s">
        <v>1774</v>
      </c>
      <c r="L3566" s="251" t="s">
        <v>5945</v>
      </c>
      <c r="M3566" s="298" t="s">
        <v>5037</v>
      </c>
      <c r="N3566" s="353">
        <v>576</v>
      </c>
      <c r="O3566" s="296"/>
      <c r="P3566" s="297"/>
      <c r="Q3566" s="293"/>
      <c r="R3566" s="293"/>
      <c r="S3566" s="293"/>
    </row>
    <row r="3567" spans="1:19" ht="15">
      <c r="A3567" s="293"/>
      <c r="B3567" s="247">
        <f t="shared" si="23"/>
        <v>7021</v>
      </c>
      <c r="C3567" s="293" t="s">
        <v>429</v>
      </c>
      <c r="D3567" s="294" t="s">
        <v>4398</v>
      </c>
      <c r="E3567" s="455">
        <v>2275</v>
      </c>
      <c r="F3567" s="293" t="s">
        <v>303</v>
      </c>
      <c r="G3567" s="293" t="s">
        <v>4405</v>
      </c>
      <c r="H3567" s="544" t="s">
        <v>5942</v>
      </c>
      <c r="I3567" s="293" t="s">
        <v>164</v>
      </c>
      <c r="J3567" s="256" t="s">
        <v>5949</v>
      </c>
      <c r="K3567" s="293" t="s">
        <v>1775</v>
      </c>
      <c r="L3567" s="251" t="s">
        <v>5946</v>
      </c>
      <c r="M3567" s="298" t="s">
        <v>4397</v>
      </c>
      <c r="N3567" s="353">
        <v>488</v>
      </c>
      <c r="O3567" s="296"/>
      <c r="P3567" s="297"/>
      <c r="Q3567" s="293"/>
      <c r="R3567" s="293"/>
      <c r="S3567" s="293"/>
    </row>
    <row r="3568" spans="1:19" ht="15.6">
      <c r="A3568" s="293"/>
      <c r="B3568" s="247">
        <f t="shared" si="23"/>
        <v>7022</v>
      </c>
      <c r="C3568" s="592" t="s">
        <v>429</v>
      </c>
      <c r="D3568" s="598" t="s">
        <v>5744</v>
      </c>
      <c r="E3568" s="207">
        <v>5499</v>
      </c>
      <c r="F3568" s="598" t="s">
        <v>2945</v>
      </c>
      <c r="G3568" s="86" t="s">
        <v>4314</v>
      </c>
      <c r="H3568" s="103" t="s">
        <v>5731</v>
      </c>
      <c r="I3568" s="135" t="s">
        <v>164</v>
      </c>
      <c r="J3568" s="135" t="s">
        <v>3176</v>
      </c>
      <c r="K3568" s="103" t="s">
        <v>2946</v>
      </c>
      <c r="L3568" s="745">
        <v>888127</v>
      </c>
      <c r="M3568" s="103" t="s">
        <v>5910</v>
      </c>
      <c r="N3568">
        <v>614</v>
      </c>
      <c r="O3568" s="296"/>
      <c r="P3568" s="297"/>
      <c r="Q3568" s="293"/>
      <c r="R3568" s="293"/>
      <c r="S3568" s="293"/>
    </row>
    <row r="3569" spans="1:19" ht="15">
      <c r="A3569" s="293"/>
      <c r="B3569" s="247">
        <f t="shared" si="23"/>
        <v>7023</v>
      </c>
      <c r="C3569" s="293" t="s">
        <v>429</v>
      </c>
      <c r="D3569" s="294" t="s">
        <v>4389</v>
      </c>
      <c r="E3569" s="455">
        <v>5600</v>
      </c>
      <c r="F3569" s="293" t="s">
        <v>198</v>
      </c>
      <c r="G3569" s="293" t="s">
        <v>4314</v>
      </c>
      <c r="H3569" s="544">
        <v>45243</v>
      </c>
      <c r="I3569" s="293" t="s">
        <v>164</v>
      </c>
      <c r="J3569" s="256" t="s">
        <v>5951</v>
      </c>
      <c r="K3569" s="293" t="s">
        <v>1749</v>
      </c>
      <c r="L3569" s="251">
        <v>140528</v>
      </c>
      <c r="M3569" s="298" t="s">
        <v>1171</v>
      </c>
      <c r="N3569" s="353">
        <v>467</v>
      </c>
      <c r="O3569" s="296"/>
      <c r="P3569" s="297"/>
      <c r="Q3569" s="293"/>
      <c r="R3569" s="293"/>
      <c r="S3569" s="293"/>
    </row>
    <row r="3570" spans="1:19" ht="15">
      <c r="A3570" s="293"/>
      <c r="B3570" s="247">
        <f t="shared" si="23"/>
        <v>7024</v>
      </c>
      <c r="C3570" s="293" t="s">
        <v>429</v>
      </c>
      <c r="D3570" s="294" t="s">
        <v>4965</v>
      </c>
      <c r="E3570" s="455">
        <v>1600</v>
      </c>
      <c r="F3570" s="293" t="s">
        <v>166</v>
      </c>
      <c r="G3570" s="293" t="s">
        <v>7</v>
      </c>
      <c r="H3570" s="544" t="s">
        <v>5936</v>
      </c>
      <c r="I3570" s="293" t="s">
        <v>164</v>
      </c>
      <c r="J3570" s="256" t="s">
        <v>5954</v>
      </c>
      <c r="K3570" s="293" t="s">
        <v>903</v>
      </c>
      <c r="L3570" s="251" t="s">
        <v>5952</v>
      </c>
      <c r="M3570" s="298" t="s">
        <v>4964</v>
      </c>
      <c r="N3570" s="353">
        <v>575</v>
      </c>
      <c r="O3570" s="296"/>
      <c r="P3570" s="297"/>
      <c r="Q3570" s="293"/>
      <c r="R3570" s="293"/>
      <c r="S3570" s="293"/>
    </row>
    <row r="3571" spans="1:19" ht="15">
      <c r="A3571" s="293"/>
      <c r="B3571" s="247">
        <f t="shared" si="23"/>
        <v>7025</v>
      </c>
      <c r="C3571" s="293" t="s">
        <v>429</v>
      </c>
      <c r="D3571" s="294" t="s">
        <v>2891</v>
      </c>
      <c r="E3571" s="455">
        <v>3450</v>
      </c>
      <c r="F3571" s="293" t="s">
        <v>166</v>
      </c>
      <c r="G3571" s="293" t="s">
        <v>5631</v>
      </c>
      <c r="H3571" s="544" t="s">
        <v>5941</v>
      </c>
      <c r="I3571" s="293" t="s">
        <v>164</v>
      </c>
      <c r="J3571" s="256" t="s">
        <v>5955</v>
      </c>
      <c r="K3571" s="293" t="s">
        <v>903</v>
      </c>
      <c r="L3571" s="251" t="s">
        <v>5953</v>
      </c>
      <c r="M3571" s="298" t="s">
        <v>2890</v>
      </c>
      <c r="N3571" s="353">
        <v>428</v>
      </c>
      <c r="O3571" s="296"/>
      <c r="P3571" s="297"/>
      <c r="Q3571" s="293"/>
      <c r="R3571" s="293"/>
      <c r="S3571" s="293"/>
    </row>
    <row r="3572" spans="1:19" ht="15">
      <c r="A3572" s="293"/>
      <c r="B3572" s="247">
        <f t="shared" si="23"/>
        <v>7026</v>
      </c>
      <c r="C3572" s="293" t="s">
        <v>429</v>
      </c>
      <c r="D3572" s="294" t="s">
        <v>3854</v>
      </c>
      <c r="E3572" s="455">
        <v>2550</v>
      </c>
      <c r="F3572" s="293" t="s">
        <v>518</v>
      </c>
      <c r="G3572" s="293" t="s">
        <v>4314</v>
      </c>
      <c r="H3572" s="544" t="s">
        <v>5950</v>
      </c>
      <c r="I3572" s="293" t="s">
        <v>164</v>
      </c>
      <c r="J3572" s="256" t="s">
        <v>4251</v>
      </c>
      <c r="K3572" s="293" t="s">
        <v>1771</v>
      </c>
      <c r="L3572" s="251" t="s">
        <v>5956</v>
      </c>
      <c r="M3572" s="298" t="s">
        <v>3853</v>
      </c>
      <c r="N3572" s="353">
        <v>460</v>
      </c>
      <c r="O3572" s="296"/>
      <c r="P3572" s="297"/>
      <c r="Q3572" s="293"/>
      <c r="R3572" s="293"/>
      <c r="S3572" s="293"/>
    </row>
    <row r="3573" spans="1:19" ht="15.6">
      <c r="A3573" s="293"/>
      <c r="B3573" s="247">
        <f t="shared" si="23"/>
        <v>7027</v>
      </c>
      <c r="C3573" s="598" t="s">
        <v>5557</v>
      </c>
      <c r="D3573" s="294" t="s">
        <v>5962</v>
      </c>
      <c r="E3573" s="267">
        <v>900</v>
      </c>
      <c r="F3573" s="293" t="s">
        <v>5982</v>
      </c>
      <c r="G3573" s="293" t="s">
        <v>7</v>
      </c>
      <c r="H3573" s="544" t="s">
        <v>5950</v>
      </c>
      <c r="I3573" s="293" t="s">
        <v>164</v>
      </c>
      <c r="J3573" s="256" t="s">
        <v>5965</v>
      </c>
      <c r="K3573" s="293" t="s">
        <v>243</v>
      </c>
      <c r="L3573" s="251" t="s">
        <v>5964</v>
      </c>
      <c r="M3573" s="298" t="s">
        <v>5961</v>
      </c>
      <c r="N3573" s="353">
        <v>642</v>
      </c>
      <c r="O3573" s="296"/>
      <c r="P3573" s="297"/>
      <c r="Q3573" s="293"/>
      <c r="R3573" s="293"/>
      <c r="S3573" s="293"/>
    </row>
    <row r="3574" spans="1:19" ht="15">
      <c r="A3574" s="293"/>
      <c r="B3574" s="247">
        <f t="shared" si="23"/>
        <v>7028</v>
      </c>
      <c r="C3574" s="293" t="s">
        <v>429</v>
      </c>
      <c r="D3574" s="294" t="s">
        <v>5309</v>
      </c>
      <c r="E3574" s="455">
        <v>1650</v>
      </c>
      <c r="F3574" s="293" t="s">
        <v>166</v>
      </c>
      <c r="G3574" s="293" t="s">
        <v>7</v>
      </c>
      <c r="H3574" s="544" t="s">
        <v>5968</v>
      </c>
      <c r="I3574" s="293" t="s">
        <v>164</v>
      </c>
      <c r="J3574" s="256" t="s">
        <v>3029</v>
      </c>
      <c r="K3574" s="293" t="s">
        <v>903</v>
      </c>
      <c r="L3574" s="251" t="s">
        <v>5971</v>
      </c>
      <c r="M3574" s="298" t="s">
        <v>5308</v>
      </c>
      <c r="N3574" s="353">
        <v>588</v>
      </c>
      <c r="O3574" s="296"/>
      <c r="P3574" s="297"/>
      <c r="Q3574" s="293"/>
      <c r="R3574" s="293"/>
      <c r="S3574" s="293"/>
    </row>
    <row r="3575" spans="1:19" ht="15">
      <c r="A3575" s="293"/>
      <c r="B3575" s="247">
        <f t="shared" si="23"/>
        <v>7029</v>
      </c>
      <c r="C3575" s="293" t="s">
        <v>5557</v>
      </c>
      <c r="D3575" s="294" t="s">
        <v>5570</v>
      </c>
      <c r="E3575" s="455">
        <v>2520</v>
      </c>
      <c r="F3575" s="293" t="s">
        <v>5969</v>
      </c>
      <c r="G3575" s="293" t="s">
        <v>7</v>
      </c>
      <c r="H3575" s="544" t="s">
        <v>5968</v>
      </c>
      <c r="I3575" s="293" t="s">
        <v>164</v>
      </c>
      <c r="J3575" s="256" t="s">
        <v>5973</v>
      </c>
      <c r="K3575" s="293" t="s">
        <v>5970</v>
      </c>
      <c r="L3575" s="251" t="s">
        <v>5972</v>
      </c>
      <c r="M3575" s="298" t="s">
        <v>5569</v>
      </c>
      <c r="N3575" s="353">
        <v>603</v>
      </c>
      <c r="O3575" s="296"/>
      <c r="P3575" s="297"/>
      <c r="Q3575" s="293"/>
      <c r="R3575" s="293"/>
      <c r="S3575" s="293"/>
    </row>
    <row r="3576" spans="1:19" ht="15">
      <c r="A3576" s="293"/>
      <c r="B3576" s="247">
        <f t="shared" si="23"/>
        <v>7030</v>
      </c>
      <c r="C3576" s="293" t="s">
        <v>429</v>
      </c>
      <c r="D3576" s="294" t="s">
        <v>5404</v>
      </c>
      <c r="E3576" s="455">
        <v>1600</v>
      </c>
      <c r="F3576" s="293" t="s">
        <v>166</v>
      </c>
      <c r="G3576" s="293" t="s">
        <v>4314</v>
      </c>
      <c r="H3576" s="544" t="s">
        <v>5974</v>
      </c>
      <c r="I3576" s="293" t="s">
        <v>164</v>
      </c>
      <c r="J3576" s="256" t="s">
        <v>5979</v>
      </c>
      <c r="K3576" s="293" t="s">
        <v>903</v>
      </c>
      <c r="L3576" s="251" t="s">
        <v>5976</v>
      </c>
      <c r="M3576" s="298" t="s">
        <v>5403</v>
      </c>
      <c r="N3576" s="353">
        <v>594</v>
      </c>
      <c r="O3576" s="296"/>
      <c r="P3576" s="297"/>
      <c r="Q3576" s="293"/>
      <c r="R3576" s="293"/>
      <c r="S3576" s="293"/>
    </row>
    <row r="3577" spans="1:19" ht="15">
      <c r="A3577" s="293"/>
      <c r="B3577" s="247">
        <f t="shared" si="23"/>
        <v>7031</v>
      </c>
      <c r="C3577" s="293" t="s">
        <v>429</v>
      </c>
      <c r="D3577" s="294" t="s">
        <v>5647</v>
      </c>
      <c r="E3577" s="455">
        <v>2275</v>
      </c>
      <c r="F3577" s="293" t="s">
        <v>163</v>
      </c>
      <c r="G3577" s="293" t="s">
        <v>7</v>
      </c>
      <c r="H3577" s="544" t="s">
        <v>5974</v>
      </c>
      <c r="I3577" s="293" t="s">
        <v>164</v>
      </c>
      <c r="J3577" s="256" t="s">
        <v>5981</v>
      </c>
      <c r="K3577" s="293" t="s">
        <v>1751</v>
      </c>
      <c r="L3577" s="251" t="s">
        <v>5977</v>
      </c>
      <c r="M3577" s="298" t="s">
        <v>5646</v>
      </c>
      <c r="N3577" s="353">
        <v>610</v>
      </c>
      <c r="O3577" s="296"/>
      <c r="P3577" s="297"/>
      <c r="Q3577" s="293"/>
      <c r="R3577" s="293"/>
      <c r="S3577" s="293"/>
    </row>
    <row r="3578" spans="1:19" ht="15">
      <c r="A3578" s="293"/>
      <c r="B3578" s="247">
        <f t="shared" si="23"/>
        <v>7032</v>
      </c>
      <c r="C3578" s="293" t="s">
        <v>429</v>
      </c>
      <c r="D3578" s="294" t="s">
        <v>5404</v>
      </c>
      <c r="E3578" s="455">
        <v>1600</v>
      </c>
      <c r="F3578" s="293" t="s">
        <v>166</v>
      </c>
      <c r="G3578" s="293" t="s">
        <v>4314</v>
      </c>
      <c r="H3578" s="544" t="s">
        <v>5974</v>
      </c>
      <c r="I3578" s="293" t="s">
        <v>164</v>
      </c>
      <c r="J3578" s="256" t="s">
        <v>5980</v>
      </c>
      <c r="K3578" s="293" t="s">
        <v>903</v>
      </c>
      <c r="L3578" s="251" t="s">
        <v>5978</v>
      </c>
      <c r="M3578" s="298" t="s">
        <v>5403</v>
      </c>
      <c r="N3578" s="353">
        <v>594</v>
      </c>
      <c r="O3578" s="296"/>
      <c r="P3578" s="297"/>
      <c r="Q3578" s="293"/>
      <c r="R3578" s="293"/>
      <c r="S3578" s="293"/>
    </row>
    <row r="3579" spans="1:19" ht="15">
      <c r="A3579" s="293"/>
      <c r="B3579" s="247">
        <f t="shared" si="23"/>
        <v>7033</v>
      </c>
      <c r="C3579" s="293" t="s">
        <v>429</v>
      </c>
      <c r="D3579" s="294" t="s">
        <v>2933</v>
      </c>
      <c r="E3579" s="455">
        <v>3497</v>
      </c>
      <c r="F3579" s="293" t="s">
        <v>198</v>
      </c>
      <c r="G3579" s="293" t="s">
        <v>7</v>
      </c>
      <c r="H3579" s="544" t="s">
        <v>5975</v>
      </c>
      <c r="I3579" s="293" t="s">
        <v>164</v>
      </c>
      <c r="J3579" s="256" t="s">
        <v>4670</v>
      </c>
      <c r="K3579" s="293" t="s">
        <v>1749</v>
      </c>
      <c r="L3579" s="251" t="s">
        <v>5992</v>
      </c>
      <c r="M3579" s="298" t="s">
        <v>2932</v>
      </c>
      <c r="N3579" s="353">
        <v>445</v>
      </c>
      <c r="O3579" s="296"/>
      <c r="P3579" s="297"/>
      <c r="Q3579" s="293"/>
      <c r="R3579" s="293"/>
      <c r="S3579" s="293"/>
    </row>
    <row r="3580" spans="1:19" ht="15">
      <c r="A3580" s="293"/>
      <c r="B3580" s="247">
        <f t="shared" si="23"/>
        <v>7034</v>
      </c>
      <c r="C3580" s="293" t="s">
        <v>429</v>
      </c>
      <c r="D3580" s="294" t="s">
        <v>4084</v>
      </c>
      <c r="E3580" s="455">
        <v>5200</v>
      </c>
      <c r="F3580" s="293" t="s">
        <v>198</v>
      </c>
      <c r="G3580" s="293" t="s">
        <v>7</v>
      </c>
      <c r="H3580" s="544" t="s">
        <v>5975</v>
      </c>
      <c r="I3580" s="293" t="s">
        <v>164</v>
      </c>
      <c r="J3580" s="256" t="s">
        <v>3223</v>
      </c>
      <c r="K3580" s="293" t="s">
        <v>1749</v>
      </c>
      <c r="L3580" s="251" t="s">
        <v>5993</v>
      </c>
      <c r="M3580" s="298" t="s">
        <v>4083</v>
      </c>
      <c r="N3580" s="353">
        <v>464</v>
      </c>
      <c r="O3580" s="296"/>
      <c r="P3580" s="297"/>
      <c r="Q3580" s="293"/>
      <c r="R3580" s="293"/>
      <c r="S3580" s="293"/>
    </row>
    <row r="3581" spans="1:19" ht="15">
      <c r="A3581" s="293"/>
      <c r="B3581" s="247">
        <f t="shared" si="23"/>
        <v>7035</v>
      </c>
      <c r="C3581" s="293" t="s">
        <v>429</v>
      </c>
      <c r="D3581" s="294" t="s">
        <v>989</v>
      </c>
      <c r="E3581" s="455">
        <v>4200</v>
      </c>
      <c r="F3581" s="293" t="s">
        <v>163</v>
      </c>
      <c r="G3581" s="293" t="s">
        <v>7</v>
      </c>
      <c r="H3581" s="544" t="s">
        <v>5975</v>
      </c>
      <c r="I3581" s="293" t="s">
        <v>164</v>
      </c>
      <c r="J3581" s="256" t="s">
        <v>3991</v>
      </c>
      <c r="K3581" s="293" t="s">
        <v>1751</v>
      </c>
      <c r="L3581" s="251" t="s">
        <v>5994</v>
      </c>
      <c r="M3581" s="298" t="s">
        <v>987</v>
      </c>
      <c r="N3581" s="353">
        <v>471</v>
      </c>
      <c r="O3581" s="296"/>
      <c r="P3581" s="297"/>
      <c r="Q3581" s="293"/>
      <c r="R3581" s="293"/>
      <c r="S3581" s="293"/>
    </row>
    <row r="3582" spans="1:19" ht="15">
      <c r="A3582" s="293"/>
      <c r="B3582" s="247">
        <f t="shared" si="23"/>
        <v>7036</v>
      </c>
      <c r="C3582" s="293" t="s">
        <v>5557</v>
      </c>
      <c r="D3582" s="294" t="s">
        <v>5990</v>
      </c>
      <c r="E3582" s="455">
        <v>600</v>
      </c>
      <c r="F3582" s="293" t="s">
        <v>5982</v>
      </c>
      <c r="G3582" s="293" t="s">
        <v>7</v>
      </c>
      <c r="H3582" s="544" t="s">
        <v>5975</v>
      </c>
      <c r="I3582" s="293" t="s">
        <v>164</v>
      </c>
      <c r="J3582" s="256" t="s">
        <v>5996</v>
      </c>
      <c r="K3582" s="293" t="s">
        <v>243</v>
      </c>
      <c r="L3582" s="251" t="s">
        <v>5995</v>
      </c>
      <c r="M3582" s="298" t="s">
        <v>5989</v>
      </c>
      <c r="N3582" s="353">
        <v>646</v>
      </c>
      <c r="O3582" s="296"/>
      <c r="P3582" s="297"/>
      <c r="Q3582" s="293"/>
      <c r="R3582" s="293"/>
      <c r="S3582" s="293"/>
    </row>
    <row r="3583" spans="1:19" ht="15">
      <c r="A3583" s="293"/>
      <c r="B3583" s="247">
        <f t="shared" si="23"/>
        <v>7037</v>
      </c>
      <c r="C3583" s="293" t="s">
        <v>429</v>
      </c>
      <c r="D3583" s="294" t="s">
        <v>4598</v>
      </c>
      <c r="E3583" s="455">
        <v>2275</v>
      </c>
      <c r="F3583" s="293" t="s">
        <v>518</v>
      </c>
      <c r="G3583" s="293" t="s">
        <v>4581</v>
      </c>
      <c r="H3583" s="544" t="s">
        <v>6000</v>
      </c>
      <c r="I3583" s="293" t="s">
        <v>164</v>
      </c>
      <c r="J3583" s="256" t="s">
        <v>6112</v>
      </c>
      <c r="K3583" s="293" t="s">
        <v>1771</v>
      </c>
      <c r="L3583" s="251" t="s">
        <v>6001</v>
      </c>
      <c r="M3583" s="298" t="s">
        <v>2887</v>
      </c>
      <c r="N3583" s="353">
        <v>427</v>
      </c>
      <c r="O3583" s="296"/>
      <c r="P3583" s="297"/>
      <c r="Q3583" s="293"/>
      <c r="R3583" s="293"/>
      <c r="S3583" s="293"/>
    </row>
    <row r="3584" spans="1:19" ht="15">
      <c r="A3584" s="293"/>
      <c r="B3584" s="247">
        <f t="shared" si="23"/>
        <v>7038</v>
      </c>
      <c r="C3584" s="293" t="s">
        <v>429</v>
      </c>
      <c r="D3584" s="294" t="s">
        <v>90</v>
      </c>
      <c r="E3584" s="455">
        <v>1850</v>
      </c>
      <c r="F3584" s="293" t="s">
        <v>166</v>
      </c>
      <c r="G3584" s="293" t="s">
        <v>7</v>
      </c>
      <c r="H3584" s="544" t="s">
        <v>6000</v>
      </c>
      <c r="I3584" s="293" t="s">
        <v>164</v>
      </c>
      <c r="J3584" s="256" t="s">
        <v>5803</v>
      </c>
      <c r="K3584" s="293" t="s">
        <v>903</v>
      </c>
      <c r="L3584" s="251" t="s">
        <v>6002</v>
      </c>
      <c r="M3584" s="298" t="s">
        <v>91</v>
      </c>
      <c r="N3584" s="353">
        <v>218</v>
      </c>
      <c r="O3584" s="296"/>
      <c r="P3584" s="297"/>
      <c r="Q3584" s="293"/>
      <c r="R3584" s="293"/>
      <c r="S3584" s="293"/>
    </row>
    <row r="3585" spans="1:19" ht="15">
      <c r="A3585" s="293"/>
      <c r="B3585" s="247">
        <f t="shared" si="23"/>
        <v>7039</v>
      </c>
      <c r="C3585" s="293" t="s">
        <v>429</v>
      </c>
      <c r="D3585" s="294" t="s">
        <v>4482</v>
      </c>
      <c r="E3585" s="455">
        <v>5200</v>
      </c>
      <c r="F3585" s="293" t="s">
        <v>198</v>
      </c>
      <c r="G3585" s="293" t="s">
        <v>7</v>
      </c>
      <c r="H3585" s="544" t="s">
        <v>6000</v>
      </c>
      <c r="I3585" s="293" t="s">
        <v>164</v>
      </c>
      <c r="J3585" s="256" t="s">
        <v>3170</v>
      </c>
      <c r="K3585" s="293" t="s">
        <v>1749</v>
      </c>
      <c r="L3585" s="251" t="s">
        <v>6003</v>
      </c>
      <c r="M3585" s="298" t="s">
        <v>4479</v>
      </c>
      <c r="N3585" s="353">
        <v>492</v>
      </c>
      <c r="O3585" s="296"/>
      <c r="P3585" s="297"/>
      <c r="Q3585" s="293"/>
      <c r="R3585" s="293"/>
      <c r="S3585" s="293"/>
    </row>
    <row r="3586" spans="1:19" ht="15">
      <c r="A3586" s="293"/>
      <c r="B3586" s="247">
        <f t="shared" si="23"/>
        <v>7040</v>
      </c>
      <c r="C3586" s="293" t="s">
        <v>429</v>
      </c>
      <c r="D3586" s="294" t="s">
        <v>639</v>
      </c>
      <c r="E3586" s="455">
        <v>5000</v>
      </c>
      <c r="F3586" s="293" t="s">
        <v>163</v>
      </c>
      <c r="G3586" s="293" t="s">
        <v>7</v>
      </c>
      <c r="H3586" s="544" t="s">
        <v>6000</v>
      </c>
      <c r="I3586" s="293" t="s">
        <v>224</v>
      </c>
      <c r="J3586" s="256" t="s">
        <v>3006</v>
      </c>
      <c r="K3586" s="293" t="s">
        <v>1751</v>
      </c>
      <c r="L3586" s="251" t="s">
        <v>6004</v>
      </c>
      <c r="M3586" s="298" t="s">
        <v>2022</v>
      </c>
      <c r="N3586" s="353">
        <v>352</v>
      </c>
      <c r="O3586" s="296"/>
      <c r="P3586" s="297"/>
      <c r="Q3586" s="293"/>
      <c r="R3586" s="293"/>
      <c r="S3586" s="293"/>
    </row>
    <row r="3587" spans="1:19" ht="15">
      <c r="A3587" s="293"/>
      <c r="B3587" s="247">
        <f t="shared" si="23"/>
        <v>7041</v>
      </c>
      <c r="C3587" s="293" t="s">
        <v>429</v>
      </c>
      <c r="D3587" s="294" t="s">
        <v>5381</v>
      </c>
      <c r="E3587" s="267">
        <v>1650</v>
      </c>
      <c r="F3587" s="293" t="s">
        <v>518</v>
      </c>
      <c r="G3587" s="293" t="s">
        <v>38</v>
      </c>
      <c r="H3587" s="544">
        <v>45261</v>
      </c>
      <c r="I3587" s="293" t="s">
        <v>164</v>
      </c>
      <c r="J3587" s="256" t="s">
        <v>6005</v>
      </c>
      <c r="K3587" s="293" t="s">
        <v>1771</v>
      </c>
      <c r="L3587" s="251">
        <v>2</v>
      </c>
      <c r="M3587" s="298" t="s">
        <v>5391</v>
      </c>
      <c r="N3587" s="353">
        <v>593</v>
      </c>
      <c r="O3587" s="296"/>
      <c r="P3587" s="297"/>
      <c r="Q3587" s="293"/>
      <c r="R3587" s="293"/>
      <c r="S3587" s="293"/>
    </row>
    <row r="3588" spans="1:19" ht="15">
      <c r="A3588" s="293"/>
      <c r="B3588" s="247">
        <f t="shared" si="23"/>
        <v>7042</v>
      </c>
      <c r="C3588" s="293" t="s">
        <v>429</v>
      </c>
      <c r="D3588" s="294" t="s">
        <v>412</v>
      </c>
      <c r="E3588" s="455">
        <v>2800</v>
      </c>
      <c r="F3588" s="293" t="s">
        <v>865</v>
      </c>
      <c r="G3588" s="293" t="s">
        <v>7</v>
      </c>
      <c r="H3588" s="544" t="s">
        <v>6006</v>
      </c>
      <c r="I3588" s="293" t="s">
        <v>164</v>
      </c>
      <c r="J3588" s="256" t="s">
        <v>6009</v>
      </c>
      <c r="K3588" s="293" t="s">
        <v>1770</v>
      </c>
      <c r="L3588" s="251" t="s">
        <v>6007</v>
      </c>
      <c r="M3588" s="298" t="s">
        <v>822</v>
      </c>
      <c r="N3588" s="353">
        <v>374</v>
      </c>
      <c r="O3588" s="296"/>
      <c r="P3588" s="297"/>
      <c r="Q3588" s="293"/>
      <c r="R3588" s="293"/>
      <c r="S3588" s="293"/>
    </row>
    <row r="3589" spans="1:19" ht="15">
      <c r="A3589" s="293"/>
      <c r="B3589" s="247">
        <f t="shared" si="23"/>
        <v>7043</v>
      </c>
      <c r="C3589" s="293" t="s">
        <v>429</v>
      </c>
      <c r="D3589" s="294" t="s">
        <v>4133</v>
      </c>
      <c r="E3589" s="455">
        <v>5200</v>
      </c>
      <c r="F3589" s="293" t="s">
        <v>865</v>
      </c>
      <c r="G3589" s="293" t="s">
        <v>7</v>
      </c>
      <c r="H3589" s="544" t="s">
        <v>6006</v>
      </c>
      <c r="I3589" s="293" t="s">
        <v>164</v>
      </c>
      <c r="J3589" s="256" t="s">
        <v>3166</v>
      </c>
      <c r="K3589" s="293" t="s">
        <v>1770</v>
      </c>
      <c r="L3589" s="251" t="s">
        <v>6008</v>
      </c>
      <c r="M3589" s="298" t="s">
        <v>4132</v>
      </c>
      <c r="N3589" s="353">
        <v>466</v>
      </c>
      <c r="O3589" s="296"/>
      <c r="P3589" s="297"/>
      <c r="Q3589" s="293"/>
      <c r="R3589" s="293"/>
      <c r="S3589" s="293"/>
    </row>
    <row r="3590" spans="1:19" ht="15">
      <c r="A3590" s="293"/>
      <c r="B3590" s="247">
        <f t="shared" si="23"/>
        <v>7044</v>
      </c>
      <c r="C3590" s="293" t="s">
        <v>429</v>
      </c>
      <c r="D3590" s="294" t="s">
        <v>725</v>
      </c>
      <c r="E3590" s="455">
        <v>3350</v>
      </c>
      <c r="F3590" s="293" t="s">
        <v>518</v>
      </c>
      <c r="G3590" s="293" t="s">
        <v>7</v>
      </c>
      <c r="H3590" s="544" t="s">
        <v>5876</v>
      </c>
      <c r="I3590" s="293" t="s">
        <v>164</v>
      </c>
      <c r="J3590" s="256" t="s">
        <v>694</v>
      </c>
      <c r="K3590" s="293" t="s">
        <v>1771</v>
      </c>
      <c r="L3590" s="251" t="s">
        <v>5895</v>
      </c>
      <c r="M3590" s="298" t="s">
        <v>842</v>
      </c>
      <c r="N3590" s="353">
        <v>371</v>
      </c>
      <c r="O3590" s="296"/>
      <c r="P3590" s="297"/>
      <c r="Q3590" s="293"/>
      <c r="R3590" s="293"/>
      <c r="S3590" s="293"/>
    </row>
    <row r="3591" spans="1:19" ht="15.6">
      <c r="A3591" s="293"/>
      <c r="B3591" s="247">
        <f t="shared" si="23"/>
        <v>7045</v>
      </c>
      <c r="C3591" s="103" t="s">
        <v>5557</v>
      </c>
      <c r="D3591" s="103" t="s">
        <v>5752</v>
      </c>
      <c r="E3591" s="207">
        <f>2250+270</f>
        <v>2520</v>
      </c>
      <c r="F3591" s="103" t="s">
        <v>5982</v>
      </c>
      <c r="G3591" s="86" t="s">
        <v>7</v>
      </c>
      <c r="H3591" s="103" t="s">
        <v>6010</v>
      </c>
      <c r="I3591" s="135" t="s">
        <v>164</v>
      </c>
      <c r="J3591" s="135" t="s">
        <v>6048</v>
      </c>
      <c r="K3591" s="103" t="s">
        <v>243</v>
      </c>
      <c r="L3591" s="745" t="s">
        <v>6011</v>
      </c>
      <c r="M3591" s="103" t="s">
        <v>5751</v>
      </c>
      <c r="N3591">
        <v>619</v>
      </c>
      <c r="O3591" s="296"/>
      <c r="P3591" s="297"/>
      <c r="Q3591" s="293"/>
      <c r="R3591" s="293"/>
      <c r="S3591" s="293"/>
    </row>
    <row r="3592" spans="1:19" ht="15.6">
      <c r="A3592" s="293"/>
      <c r="B3592" s="247">
        <f t="shared" si="23"/>
        <v>7046</v>
      </c>
      <c r="C3592" s="103" t="s">
        <v>5557</v>
      </c>
      <c r="D3592" s="103" t="s">
        <v>6065</v>
      </c>
      <c r="E3592" s="207">
        <v>2520</v>
      </c>
      <c r="F3592" s="103" t="s">
        <v>5982</v>
      </c>
      <c r="G3592" s="86" t="s">
        <v>7</v>
      </c>
      <c r="H3592" s="103" t="s">
        <v>6010</v>
      </c>
      <c r="I3592" s="135" t="s">
        <v>164</v>
      </c>
      <c r="J3592" s="135" t="s">
        <v>6048</v>
      </c>
      <c r="K3592" s="103" t="s">
        <v>243</v>
      </c>
      <c r="L3592" s="745" t="s">
        <v>6012</v>
      </c>
      <c r="M3592" s="103" t="s">
        <v>6063</v>
      </c>
      <c r="N3592" s="353">
        <v>618</v>
      </c>
      <c r="O3592" s="296"/>
      <c r="P3592" s="297"/>
      <c r="Q3592" s="293"/>
      <c r="R3592" s="293"/>
      <c r="S3592" s="293"/>
    </row>
    <row r="3593" spans="1:19" ht="15">
      <c r="A3593" s="293"/>
      <c r="B3593" s="247">
        <f t="shared" si="23"/>
        <v>7047</v>
      </c>
      <c r="C3593" s="293" t="s">
        <v>429</v>
      </c>
      <c r="D3593" s="294" t="s">
        <v>2195</v>
      </c>
      <c r="E3593" s="455">
        <v>2275</v>
      </c>
      <c r="F3593" s="293" t="s">
        <v>303</v>
      </c>
      <c r="G3593" s="293" t="s">
        <v>5631</v>
      </c>
      <c r="H3593" s="544" t="s">
        <v>6010</v>
      </c>
      <c r="I3593" s="293" t="s">
        <v>164</v>
      </c>
      <c r="J3593" s="256" t="s">
        <v>352</v>
      </c>
      <c r="K3593" s="293" t="s">
        <v>1775</v>
      </c>
      <c r="L3593" s="251" t="s">
        <v>6013</v>
      </c>
      <c r="M3593" s="298" t="s">
        <v>2196</v>
      </c>
      <c r="N3593" s="353">
        <v>364</v>
      </c>
      <c r="O3593" s="296"/>
      <c r="P3593" s="297"/>
      <c r="Q3593" s="293"/>
      <c r="R3593" s="293"/>
      <c r="S3593" s="293"/>
    </row>
    <row r="3594" spans="1:19" ht="15">
      <c r="A3594" s="293"/>
      <c r="B3594" s="247" t="s">
        <v>7778</v>
      </c>
      <c r="C3594" s="293" t="s">
        <v>429</v>
      </c>
      <c r="D3594" s="294" t="s">
        <v>4837</v>
      </c>
      <c r="E3594" s="455">
        <v>2275</v>
      </c>
      <c r="F3594" s="293" t="s">
        <v>518</v>
      </c>
      <c r="G3594" s="293" t="s">
        <v>7</v>
      </c>
      <c r="H3594" s="544">
        <v>45264</v>
      </c>
      <c r="I3594" s="293" t="s">
        <v>164</v>
      </c>
      <c r="J3594" s="256" t="s">
        <v>7779</v>
      </c>
      <c r="K3594" s="293" t="s">
        <v>1771</v>
      </c>
      <c r="L3594" s="251">
        <v>1</v>
      </c>
      <c r="M3594" s="298" t="s">
        <v>4836</v>
      </c>
      <c r="N3594" s="353">
        <v>593</v>
      </c>
      <c r="O3594" s="296"/>
      <c r="P3594" s="297"/>
      <c r="Q3594" s="293"/>
      <c r="R3594" s="293"/>
      <c r="S3594" s="293"/>
    </row>
    <row r="3595" spans="1:19" ht="15.6">
      <c r="A3595" s="293"/>
      <c r="B3595" s="247">
        <f>B3593+1</f>
        <v>7048</v>
      </c>
      <c r="C3595" s="103" t="s">
        <v>5557</v>
      </c>
      <c r="D3595" s="103" t="s">
        <v>5984</v>
      </c>
      <c r="E3595" s="207">
        <v>1800</v>
      </c>
      <c r="F3595" s="103" t="s">
        <v>5982</v>
      </c>
      <c r="G3595" s="86" t="s">
        <v>4405</v>
      </c>
      <c r="H3595" s="103" t="s">
        <v>6000</v>
      </c>
      <c r="I3595" s="135" t="s">
        <v>164</v>
      </c>
      <c r="J3595" s="135" t="s">
        <v>6058</v>
      </c>
      <c r="K3595" s="103" t="s">
        <v>243</v>
      </c>
      <c r="L3595" s="745" t="s">
        <v>6057</v>
      </c>
      <c r="M3595" s="103" t="s">
        <v>5983</v>
      </c>
      <c r="N3595">
        <v>644</v>
      </c>
      <c r="O3595" s="296"/>
      <c r="P3595" s="297"/>
      <c r="Q3595" s="293"/>
      <c r="R3595" s="293"/>
      <c r="S3595" s="293"/>
    </row>
    <row r="3596" spans="1:19" ht="15">
      <c r="A3596" s="293"/>
      <c r="B3596" s="247">
        <f>B3595+1</f>
        <v>7049</v>
      </c>
      <c r="C3596" s="293" t="s">
        <v>429</v>
      </c>
      <c r="D3596" s="294" t="s">
        <v>106</v>
      </c>
      <c r="E3596" s="455">
        <v>5200</v>
      </c>
      <c r="F3596" s="293" t="s">
        <v>198</v>
      </c>
      <c r="G3596" s="293" t="s">
        <v>4314</v>
      </c>
      <c r="H3596" s="544" t="s">
        <v>6010</v>
      </c>
      <c r="I3596" s="293" t="s">
        <v>164</v>
      </c>
      <c r="J3596" s="256" t="s">
        <v>3912</v>
      </c>
      <c r="K3596" s="293" t="s">
        <v>1749</v>
      </c>
      <c r="L3596" s="251" t="s">
        <v>6014</v>
      </c>
      <c r="M3596" s="298" t="s">
        <v>107</v>
      </c>
      <c r="N3596" s="353">
        <v>463</v>
      </c>
      <c r="O3596" s="296"/>
      <c r="P3596" s="297"/>
      <c r="Q3596" s="293"/>
      <c r="R3596" s="293"/>
      <c r="S3596" s="293"/>
    </row>
    <row r="3597" spans="1:19" ht="15">
      <c r="A3597" s="293"/>
      <c r="B3597" s="247">
        <f>B3596+1</f>
        <v>7050</v>
      </c>
      <c r="C3597" s="293" t="s">
        <v>429</v>
      </c>
      <c r="D3597" s="294" t="s">
        <v>4240</v>
      </c>
      <c r="E3597" s="455">
        <v>5200</v>
      </c>
      <c r="F3597" s="293" t="s">
        <v>198</v>
      </c>
      <c r="G3597" s="293" t="s">
        <v>7</v>
      </c>
      <c r="H3597" s="544" t="s">
        <v>6010</v>
      </c>
      <c r="I3597" s="293" t="s">
        <v>164</v>
      </c>
      <c r="J3597" s="256" t="s">
        <v>3170</v>
      </c>
      <c r="K3597" s="293" t="s">
        <v>1749</v>
      </c>
      <c r="L3597" s="251" t="s">
        <v>6015</v>
      </c>
      <c r="M3597" s="298" t="s">
        <v>4239</v>
      </c>
      <c r="N3597" s="353">
        <v>470</v>
      </c>
      <c r="O3597" s="296"/>
      <c r="P3597" s="297"/>
      <c r="Q3597" s="293"/>
      <c r="R3597" s="293"/>
      <c r="S3597" s="293"/>
    </row>
    <row r="3598" spans="1:19" ht="15">
      <c r="A3598" s="293"/>
      <c r="B3598" s="247">
        <f>B3597+1</f>
        <v>7051</v>
      </c>
      <c r="C3598" s="293" t="s">
        <v>429</v>
      </c>
      <c r="D3598" s="294" t="s">
        <v>2772</v>
      </c>
      <c r="E3598" s="455">
        <v>3350</v>
      </c>
      <c r="F3598" s="293" t="s">
        <v>865</v>
      </c>
      <c r="G3598" s="293" t="s">
        <v>7</v>
      </c>
      <c r="H3598" s="544" t="s">
        <v>6006</v>
      </c>
      <c r="I3598" s="293" t="s">
        <v>164</v>
      </c>
      <c r="J3598" s="256" t="s">
        <v>3703</v>
      </c>
      <c r="K3598" s="293" t="s">
        <v>1770</v>
      </c>
      <c r="L3598" s="251" t="s">
        <v>6016</v>
      </c>
      <c r="M3598" s="298" t="s">
        <v>2771</v>
      </c>
      <c r="N3598" s="353">
        <v>383</v>
      </c>
      <c r="O3598" s="296"/>
      <c r="P3598" s="297"/>
      <c r="Q3598" s="293"/>
      <c r="R3598" s="293"/>
      <c r="S3598" s="293"/>
    </row>
    <row r="3599" spans="1:19" ht="15">
      <c r="A3599" s="293"/>
      <c r="B3599" s="247">
        <f>B3597+1</f>
        <v>7051</v>
      </c>
      <c r="C3599" s="293" t="s">
        <v>429</v>
      </c>
      <c r="D3599" s="294" t="s">
        <v>375</v>
      </c>
      <c r="E3599" s="455">
        <v>2800</v>
      </c>
      <c r="F3599" s="293" t="s">
        <v>198</v>
      </c>
      <c r="G3599" s="293" t="s">
        <v>7</v>
      </c>
      <c r="H3599" s="544">
        <v>45447</v>
      </c>
      <c r="I3599" s="293" t="s">
        <v>164</v>
      </c>
      <c r="J3599" s="256" t="s">
        <v>7451</v>
      </c>
      <c r="K3599" s="293" t="s">
        <v>1749</v>
      </c>
      <c r="L3599" s="251">
        <v>90791664</v>
      </c>
      <c r="M3599" s="298" t="s">
        <v>1164</v>
      </c>
      <c r="N3599" s="353">
        <v>468</v>
      </c>
      <c r="O3599" s="296"/>
      <c r="P3599" s="297"/>
      <c r="Q3599" s="293"/>
      <c r="R3599" s="293"/>
      <c r="S3599" s="293"/>
    </row>
    <row r="3600" spans="1:19" ht="15">
      <c r="A3600" s="293"/>
      <c r="B3600" s="247">
        <f t="shared" ref="B3600:B3631" si="24">B3599+1</f>
        <v>7052</v>
      </c>
      <c r="C3600" s="293" t="s">
        <v>5557</v>
      </c>
      <c r="D3600" s="294" t="s">
        <v>5579</v>
      </c>
      <c r="E3600" s="455">
        <v>2520</v>
      </c>
      <c r="F3600" s="293" t="s">
        <v>5969</v>
      </c>
      <c r="G3600" s="293" t="s">
        <v>5631</v>
      </c>
      <c r="H3600" s="544" t="s">
        <v>6006</v>
      </c>
      <c r="I3600" s="293" t="s">
        <v>164</v>
      </c>
      <c r="J3600" s="256" t="s">
        <v>6031</v>
      </c>
      <c r="K3600" s="293" t="s">
        <v>5970</v>
      </c>
      <c r="L3600" s="251" t="s">
        <v>6018</v>
      </c>
      <c r="M3600" s="298" t="s">
        <v>5578</v>
      </c>
      <c r="N3600" s="353">
        <v>606</v>
      </c>
      <c r="O3600" s="296"/>
      <c r="P3600" s="297"/>
      <c r="Q3600" s="293"/>
      <c r="R3600" s="293"/>
      <c r="S3600" s="293"/>
    </row>
    <row r="3601" spans="1:19" ht="15">
      <c r="A3601" s="293"/>
      <c r="B3601" s="247">
        <f t="shared" si="24"/>
        <v>7053</v>
      </c>
      <c r="C3601" s="293" t="s">
        <v>5557</v>
      </c>
      <c r="D3601" s="294" t="s">
        <v>5562</v>
      </c>
      <c r="E3601" s="455">
        <v>2520</v>
      </c>
      <c r="F3601" s="293" t="s">
        <v>5969</v>
      </c>
      <c r="G3601" s="293" t="s">
        <v>5631</v>
      </c>
      <c r="H3601" s="544" t="s">
        <v>6006</v>
      </c>
      <c r="I3601" s="293" t="s">
        <v>164</v>
      </c>
      <c r="J3601" s="256" t="s">
        <v>6031</v>
      </c>
      <c r="K3601" s="293" t="s">
        <v>5970</v>
      </c>
      <c r="L3601" s="251" t="s">
        <v>6019</v>
      </c>
      <c r="M3601" s="298" t="s">
        <v>5561</v>
      </c>
      <c r="N3601" s="353">
        <v>600</v>
      </c>
      <c r="O3601" s="296"/>
      <c r="P3601" s="297"/>
      <c r="Q3601" s="293"/>
      <c r="R3601" s="293"/>
      <c r="S3601" s="293"/>
    </row>
    <row r="3602" spans="1:19" ht="15">
      <c r="A3602" s="293"/>
      <c r="B3602" s="247">
        <f t="shared" si="24"/>
        <v>7054</v>
      </c>
      <c r="C3602" s="293" t="s">
        <v>5557</v>
      </c>
      <c r="D3602" s="294" t="s">
        <v>5564</v>
      </c>
      <c r="E3602" s="455">
        <v>2520</v>
      </c>
      <c r="F3602" s="293" t="s">
        <v>5969</v>
      </c>
      <c r="G3602" s="293" t="s">
        <v>5631</v>
      </c>
      <c r="H3602" s="544" t="s">
        <v>6006</v>
      </c>
      <c r="I3602" s="293" t="s">
        <v>164</v>
      </c>
      <c r="J3602" s="256" t="s">
        <v>6031</v>
      </c>
      <c r="K3602" s="293" t="s">
        <v>5970</v>
      </c>
      <c r="L3602" s="251" t="s">
        <v>6020</v>
      </c>
      <c r="M3602" s="298" t="s">
        <v>5563</v>
      </c>
      <c r="N3602" s="353">
        <v>601</v>
      </c>
      <c r="O3602" s="296"/>
      <c r="P3602" s="297"/>
      <c r="Q3602" s="293"/>
      <c r="R3602" s="293"/>
      <c r="S3602" s="293"/>
    </row>
    <row r="3603" spans="1:19" ht="15">
      <c r="A3603" s="293"/>
      <c r="B3603" s="247">
        <f t="shared" si="24"/>
        <v>7055</v>
      </c>
      <c r="C3603" s="293" t="s">
        <v>5557</v>
      </c>
      <c r="D3603" s="294" t="s">
        <v>5582</v>
      </c>
      <c r="E3603" s="455">
        <v>2520</v>
      </c>
      <c r="F3603" s="293" t="s">
        <v>5969</v>
      </c>
      <c r="G3603" s="293" t="s">
        <v>5631</v>
      </c>
      <c r="H3603" s="544" t="s">
        <v>6006</v>
      </c>
      <c r="I3603" s="293" t="s">
        <v>164</v>
      </c>
      <c r="J3603" s="256" t="s">
        <v>6031</v>
      </c>
      <c r="K3603" s="293" t="s">
        <v>5970</v>
      </c>
      <c r="L3603" s="251" t="s">
        <v>6021</v>
      </c>
      <c r="M3603" s="298" t="s">
        <v>5581</v>
      </c>
      <c r="N3603" s="353">
        <v>607</v>
      </c>
      <c r="O3603" s="296"/>
      <c r="P3603" s="297"/>
      <c r="Q3603" s="293"/>
      <c r="R3603" s="293"/>
      <c r="S3603" s="293"/>
    </row>
    <row r="3604" spans="1:19" ht="15">
      <c r="A3604" s="293"/>
      <c r="B3604" s="247">
        <f t="shared" si="24"/>
        <v>7056</v>
      </c>
      <c r="C3604" s="293" t="s">
        <v>5557</v>
      </c>
      <c r="D3604" s="294" t="s">
        <v>5584</v>
      </c>
      <c r="E3604" s="455">
        <v>2520</v>
      </c>
      <c r="F3604" s="293" t="s">
        <v>5969</v>
      </c>
      <c r="G3604" s="293" t="s">
        <v>5631</v>
      </c>
      <c r="H3604" s="544" t="s">
        <v>6006</v>
      </c>
      <c r="I3604" s="293" t="s">
        <v>164</v>
      </c>
      <c r="J3604" s="256" t="s">
        <v>6031</v>
      </c>
      <c r="K3604" s="293" t="s">
        <v>5970</v>
      </c>
      <c r="L3604" s="251" t="s">
        <v>6022</v>
      </c>
      <c r="M3604" s="298" t="s">
        <v>5583</v>
      </c>
      <c r="N3604" s="353">
        <v>608</v>
      </c>
      <c r="O3604" s="296"/>
      <c r="P3604" s="297"/>
      <c r="Q3604" s="293"/>
      <c r="R3604" s="293"/>
      <c r="S3604" s="293"/>
    </row>
    <row r="3605" spans="1:19" ht="15">
      <c r="A3605" s="293"/>
      <c r="B3605" s="247">
        <f t="shared" si="24"/>
        <v>7057</v>
      </c>
      <c r="C3605" s="293" t="s">
        <v>5557</v>
      </c>
      <c r="D3605" s="294" t="s">
        <v>5625</v>
      </c>
      <c r="E3605" s="455">
        <v>1800</v>
      </c>
      <c r="F3605" s="293" t="s">
        <v>5969</v>
      </c>
      <c r="G3605" s="293" t="s">
        <v>5631</v>
      </c>
      <c r="H3605" s="544" t="s">
        <v>6006</v>
      </c>
      <c r="I3605" s="293" t="s">
        <v>164</v>
      </c>
      <c r="J3605" s="256" t="s">
        <v>6031</v>
      </c>
      <c r="K3605" s="293" t="s">
        <v>5970</v>
      </c>
      <c r="L3605" s="251" t="s">
        <v>6023</v>
      </c>
      <c r="M3605" s="298" t="s">
        <v>5624</v>
      </c>
      <c r="N3605" s="353">
        <v>609</v>
      </c>
      <c r="O3605" s="296"/>
      <c r="P3605" s="297"/>
      <c r="Q3605" s="293"/>
      <c r="R3605" s="293"/>
      <c r="S3605" s="293"/>
    </row>
    <row r="3606" spans="1:19" ht="15">
      <c r="A3606" s="293"/>
      <c r="B3606" s="247">
        <f t="shared" si="24"/>
        <v>7058</v>
      </c>
      <c r="C3606" s="293" t="s">
        <v>5557</v>
      </c>
      <c r="D3606" s="294" t="s">
        <v>5567</v>
      </c>
      <c r="E3606" s="455">
        <v>1800</v>
      </c>
      <c r="F3606" s="293" t="s">
        <v>5969</v>
      </c>
      <c r="G3606" s="293" t="s">
        <v>5631</v>
      </c>
      <c r="H3606" s="544" t="s">
        <v>6006</v>
      </c>
      <c r="I3606" s="293" t="s">
        <v>164</v>
      </c>
      <c r="J3606" s="256" t="s">
        <v>6031</v>
      </c>
      <c r="K3606" s="293" t="s">
        <v>5970</v>
      </c>
      <c r="L3606" s="251" t="s">
        <v>6024</v>
      </c>
      <c r="M3606" s="298" t="s">
        <v>5566</v>
      </c>
      <c r="N3606" s="353">
        <v>602</v>
      </c>
      <c r="O3606" s="296"/>
      <c r="P3606" s="297"/>
      <c r="Q3606" s="293"/>
      <c r="R3606" s="293"/>
      <c r="S3606" s="293"/>
    </row>
    <row r="3607" spans="1:19" ht="15">
      <c r="A3607" s="293"/>
      <c r="B3607" s="247">
        <f t="shared" si="24"/>
        <v>7059</v>
      </c>
      <c r="C3607" s="293" t="s">
        <v>5557</v>
      </c>
      <c r="D3607" s="294" t="s">
        <v>5555</v>
      </c>
      <c r="E3607" s="455">
        <v>1800</v>
      </c>
      <c r="F3607" s="293" t="s">
        <v>5969</v>
      </c>
      <c r="G3607" s="293" t="s">
        <v>5631</v>
      </c>
      <c r="H3607" s="544" t="s">
        <v>6006</v>
      </c>
      <c r="I3607" s="293" t="s">
        <v>164</v>
      </c>
      <c r="J3607" s="256" t="s">
        <v>6031</v>
      </c>
      <c r="K3607" s="293" t="s">
        <v>5970</v>
      </c>
      <c r="L3607" s="251" t="s">
        <v>6025</v>
      </c>
      <c r="M3607" s="298" t="s">
        <v>5554</v>
      </c>
      <c r="N3607" s="353">
        <v>597</v>
      </c>
      <c r="O3607" s="296"/>
      <c r="P3607" s="297"/>
      <c r="Q3607" s="293"/>
      <c r="R3607" s="293"/>
      <c r="S3607" s="293"/>
    </row>
    <row r="3608" spans="1:19" ht="15">
      <c r="A3608" s="293"/>
      <c r="B3608" s="247">
        <f t="shared" si="24"/>
        <v>7060</v>
      </c>
      <c r="C3608" s="293" t="s">
        <v>5557</v>
      </c>
      <c r="D3608" s="294" t="s">
        <v>5576</v>
      </c>
      <c r="E3608" s="455">
        <v>1800</v>
      </c>
      <c r="F3608" s="293" t="s">
        <v>5969</v>
      </c>
      <c r="G3608" s="293" t="s">
        <v>5631</v>
      </c>
      <c r="H3608" s="544" t="s">
        <v>6006</v>
      </c>
      <c r="I3608" s="293" t="s">
        <v>164</v>
      </c>
      <c r="J3608" s="256" t="s">
        <v>6031</v>
      </c>
      <c r="K3608" s="293" t="s">
        <v>5970</v>
      </c>
      <c r="L3608" s="251" t="s">
        <v>6026</v>
      </c>
      <c r="M3608" s="298" t="s">
        <v>5575</v>
      </c>
      <c r="N3608" s="353">
        <v>605</v>
      </c>
      <c r="O3608" s="296"/>
      <c r="P3608" s="297"/>
      <c r="Q3608" s="293"/>
      <c r="R3608" s="293"/>
      <c r="S3608" s="293"/>
    </row>
    <row r="3609" spans="1:19" ht="15">
      <c r="A3609" s="293"/>
      <c r="B3609" s="247">
        <f t="shared" si="24"/>
        <v>7061</v>
      </c>
      <c r="C3609" s="293" t="s">
        <v>5557</v>
      </c>
      <c r="D3609" s="294" t="s">
        <v>5559</v>
      </c>
      <c r="E3609" s="455">
        <v>1800</v>
      </c>
      <c r="F3609" s="293" t="s">
        <v>5969</v>
      </c>
      <c r="G3609" s="293" t="s">
        <v>5631</v>
      </c>
      <c r="H3609" s="544" t="s">
        <v>6006</v>
      </c>
      <c r="I3609" s="293" t="s">
        <v>164</v>
      </c>
      <c r="J3609" s="256" t="s">
        <v>6031</v>
      </c>
      <c r="K3609" s="293" t="s">
        <v>5970</v>
      </c>
      <c r="L3609" s="251" t="s">
        <v>6027</v>
      </c>
      <c r="M3609" s="298" t="s">
        <v>5558</v>
      </c>
      <c r="N3609" s="353">
        <v>598</v>
      </c>
      <c r="O3609" s="296"/>
      <c r="P3609" s="297"/>
      <c r="Q3609" s="293"/>
      <c r="R3609" s="293"/>
      <c r="S3609" s="293"/>
    </row>
    <row r="3610" spans="1:19" ht="15">
      <c r="A3610" s="293"/>
      <c r="B3610" s="247">
        <f t="shared" si="24"/>
        <v>7062</v>
      </c>
      <c r="C3610" s="293" t="s">
        <v>5557</v>
      </c>
      <c r="D3610" s="294" t="s">
        <v>5573</v>
      </c>
      <c r="E3610" s="455">
        <v>1800</v>
      </c>
      <c r="F3610" s="293" t="s">
        <v>5969</v>
      </c>
      <c r="G3610" s="293" t="s">
        <v>5631</v>
      </c>
      <c r="H3610" s="544" t="s">
        <v>6006</v>
      </c>
      <c r="I3610" s="293" t="s">
        <v>164</v>
      </c>
      <c r="J3610" s="256" t="s">
        <v>6031</v>
      </c>
      <c r="K3610" s="293" t="s">
        <v>5970</v>
      </c>
      <c r="L3610" s="251" t="s">
        <v>6028</v>
      </c>
      <c r="M3610" s="298" t="s">
        <v>5572</v>
      </c>
      <c r="N3610" s="353">
        <v>604</v>
      </c>
      <c r="O3610" s="296"/>
      <c r="P3610" s="297"/>
      <c r="Q3610" s="293"/>
      <c r="R3610" s="293"/>
      <c r="S3610" s="293"/>
    </row>
    <row r="3611" spans="1:19" ht="15">
      <c r="A3611" s="293"/>
      <c r="B3611" s="247">
        <f t="shared" si="24"/>
        <v>7063</v>
      </c>
      <c r="C3611" s="293" t="s">
        <v>5557</v>
      </c>
      <c r="D3611" s="294" t="s">
        <v>818</v>
      </c>
      <c r="E3611" s="455">
        <v>1800</v>
      </c>
      <c r="F3611" s="293" t="s">
        <v>5982</v>
      </c>
      <c r="G3611" s="293" t="s">
        <v>5631</v>
      </c>
      <c r="H3611" s="544" t="s">
        <v>6006</v>
      </c>
      <c r="I3611" s="293" t="s">
        <v>164</v>
      </c>
      <c r="J3611" s="256" t="s">
        <v>3111</v>
      </c>
      <c r="K3611" s="293" t="s">
        <v>243</v>
      </c>
      <c r="L3611" s="251" t="s">
        <v>6029</v>
      </c>
      <c r="M3611" s="298" t="s">
        <v>860</v>
      </c>
      <c r="N3611" s="353">
        <v>643</v>
      </c>
      <c r="O3611" s="296"/>
      <c r="P3611" s="297"/>
      <c r="Q3611" s="293"/>
      <c r="R3611" s="293"/>
      <c r="S3611" s="293"/>
    </row>
    <row r="3612" spans="1:19" ht="15">
      <c r="A3612" s="293"/>
      <c r="B3612" s="247">
        <f t="shared" si="24"/>
        <v>7064</v>
      </c>
      <c r="C3612" s="293" t="s">
        <v>429</v>
      </c>
      <c r="D3612" s="294" t="s">
        <v>4919</v>
      </c>
      <c r="E3612" s="455">
        <v>18408.59</v>
      </c>
      <c r="F3612" s="293" t="s">
        <v>2050</v>
      </c>
      <c r="G3612" s="293" t="s">
        <v>7</v>
      </c>
      <c r="H3612" s="544" t="s">
        <v>6006</v>
      </c>
      <c r="I3612" s="293" t="s">
        <v>164</v>
      </c>
      <c r="J3612" s="256" t="s">
        <v>1800</v>
      </c>
      <c r="K3612" s="293" t="s">
        <v>1772</v>
      </c>
      <c r="L3612" s="251" t="s">
        <v>6030</v>
      </c>
      <c r="M3612" s="298" t="s">
        <v>712</v>
      </c>
      <c r="N3612" s="353">
        <v>571</v>
      </c>
      <c r="O3612" s="296"/>
      <c r="P3612" s="297"/>
      <c r="Q3612" s="293"/>
      <c r="R3612" s="293"/>
      <c r="S3612" s="293"/>
    </row>
    <row r="3613" spans="1:19" ht="15">
      <c r="A3613" s="293"/>
      <c r="B3613" s="247">
        <f t="shared" si="24"/>
        <v>7065</v>
      </c>
      <c r="C3613" s="293" t="s">
        <v>429</v>
      </c>
      <c r="D3613" s="294" t="s">
        <v>4958</v>
      </c>
      <c r="E3613" s="455">
        <v>3497</v>
      </c>
      <c r="F3613" s="293" t="s">
        <v>198</v>
      </c>
      <c r="G3613" s="253" t="s">
        <v>4314</v>
      </c>
      <c r="H3613" s="544">
        <v>45261</v>
      </c>
      <c r="I3613" s="293" t="s">
        <v>164</v>
      </c>
      <c r="J3613" s="256" t="s">
        <v>3243</v>
      </c>
      <c r="K3613" s="293" t="s">
        <v>1749</v>
      </c>
      <c r="L3613" s="251">
        <v>104442</v>
      </c>
      <c r="M3613" s="298" t="s">
        <v>4955</v>
      </c>
      <c r="N3613" s="353">
        <v>573</v>
      </c>
      <c r="O3613" s="296"/>
      <c r="P3613" s="297"/>
      <c r="Q3613" s="293"/>
      <c r="R3613" s="293"/>
      <c r="S3613" s="293"/>
    </row>
    <row r="3614" spans="1:19" ht="15">
      <c r="A3614" s="293"/>
      <c r="B3614" s="247">
        <f t="shared" si="24"/>
        <v>7066</v>
      </c>
      <c r="C3614" s="293" t="s">
        <v>429</v>
      </c>
      <c r="D3614" s="294" t="s">
        <v>78</v>
      </c>
      <c r="E3614" s="455">
        <v>1600</v>
      </c>
      <c r="F3614" s="293" t="s">
        <v>166</v>
      </c>
      <c r="G3614" s="253" t="s">
        <v>7</v>
      </c>
      <c r="H3614" s="544" t="s">
        <v>6000</v>
      </c>
      <c r="I3614" s="293" t="s">
        <v>164</v>
      </c>
      <c r="J3614" s="256" t="s">
        <v>3600</v>
      </c>
      <c r="K3614" s="293" t="s">
        <v>903</v>
      </c>
      <c r="L3614" s="251" t="s">
        <v>6032</v>
      </c>
      <c r="M3614" s="298" t="s">
        <v>79</v>
      </c>
      <c r="N3614" s="353">
        <v>213</v>
      </c>
      <c r="O3614" s="296"/>
      <c r="P3614" s="297"/>
      <c r="Q3614" s="293"/>
      <c r="R3614" s="293"/>
      <c r="S3614" s="293"/>
    </row>
    <row r="3615" spans="1:19" ht="15">
      <c r="A3615" s="293"/>
      <c r="B3615" s="247">
        <f t="shared" si="24"/>
        <v>7067</v>
      </c>
      <c r="C3615" s="293" t="s">
        <v>429</v>
      </c>
      <c r="D3615" s="294" t="s">
        <v>4523</v>
      </c>
      <c r="E3615" s="455">
        <v>5200</v>
      </c>
      <c r="F3615" s="293" t="s">
        <v>865</v>
      </c>
      <c r="G3615" s="253" t="s">
        <v>7</v>
      </c>
      <c r="H3615" s="544" t="s">
        <v>6040</v>
      </c>
      <c r="I3615" s="293" t="s">
        <v>164</v>
      </c>
      <c r="J3615" s="256" t="s">
        <v>3188</v>
      </c>
      <c r="K3615" s="293" t="s">
        <v>1770</v>
      </c>
      <c r="L3615" s="251" t="s">
        <v>6041</v>
      </c>
      <c r="M3615" s="298" t="s">
        <v>4522</v>
      </c>
      <c r="N3615" s="353">
        <v>496</v>
      </c>
      <c r="O3615" s="296"/>
      <c r="P3615" s="297"/>
      <c r="Q3615" s="293"/>
      <c r="R3615" s="293"/>
      <c r="S3615" s="293"/>
    </row>
    <row r="3616" spans="1:19" ht="15">
      <c r="A3616" s="293"/>
      <c r="B3616" s="247">
        <f t="shared" si="24"/>
        <v>7068</v>
      </c>
      <c r="C3616" s="293" t="s">
        <v>429</v>
      </c>
      <c r="D3616" s="294" t="s">
        <v>725</v>
      </c>
      <c r="E3616" s="455">
        <v>3350</v>
      </c>
      <c r="F3616" s="293" t="s">
        <v>518</v>
      </c>
      <c r="G3616" s="293" t="s">
        <v>7</v>
      </c>
      <c r="H3616" s="544" t="s">
        <v>6040</v>
      </c>
      <c r="I3616" s="293" t="s">
        <v>164</v>
      </c>
      <c r="J3616" s="256" t="s">
        <v>6046</v>
      </c>
      <c r="K3616" s="293" t="s">
        <v>1771</v>
      </c>
      <c r="L3616" s="251" t="s">
        <v>6042</v>
      </c>
      <c r="M3616" s="298" t="s">
        <v>842</v>
      </c>
      <c r="N3616" s="353">
        <v>371</v>
      </c>
      <c r="O3616" s="296"/>
      <c r="P3616" s="297"/>
      <c r="Q3616" s="293"/>
      <c r="R3616" s="293"/>
      <c r="S3616" s="293"/>
    </row>
    <row r="3617" spans="1:19" ht="15">
      <c r="A3617" s="293"/>
      <c r="B3617" s="247">
        <f t="shared" si="24"/>
        <v>7069</v>
      </c>
      <c r="C3617" s="293" t="s">
        <v>429</v>
      </c>
      <c r="D3617" s="294" t="s">
        <v>5361</v>
      </c>
      <c r="E3617" s="455">
        <v>1650</v>
      </c>
      <c r="F3617" s="293" t="s">
        <v>518</v>
      </c>
      <c r="G3617" s="293" t="s">
        <v>4314</v>
      </c>
      <c r="H3617" s="544" t="s">
        <v>6010</v>
      </c>
      <c r="I3617" s="293" t="s">
        <v>164</v>
      </c>
      <c r="J3617" s="256" t="s">
        <v>2993</v>
      </c>
      <c r="K3617" s="293" t="s">
        <v>1771</v>
      </c>
      <c r="L3617" s="251" t="s">
        <v>6043</v>
      </c>
      <c r="M3617" s="298" t="s">
        <v>5411</v>
      </c>
      <c r="N3617" s="353">
        <v>590</v>
      </c>
      <c r="O3617" s="296"/>
      <c r="P3617" s="297"/>
      <c r="Q3617" s="293"/>
      <c r="R3617" s="293"/>
      <c r="S3617" s="293"/>
    </row>
    <row r="3618" spans="1:19" ht="15">
      <c r="A3618" s="293"/>
      <c r="B3618" s="247">
        <f t="shared" si="24"/>
        <v>7070</v>
      </c>
      <c r="C3618" s="293" t="s">
        <v>429</v>
      </c>
      <c r="D3618" s="294" t="s">
        <v>361</v>
      </c>
      <c r="E3618" s="455">
        <v>2800</v>
      </c>
      <c r="F3618" s="293" t="s">
        <v>198</v>
      </c>
      <c r="G3618" s="293" t="s">
        <v>7</v>
      </c>
      <c r="H3618" s="544" t="s">
        <v>6010</v>
      </c>
      <c r="I3618" s="293" t="s">
        <v>164</v>
      </c>
      <c r="J3618" s="256" t="s">
        <v>6047</v>
      </c>
      <c r="K3618" s="293" t="s">
        <v>1749</v>
      </c>
      <c r="L3618" s="251" t="s">
        <v>6044</v>
      </c>
      <c r="M3618" s="298" t="s">
        <v>1176</v>
      </c>
      <c r="N3618" s="353">
        <v>465</v>
      </c>
      <c r="O3618" s="296"/>
      <c r="P3618" s="297"/>
      <c r="Q3618" s="293"/>
      <c r="R3618" s="293"/>
      <c r="S3618" s="293"/>
    </row>
    <row r="3619" spans="1:19" ht="15">
      <c r="A3619" s="293"/>
      <c r="B3619" s="247">
        <f t="shared" si="24"/>
        <v>7071</v>
      </c>
      <c r="C3619" s="293" t="s">
        <v>429</v>
      </c>
      <c r="D3619" s="294" t="s">
        <v>2904</v>
      </c>
      <c r="E3619" s="455">
        <v>3500</v>
      </c>
      <c r="F3619" s="293" t="s">
        <v>865</v>
      </c>
      <c r="G3619" s="293" t="s">
        <v>5631</v>
      </c>
      <c r="H3619" s="544" t="s">
        <v>6010</v>
      </c>
      <c r="I3619" s="293" t="s">
        <v>164</v>
      </c>
      <c r="J3619" s="256" t="s">
        <v>5804</v>
      </c>
      <c r="K3619" s="293" t="s">
        <v>1770</v>
      </c>
      <c r="L3619" s="251" t="s">
        <v>6045</v>
      </c>
      <c r="M3619" s="298" t="s">
        <v>2903</v>
      </c>
      <c r="N3619" s="353">
        <v>431</v>
      </c>
      <c r="O3619" s="296"/>
      <c r="P3619" s="297"/>
      <c r="Q3619" s="293"/>
      <c r="R3619" s="293"/>
      <c r="S3619" s="293"/>
    </row>
    <row r="3620" spans="1:19" ht="15">
      <c r="A3620" s="293"/>
      <c r="B3620" s="247">
        <f t="shared" si="24"/>
        <v>7072</v>
      </c>
      <c r="C3620" s="293" t="s">
        <v>5557</v>
      </c>
      <c r="D3620" s="294" t="s">
        <v>5959</v>
      </c>
      <c r="E3620" s="455">
        <v>1800</v>
      </c>
      <c r="F3620" s="293" t="s">
        <v>5982</v>
      </c>
      <c r="G3620" s="293" t="s">
        <v>4405</v>
      </c>
      <c r="H3620" s="544" t="s">
        <v>6000</v>
      </c>
      <c r="I3620" s="293" t="s">
        <v>164</v>
      </c>
      <c r="J3620" s="256" t="s">
        <v>6060</v>
      </c>
      <c r="K3620" s="293" t="s">
        <v>243</v>
      </c>
      <c r="L3620" s="251" t="s">
        <v>6059</v>
      </c>
      <c r="M3620" s="298" t="s">
        <v>5958</v>
      </c>
      <c r="N3620" s="353">
        <v>641</v>
      </c>
      <c r="O3620" s="296"/>
      <c r="P3620" s="297"/>
      <c r="Q3620" s="293"/>
      <c r="R3620" s="293"/>
      <c r="S3620" s="293"/>
    </row>
    <row r="3621" spans="1:19" ht="15">
      <c r="A3621" s="293"/>
      <c r="B3621" s="247">
        <f t="shared" si="24"/>
        <v>7073</v>
      </c>
      <c r="C3621" s="293" t="s">
        <v>5557</v>
      </c>
      <c r="D3621" s="294" t="s">
        <v>5962</v>
      </c>
      <c r="E3621" s="455">
        <v>900</v>
      </c>
      <c r="F3621" s="293" t="s">
        <v>5982</v>
      </c>
      <c r="G3621" s="293" t="s">
        <v>4405</v>
      </c>
      <c r="H3621" s="544" t="s">
        <v>6000</v>
      </c>
      <c r="I3621" s="293" t="s">
        <v>164</v>
      </c>
      <c r="J3621" s="256" t="s">
        <v>6062</v>
      </c>
      <c r="K3621" s="293" t="s">
        <v>243</v>
      </c>
      <c r="L3621" s="251" t="s">
        <v>6061</v>
      </c>
      <c r="M3621" s="298" t="s">
        <v>5961</v>
      </c>
      <c r="N3621" s="353">
        <v>642</v>
      </c>
      <c r="O3621" s="296"/>
      <c r="P3621" s="297"/>
      <c r="Q3621" s="293"/>
      <c r="R3621" s="293"/>
      <c r="S3621" s="293"/>
    </row>
    <row r="3622" spans="1:19" ht="15.6">
      <c r="A3622" s="293"/>
      <c r="B3622" s="247">
        <f t="shared" si="24"/>
        <v>7074</v>
      </c>
      <c r="C3622" s="293" t="s">
        <v>429</v>
      </c>
      <c r="D3622" s="45" t="s">
        <v>6719</v>
      </c>
      <c r="E3622" s="455">
        <v>4200</v>
      </c>
      <c r="F3622" s="293" t="s">
        <v>518</v>
      </c>
      <c r="G3622" s="293" t="s">
        <v>7</v>
      </c>
      <c r="H3622" s="544" t="s">
        <v>6040</v>
      </c>
      <c r="I3622" s="293" t="s">
        <v>164</v>
      </c>
      <c r="J3622" s="256" t="s">
        <v>3417</v>
      </c>
      <c r="K3622" s="293" t="s">
        <v>1771</v>
      </c>
      <c r="L3622" s="251" t="s">
        <v>6071</v>
      </c>
      <c r="M3622" s="298" t="s">
        <v>4286</v>
      </c>
      <c r="N3622" s="353">
        <v>480</v>
      </c>
      <c r="O3622" s="296"/>
      <c r="P3622" s="297"/>
      <c r="Q3622" s="293"/>
      <c r="R3622" s="293"/>
      <c r="S3622" s="293"/>
    </row>
    <row r="3623" spans="1:19" ht="15">
      <c r="A3623" s="293"/>
      <c r="B3623" s="247">
        <f t="shared" si="24"/>
        <v>7075</v>
      </c>
      <c r="C3623" s="293" t="s">
        <v>5557</v>
      </c>
      <c r="D3623" s="294" t="s">
        <v>6069</v>
      </c>
      <c r="E3623" s="455">
        <f>2250+270</f>
        <v>2520</v>
      </c>
      <c r="F3623" s="293" t="s">
        <v>5982</v>
      </c>
      <c r="G3623" s="293" t="s">
        <v>7</v>
      </c>
      <c r="H3623" s="544" t="s">
        <v>6040</v>
      </c>
      <c r="I3623" s="293" t="s">
        <v>164</v>
      </c>
      <c r="J3623" s="256" t="s">
        <v>6074</v>
      </c>
      <c r="K3623" s="293" t="s">
        <v>243</v>
      </c>
      <c r="L3623" s="251" t="s">
        <v>6072</v>
      </c>
      <c r="M3623" s="298" t="s">
        <v>6067</v>
      </c>
      <c r="N3623" s="353">
        <v>640</v>
      </c>
      <c r="O3623" s="296"/>
      <c r="P3623" s="297"/>
      <c r="Q3623" s="293"/>
      <c r="R3623" s="293"/>
      <c r="S3623" s="293"/>
    </row>
    <row r="3624" spans="1:19" ht="15">
      <c r="A3624" s="293"/>
      <c r="B3624" s="247">
        <f t="shared" si="24"/>
        <v>7076</v>
      </c>
      <c r="C3624" s="293" t="s">
        <v>5557</v>
      </c>
      <c r="D3624" s="294" t="s">
        <v>6069</v>
      </c>
      <c r="E3624" s="455">
        <v>0</v>
      </c>
      <c r="F3624" s="293" t="s">
        <v>5982</v>
      </c>
      <c r="G3624" s="293" t="s">
        <v>7</v>
      </c>
      <c r="H3624" s="544" t="s">
        <v>6040</v>
      </c>
      <c r="I3624" s="293" t="s">
        <v>164</v>
      </c>
      <c r="J3624" s="256" t="s">
        <v>6075</v>
      </c>
      <c r="K3624" s="293" t="s">
        <v>243</v>
      </c>
      <c r="L3624" s="251" t="s">
        <v>6073</v>
      </c>
      <c r="M3624" s="298" t="s">
        <v>6067</v>
      </c>
      <c r="N3624" s="353">
        <v>640</v>
      </c>
      <c r="O3624" s="296"/>
      <c r="P3624" s="297"/>
      <c r="Q3624" s="293"/>
      <c r="R3624" s="293"/>
      <c r="S3624" s="293"/>
    </row>
    <row r="3625" spans="1:19" ht="15">
      <c r="A3625" s="293"/>
      <c r="B3625" s="247">
        <f t="shared" si="24"/>
        <v>7077</v>
      </c>
      <c r="C3625" s="293" t="s">
        <v>429</v>
      </c>
      <c r="D3625" s="294" t="s">
        <v>2038</v>
      </c>
      <c r="E3625" s="455">
        <v>1650</v>
      </c>
      <c r="F3625" s="293" t="s">
        <v>2038</v>
      </c>
      <c r="G3625" s="293" t="s">
        <v>4314</v>
      </c>
      <c r="H3625" s="544" t="s">
        <v>6010</v>
      </c>
      <c r="I3625" s="293" t="s">
        <v>164</v>
      </c>
      <c r="J3625" s="256"/>
      <c r="K3625" s="293" t="s">
        <v>2038</v>
      </c>
      <c r="L3625" s="251" t="s">
        <v>6043</v>
      </c>
      <c r="M3625" s="298" t="s">
        <v>2834</v>
      </c>
      <c r="N3625" s="353">
        <v>411</v>
      </c>
      <c r="O3625" s="296"/>
      <c r="P3625" s="297"/>
      <c r="Q3625" s="293"/>
      <c r="R3625" s="293"/>
      <c r="S3625" s="293"/>
    </row>
    <row r="3626" spans="1:19" ht="15">
      <c r="A3626" s="293"/>
      <c r="B3626" s="247">
        <f t="shared" si="24"/>
        <v>7078</v>
      </c>
      <c r="C3626" s="293" t="s">
        <v>429</v>
      </c>
      <c r="D3626" s="294" t="s">
        <v>3854</v>
      </c>
      <c r="E3626" s="455">
        <v>2275</v>
      </c>
      <c r="F3626" s="293" t="s">
        <v>518</v>
      </c>
      <c r="G3626" s="293" t="s">
        <v>4314</v>
      </c>
      <c r="H3626" s="544" t="s">
        <v>6076</v>
      </c>
      <c r="I3626" s="293" t="s">
        <v>164</v>
      </c>
      <c r="J3626" s="256" t="s">
        <v>3959</v>
      </c>
      <c r="K3626" s="293" t="s">
        <v>1771</v>
      </c>
      <c r="L3626" s="251" t="s">
        <v>6077</v>
      </c>
      <c r="M3626" s="298" t="s">
        <v>3853</v>
      </c>
      <c r="N3626" s="353">
        <v>460</v>
      </c>
      <c r="O3626" s="296"/>
      <c r="P3626" s="297"/>
      <c r="Q3626" s="293"/>
      <c r="R3626" s="293"/>
      <c r="S3626" s="293"/>
    </row>
    <row r="3627" spans="1:19" ht="15">
      <c r="A3627" s="293"/>
      <c r="B3627" s="247">
        <f t="shared" si="24"/>
        <v>7079</v>
      </c>
      <c r="C3627" s="293" t="s">
        <v>429</v>
      </c>
      <c r="D3627" s="294" t="s">
        <v>2884</v>
      </c>
      <c r="E3627" s="455">
        <v>3350</v>
      </c>
      <c r="F3627" s="293" t="s">
        <v>865</v>
      </c>
      <c r="G3627" s="293" t="s">
        <v>7</v>
      </c>
      <c r="H3627" s="544" t="s">
        <v>6076</v>
      </c>
      <c r="I3627" s="293" t="s">
        <v>164</v>
      </c>
      <c r="J3627" s="256" t="s">
        <v>4108</v>
      </c>
      <c r="K3627" s="293" t="s">
        <v>1770</v>
      </c>
      <c r="L3627" s="251" t="s">
        <v>6078</v>
      </c>
      <c r="M3627" s="298" t="s">
        <v>2883</v>
      </c>
      <c r="N3627" s="353">
        <v>426</v>
      </c>
      <c r="O3627" s="296"/>
      <c r="P3627" s="297"/>
      <c r="Q3627" s="293"/>
      <c r="R3627" s="293"/>
      <c r="S3627" s="293"/>
    </row>
    <row r="3628" spans="1:19" ht="15">
      <c r="A3628" s="293"/>
      <c r="B3628" s="247">
        <f t="shared" si="24"/>
        <v>7080</v>
      </c>
      <c r="C3628" s="293" t="s">
        <v>429</v>
      </c>
      <c r="D3628" s="294" t="s">
        <v>4284</v>
      </c>
      <c r="E3628" s="455">
        <v>4200</v>
      </c>
      <c r="F3628" s="293" t="s">
        <v>518</v>
      </c>
      <c r="G3628" s="293" t="s">
        <v>7</v>
      </c>
      <c r="H3628" s="544" t="s">
        <v>6079</v>
      </c>
      <c r="I3628" s="293" t="s">
        <v>164</v>
      </c>
      <c r="J3628" s="256" t="s">
        <v>3417</v>
      </c>
      <c r="K3628" s="293" t="s">
        <v>1771</v>
      </c>
      <c r="L3628" s="251" t="s">
        <v>6080</v>
      </c>
      <c r="M3628" s="298" t="s">
        <v>4268</v>
      </c>
      <c r="N3628" s="353">
        <v>474</v>
      </c>
      <c r="O3628" s="296"/>
      <c r="P3628" s="297"/>
      <c r="Q3628" s="293"/>
      <c r="R3628" s="293"/>
      <c r="S3628" s="293"/>
    </row>
    <row r="3629" spans="1:19" ht="15.6" thickBot="1">
      <c r="A3629" s="293"/>
      <c r="B3629" s="247">
        <f t="shared" si="24"/>
        <v>7081</v>
      </c>
      <c r="C3629" s="293" t="s">
        <v>429</v>
      </c>
      <c r="D3629" s="294" t="s">
        <v>4506</v>
      </c>
      <c r="E3629" s="267">
        <v>3200</v>
      </c>
      <c r="F3629" s="293" t="s">
        <v>518</v>
      </c>
      <c r="G3629" s="293" t="s">
        <v>38</v>
      </c>
      <c r="H3629" s="544">
        <v>45270</v>
      </c>
      <c r="I3629" s="293" t="s">
        <v>164</v>
      </c>
      <c r="J3629" s="256" t="s">
        <v>6081</v>
      </c>
      <c r="K3629" s="293" t="s">
        <v>1771</v>
      </c>
      <c r="L3629" s="251">
        <v>1</v>
      </c>
      <c r="M3629" s="298" t="s">
        <v>4480</v>
      </c>
      <c r="N3629" s="353">
        <v>489</v>
      </c>
      <c r="O3629" s="296"/>
      <c r="P3629" s="297"/>
      <c r="Q3629" s="293"/>
      <c r="R3629" s="293"/>
      <c r="S3629" s="293"/>
    </row>
    <row r="3630" spans="1:19" ht="15.6" thickBot="1">
      <c r="A3630" s="293"/>
      <c r="B3630" s="247">
        <f t="shared" si="24"/>
        <v>7082</v>
      </c>
      <c r="C3630" s="293" t="s">
        <v>429</v>
      </c>
      <c r="D3630" s="294" t="s">
        <v>2265</v>
      </c>
      <c r="E3630" s="455">
        <v>1000</v>
      </c>
      <c r="F3630" s="293" t="s">
        <v>163</v>
      </c>
      <c r="G3630" s="293" t="s">
        <v>7</v>
      </c>
      <c r="H3630" s="544" t="s">
        <v>6082</v>
      </c>
      <c r="I3630" s="278" t="s">
        <v>224</v>
      </c>
      <c r="J3630" s="278" t="s">
        <v>694</v>
      </c>
      <c r="K3630" s="293" t="s">
        <v>1751</v>
      </c>
      <c r="L3630" s="251" t="s">
        <v>6084</v>
      </c>
      <c r="M3630" s="298" t="s">
        <v>2006</v>
      </c>
      <c r="N3630" s="353">
        <v>343</v>
      </c>
      <c r="O3630" s="296"/>
      <c r="P3630" s="297"/>
      <c r="Q3630" s="293"/>
      <c r="R3630" s="293"/>
      <c r="S3630" s="293"/>
    </row>
    <row r="3631" spans="1:19" ht="15">
      <c r="A3631" s="293"/>
      <c r="B3631" s="247">
        <f t="shared" si="24"/>
        <v>7083</v>
      </c>
      <c r="C3631" s="293" t="s">
        <v>429</v>
      </c>
      <c r="D3631" s="294" t="s">
        <v>2831</v>
      </c>
      <c r="E3631" s="455">
        <v>2180</v>
      </c>
      <c r="F3631" s="293" t="s">
        <v>6104</v>
      </c>
      <c r="G3631" s="293" t="s">
        <v>4314</v>
      </c>
      <c r="H3631" s="544" t="s">
        <v>6082</v>
      </c>
      <c r="I3631" s="293" t="s">
        <v>164</v>
      </c>
      <c r="J3631" s="256" t="s">
        <v>6105</v>
      </c>
      <c r="K3631" s="293" t="s">
        <v>903</v>
      </c>
      <c r="L3631" s="251" t="s">
        <v>6085</v>
      </c>
      <c r="M3631" s="298" t="s">
        <v>2830</v>
      </c>
      <c r="N3631" s="353">
        <v>410</v>
      </c>
      <c r="O3631" s="296"/>
      <c r="P3631" s="297"/>
      <c r="Q3631" s="293"/>
      <c r="R3631" s="293"/>
      <c r="S3631" s="293"/>
    </row>
    <row r="3632" spans="1:19" ht="15">
      <c r="A3632" s="293"/>
      <c r="B3632" s="247">
        <f t="shared" ref="B3632:B3663" si="25">B3631+1</f>
        <v>7084</v>
      </c>
      <c r="C3632" s="293" t="s">
        <v>429</v>
      </c>
      <c r="D3632" s="294" t="s">
        <v>1388</v>
      </c>
      <c r="E3632" s="455">
        <v>12000</v>
      </c>
      <c r="F3632" s="293" t="s">
        <v>163</v>
      </c>
      <c r="G3632" s="293" t="s">
        <v>7</v>
      </c>
      <c r="H3632" s="544" t="s">
        <v>6082</v>
      </c>
      <c r="I3632" s="293" t="s">
        <v>164</v>
      </c>
      <c r="J3632" s="256" t="s">
        <v>3957</v>
      </c>
      <c r="K3632" s="293" t="s">
        <v>1751</v>
      </c>
      <c r="L3632" s="251" t="s">
        <v>6086</v>
      </c>
      <c r="M3632" s="298" t="s">
        <v>1000</v>
      </c>
      <c r="N3632" s="353">
        <v>227</v>
      </c>
      <c r="O3632" s="296"/>
      <c r="P3632" s="297"/>
      <c r="Q3632" s="293"/>
      <c r="R3632" s="293"/>
      <c r="S3632" s="293"/>
    </row>
    <row r="3633" spans="1:19" ht="15">
      <c r="A3633" s="293"/>
      <c r="B3633" s="247">
        <f t="shared" si="25"/>
        <v>7085</v>
      </c>
      <c r="C3633" s="293" t="s">
        <v>429</v>
      </c>
      <c r="D3633" s="294" t="s">
        <v>420</v>
      </c>
      <c r="E3633" s="455">
        <v>4335</v>
      </c>
      <c r="F3633" s="293" t="s">
        <v>198</v>
      </c>
      <c r="G3633" s="293" t="s">
        <v>4314</v>
      </c>
      <c r="H3633" s="544" t="s">
        <v>6083</v>
      </c>
      <c r="I3633" s="293" t="s">
        <v>164</v>
      </c>
      <c r="J3633" s="256" t="s">
        <v>4208</v>
      </c>
      <c r="K3633" s="293" t="s">
        <v>1749</v>
      </c>
      <c r="L3633" s="251" t="s">
        <v>6087</v>
      </c>
      <c r="M3633" s="298" t="s">
        <v>1457</v>
      </c>
      <c r="N3633" s="353">
        <v>462</v>
      </c>
      <c r="O3633" s="296"/>
      <c r="P3633" s="297"/>
      <c r="Q3633" s="293"/>
      <c r="R3633" s="293"/>
      <c r="S3633" s="293"/>
    </row>
    <row r="3634" spans="1:19" ht="15">
      <c r="A3634" s="293"/>
      <c r="B3634" s="247">
        <f t="shared" si="25"/>
        <v>7086</v>
      </c>
      <c r="C3634" s="293" t="s">
        <v>429</v>
      </c>
      <c r="D3634" s="294" t="s">
        <v>1554</v>
      </c>
      <c r="E3634" s="455">
        <v>15000</v>
      </c>
      <c r="F3634" s="293" t="s">
        <v>163</v>
      </c>
      <c r="G3634" s="293" t="s">
        <v>7</v>
      </c>
      <c r="H3634" s="544" t="s">
        <v>6083</v>
      </c>
      <c r="I3634" s="293" t="s">
        <v>224</v>
      </c>
      <c r="J3634" s="256" t="s">
        <v>4018</v>
      </c>
      <c r="K3634" s="293" t="s">
        <v>1751</v>
      </c>
      <c r="L3634" s="251" t="s">
        <v>6088</v>
      </c>
      <c r="M3634" s="298" t="s">
        <v>1586</v>
      </c>
      <c r="N3634" s="353">
        <v>325</v>
      </c>
      <c r="O3634" s="296"/>
      <c r="P3634" s="297"/>
      <c r="Q3634" s="293"/>
      <c r="R3634" s="293"/>
      <c r="S3634" s="293"/>
    </row>
    <row r="3635" spans="1:19" ht="15">
      <c r="A3635" s="293"/>
      <c r="B3635" s="247">
        <f t="shared" si="25"/>
        <v>7087</v>
      </c>
      <c r="C3635" s="293" t="s">
        <v>429</v>
      </c>
      <c r="D3635" s="294" t="s">
        <v>4525</v>
      </c>
      <c r="E3635" s="455">
        <v>650</v>
      </c>
      <c r="F3635" s="293" t="s">
        <v>198</v>
      </c>
      <c r="G3635" s="293" t="s">
        <v>7</v>
      </c>
      <c r="H3635" s="544" t="s">
        <v>6083</v>
      </c>
      <c r="I3635" s="293" t="s">
        <v>399</v>
      </c>
      <c r="J3635" s="256" t="s">
        <v>5069</v>
      </c>
      <c r="K3635" s="293" t="s">
        <v>1749</v>
      </c>
      <c r="L3635" s="251" t="s">
        <v>6089</v>
      </c>
      <c r="M3635" s="298" t="s">
        <v>4524</v>
      </c>
      <c r="N3635" s="353">
        <v>497</v>
      </c>
      <c r="O3635" s="296"/>
      <c r="P3635" s="297"/>
      <c r="Q3635" s="293"/>
      <c r="R3635" s="293"/>
      <c r="S3635" s="293"/>
    </row>
    <row r="3636" spans="1:19" ht="15">
      <c r="A3636" s="293"/>
      <c r="B3636" s="247">
        <f t="shared" si="25"/>
        <v>7088</v>
      </c>
      <c r="C3636" s="293" t="s">
        <v>294</v>
      </c>
      <c r="D3636" s="294" t="s">
        <v>410</v>
      </c>
      <c r="E3636" s="455">
        <v>6540</v>
      </c>
      <c r="F3636" s="293" t="s">
        <v>163</v>
      </c>
      <c r="G3636" s="293" t="s">
        <v>7</v>
      </c>
      <c r="H3636" s="544" t="s">
        <v>6083</v>
      </c>
      <c r="I3636" s="293" t="s">
        <v>164</v>
      </c>
      <c r="J3636" s="256" t="s">
        <v>6094</v>
      </c>
      <c r="K3636" s="293" t="s">
        <v>1751</v>
      </c>
      <c r="L3636" s="251" t="s">
        <v>6090</v>
      </c>
      <c r="M3636" s="298" t="s">
        <v>98</v>
      </c>
      <c r="N3636" s="353">
        <v>301</v>
      </c>
      <c r="O3636" s="296"/>
      <c r="P3636" s="297"/>
      <c r="Q3636" s="293"/>
      <c r="R3636" s="293"/>
      <c r="S3636" s="293"/>
    </row>
    <row r="3637" spans="1:19" ht="15.6">
      <c r="A3637" s="293"/>
      <c r="B3637" s="247">
        <f t="shared" si="25"/>
        <v>7089</v>
      </c>
      <c r="C3637" s="211" t="s">
        <v>294</v>
      </c>
      <c r="D3637" s="294" t="s">
        <v>2201</v>
      </c>
      <c r="E3637" s="455">
        <v>1600</v>
      </c>
      <c r="F3637" s="293" t="s">
        <v>166</v>
      </c>
      <c r="G3637" s="293" t="s">
        <v>7</v>
      </c>
      <c r="H3637" s="544" t="s">
        <v>6083</v>
      </c>
      <c r="I3637" s="293" t="s">
        <v>164</v>
      </c>
      <c r="J3637" s="256" t="s">
        <v>6095</v>
      </c>
      <c r="K3637" s="293" t="s">
        <v>903</v>
      </c>
      <c r="L3637" s="251" t="s">
        <v>6091</v>
      </c>
      <c r="M3637" s="298" t="s">
        <v>2200</v>
      </c>
      <c r="N3637" s="353">
        <v>365</v>
      </c>
      <c r="O3637" s="296"/>
      <c r="P3637" s="297"/>
      <c r="Q3637" s="293"/>
      <c r="R3637" s="293"/>
      <c r="S3637" s="293"/>
    </row>
    <row r="3638" spans="1:19" ht="15">
      <c r="A3638" s="293"/>
      <c r="B3638" s="247">
        <f t="shared" si="25"/>
        <v>7090</v>
      </c>
      <c r="C3638" s="293" t="s">
        <v>429</v>
      </c>
      <c r="D3638" s="294" t="s">
        <v>6467</v>
      </c>
      <c r="E3638" s="455">
        <v>6997.07</v>
      </c>
      <c r="F3638" s="293" t="s">
        <v>198</v>
      </c>
      <c r="G3638" s="293" t="s">
        <v>7</v>
      </c>
      <c r="H3638" s="544" t="s">
        <v>6083</v>
      </c>
      <c r="I3638" s="293" t="s">
        <v>164</v>
      </c>
      <c r="J3638" s="256" t="s">
        <v>6273</v>
      </c>
      <c r="K3638" s="293" t="s">
        <v>1749</v>
      </c>
      <c r="L3638" s="251" t="s">
        <v>6092</v>
      </c>
      <c r="M3638" s="298" t="s">
        <v>712</v>
      </c>
      <c r="N3638" s="353">
        <v>582</v>
      </c>
      <c r="O3638" s="296"/>
      <c r="P3638" s="297"/>
      <c r="Q3638" s="293"/>
      <c r="R3638" s="293"/>
      <c r="S3638" s="293"/>
    </row>
    <row r="3639" spans="1:19" ht="15">
      <c r="A3639" s="293"/>
      <c r="B3639" s="247">
        <f t="shared" si="25"/>
        <v>7091</v>
      </c>
      <c r="C3639" s="293" t="s">
        <v>429</v>
      </c>
      <c r="D3639" s="294" t="s">
        <v>4525</v>
      </c>
      <c r="E3639" s="455">
        <v>3497</v>
      </c>
      <c r="F3639" s="293" t="s">
        <v>198</v>
      </c>
      <c r="G3639" s="293" t="s">
        <v>7</v>
      </c>
      <c r="H3639" s="544" t="s">
        <v>6083</v>
      </c>
      <c r="I3639" s="293" t="s">
        <v>164</v>
      </c>
      <c r="J3639" s="256" t="s">
        <v>3188</v>
      </c>
      <c r="K3639" s="293" t="s">
        <v>1749</v>
      </c>
      <c r="L3639" s="251" t="s">
        <v>6093</v>
      </c>
      <c r="M3639" s="298" t="s">
        <v>4524</v>
      </c>
      <c r="N3639" s="353">
        <v>497</v>
      </c>
      <c r="O3639" s="296"/>
      <c r="P3639" s="297"/>
      <c r="Q3639" s="293"/>
      <c r="R3639" s="293"/>
      <c r="S3639" s="293"/>
    </row>
    <row r="3640" spans="1:19" ht="15">
      <c r="A3640" s="293"/>
      <c r="B3640" s="247">
        <f t="shared" si="25"/>
        <v>7092</v>
      </c>
      <c r="C3640" s="293" t="s">
        <v>429</v>
      </c>
      <c r="D3640" s="294" t="s">
        <v>4517</v>
      </c>
      <c r="E3640" s="455">
        <v>2800</v>
      </c>
      <c r="F3640" s="293" t="s">
        <v>198</v>
      </c>
      <c r="G3640" s="293" t="s">
        <v>7</v>
      </c>
      <c r="H3640" s="544" t="s">
        <v>6096</v>
      </c>
      <c r="I3640" s="293" t="s">
        <v>164</v>
      </c>
      <c r="J3640" s="256" t="s">
        <v>6101</v>
      </c>
      <c r="K3640" s="293" t="s">
        <v>1749</v>
      </c>
      <c r="L3640" s="251" t="s">
        <v>6097</v>
      </c>
      <c r="M3640" s="298" t="s">
        <v>4516</v>
      </c>
      <c r="N3640" s="353">
        <v>495</v>
      </c>
      <c r="O3640" s="296"/>
      <c r="P3640" s="297"/>
      <c r="Q3640" s="293"/>
      <c r="R3640" s="293"/>
      <c r="S3640" s="293"/>
    </row>
    <row r="3641" spans="1:19" ht="15">
      <c r="A3641" s="293"/>
      <c r="B3641" s="247">
        <f t="shared" si="25"/>
        <v>7093</v>
      </c>
      <c r="C3641" s="293" t="s">
        <v>429</v>
      </c>
      <c r="D3641" s="294" t="s">
        <v>4517</v>
      </c>
      <c r="E3641" s="455">
        <v>650</v>
      </c>
      <c r="F3641" s="293" t="s">
        <v>198</v>
      </c>
      <c r="G3641" s="293" t="s">
        <v>7</v>
      </c>
      <c r="H3641" s="544" t="s">
        <v>6096</v>
      </c>
      <c r="I3641" s="293" t="s">
        <v>402</v>
      </c>
      <c r="J3641" s="256" t="s">
        <v>399</v>
      </c>
      <c r="K3641" s="293" t="s">
        <v>1749</v>
      </c>
      <c r="L3641" s="251" t="s">
        <v>6098</v>
      </c>
      <c r="M3641" s="298" t="s">
        <v>4516</v>
      </c>
      <c r="N3641" s="353">
        <v>495</v>
      </c>
      <c r="O3641" s="296"/>
      <c r="P3641" s="297"/>
      <c r="Q3641" s="293"/>
      <c r="R3641" s="293"/>
      <c r="S3641" s="293"/>
    </row>
    <row r="3642" spans="1:19" ht="15">
      <c r="A3642" s="293"/>
      <c r="B3642" s="247">
        <f t="shared" si="25"/>
        <v>7094</v>
      </c>
      <c r="C3642" s="293" t="s">
        <v>429</v>
      </c>
      <c r="D3642" s="294" t="s">
        <v>3860</v>
      </c>
      <c r="E3642" s="455">
        <v>2467</v>
      </c>
      <c r="F3642" s="293" t="s">
        <v>865</v>
      </c>
      <c r="G3642" s="293" t="s">
        <v>7</v>
      </c>
      <c r="H3642" s="544" t="s">
        <v>6096</v>
      </c>
      <c r="I3642" s="293" t="s">
        <v>164</v>
      </c>
      <c r="J3642" s="256" t="s">
        <v>6102</v>
      </c>
      <c r="K3642" s="293" t="s">
        <v>1770</v>
      </c>
      <c r="L3642" s="251" t="s">
        <v>6099</v>
      </c>
      <c r="M3642" s="298" t="s">
        <v>3853</v>
      </c>
      <c r="N3642" s="353">
        <v>461</v>
      </c>
      <c r="O3642" s="296"/>
      <c r="P3642" s="297"/>
      <c r="Q3642" s="293"/>
      <c r="R3642" s="293"/>
      <c r="S3642" s="293"/>
    </row>
    <row r="3643" spans="1:19" ht="15">
      <c r="A3643" s="293"/>
      <c r="B3643" s="247">
        <f t="shared" si="25"/>
        <v>7095</v>
      </c>
      <c r="C3643" s="293" t="s">
        <v>429</v>
      </c>
      <c r="D3643" s="294" t="s">
        <v>59</v>
      </c>
      <c r="E3643" s="455">
        <v>3500</v>
      </c>
      <c r="F3643" s="293" t="s">
        <v>198</v>
      </c>
      <c r="G3643" s="293" t="s">
        <v>7</v>
      </c>
      <c r="H3643" s="544" t="s">
        <v>6096</v>
      </c>
      <c r="I3643" s="293" t="s">
        <v>164</v>
      </c>
      <c r="J3643" s="256" t="s">
        <v>6103</v>
      </c>
      <c r="K3643" s="293" t="s">
        <v>1749</v>
      </c>
      <c r="L3643" s="251" t="s">
        <v>6100</v>
      </c>
      <c r="M3643" s="298" t="s">
        <v>60</v>
      </c>
      <c r="N3643" s="353">
        <v>191</v>
      </c>
      <c r="O3643" s="296"/>
      <c r="P3643" s="297"/>
      <c r="Q3643" s="293"/>
      <c r="R3643" s="293"/>
      <c r="S3643" s="293"/>
    </row>
    <row r="3644" spans="1:19" ht="15">
      <c r="A3644" s="293"/>
      <c r="B3644" s="247">
        <f t="shared" si="25"/>
        <v>7096</v>
      </c>
      <c r="C3644" s="293" t="s">
        <v>429</v>
      </c>
      <c r="D3644" s="294" t="s">
        <v>4922</v>
      </c>
      <c r="E3644" s="455">
        <v>3497</v>
      </c>
      <c r="F3644" s="293" t="s">
        <v>198</v>
      </c>
      <c r="G3644" s="293" t="s">
        <v>7</v>
      </c>
      <c r="H3644" s="544">
        <v>45261</v>
      </c>
      <c r="I3644" s="293" t="s">
        <v>164</v>
      </c>
      <c r="J3644" s="256" t="s">
        <v>3243</v>
      </c>
      <c r="K3644" s="293" t="s">
        <v>1749</v>
      </c>
      <c r="L3644" s="746">
        <v>416480</v>
      </c>
      <c r="M3644" s="298" t="s">
        <v>4921</v>
      </c>
      <c r="N3644" s="353">
        <v>572</v>
      </c>
      <c r="O3644" s="296"/>
      <c r="P3644" s="297"/>
      <c r="Q3644" s="293"/>
      <c r="R3644" s="293"/>
      <c r="S3644" s="293"/>
    </row>
    <row r="3645" spans="1:19" ht="15">
      <c r="A3645" s="293"/>
      <c r="B3645" s="247">
        <f t="shared" si="25"/>
        <v>7097</v>
      </c>
      <c r="C3645" s="293" t="s">
        <v>429</v>
      </c>
      <c r="D3645" s="294" t="s">
        <v>234</v>
      </c>
      <c r="E3645" s="455">
        <v>6000</v>
      </c>
      <c r="F3645" s="293" t="s">
        <v>163</v>
      </c>
      <c r="G3645" s="293" t="s">
        <v>7</v>
      </c>
      <c r="H3645" s="544" t="s">
        <v>6106</v>
      </c>
      <c r="I3645" s="293" t="s">
        <v>634</v>
      </c>
      <c r="J3645" s="256" t="s">
        <v>2049</v>
      </c>
      <c r="K3645" s="293" t="s">
        <v>1751</v>
      </c>
      <c r="L3645" s="251" t="s">
        <v>6108</v>
      </c>
      <c r="M3645" s="298" t="s">
        <v>1173</v>
      </c>
      <c r="N3645" s="353">
        <v>108</v>
      </c>
      <c r="O3645" s="296"/>
      <c r="P3645" s="297"/>
      <c r="Q3645" s="293"/>
      <c r="R3645" s="293"/>
      <c r="S3645" s="293"/>
    </row>
    <row r="3646" spans="1:19" ht="15">
      <c r="A3646" s="293"/>
      <c r="B3646" s="247">
        <f t="shared" si="25"/>
        <v>7098</v>
      </c>
      <c r="C3646" s="293" t="s">
        <v>429</v>
      </c>
      <c r="D3646" s="294" t="s">
        <v>2900</v>
      </c>
      <c r="E3646" s="455">
        <v>2275</v>
      </c>
      <c r="F3646" s="293" t="s">
        <v>518</v>
      </c>
      <c r="G3646" s="293" t="s">
        <v>7</v>
      </c>
      <c r="H3646" s="544" t="s">
        <v>6107</v>
      </c>
      <c r="I3646" s="293" t="s">
        <v>164</v>
      </c>
      <c r="J3646" s="256" t="s">
        <v>6111</v>
      </c>
      <c r="K3646" s="293" t="s">
        <v>1771</v>
      </c>
      <c r="L3646" s="251" t="s">
        <v>6109</v>
      </c>
      <c r="M3646" s="298" t="s">
        <v>2898</v>
      </c>
      <c r="N3646" s="353">
        <v>430</v>
      </c>
      <c r="O3646" s="296"/>
      <c r="P3646" s="297"/>
      <c r="Q3646" s="293"/>
      <c r="R3646" s="293"/>
      <c r="S3646" s="293"/>
    </row>
    <row r="3647" spans="1:19" ht="15">
      <c r="A3647" s="293"/>
      <c r="B3647" s="247">
        <f t="shared" si="25"/>
        <v>7099</v>
      </c>
      <c r="C3647" s="293" t="s">
        <v>429</v>
      </c>
      <c r="D3647" s="294" t="s">
        <v>2896</v>
      </c>
      <c r="E3647" s="455">
        <v>2275</v>
      </c>
      <c r="F3647" s="293" t="s">
        <v>518</v>
      </c>
      <c r="G3647" s="293" t="s">
        <v>7</v>
      </c>
      <c r="H3647" s="544" t="s">
        <v>6107</v>
      </c>
      <c r="I3647" s="293" t="s">
        <v>164</v>
      </c>
      <c r="J3647" s="256" t="s">
        <v>6112</v>
      </c>
      <c r="K3647" s="293" t="s">
        <v>1771</v>
      </c>
      <c r="L3647" s="251" t="s">
        <v>6110</v>
      </c>
      <c r="M3647" s="298" t="s">
        <v>2894</v>
      </c>
      <c r="N3647" s="353">
        <v>429</v>
      </c>
      <c r="O3647" s="296"/>
      <c r="P3647" s="297"/>
      <c r="Q3647" s="293"/>
      <c r="R3647" s="293"/>
      <c r="S3647" s="293"/>
    </row>
    <row r="3648" spans="1:19" ht="15">
      <c r="A3648" s="293"/>
      <c r="B3648" s="247">
        <f t="shared" si="25"/>
        <v>7100</v>
      </c>
      <c r="C3648" s="293" t="s">
        <v>429</v>
      </c>
      <c r="D3648" s="294" t="s">
        <v>4398</v>
      </c>
      <c r="E3648" s="455">
        <v>2275</v>
      </c>
      <c r="F3648" s="293" t="s">
        <v>303</v>
      </c>
      <c r="G3648" s="293" t="s">
        <v>4405</v>
      </c>
      <c r="H3648" s="544" t="s">
        <v>6113</v>
      </c>
      <c r="I3648" s="293" t="s">
        <v>164</v>
      </c>
      <c r="J3648" s="256" t="s">
        <v>6119</v>
      </c>
      <c r="K3648" s="293" t="s">
        <v>1775</v>
      </c>
      <c r="L3648" s="251" t="s">
        <v>6116</v>
      </c>
      <c r="M3648" s="298" t="s">
        <v>4397</v>
      </c>
      <c r="N3648" s="353">
        <v>488</v>
      </c>
      <c r="O3648" s="296"/>
      <c r="P3648" s="297"/>
      <c r="Q3648" s="293"/>
      <c r="R3648" s="293"/>
      <c r="S3648" s="293"/>
    </row>
    <row r="3649" spans="1:19" ht="15">
      <c r="A3649" s="293"/>
      <c r="B3649" s="247">
        <f t="shared" si="25"/>
        <v>7101</v>
      </c>
      <c r="C3649" s="293" t="s">
        <v>429</v>
      </c>
      <c r="D3649" s="294" t="s">
        <v>258</v>
      </c>
      <c r="E3649" s="455">
        <v>5000</v>
      </c>
      <c r="F3649" s="293" t="s">
        <v>303</v>
      </c>
      <c r="G3649" s="293" t="s">
        <v>7</v>
      </c>
      <c r="H3649" s="544" t="s">
        <v>6113</v>
      </c>
      <c r="I3649" s="293" t="s">
        <v>224</v>
      </c>
      <c r="J3649" s="256" t="s">
        <v>5138</v>
      </c>
      <c r="K3649" s="293" t="s">
        <v>1775</v>
      </c>
      <c r="L3649" s="251" t="s">
        <v>6117</v>
      </c>
      <c r="M3649" s="298" t="s">
        <v>1013</v>
      </c>
      <c r="N3649" s="353">
        <v>35</v>
      </c>
      <c r="O3649" s="296"/>
      <c r="P3649" s="297"/>
      <c r="Q3649" s="293"/>
      <c r="R3649" s="293"/>
      <c r="S3649" s="293"/>
    </row>
    <row r="3650" spans="1:19" ht="15">
      <c r="A3650" s="293"/>
      <c r="B3650" s="247">
        <f t="shared" si="25"/>
        <v>7102</v>
      </c>
      <c r="C3650" s="293" t="s">
        <v>429</v>
      </c>
      <c r="D3650" s="294" t="s">
        <v>4919</v>
      </c>
      <c r="E3650" s="455">
        <v>112746.03</v>
      </c>
      <c r="F3650" s="293" t="s">
        <v>2050</v>
      </c>
      <c r="G3650" s="293" t="s">
        <v>7</v>
      </c>
      <c r="H3650" s="544" t="s">
        <v>6114</v>
      </c>
      <c r="I3650" s="293" t="s">
        <v>224</v>
      </c>
      <c r="J3650" s="256" t="s">
        <v>6115</v>
      </c>
      <c r="K3650" s="293" t="s">
        <v>1772</v>
      </c>
      <c r="L3650" s="251" t="s">
        <v>6118</v>
      </c>
      <c r="M3650" s="298" t="s">
        <v>712</v>
      </c>
      <c r="N3650" s="353">
        <v>571</v>
      </c>
      <c r="O3650" s="296"/>
      <c r="P3650" s="297"/>
      <c r="Q3650" s="293"/>
      <c r="R3650" s="293"/>
      <c r="S3650" s="293"/>
    </row>
    <row r="3651" spans="1:19" ht="15">
      <c r="A3651" s="293"/>
      <c r="B3651" s="247">
        <f t="shared" si="25"/>
        <v>7103</v>
      </c>
      <c r="C3651" s="293" t="s">
        <v>429</v>
      </c>
      <c r="D3651" s="294" t="s">
        <v>90</v>
      </c>
      <c r="E3651" s="455">
        <v>1000</v>
      </c>
      <c r="F3651" s="293" t="s">
        <v>166</v>
      </c>
      <c r="G3651" s="293" t="s">
        <v>7</v>
      </c>
      <c r="H3651" s="544" t="s">
        <v>6123</v>
      </c>
      <c r="I3651" s="293" t="s">
        <v>164</v>
      </c>
      <c r="J3651" s="256" t="s">
        <v>3421</v>
      </c>
      <c r="K3651" s="293" t="s">
        <v>903</v>
      </c>
      <c r="L3651" s="251" t="s">
        <v>6131</v>
      </c>
      <c r="M3651" s="298" t="s">
        <v>91</v>
      </c>
      <c r="N3651" s="353">
        <v>218</v>
      </c>
      <c r="O3651" s="296"/>
      <c r="P3651" s="297"/>
      <c r="Q3651" s="293"/>
      <c r="R3651" s="293"/>
      <c r="S3651" s="293"/>
    </row>
    <row r="3652" spans="1:19" ht="15">
      <c r="A3652" s="293"/>
      <c r="B3652" s="247">
        <f t="shared" si="25"/>
        <v>7104</v>
      </c>
      <c r="C3652" s="293" t="s">
        <v>429</v>
      </c>
      <c r="D3652" s="294" t="s">
        <v>90</v>
      </c>
      <c r="E3652" s="455">
        <v>1850</v>
      </c>
      <c r="F3652" s="293" t="s">
        <v>166</v>
      </c>
      <c r="G3652" s="293" t="s">
        <v>7</v>
      </c>
      <c r="H3652" s="544" t="s">
        <v>6123</v>
      </c>
      <c r="I3652" s="293" t="s">
        <v>164</v>
      </c>
      <c r="J3652" s="256" t="s">
        <v>3600</v>
      </c>
      <c r="K3652" s="293" t="s">
        <v>903</v>
      </c>
      <c r="L3652" s="251" t="s">
        <v>6132</v>
      </c>
      <c r="M3652" s="298" t="s">
        <v>91</v>
      </c>
      <c r="N3652" s="353">
        <v>218</v>
      </c>
      <c r="O3652" s="296"/>
      <c r="P3652" s="297"/>
      <c r="Q3652" s="293"/>
      <c r="R3652" s="293"/>
      <c r="S3652" s="293"/>
    </row>
    <row r="3653" spans="1:19" ht="15">
      <c r="A3653" s="293"/>
      <c r="B3653" s="247">
        <f t="shared" si="25"/>
        <v>7105</v>
      </c>
      <c r="C3653" s="293" t="s">
        <v>5557</v>
      </c>
      <c r="D3653" s="294" t="s">
        <v>5962</v>
      </c>
      <c r="E3653" s="455">
        <v>900</v>
      </c>
      <c r="F3653" s="293" t="s">
        <v>5982</v>
      </c>
      <c r="G3653" s="293" t="s">
        <v>7</v>
      </c>
      <c r="H3653" s="544" t="s">
        <v>6120</v>
      </c>
      <c r="I3653" s="293" t="s">
        <v>164</v>
      </c>
      <c r="J3653" s="256" t="s">
        <v>336</v>
      </c>
      <c r="K3653" s="293" t="s">
        <v>243</v>
      </c>
      <c r="L3653" s="251" t="s">
        <v>6124</v>
      </c>
      <c r="M3653" s="298" t="s">
        <v>5961</v>
      </c>
      <c r="N3653" s="353">
        <v>642</v>
      </c>
      <c r="O3653" s="296"/>
      <c r="P3653" s="297"/>
      <c r="Q3653" s="293"/>
      <c r="R3653" s="293"/>
      <c r="S3653" s="293"/>
    </row>
    <row r="3654" spans="1:19" ht="30">
      <c r="A3654" s="293"/>
      <c r="B3654" s="247">
        <f t="shared" si="25"/>
        <v>7106</v>
      </c>
      <c r="C3654" s="293" t="s">
        <v>429</v>
      </c>
      <c r="D3654" s="293" t="s">
        <v>2933</v>
      </c>
      <c r="E3654" s="455">
        <v>3497</v>
      </c>
      <c r="F3654" s="293" t="s">
        <v>198</v>
      </c>
      <c r="G3654" s="293" t="s">
        <v>7</v>
      </c>
      <c r="H3654" s="544">
        <v>45294</v>
      </c>
      <c r="I3654" s="293" t="s">
        <v>164</v>
      </c>
      <c r="J3654" s="256" t="s">
        <v>6360</v>
      </c>
      <c r="K3654" s="293" t="s">
        <v>1749</v>
      </c>
      <c r="L3654" s="533" t="s">
        <v>6361</v>
      </c>
      <c r="M3654" s="298" t="s">
        <v>2932</v>
      </c>
      <c r="N3654" s="353">
        <v>445</v>
      </c>
      <c r="O3654" s="296"/>
      <c r="P3654" s="297"/>
      <c r="Q3654" s="293"/>
      <c r="R3654" s="293"/>
      <c r="S3654" s="293"/>
    </row>
    <row r="3655" spans="1:19" ht="30">
      <c r="A3655" s="293"/>
      <c r="B3655" s="247">
        <f t="shared" si="25"/>
        <v>7107</v>
      </c>
      <c r="C3655" s="293" t="s">
        <v>429</v>
      </c>
      <c r="D3655" s="294" t="s">
        <v>557</v>
      </c>
      <c r="E3655" s="455">
        <v>5200</v>
      </c>
      <c r="F3655" s="293" t="s">
        <v>198</v>
      </c>
      <c r="G3655" s="293" t="s">
        <v>7</v>
      </c>
      <c r="H3655" s="544">
        <v>45261</v>
      </c>
      <c r="I3655" s="293" t="s">
        <v>164</v>
      </c>
      <c r="J3655" s="256" t="s">
        <v>6133</v>
      </c>
      <c r="K3655" s="293" t="s">
        <v>1749</v>
      </c>
      <c r="L3655" s="533" t="s">
        <v>6134</v>
      </c>
      <c r="M3655" s="298" t="s">
        <v>127</v>
      </c>
      <c r="N3655" s="353">
        <v>577</v>
      </c>
      <c r="O3655" s="296"/>
      <c r="P3655" s="297"/>
      <c r="Q3655" s="293"/>
      <c r="R3655" s="293"/>
      <c r="S3655" s="293"/>
    </row>
    <row r="3656" spans="1:19" ht="15">
      <c r="A3656" s="293"/>
      <c r="B3656" s="247">
        <f t="shared" si="25"/>
        <v>7108</v>
      </c>
      <c r="C3656" s="293" t="s">
        <v>429</v>
      </c>
      <c r="D3656" s="294" t="s">
        <v>5647</v>
      </c>
      <c r="E3656" s="455">
        <v>2275</v>
      </c>
      <c r="F3656" s="293" t="s">
        <v>163</v>
      </c>
      <c r="G3656" s="293" t="s">
        <v>7</v>
      </c>
      <c r="H3656" s="544" t="s">
        <v>6121</v>
      </c>
      <c r="I3656" s="293" t="s">
        <v>164</v>
      </c>
      <c r="J3656" s="256" t="s">
        <v>2488</v>
      </c>
      <c r="K3656" s="293" t="s">
        <v>1751</v>
      </c>
      <c r="L3656" s="251" t="s">
        <v>6127</v>
      </c>
      <c r="M3656" s="298" t="s">
        <v>5646</v>
      </c>
      <c r="N3656" s="353">
        <v>610</v>
      </c>
      <c r="O3656" s="296"/>
      <c r="P3656" s="297"/>
      <c r="Q3656" s="293"/>
      <c r="R3656" s="293"/>
      <c r="S3656" s="293"/>
    </row>
    <row r="3657" spans="1:19" ht="15">
      <c r="A3657" s="293"/>
      <c r="B3657" s="247">
        <f t="shared" si="25"/>
        <v>7109</v>
      </c>
      <c r="C3657" s="293" t="s">
        <v>429</v>
      </c>
      <c r="D3657" s="294" t="s">
        <v>4084</v>
      </c>
      <c r="E3657" s="455">
        <v>5200</v>
      </c>
      <c r="F3657" s="293" t="s">
        <v>198</v>
      </c>
      <c r="G3657" s="293" t="s">
        <v>7</v>
      </c>
      <c r="H3657" s="544" t="s">
        <v>6121</v>
      </c>
      <c r="I3657" s="293" t="s">
        <v>164</v>
      </c>
      <c r="J3657" s="256" t="s">
        <v>3000</v>
      </c>
      <c r="K3657" s="293" t="s">
        <v>1749</v>
      </c>
      <c r="L3657" s="251" t="s">
        <v>6128</v>
      </c>
      <c r="M3657" s="298" t="s">
        <v>4083</v>
      </c>
      <c r="N3657" s="353">
        <v>464</v>
      </c>
      <c r="O3657" s="296"/>
      <c r="P3657" s="297"/>
      <c r="Q3657" s="293"/>
      <c r="R3657" s="293"/>
      <c r="S3657" s="293"/>
    </row>
    <row r="3658" spans="1:19" ht="15">
      <c r="A3658" s="293"/>
      <c r="B3658" s="247">
        <f t="shared" si="25"/>
        <v>7110</v>
      </c>
      <c r="C3658" s="293" t="s">
        <v>429</v>
      </c>
      <c r="D3658" s="294" t="s">
        <v>4922</v>
      </c>
      <c r="E3658" s="455">
        <v>3497</v>
      </c>
      <c r="F3658" s="293" t="s">
        <v>198</v>
      </c>
      <c r="G3658" s="293" t="s">
        <v>7</v>
      </c>
      <c r="H3658" s="544" t="s">
        <v>6121</v>
      </c>
      <c r="I3658" s="293" t="s">
        <v>164</v>
      </c>
      <c r="J3658" s="256" t="s">
        <v>3170</v>
      </c>
      <c r="K3658" s="293" t="s">
        <v>1749</v>
      </c>
      <c r="L3658" s="251" t="s">
        <v>6129</v>
      </c>
      <c r="M3658" s="298" t="s">
        <v>4921</v>
      </c>
      <c r="N3658" s="353">
        <v>572</v>
      </c>
      <c r="O3658" s="296"/>
      <c r="P3658" s="297"/>
      <c r="Q3658" s="293"/>
      <c r="R3658" s="293"/>
      <c r="S3658" s="293"/>
    </row>
    <row r="3659" spans="1:19" ht="15">
      <c r="A3659" s="293"/>
      <c r="B3659" s="247">
        <f t="shared" si="25"/>
        <v>7111</v>
      </c>
      <c r="C3659" s="293" t="s">
        <v>429</v>
      </c>
      <c r="D3659" s="294" t="s">
        <v>4523</v>
      </c>
      <c r="E3659" s="455">
        <v>5200</v>
      </c>
      <c r="F3659" s="293" t="s">
        <v>865</v>
      </c>
      <c r="G3659" s="293" t="s">
        <v>7</v>
      </c>
      <c r="H3659" s="544" t="s">
        <v>6122</v>
      </c>
      <c r="I3659" s="293" t="s">
        <v>164</v>
      </c>
      <c r="J3659" s="256" t="s">
        <v>3166</v>
      </c>
      <c r="K3659" s="293" t="s">
        <v>1770</v>
      </c>
      <c r="L3659" s="251" t="s">
        <v>6130</v>
      </c>
      <c r="M3659" s="298" t="s">
        <v>4522</v>
      </c>
      <c r="N3659" s="353">
        <v>496</v>
      </c>
      <c r="O3659" s="296"/>
      <c r="P3659" s="297"/>
      <c r="Q3659" s="293"/>
      <c r="R3659" s="293"/>
      <c r="S3659" s="293"/>
    </row>
    <row r="3660" spans="1:19" ht="15">
      <c r="A3660" s="293"/>
      <c r="B3660" s="247">
        <f t="shared" si="25"/>
        <v>7112</v>
      </c>
      <c r="C3660" s="293" t="s">
        <v>429</v>
      </c>
      <c r="D3660" s="294" t="s">
        <v>557</v>
      </c>
      <c r="E3660" s="455">
        <v>5200</v>
      </c>
      <c r="F3660" s="293" t="s">
        <v>198</v>
      </c>
      <c r="G3660" s="293" t="s">
        <v>7</v>
      </c>
      <c r="H3660" s="544" t="s">
        <v>6121</v>
      </c>
      <c r="I3660" s="293" t="s">
        <v>164</v>
      </c>
      <c r="J3660" s="256" t="s">
        <v>3669</v>
      </c>
      <c r="K3660" s="293" t="s">
        <v>1749</v>
      </c>
      <c r="L3660" s="251" t="s">
        <v>6126</v>
      </c>
      <c r="M3660" s="298" t="s">
        <v>127</v>
      </c>
      <c r="N3660" s="353">
        <v>577</v>
      </c>
      <c r="O3660" s="296"/>
      <c r="P3660" s="297"/>
      <c r="Q3660" s="293"/>
      <c r="R3660" s="293"/>
      <c r="S3660" s="293"/>
    </row>
    <row r="3661" spans="1:19" ht="15">
      <c r="A3661" s="293"/>
      <c r="B3661" s="247">
        <f t="shared" si="25"/>
        <v>7113</v>
      </c>
      <c r="C3661" s="293" t="s">
        <v>429</v>
      </c>
      <c r="D3661" s="294" t="s">
        <v>2904</v>
      </c>
      <c r="E3661" s="455">
        <v>3500</v>
      </c>
      <c r="F3661" s="293" t="s">
        <v>865</v>
      </c>
      <c r="G3661" s="293" t="s">
        <v>4405</v>
      </c>
      <c r="H3661" s="544" t="s">
        <v>6135</v>
      </c>
      <c r="I3661" s="293" t="s">
        <v>164</v>
      </c>
      <c r="J3661" s="256" t="s">
        <v>3223</v>
      </c>
      <c r="K3661" s="293" t="s">
        <v>1770</v>
      </c>
      <c r="L3661" s="251" t="s">
        <v>6139</v>
      </c>
      <c r="M3661" s="298" t="s">
        <v>2903</v>
      </c>
      <c r="N3661" s="353">
        <v>431</v>
      </c>
      <c r="O3661" s="296"/>
      <c r="P3661" s="297"/>
      <c r="Q3661" s="293"/>
      <c r="R3661" s="293"/>
      <c r="S3661" s="293"/>
    </row>
    <row r="3662" spans="1:19" ht="15">
      <c r="A3662" s="293"/>
      <c r="B3662" s="247">
        <f t="shared" si="25"/>
        <v>7114</v>
      </c>
      <c r="C3662" s="293" t="s">
        <v>429</v>
      </c>
      <c r="D3662" s="294" t="s">
        <v>412</v>
      </c>
      <c r="E3662" s="455">
        <v>2800</v>
      </c>
      <c r="F3662" s="293" t="s">
        <v>865</v>
      </c>
      <c r="G3662" s="293" t="s">
        <v>7</v>
      </c>
      <c r="H3662" s="544" t="s">
        <v>6136</v>
      </c>
      <c r="I3662" s="293" t="s">
        <v>164</v>
      </c>
      <c r="J3662" s="256" t="s">
        <v>6146</v>
      </c>
      <c r="K3662" s="293" t="s">
        <v>1770</v>
      </c>
      <c r="L3662" s="251" t="s">
        <v>6140</v>
      </c>
      <c r="M3662" s="298" t="s">
        <v>822</v>
      </c>
      <c r="N3662" s="353">
        <v>374</v>
      </c>
      <c r="O3662" s="296"/>
      <c r="P3662" s="297"/>
      <c r="Q3662" s="293"/>
      <c r="R3662" s="293"/>
      <c r="S3662" s="293"/>
    </row>
    <row r="3663" spans="1:19" ht="15">
      <c r="A3663" s="293"/>
      <c r="B3663" s="247">
        <f t="shared" si="25"/>
        <v>7115</v>
      </c>
      <c r="C3663" s="293" t="s">
        <v>429</v>
      </c>
      <c r="D3663" s="294" t="s">
        <v>375</v>
      </c>
      <c r="E3663" s="455">
        <v>2800</v>
      </c>
      <c r="F3663" s="293" t="s">
        <v>198</v>
      </c>
      <c r="G3663" s="293" t="s">
        <v>7</v>
      </c>
      <c r="H3663" s="544" t="s">
        <v>7727</v>
      </c>
      <c r="I3663" s="293" t="s">
        <v>164</v>
      </c>
      <c r="J3663" s="256" t="s">
        <v>7957</v>
      </c>
      <c r="K3663" s="293" t="s">
        <v>1749</v>
      </c>
      <c r="L3663" s="251" t="s">
        <v>7731</v>
      </c>
      <c r="M3663" s="298" t="s">
        <v>1164</v>
      </c>
      <c r="N3663" s="353">
        <v>468</v>
      </c>
      <c r="O3663" s="296"/>
      <c r="P3663" s="297"/>
      <c r="Q3663" s="293"/>
      <c r="R3663" s="293"/>
      <c r="S3663" s="293"/>
    </row>
    <row r="3664" spans="1:19" ht="15">
      <c r="A3664" s="293"/>
      <c r="B3664" s="247">
        <f t="shared" ref="B3664:B3695" si="26">B3663+1</f>
        <v>7116</v>
      </c>
      <c r="C3664" s="293" t="s">
        <v>429</v>
      </c>
      <c r="D3664" s="294" t="s">
        <v>4525</v>
      </c>
      <c r="E3664" s="455">
        <v>3497</v>
      </c>
      <c r="F3664" s="293" t="s">
        <v>198</v>
      </c>
      <c r="G3664" s="293" t="s">
        <v>7</v>
      </c>
      <c r="H3664" s="544" t="s">
        <v>6136</v>
      </c>
      <c r="I3664" s="293" t="s">
        <v>164</v>
      </c>
      <c r="J3664" s="256" t="s">
        <v>3166</v>
      </c>
      <c r="K3664" s="293" t="s">
        <v>1749</v>
      </c>
      <c r="L3664" s="251" t="s">
        <v>6142</v>
      </c>
      <c r="M3664" s="298" t="s">
        <v>4524</v>
      </c>
      <c r="N3664" s="353">
        <v>497</v>
      </c>
      <c r="O3664" s="296"/>
      <c r="P3664" s="297"/>
      <c r="Q3664" s="293"/>
      <c r="R3664" s="293"/>
      <c r="S3664" s="293"/>
    </row>
    <row r="3665" spans="1:19" ht="15">
      <c r="A3665" s="293"/>
      <c r="B3665" s="247">
        <f t="shared" si="26"/>
        <v>7117</v>
      </c>
      <c r="C3665" s="293" t="s">
        <v>429</v>
      </c>
      <c r="D3665" s="294" t="s">
        <v>78</v>
      </c>
      <c r="E3665" s="455">
        <v>1600</v>
      </c>
      <c r="F3665" s="293" t="s">
        <v>166</v>
      </c>
      <c r="G3665" s="293" t="s">
        <v>7</v>
      </c>
      <c r="H3665" s="544" t="s">
        <v>6136</v>
      </c>
      <c r="I3665" s="293" t="s">
        <v>164</v>
      </c>
      <c r="J3665" s="256" t="s">
        <v>2330</v>
      </c>
      <c r="K3665" s="293" t="s">
        <v>903</v>
      </c>
      <c r="L3665" s="251" t="s">
        <v>6143</v>
      </c>
      <c r="M3665" s="298" t="s">
        <v>79</v>
      </c>
      <c r="N3665" s="353">
        <v>213</v>
      </c>
      <c r="O3665" s="296"/>
      <c r="P3665" s="297"/>
      <c r="Q3665" s="293"/>
      <c r="R3665" s="293"/>
      <c r="S3665" s="293"/>
    </row>
    <row r="3666" spans="1:19" ht="15">
      <c r="A3666" s="293"/>
      <c r="B3666" s="247">
        <f t="shared" si="26"/>
        <v>7118</v>
      </c>
      <c r="C3666" s="293" t="s">
        <v>429</v>
      </c>
      <c r="D3666" s="294" t="s">
        <v>725</v>
      </c>
      <c r="E3666" s="455">
        <v>3350</v>
      </c>
      <c r="F3666" s="293" t="s">
        <v>518</v>
      </c>
      <c r="G3666" s="293" t="s">
        <v>7</v>
      </c>
      <c r="H3666" s="544" t="s">
        <v>6136</v>
      </c>
      <c r="I3666" s="293" t="s">
        <v>164</v>
      </c>
      <c r="J3666" s="256" t="s">
        <v>6147</v>
      </c>
      <c r="K3666" s="293" t="s">
        <v>1771</v>
      </c>
      <c r="L3666" s="251" t="s">
        <v>6144</v>
      </c>
      <c r="M3666" s="298" t="s">
        <v>842</v>
      </c>
      <c r="N3666" s="353">
        <v>371</v>
      </c>
      <c r="O3666" s="296"/>
      <c r="P3666" s="297"/>
      <c r="Q3666" s="293"/>
      <c r="R3666" s="293"/>
      <c r="S3666" s="293"/>
    </row>
    <row r="3667" spans="1:19" ht="15">
      <c r="A3667" s="293"/>
      <c r="B3667" s="247">
        <f t="shared" si="26"/>
        <v>7119</v>
      </c>
      <c r="C3667" s="293" t="s">
        <v>5557</v>
      </c>
      <c r="D3667" s="294" t="s">
        <v>6069</v>
      </c>
      <c r="E3667" s="455">
        <v>2520</v>
      </c>
      <c r="F3667" s="293" t="s">
        <v>5982</v>
      </c>
      <c r="G3667" s="293" t="s">
        <v>7</v>
      </c>
      <c r="H3667" s="544" t="s">
        <v>6136</v>
      </c>
      <c r="I3667" s="293" t="s">
        <v>164</v>
      </c>
      <c r="J3667" s="256" t="s">
        <v>3111</v>
      </c>
      <c r="K3667" s="293" t="s">
        <v>243</v>
      </c>
      <c r="L3667" s="251" t="s">
        <v>6145</v>
      </c>
      <c r="M3667" s="298" t="s">
        <v>6067</v>
      </c>
      <c r="N3667" s="353">
        <v>640</v>
      </c>
      <c r="O3667" s="296"/>
      <c r="P3667" s="297"/>
      <c r="Q3667" s="293"/>
      <c r="R3667" s="293"/>
      <c r="S3667" s="293"/>
    </row>
    <row r="3668" spans="1:19" ht="15">
      <c r="A3668" s="293"/>
      <c r="B3668" s="247">
        <f t="shared" si="26"/>
        <v>7120</v>
      </c>
      <c r="C3668" s="293" t="s">
        <v>429</v>
      </c>
      <c r="D3668" s="294" t="s">
        <v>4240</v>
      </c>
      <c r="E3668" s="455">
        <v>5200</v>
      </c>
      <c r="F3668" s="293" t="s">
        <v>198</v>
      </c>
      <c r="G3668" s="293" t="s">
        <v>7</v>
      </c>
      <c r="H3668" s="544" t="s">
        <v>6137</v>
      </c>
      <c r="I3668" s="293" t="s">
        <v>164</v>
      </c>
      <c r="J3668" s="256" t="s">
        <v>3188</v>
      </c>
      <c r="K3668" s="293" t="s">
        <v>1749</v>
      </c>
      <c r="L3668" s="251" t="s">
        <v>6148</v>
      </c>
      <c r="M3668" s="298" t="s">
        <v>4239</v>
      </c>
      <c r="N3668" s="353">
        <v>470</v>
      </c>
      <c r="O3668" s="296"/>
      <c r="P3668" s="297"/>
      <c r="Q3668" s="293"/>
      <c r="R3668" s="293"/>
      <c r="S3668" s="293"/>
    </row>
    <row r="3669" spans="1:19" ht="15">
      <c r="A3669" s="293"/>
      <c r="B3669" s="247">
        <f t="shared" si="26"/>
        <v>7121</v>
      </c>
      <c r="C3669" s="293" t="s">
        <v>429</v>
      </c>
      <c r="D3669" s="294" t="s">
        <v>4837</v>
      </c>
      <c r="E3669" s="455">
        <v>2275</v>
      </c>
      <c r="F3669" s="293" t="s">
        <v>518</v>
      </c>
      <c r="G3669" s="293" t="s">
        <v>7</v>
      </c>
      <c r="H3669" s="544" t="s">
        <v>6137</v>
      </c>
      <c r="I3669" s="293" t="s">
        <v>164</v>
      </c>
      <c r="J3669" s="256" t="s">
        <v>3101</v>
      </c>
      <c r="K3669" s="293" t="s">
        <v>1771</v>
      </c>
      <c r="L3669" s="251" t="s">
        <v>6149</v>
      </c>
      <c r="M3669" s="298" t="s">
        <v>4836</v>
      </c>
      <c r="N3669" s="353">
        <v>563</v>
      </c>
      <c r="O3669" s="296"/>
      <c r="P3669" s="297"/>
      <c r="Q3669" s="293"/>
      <c r="R3669" s="293"/>
      <c r="S3669" s="293"/>
    </row>
    <row r="3670" spans="1:19" ht="30">
      <c r="A3670" s="293"/>
      <c r="B3670" s="247">
        <f t="shared" si="26"/>
        <v>7122</v>
      </c>
      <c r="C3670" s="293" t="s">
        <v>5557</v>
      </c>
      <c r="D3670" s="294" t="s">
        <v>5564</v>
      </c>
      <c r="E3670" s="455">
        <v>2520</v>
      </c>
      <c r="F3670" s="293" t="s">
        <v>5969</v>
      </c>
      <c r="G3670" s="293" t="s">
        <v>7</v>
      </c>
      <c r="H3670" s="544" t="s">
        <v>6137</v>
      </c>
      <c r="I3670" s="293" t="s">
        <v>164</v>
      </c>
      <c r="J3670" s="256" t="s">
        <v>3069</v>
      </c>
      <c r="K3670" s="293" t="s">
        <v>5970</v>
      </c>
      <c r="L3670" s="533" t="s">
        <v>6396</v>
      </c>
      <c r="M3670" s="298" t="s">
        <v>5563</v>
      </c>
      <c r="N3670" s="353">
        <v>601</v>
      </c>
      <c r="O3670" s="296"/>
      <c r="P3670" s="297"/>
      <c r="Q3670" s="293"/>
      <c r="R3670" s="293"/>
      <c r="S3670" s="293"/>
    </row>
    <row r="3671" spans="1:19" ht="15">
      <c r="A3671" s="293"/>
      <c r="B3671" s="247">
        <f t="shared" si="26"/>
        <v>7123</v>
      </c>
      <c r="C3671" s="293" t="s">
        <v>294</v>
      </c>
      <c r="D3671" s="294" t="s">
        <v>6168</v>
      </c>
      <c r="E3671" s="455">
        <v>18000</v>
      </c>
      <c r="F3671" s="293" t="s">
        <v>255</v>
      </c>
      <c r="G3671" s="293" t="s">
        <v>7</v>
      </c>
      <c r="H3671" s="544" t="s">
        <v>6135</v>
      </c>
      <c r="I3671" s="293" t="s">
        <v>164</v>
      </c>
      <c r="J3671" s="256" t="s">
        <v>6170</v>
      </c>
      <c r="K3671" s="293" t="s">
        <v>1774</v>
      </c>
      <c r="L3671" s="251" t="s">
        <v>6169</v>
      </c>
      <c r="M3671" s="298" t="s">
        <v>6167</v>
      </c>
      <c r="N3671" s="353">
        <v>650</v>
      </c>
      <c r="O3671" s="296"/>
      <c r="P3671" s="297"/>
      <c r="Q3671" s="293"/>
      <c r="R3671" s="293"/>
      <c r="S3671" s="293"/>
    </row>
    <row r="3672" spans="1:19" ht="15">
      <c r="A3672" s="293"/>
      <c r="B3672" s="247">
        <f t="shared" si="26"/>
        <v>7124</v>
      </c>
      <c r="C3672" s="293" t="s">
        <v>429</v>
      </c>
      <c r="D3672" s="294" t="s">
        <v>4133</v>
      </c>
      <c r="E3672" s="455">
        <v>5200</v>
      </c>
      <c r="F3672" s="293" t="s">
        <v>865</v>
      </c>
      <c r="G3672" s="293" t="s">
        <v>7</v>
      </c>
      <c r="H3672" s="544" t="s">
        <v>6137</v>
      </c>
      <c r="I3672" s="293" t="s">
        <v>164</v>
      </c>
      <c r="J3672" s="256" t="s">
        <v>5804</v>
      </c>
      <c r="K3672" s="293" t="s">
        <v>1770</v>
      </c>
      <c r="L3672" s="251" t="s">
        <v>6151</v>
      </c>
      <c r="M3672" s="298" t="s">
        <v>4132</v>
      </c>
      <c r="N3672" s="353">
        <v>466</v>
      </c>
      <c r="O3672" s="296"/>
      <c r="P3672" s="297"/>
      <c r="Q3672" s="293"/>
      <c r="R3672" s="293"/>
      <c r="S3672" s="293"/>
    </row>
    <row r="3673" spans="1:19" ht="15">
      <c r="A3673" s="293"/>
      <c r="B3673" s="247">
        <f t="shared" si="26"/>
        <v>7125</v>
      </c>
      <c r="C3673" s="293" t="s">
        <v>429</v>
      </c>
      <c r="D3673" s="294" t="s">
        <v>106</v>
      </c>
      <c r="E3673" s="455">
        <v>5200</v>
      </c>
      <c r="F3673" s="293" t="s">
        <v>198</v>
      </c>
      <c r="G3673" s="293" t="s">
        <v>4314</v>
      </c>
      <c r="H3673" s="544" t="s">
        <v>6137</v>
      </c>
      <c r="I3673" s="293" t="s">
        <v>164</v>
      </c>
      <c r="J3673" s="256" t="s">
        <v>3000</v>
      </c>
      <c r="K3673" s="293" t="s">
        <v>1749</v>
      </c>
      <c r="L3673" s="251" t="s">
        <v>6152</v>
      </c>
      <c r="M3673" s="298" t="s">
        <v>107</v>
      </c>
      <c r="N3673" s="353">
        <v>463</v>
      </c>
      <c r="O3673" s="296"/>
      <c r="P3673" s="297"/>
      <c r="Q3673" s="293"/>
      <c r="R3673" s="293"/>
      <c r="S3673" s="293"/>
    </row>
    <row r="3674" spans="1:19" ht="15">
      <c r="A3674" s="293"/>
      <c r="B3674" s="247">
        <f t="shared" si="26"/>
        <v>7126</v>
      </c>
      <c r="C3674" s="293" t="s">
        <v>5557</v>
      </c>
      <c r="D3674" s="294" t="s">
        <v>5567</v>
      </c>
      <c r="E3674" s="455">
        <v>1800</v>
      </c>
      <c r="F3674" s="293" t="s">
        <v>5969</v>
      </c>
      <c r="G3674" s="293" t="s">
        <v>5631</v>
      </c>
      <c r="H3674" s="544" t="s">
        <v>6138</v>
      </c>
      <c r="I3674" s="293" t="s">
        <v>164</v>
      </c>
      <c r="J3674" s="256" t="s">
        <v>3470</v>
      </c>
      <c r="K3674" s="293" t="s">
        <v>5970</v>
      </c>
      <c r="L3674" s="251" t="s">
        <v>6173</v>
      </c>
      <c r="M3674" s="298" t="s">
        <v>5566</v>
      </c>
      <c r="N3674" s="353">
        <v>602</v>
      </c>
      <c r="O3674" s="296"/>
      <c r="P3674" s="297"/>
      <c r="Q3674" s="293"/>
      <c r="R3674" s="293"/>
      <c r="S3674" s="293"/>
    </row>
    <row r="3675" spans="1:19" ht="15">
      <c r="A3675" s="293"/>
      <c r="B3675" s="247">
        <f t="shared" si="26"/>
        <v>7127</v>
      </c>
      <c r="C3675" s="293" t="s">
        <v>429</v>
      </c>
      <c r="D3675" s="294" t="s">
        <v>4482</v>
      </c>
      <c r="E3675" s="455">
        <v>5200</v>
      </c>
      <c r="F3675" s="293" t="s">
        <v>198</v>
      </c>
      <c r="G3675" s="293" t="s">
        <v>7</v>
      </c>
      <c r="H3675" s="544" t="s">
        <v>6137</v>
      </c>
      <c r="I3675" s="293" t="s">
        <v>164</v>
      </c>
      <c r="J3675" s="256" t="s">
        <v>3188</v>
      </c>
      <c r="K3675" s="293" t="s">
        <v>1749</v>
      </c>
      <c r="L3675" s="251" t="s">
        <v>6150</v>
      </c>
      <c r="M3675" s="298" t="s">
        <v>4479</v>
      </c>
      <c r="N3675" s="353">
        <v>492</v>
      </c>
      <c r="O3675" s="296"/>
      <c r="P3675" s="297"/>
      <c r="Q3675" s="293"/>
      <c r="R3675" s="293"/>
      <c r="S3675" s="293"/>
    </row>
    <row r="3676" spans="1:19" ht="15">
      <c r="A3676" s="293"/>
      <c r="B3676" s="247">
        <f t="shared" si="26"/>
        <v>7128</v>
      </c>
      <c r="C3676" s="293" t="s">
        <v>429</v>
      </c>
      <c r="D3676" s="294" t="s">
        <v>4517</v>
      </c>
      <c r="E3676" s="455">
        <v>2800</v>
      </c>
      <c r="F3676" s="293" t="s">
        <v>198</v>
      </c>
      <c r="G3676" s="293" t="s">
        <v>7</v>
      </c>
      <c r="H3676" s="544" t="s">
        <v>6137</v>
      </c>
      <c r="I3676" s="293" t="s">
        <v>164</v>
      </c>
      <c r="J3676" s="256" t="s">
        <v>3558</v>
      </c>
      <c r="K3676" s="293" t="s">
        <v>1749</v>
      </c>
      <c r="L3676" s="251" t="s">
        <v>6153</v>
      </c>
      <c r="M3676" s="298" t="s">
        <v>4516</v>
      </c>
      <c r="N3676" s="353">
        <v>495</v>
      </c>
      <c r="O3676" s="296"/>
      <c r="P3676" s="297"/>
      <c r="Q3676" s="293"/>
      <c r="R3676" s="293"/>
      <c r="S3676" s="293"/>
    </row>
    <row r="3677" spans="1:19" ht="15">
      <c r="A3677" s="293"/>
      <c r="B3677" s="247">
        <f t="shared" si="26"/>
        <v>7129</v>
      </c>
      <c r="C3677" s="293" t="s">
        <v>429</v>
      </c>
      <c r="D3677" s="294" t="s">
        <v>2743</v>
      </c>
      <c r="E3677" s="455">
        <v>1350</v>
      </c>
      <c r="F3677" s="293" t="s">
        <v>166</v>
      </c>
      <c r="G3677" s="293" t="s">
        <v>7</v>
      </c>
      <c r="H3677" s="544" t="s">
        <v>6137</v>
      </c>
      <c r="I3677" s="293" t="s">
        <v>164</v>
      </c>
      <c r="J3677" s="256" t="s">
        <v>4941</v>
      </c>
      <c r="K3677" s="293" t="s">
        <v>903</v>
      </c>
      <c r="L3677" s="251" t="s">
        <v>6154</v>
      </c>
      <c r="M3677" s="298" t="s">
        <v>859</v>
      </c>
      <c r="N3677" s="353">
        <v>318</v>
      </c>
      <c r="O3677" s="296"/>
      <c r="P3677" s="297"/>
      <c r="Q3677" s="293"/>
      <c r="R3677" s="293"/>
      <c r="S3677" s="293"/>
    </row>
    <row r="3678" spans="1:19" ht="15">
      <c r="A3678" s="293"/>
      <c r="B3678" s="247">
        <f t="shared" si="26"/>
        <v>7130</v>
      </c>
      <c r="C3678" s="293" t="s">
        <v>5557</v>
      </c>
      <c r="D3678" s="294" t="s">
        <v>5959</v>
      </c>
      <c r="E3678" s="455">
        <v>1800</v>
      </c>
      <c r="F3678" s="293" t="s">
        <v>5982</v>
      </c>
      <c r="G3678" s="293" t="s">
        <v>4314</v>
      </c>
      <c r="H3678" s="544" t="s">
        <v>6138</v>
      </c>
      <c r="I3678" s="293" t="s">
        <v>164</v>
      </c>
      <c r="J3678" s="256" t="s">
        <v>3111</v>
      </c>
      <c r="K3678" s="293" t="s">
        <v>243</v>
      </c>
      <c r="L3678" s="251" t="s">
        <v>6155</v>
      </c>
      <c r="M3678" s="298" t="s">
        <v>5958</v>
      </c>
      <c r="N3678" s="353">
        <v>641</v>
      </c>
      <c r="O3678" s="296"/>
      <c r="P3678" s="297"/>
      <c r="Q3678" s="293"/>
      <c r="R3678" s="293"/>
      <c r="S3678" s="293"/>
    </row>
    <row r="3679" spans="1:19" ht="15">
      <c r="A3679" s="293"/>
      <c r="B3679" s="247">
        <f t="shared" si="26"/>
        <v>7131</v>
      </c>
      <c r="C3679" s="293" t="s">
        <v>429</v>
      </c>
      <c r="D3679" s="294" t="s">
        <v>2884</v>
      </c>
      <c r="E3679" s="455">
        <v>3350</v>
      </c>
      <c r="F3679" s="293" t="s">
        <v>865</v>
      </c>
      <c r="G3679" s="293" t="s">
        <v>7</v>
      </c>
      <c r="H3679" s="544" t="s">
        <v>6138</v>
      </c>
      <c r="I3679" s="293" t="s">
        <v>164</v>
      </c>
      <c r="J3679" s="256" t="s">
        <v>3669</v>
      </c>
      <c r="K3679" s="293" t="s">
        <v>1770</v>
      </c>
      <c r="L3679" s="251" t="s">
        <v>6156</v>
      </c>
      <c r="M3679" s="298" t="s">
        <v>2883</v>
      </c>
      <c r="N3679" s="353">
        <v>426</v>
      </c>
      <c r="O3679" s="296"/>
      <c r="P3679" s="297"/>
      <c r="Q3679" s="293"/>
      <c r="R3679" s="293"/>
      <c r="S3679" s="293"/>
    </row>
    <row r="3680" spans="1:19" ht="15">
      <c r="A3680" s="293"/>
      <c r="B3680" s="247">
        <f t="shared" si="26"/>
        <v>7132</v>
      </c>
      <c r="C3680" s="293" t="s">
        <v>5557</v>
      </c>
      <c r="D3680" s="294" t="s">
        <v>5576</v>
      </c>
      <c r="E3680" s="455">
        <v>900</v>
      </c>
      <c r="F3680" s="293" t="s">
        <v>5969</v>
      </c>
      <c r="G3680" s="293" t="s">
        <v>5631</v>
      </c>
      <c r="H3680" s="544" t="s">
        <v>6138</v>
      </c>
      <c r="I3680" s="293" t="s">
        <v>164</v>
      </c>
      <c r="J3680" s="256" t="s">
        <v>6178</v>
      </c>
      <c r="K3680" s="293" t="s">
        <v>5970</v>
      </c>
      <c r="L3680" s="251" t="s">
        <v>6157</v>
      </c>
      <c r="M3680" s="298" t="s">
        <v>5575</v>
      </c>
      <c r="N3680" s="353">
        <v>605</v>
      </c>
      <c r="O3680" s="296"/>
      <c r="P3680" s="297"/>
      <c r="Q3680" s="293"/>
      <c r="R3680" s="293"/>
      <c r="S3680" s="293"/>
    </row>
    <row r="3681" spans="1:19" ht="15">
      <c r="A3681" s="293"/>
      <c r="B3681" s="247">
        <f t="shared" si="26"/>
        <v>7133</v>
      </c>
      <c r="C3681" s="293" t="s">
        <v>5557</v>
      </c>
      <c r="D3681" s="294" t="s">
        <v>5984</v>
      </c>
      <c r="E3681" s="455">
        <v>1800</v>
      </c>
      <c r="F3681" s="293" t="s">
        <v>5982</v>
      </c>
      <c r="G3681" s="293" t="s">
        <v>5631</v>
      </c>
      <c r="H3681" s="544" t="s">
        <v>6138</v>
      </c>
      <c r="I3681" s="293" t="s">
        <v>164</v>
      </c>
      <c r="J3681" s="256" t="s">
        <v>3111</v>
      </c>
      <c r="K3681" s="293" t="s">
        <v>243</v>
      </c>
      <c r="L3681" s="251" t="s">
        <v>6158</v>
      </c>
      <c r="M3681" s="298" t="s">
        <v>5983</v>
      </c>
      <c r="N3681" s="353">
        <v>644</v>
      </c>
      <c r="O3681" s="296"/>
      <c r="P3681" s="297"/>
      <c r="Q3681" s="293"/>
      <c r="R3681" s="293"/>
      <c r="S3681" s="293"/>
    </row>
    <row r="3682" spans="1:19" ht="15">
      <c r="A3682" s="293"/>
      <c r="B3682" s="247">
        <f t="shared" si="26"/>
        <v>7134</v>
      </c>
      <c r="C3682" s="293" t="s">
        <v>5557</v>
      </c>
      <c r="D3682" s="294" t="s">
        <v>818</v>
      </c>
      <c r="E3682" s="455">
        <v>1800</v>
      </c>
      <c r="F3682" s="293" t="s">
        <v>5982</v>
      </c>
      <c r="G3682" s="293" t="s">
        <v>5631</v>
      </c>
      <c r="H3682" s="544" t="s">
        <v>6138</v>
      </c>
      <c r="I3682" s="293" t="s">
        <v>164</v>
      </c>
      <c r="J3682" s="256" t="s">
        <v>6031</v>
      </c>
      <c r="K3682" s="293" t="s">
        <v>243</v>
      </c>
      <c r="L3682" s="251" t="s">
        <v>6159</v>
      </c>
      <c r="M3682" s="298" t="s">
        <v>860</v>
      </c>
      <c r="N3682" s="353">
        <v>643</v>
      </c>
      <c r="O3682" s="296"/>
      <c r="P3682" s="297"/>
      <c r="Q3682" s="293"/>
      <c r="R3682" s="293"/>
      <c r="S3682" s="293"/>
    </row>
    <row r="3683" spans="1:19" ht="15.6">
      <c r="A3683" s="293"/>
      <c r="B3683" s="247">
        <f t="shared" si="26"/>
        <v>7135</v>
      </c>
      <c r="C3683" s="103" t="s">
        <v>5557</v>
      </c>
      <c r="D3683" s="103" t="s">
        <v>5559</v>
      </c>
      <c r="E3683" s="239">
        <v>1800</v>
      </c>
      <c r="F3683" s="103" t="s">
        <v>5969</v>
      </c>
      <c r="G3683" s="86" t="s">
        <v>5631</v>
      </c>
      <c r="H3683" s="103" t="s">
        <v>6138</v>
      </c>
      <c r="I3683" s="135" t="s">
        <v>164</v>
      </c>
      <c r="J3683" s="135" t="s">
        <v>3069</v>
      </c>
      <c r="K3683" s="103" t="s">
        <v>5970</v>
      </c>
      <c r="L3683" s="745" t="s">
        <v>6174</v>
      </c>
      <c r="M3683" s="103" t="s">
        <v>5558</v>
      </c>
      <c r="N3683">
        <v>598</v>
      </c>
      <c r="O3683" s="296"/>
      <c r="P3683" s="297"/>
      <c r="Q3683" s="293"/>
      <c r="R3683" s="293"/>
      <c r="S3683" s="293"/>
    </row>
    <row r="3684" spans="1:19" ht="15">
      <c r="A3684" s="293"/>
      <c r="B3684" s="247">
        <f t="shared" si="26"/>
        <v>7136</v>
      </c>
      <c r="C3684" s="293" t="s">
        <v>294</v>
      </c>
      <c r="D3684" s="294" t="s">
        <v>410</v>
      </c>
      <c r="E3684" s="455">
        <v>5000</v>
      </c>
      <c r="F3684" s="293" t="s">
        <v>163</v>
      </c>
      <c r="G3684" s="293" t="s">
        <v>7</v>
      </c>
      <c r="H3684" s="544" t="s">
        <v>6135</v>
      </c>
      <c r="I3684" s="293" t="s">
        <v>224</v>
      </c>
      <c r="J3684" s="256" t="s">
        <v>285</v>
      </c>
      <c r="K3684" s="293" t="s">
        <v>1751</v>
      </c>
      <c r="L3684" s="251" t="s">
        <v>6171</v>
      </c>
      <c r="M3684" s="298" t="s">
        <v>98</v>
      </c>
      <c r="N3684" s="353">
        <v>301</v>
      </c>
      <c r="O3684" s="296"/>
      <c r="P3684" s="297"/>
      <c r="Q3684" s="293"/>
      <c r="R3684" s="293"/>
      <c r="S3684" s="293"/>
    </row>
    <row r="3685" spans="1:19" ht="15">
      <c r="A3685" s="293"/>
      <c r="B3685" s="247">
        <f t="shared" si="26"/>
        <v>7137</v>
      </c>
      <c r="C3685" s="293" t="s">
        <v>429</v>
      </c>
      <c r="D3685" s="294" t="s">
        <v>5324</v>
      </c>
      <c r="E3685" s="455">
        <v>1650</v>
      </c>
      <c r="F3685" s="293" t="s">
        <v>518</v>
      </c>
      <c r="G3685" s="293" t="s">
        <v>7</v>
      </c>
      <c r="H3685" s="544" t="s">
        <v>6135</v>
      </c>
      <c r="I3685" s="293" t="s">
        <v>164</v>
      </c>
      <c r="J3685" s="256" t="s">
        <v>5351</v>
      </c>
      <c r="K3685" s="293" t="s">
        <v>1771</v>
      </c>
      <c r="L3685" s="251" t="s">
        <v>6172</v>
      </c>
      <c r="M3685" s="298" t="s">
        <v>5323</v>
      </c>
      <c r="N3685" s="353">
        <v>589</v>
      </c>
      <c r="O3685" s="296"/>
      <c r="P3685" s="297"/>
      <c r="Q3685" s="293"/>
      <c r="R3685" s="293"/>
      <c r="S3685" s="293"/>
    </row>
    <row r="3686" spans="1:19" ht="15">
      <c r="A3686" s="293"/>
      <c r="B3686" s="247">
        <f t="shared" si="26"/>
        <v>7138</v>
      </c>
      <c r="C3686" s="293" t="s">
        <v>5557</v>
      </c>
      <c r="D3686" s="294" t="s">
        <v>5962</v>
      </c>
      <c r="E3686" s="455">
        <v>900</v>
      </c>
      <c r="F3686" s="293" t="s">
        <v>5982</v>
      </c>
      <c r="G3686" s="293" t="s">
        <v>7</v>
      </c>
      <c r="H3686" s="544" t="s">
        <v>6120</v>
      </c>
      <c r="I3686" s="293" t="s">
        <v>164</v>
      </c>
      <c r="J3686" s="256" t="s">
        <v>6175</v>
      </c>
      <c r="K3686" s="293" t="s">
        <v>243</v>
      </c>
      <c r="L3686" s="251" t="s">
        <v>6124</v>
      </c>
      <c r="M3686" s="298" t="s">
        <v>5961</v>
      </c>
      <c r="N3686" s="353">
        <v>642</v>
      </c>
      <c r="O3686" s="296"/>
      <c r="P3686" s="297"/>
      <c r="Q3686" s="293"/>
      <c r="R3686" s="293"/>
      <c r="S3686" s="293"/>
    </row>
    <row r="3687" spans="1:19" ht="15">
      <c r="A3687" s="293"/>
      <c r="B3687" s="247">
        <f t="shared" si="26"/>
        <v>7139</v>
      </c>
      <c r="C3687" s="293" t="s">
        <v>5557</v>
      </c>
      <c r="D3687" s="294" t="s">
        <v>5625</v>
      </c>
      <c r="E3687" s="455">
        <v>1800</v>
      </c>
      <c r="F3687" s="293" t="s">
        <v>5969</v>
      </c>
      <c r="G3687" s="293" t="s">
        <v>5631</v>
      </c>
      <c r="H3687" s="544" t="s">
        <v>6138</v>
      </c>
      <c r="I3687" s="293" t="s">
        <v>164</v>
      </c>
      <c r="J3687" s="256" t="s">
        <v>6177</v>
      </c>
      <c r="K3687" s="293" t="s">
        <v>5970</v>
      </c>
      <c r="L3687" s="251" t="s">
        <v>6176</v>
      </c>
      <c r="M3687" s="298" t="s">
        <v>5624</v>
      </c>
      <c r="N3687" s="353">
        <v>609</v>
      </c>
      <c r="O3687" s="296"/>
      <c r="P3687" s="297"/>
      <c r="Q3687" s="293"/>
      <c r="R3687" s="293"/>
      <c r="S3687" s="293"/>
    </row>
    <row r="3688" spans="1:19" ht="15.6">
      <c r="A3688" s="293"/>
      <c r="B3688" s="247">
        <f t="shared" si="26"/>
        <v>7140</v>
      </c>
      <c r="C3688" s="293" t="s">
        <v>5557</v>
      </c>
      <c r="D3688" s="294" t="s">
        <v>5752</v>
      </c>
      <c r="E3688" s="455">
        <v>2520</v>
      </c>
      <c r="F3688" s="293" t="s">
        <v>5982</v>
      </c>
      <c r="G3688" s="293" t="s">
        <v>7</v>
      </c>
      <c r="H3688" s="544" t="s">
        <v>6121</v>
      </c>
      <c r="I3688" s="135" t="s">
        <v>164</v>
      </c>
      <c r="J3688" s="135" t="s">
        <v>3111</v>
      </c>
      <c r="K3688" s="293" t="s">
        <v>243</v>
      </c>
      <c r="L3688" s="251" t="s">
        <v>6125</v>
      </c>
      <c r="M3688" s="298" t="s">
        <v>5751</v>
      </c>
      <c r="N3688" s="353">
        <v>619</v>
      </c>
      <c r="O3688" s="296"/>
      <c r="P3688" s="297"/>
      <c r="Q3688" s="293"/>
      <c r="R3688" s="293"/>
      <c r="S3688" s="293"/>
    </row>
    <row r="3689" spans="1:19" ht="15">
      <c r="A3689" s="293"/>
      <c r="B3689" s="247">
        <f t="shared" si="26"/>
        <v>7141</v>
      </c>
      <c r="C3689" s="293" t="s">
        <v>429</v>
      </c>
      <c r="D3689" s="294" t="s">
        <v>4468</v>
      </c>
      <c r="E3689" s="455">
        <v>65519.82</v>
      </c>
      <c r="F3689" s="293" t="s">
        <v>518</v>
      </c>
      <c r="G3689" s="293" t="s">
        <v>6185</v>
      </c>
      <c r="H3689" s="544" t="s">
        <v>6184</v>
      </c>
      <c r="I3689" s="293" t="s">
        <v>164</v>
      </c>
      <c r="J3689" s="256" t="s">
        <v>6198</v>
      </c>
      <c r="K3689" s="293" t="s">
        <v>1751</v>
      </c>
      <c r="L3689" s="251" t="s">
        <v>6186</v>
      </c>
      <c r="M3689" s="298" t="s">
        <v>2834</v>
      </c>
      <c r="N3689" s="353">
        <v>411</v>
      </c>
      <c r="O3689" s="296"/>
      <c r="P3689" s="297"/>
      <c r="Q3689" s="293"/>
      <c r="R3689" s="293"/>
      <c r="S3689" s="293"/>
    </row>
    <row r="3690" spans="1:19" ht="15.6">
      <c r="A3690" s="293"/>
      <c r="B3690" s="247">
        <f t="shared" si="26"/>
        <v>7142</v>
      </c>
      <c r="C3690" s="293" t="s">
        <v>5557</v>
      </c>
      <c r="D3690" s="294" t="s">
        <v>5990</v>
      </c>
      <c r="E3690" s="455">
        <v>2520</v>
      </c>
      <c r="F3690" s="293" t="s">
        <v>5982</v>
      </c>
      <c r="G3690" s="293" t="s">
        <v>7</v>
      </c>
      <c r="H3690" s="544">
        <v>45268</v>
      </c>
      <c r="I3690" s="293" t="s">
        <v>164</v>
      </c>
      <c r="J3690" s="256" t="s">
        <v>6188</v>
      </c>
      <c r="K3690" s="293" t="s">
        <v>243</v>
      </c>
      <c r="L3690" s="12">
        <v>762573</v>
      </c>
      <c r="M3690" s="298" t="s">
        <v>5989</v>
      </c>
      <c r="N3690" s="353">
        <v>646</v>
      </c>
      <c r="O3690" s="296"/>
      <c r="P3690" s="297"/>
      <c r="Q3690" s="293"/>
      <c r="R3690" s="293"/>
      <c r="S3690" s="293"/>
    </row>
    <row r="3691" spans="1:19" ht="15">
      <c r="A3691" s="293"/>
      <c r="B3691" s="247">
        <f t="shared" si="26"/>
        <v>7143</v>
      </c>
      <c r="C3691" s="293" t="s">
        <v>5557</v>
      </c>
      <c r="D3691" s="294" t="s">
        <v>5990</v>
      </c>
      <c r="E3691" s="455">
        <v>2520</v>
      </c>
      <c r="F3691" s="293" t="s">
        <v>5982</v>
      </c>
      <c r="G3691" s="293" t="s">
        <v>7</v>
      </c>
      <c r="H3691" s="544" t="s">
        <v>6135</v>
      </c>
      <c r="I3691" s="293" t="s">
        <v>164</v>
      </c>
      <c r="J3691" s="256" t="s">
        <v>6189</v>
      </c>
      <c r="K3691" s="293" t="s">
        <v>243</v>
      </c>
      <c r="L3691" s="251" t="s">
        <v>6187</v>
      </c>
      <c r="M3691" s="298" t="s">
        <v>5989</v>
      </c>
      <c r="N3691" s="353">
        <v>646</v>
      </c>
      <c r="O3691" s="296"/>
      <c r="P3691" s="297"/>
      <c r="Q3691" s="293"/>
      <c r="R3691" s="293"/>
      <c r="S3691" s="293"/>
    </row>
    <row r="3692" spans="1:19" ht="15">
      <c r="A3692" s="293"/>
      <c r="B3692" s="247">
        <f t="shared" si="26"/>
        <v>7144</v>
      </c>
      <c r="C3692" s="293" t="s">
        <v>429</v>
      </c>
      <c r="D3692" s="294" t="s">
        <v>3854</v>
      </c>
      <c r="E3692" s="455">
        <v>4275</v>
      </c>
      <c r="F3692" s="293" t="s">
        <v>518</v>
      </c>
      <c r="G3692" s="293" t="s">
        <v>4314</v>
      </c>
      <c r="H3692" s="544" t="s">
        <v>6196</v>
      </c>
      <c r="I3692" s="293" t="s">
        <v>164</v>
      </c>
      <c r="J3692" s="256" t="s">
        <v>6220</v>
      </c>
      <c r="K3692" s="293" t="s">
        <v>1771</v>
      </c>
      <c r="L3692" s="251" t="s">
        <v>6199</v>
      </c>
      <c r="M3692" s="298" t="s">
        <v>3853</v>
      </c>
      <c r="N3692" s="353">
        <v>460</v>
      </c>
      <c r="O3692" s="296"/>
      <c r="P3692" s="297"/>
      <c r="Q3692" s="293"/>
      <c r="R3692" s="293"/>
      <c r="S3692" s="293"/>
    </row>
    <row r="3693" spans="1:19" ht="15">
      <c r="A3693" s="293"/>
      <c r="B3693" s="247">
        <f t="shared" si="26"/>
        <v>7145</v>
      </c>
      <c r="C3693" s="293" t="s">
        <v>429</v>
      </c>
      <c r="D3693" s="294" t="s">
        <v>1046</v>
      </c>
      <c r="E3693" s="455">
        <v>1600</v>
      </c>
      <c r="F3693" s="293" t="s">
        <v>303</v>
      </c>
      <c r="G3693" s="293" t="s">
        <v>7</v>
      </c>
      <c r="H3693" s="544" t="s">
        <v>6196</v>
      </c>
      <c r="I3693" s="293" t="s">
        <v>164</v>
      </c>
      <c r="J3693" s="256" t="s">
        <v>3006</v>
      </c>
      <c r="K3693" s="293" t="s">
        <v>1775</v>
      </c>
      <c r="L3693" s="251" t="s">
        <v>6200</v>
      </c>
      <c r="M3693" s="298" t="s">
        <v>1044</v>
      </c>
      <c r="N3693" s="353">
        <v>47</v>
      </c>
      <c r="O3693" s="296"/>
      <c r="P3693" s="297"/>
      <c r="Q3693" s="293"/>
      <c r="R3693" s="293"/>
      <c r="S3693" s="293"/>
    </row>
    <row r="3694" spans="1:19" ht="15">
      <c r="A3694" s="293"/>
      <c r="B3694" s="247">
        <f t="shared" si="26"/>
        <v>7146</v>
      </c>
      <c r="C3694" s="252" t="s">
        <v>294</v>
      </c>
      <c r="D3694" s="294" t="s">
        <v>2038</v>
      </c>
      <c r="E3694" s="455">
        <v>3500</v>
      </c>
      <c r="F3694" s="293" t="s">
        <v>2038</v>
      </c>
      <c r="G3694" s="293" t="s">
        <v>4314</v>
      </c>
      <c r="H3694" s="544" t="s">
        <v>6196</v>
      </c>
      <c r="I3694" s="293" t="s">
        <v>164</v>
      </c>
      <c r="J3694" s="256" t="s">
        <v>6367</v>
      </c>
      <c r="K3694" s="293" t="s">
        <v>2038</v>
      </c>
      <c r="L3694" s="251" t="s">
        <v>6201</v>
      </c>
      <c r="M3694" s="298" t="s">
        <v>2834</v>
      </c>
      <c r="N3694" s="249">
        <v>411</v>
      </c>
      <c r="O3694" s="296"/>
      <c r="P3694" s="297"/>
      <c r="Q3694" s="293"/>
      <c r="R3694" s="293"/>
      <c r="S3694" s="293"/>
    </row>
    <row r="3695" spans="1:19" ht="15">
      <c r="A3695" s="293"/>
      <c r="B3695" s="247">
        <f t="shared" si="26"/>
        <v>7147</v>
      </c>
      <c r="C3695" s="293" t="s">
        <v>294</v>
      </c>
      <c r="D3695" s="294" t="s">
        <v>6232</v>
      </c>
      <c r="E3695" s="455">
        <v>10000</v>
      </c>
      <c r="F3695" s="293" t="s">
        <v>255</v>
      </c>
      <c r="G3695" s="293" t="s">
        <v>4314</v>
      </c>
      <c r="H3695" s="544" t="s">
        <v>6196</v>
      </c>
      <c r="I3695" s="293" t="s">
        <v>164</v>
      </c>
      <c r="J3695" s="256" t="s">
        <v>6238</v>
      </c>
      <c r="K3695" s="293" t="s">
        <v>1774</v>
      </c>
      <c r="L3695" s="251" t="s">
        <v>6202</v>
      </c>
      <c r="M3695" s="298" t="s">
        <v>6231</v>
      </c>
      <c r="N3695" s="353">
        <v>653</v>
      </c>
      <c r="O3695" s="296"/>
      <c r="P3695" s="297"/>
      <c r="Q3695" s="293"/>
      <c r="R3695" s="293"/>
      <c r="S3695" s="293"/>
    </row>
    <row r="3696" spans="1:19" ht="15">
      <c r="A3696" s="293"/>
      <c r="B3696" s="247">
        <f t="shared" ref="B3696:B3727" si="27">B3695+1</f>
        <v>7148</v>
      </c>
      <c r="C3696" s="293" t="s">
        <v>294</v>
      </c>
      <c r="D3696" s="294" t="s">
        <v>6232</v>
      </c>
      <c r="E3696" s="455">
        <v>5000</v>
      </c>
      <c r="F3696" s="293" t="s">
        <v>255</v>
      </c>
      <c r="G3696" s="293" t="s">
        <v>4314</v>
      </c>
      <c r="H3696" s="544" t="s">
        <v>6196</v>
      </c>
      <c r="I3696" s="293" t="s">
        <v>164</v>
      </c>
      <c r="J3696" s="256" t="s">
        <v>6239</v>
      </c>
      <c r="K3696" s="293" t="s">
        <v>1774</v>
      </c>
      <c r="L3696" s="251" t="s">
        <v>6203</v>
      </c>
      <c r="M3696" s="298" t="s">
        <v>6231</v>
      </c>
      <c r="N3696" s="353">
        <v>653</v>
      </c>
      <c r="O3696" s="296"/>
      <c r="P3696" s="297"/>
      <c r="Q3696" s="293"/>
      <c r="R3696" s="293"/>
      <c r="S3696" s="293"/>
    </row>
    <row r="3697" spans="1:19" ht="15.6">
      <c r="A3697" s="293"/>
      <c r="B3697" s="247">
        <f t="shared" si="27"/>
        <v>7149</v>
      </c>
      <c r="C3697" s="103" t="s">
        <v>294</v>
      </c>
      <c r="D3697" s="103" t="s">
        <v>6316</v>
      </c>
      <c r="E3697" s="207">
        <v>3497</v>
      </c>
      <c r="F3697" s="103" t="s">
        <v>198</v>
      </c>
      <c r="G3697" s="86" t="s">
        <v>7</v>
      </c>
      <c r="H3697" s="103" t="s">
        <v>6197</v>
      </c>
      <c r="I3697" s="135" t="s">
        <v>164</v>
      </c>
      <c r="J3697" s="135" t="s">
        <v>6319</v>
      </c>
      <c r="K3697" s="103" t="s">
        <v>1749</v>
      </c>
      <c r="L3697" s="745" t="s">
        <v>6204</v>
      </c>
      <c r="M3697" s="103" t="s">
        <v>6314</v>
      </c>
      <c r="N3697">
        <v>661</v>
      </c>
      <c r="O3697" s="296"/>
      <c r="P3697" s="297"/>
      <c r="Q3697" s="293"/>
      <c r="R3697" s="293"/>
      <c r="S3697" s="293"/>
    </row>
    <row r="3698" spans="1:19" ht="15.6">
      <c r="A3698" s="293"/>
      <c r="B3698" s="247">
        <f t="shared" si="27"/>
        <v>7150</v>
      </c>
      <c r="C3698" s="103" t="s">
        <v>294</v>
      </c>
      <c r="D3698" s="103" t="s">
        <v>6316</v>
      </c>
      <c r="E3698" s="455">
        <v>1500</v>
      </c>
      <c r="F3698" s="103" t="s">
        <v>198</v>
      </c>
      <c r="G3698" s="293" t="s">
        <v>7</v>
      </c>
      <c r="H3698" s="544" t="s">
        <v>6197</v>
      </c>
      <c r="I3698" s="293" t="s">
        <v>4</v>
      </c>
      <c r="J3698" s="256" t="s">
        <v>4773</v>
      </c>
      <c r="K3698" s="103" t="s">
        <v>1749</v>
      </c>
      <c r="L3698" s="251" t="s">
        <v>6205</v>
      </c>
      <c r="M3698" s="103" t="s">
        <v>6314</v>
      </c>
      <c r="N3698">
        <v>661</v>
      </c>
      <c r="O3698" s="296"/>
      <c r="P3698" s="297"/>
      <c r="Q3698" s="293"/>
      <c r="R3698" s="293"/>
      <c r="S3698" s="293"/>
    </row>
    <row r="3699" spans="1:19" ht="15">
      <c r="A3699" s="293"/>
      <c r="B3699" s="247">
        <f t="shared" si="27"/>
        <v>7151</v>
      </c>
      <c r="C3699" s="293" t="s">
        <v>294</v>
      </c>
      <c r="D3699" s="294" t="s">
        <v>6284</v>
      </c>
      <c r="E3699" s="455">
        <v>8500</v>
      </c>
      <c r="F3699" s="293" t="s">
        <v>163</v>
      </c>
      <c r="G3699" s="293" t="s">
        <v>4314</v>
      </c>
      <c r="H3699" s="544" t="s">
        <v>6197</v>
      </c>
      <c r="I3699" s="293" t="s">
        <v>164</v>
      </c>
      <c r="J3699" s="256" t="s">
        <v>6285</v>
      </c>
      <c r="K3699" s="293" t="s">
        <v>1751</v>
      </c>
      <c r="L3699" s="251" t="s">
        <v>6206</v>
      </c>
      <c r="M3699" s="298" t="s">
        <v>6303</v>
      </c>
      <c r="N3699" s="353">
        <v>657</v>
      </c>
      <c r="O3699" s="296"/>
      <c r="P3699" s="297"/>
      <c r="Q3699" s="293"/>
      <c r="R3699" s="293"/>
      <c r="S3699" s="293"/>
    </row>
    <row r="3700" spans="1:19" ht="15">
      <c r="A3700" s="293"/>
      <c r="B3700" s="247">
        <f t="shared" si="27"/>
        <v>7152</v>
      </c>
      <c r="C3700" s="293" t="s">
        <v>429</v>
      </c>
      <c r="D3700" s="294" t="s">
        <v>8684</v>
      </c>
      <c r="E3700" s="455">
        <v>3350</v>
      </c>
      <c r="F3700" s="293" t="s">
        <v>198</v>
      </c>
      <c r="G3700" s="293" t="s">
        <v>7</v>
      </c>
      <c r="H3700" s="544" t="s">
        <v>6197</v>
      </c>
      <c r="I3700" s="293" t="s">
        <v>164</v>
      </c>
      <c r="J3700" s="256" t="s">
        <v>6218</v>
      </c>
      <c r="K3700" s="293" t="s">
        <v>1749</v>
      </c>
      <c r="L3700" s="251" t="s">
        <v>6207</v>
      </c>
      <c r="M3700" s="298" t="s">
        <v>2871</v>
      </c>
      <c r="N3700" s="353">
        <v>422</v>
      </c>
      <c r="O3700" s="296"/>
      <c r="P3700" s="297"/>
      <c r="Q3700" s="293"/>
      <c r="R3700" s="293"/>
      <c r="S3700" s="293"/>
    </row>
    <row r="3701" spans="1:19" ht="15">
      <c r="A3701" s="293"/>
      <c r="B3701" s="247">
        <f t="shared" si="27"/>
        <v>7153</v>
      </c>
      <c r="C3701" s="293" t="s">
        <v>429</v>
      </c>
      <c r="D3701" s="294" t="s">
        <v>8684</v>
      </c>
      <c r="E3701" s="455">
        <v>3350</v>
      </c>
      <c r="F3701" s="293" t="s">
        <v>198</v>
      </c>
      <c r="G3701" s="293" t="s">
        <v>7</v>
      </c>
      <c r="H3701" s="544" t="s">
        <v>6197</v>
      </c>
      <c r="I3701" s="293" t="s">
        <v>164</v>
      </c>
      <c r="J3701" s="256" t="s">
        <v>182</v>
      </c>
      <c r="K3701" s="293" t="s">
        <v>1749</v>
      </c>
      <c r="L3701" s="251" t="s">
        <v>6208</v>
      </c>
      <c r="M3701" s="298" t="s">
        <v>2871</v>
      </c>
      <c r="N3701" s="353">
        <v>422</v>
      </c>
      <c r="O3701" s="296"/>
      <c r="P3701" s="297"/>
      <c r="Q3701" s="293"/>
      <c r="R3701" s="293"/>
      <c r="S3701" s="293"/>
    </row>
    <row r="3702" spans="1:19" ht="15">
      <c r="A3702" s="293"/>
      <c r="B3702" s="247">
        <f t="shared" si="27"/>
        <v>7154</v>
      </c>
      <c r="C3702" s="293" t="s">
        <v>294</v>
      </c>
      <c r="D3702" s="294" t="s">
        <v>6235</v>
      </c>
      <c r="E3702" s="455">
        <v>10000</v>
      </c>
      <c r="F3702" s="293" t="s">
        <v>255</v>
      </c>
      <c r="G3702" s="293" t="s">
        <v>7</v>
      </c>
      <c r="H3702" s="544" t="s">
        <v>6196</v>
      </c>
      <c r="I3702" s="293" t="s">
        <v>4</v>
      </c>
      <c r="J3702" s="256" t="s">
        <v>6253</v>
      </c>
      <c r="K3702" s="293" t="s">
        <v>1774</v>
      </c>
      <c r="L3702" s="251" t="s">
        <v>6217</v>
      </c>
      <c r="M3702" s="298" t="s">
        <v>6234</v>
      </c>
      <c r="N3702" s="353">
        <v>654</v>
      </c>
      <c r="O3702" s="296"/>
      <c r="P3702" s="297"/>
      <c r="Q3702" s="293"/>
      <c r="R3702" s="293"/>
      <c r="S3702" s="293"/>
    </row>
    <row r="3703" spans="1:19" ht="30">
      <c r="A3703" s="293"/>
      <c r="B3703" s="247">
        <f t="shared" si="27"/>
        <v>7155</v>
      </c>
      <c r="C3703" s="293" t="s">
        <v>429</v>
      </c>
      <c r="D3703" s="294" t="s">
        <v>2433</v>
      </c>
      <c r="E3703" s="455">
        <v>3497</v>
      </c>
      <c r="F3703" s="293" t="s">
        <v>865</v>
      </c>
      <c r="G3703" s="293" t="s">
        <v>7</v>
      </c>
      <c r="H3703" s="544">
        <v>45238</v>
      </c>
      <c r="I3703" s="293" t="s">
        <v>164</v>
      </c>
      <c r="J3703" s="256" t="s">
        <v>3613</v>
      </c>
      <c r="K3703" s="293" t="s">
        <v>1770</v>
      </c>
      <c r="L3703" s="533" t="s">
        <v>6219</v>
      </c>
      <c r="M3703" s="298" t="s">
        <v>2432</v>
      </c>
      <c r="N3703" s="353">
        <v>372</v>
      </c>
      <c r="O3703" s="296"/>
      <c r="P3703" s="297"/>
      <c r="Q3703" s="293"/>
      <c r="R3703" s="293"/>
      <c r="S3703" s="293"/>
    </row>
    <row r="3704" spans="1:19" ht="15">
      <c r="A3704" s="293"/>
      <c r="B3704" s="247">
        <f t="shared" si="27"/>
        <v>7156</v>
      </c>
      <c r="C3704" s="293" t="s">
        <v>429</v>
      </c>
      <c r="D3704" s="294" t="s">
        <v>5647</v>
      </c>
      <c r="E3704" s="455">
        <v>650</v>
      </c>
      <c r="F3704" s="293" t="s">
        <v>163</v>
      </c>
      <c r="G3704" s="293" t="s">
        <v>7</v>
      </c>
      <c r="H3704" s="544" t="s">
        <v>6184</v>
      </c>
      <c r="I3704" s="293" t="s">
        <v>402</v>
      </c>
      <c r="J3704" s="256" t="s">
        <v>399</v>
      </c>
      <c r="K3704" s="293" t="s">
        <v>1751</v>
      </c>
      <c r="L3704" s="251" t="s">
        <v>6210</v>
      </c>
      <c r="M3704" s="298" t="s">
        <v>5646</v>
      </c>
      <c r="N3704" s="353">
        <v>610</v>
      </c>
      <c r="O3704" s="296"/>
      <c r="P3704" s="297"/>
      <c r="Q3704" s="293"/>
      <c r="R3704" s="293"/>
      <c r="S3704" s="293"/>
    </row>
    <row r="3705" spans="1:19" ht="15">
      <c r="A3705" s="293"/>
      <c r="B3705" s="247">
        <f t="shared" si="27"/>
        <v>7157</v>
      </c>
      <c r="C3705" s="293" t="s">
        <v>429</v>
      </c>
      <c r="D3705" s="294" t="s">
        <v>420</v>
      </c>
      <c r="E3705" s="455">
        <v>4335</v>
      </c>
      <c r="F3705" s="293" t="s">
        <v>198</v>
      </c>
      <c r="G3705" s="293" t="s">
        <v>4314</v>
      </c>
      <c r="H3705" s="544" t="s">
        <v>6184</v>
      </c>
      <c r="I3705" s="293" t="s">
        <v>164</v>
      </c>
      <c r="J3705" s="256" t="s">
        <v>3269</v>
      </c>
      <c r="K3705" s="293" t="s">
        <v>1749</v>
      </c>
      <c r="L3705" s="251" t="s">
        <v>6211</v>
      </c>
      <c r="M3705" s="298" t="s">
        <v>1457</v>
      </c>
      <c r="N3705" s="353">
        <v>462</v>
      </c>
      <c r="O3705" s="296"/>
      <c r="P3705" s="297"/>
      <c r="Q3705" s="293"/>
      <c r="R3705" s="293"/>
      <c r="S3705" s="293"/>
    </row>
    <row r="3706" spans="1:19" ht="15">
      <c r="A3706" s="293"/>
      <c r="B3706" s="247">
        <f t="shared" si="27"/>
        <v>7158</v>
      </c>
      <c r="C3706" s="293" t="s">
        <v>294</v>
      </c>
      <c r="D3706" s="294" t="s">
        <v>5749</v>
      </c>
      <c r="E3706" s="455">
        <v>8000</v>
      </c>
      <c r="F3706" s="293" t="s">
        <v>255</v>
      </c>
      <c r="G3706" s="293" t="s">
        <v>7</v>
      </c>
      <c r="H3706" s="544" t="s">
        <v>6184</v>
      </c>
      <c r="I3706" s="293" t="s">
        <v>4</v>
      </c>
      <c r="J3706" s="256" t="s">
        <v>6306</v>
      </c>
      <c r="K3706" s="293" t="s">
        <v>1774</v>
      </c>
      <c r="L3706" s="251" t="s">
        <v>6212</v>
      </c>
      <c r="M3706" s="298" t="s">
        <v>6311</v>
      </c>
      <c r="N3706" s="353">
        <v>659</v>
      </c>
      <c r="O3706" s="296"/>
      <c r="P3706" s="297"/>
      <c r="Q3706" s="293"/>
      <c r="R3706" s="293"/>
      <c r="S3706" s="293"/>
    </row>
    <row r="3707" spans="1:19" ht="15">
      <c r="A3707" s="293"/>
      <c r="B3707" s="247">
        <f t="shared" si="27"/>
        <v>7159</v>
      </c>
      <c r="C3707" s="293" t="s">
        <v>433</v>
      </c>
      <c r="D3707" s="294" t="s">
        <v>2107</v>
      </c>
      <c r="E3707" s="455">
        <v>9000</v>
      </c>
      <c r="F3707" s="293" t="s">
        <v>166</v>
      </c>
      <c r="G3707" s="293" t="s">
        <v>7</v>
      </c>
      <c r="H3707" s="544" t="s">
        <v>6184</v>
      </c>
      <c r="I3707" s="293" t="s">
        <v>634</v>
      </c>
      <c r="J3707" s="256" t="s">
        <v>694</v>
      </c>
      <c r="K3707" s="293" t="s">
        <v>903</v>
      </c>
      <c r="L3707" s="251" t="s">
        <v>6213</v>
      </c>
      <c r="M3707" s="298" t="s">
        <v>937</v>
      </c>
      <c r="N3707" s="353">
        <v>11</v>
      </c>
      <c r="O3707" s="296"/>
      <c r="P3707" s="297"/>
      <c r="Q3707" s="293"/>
      <c r="R3707" s="293"/>
      <c r="S3707" s="293"/>
    </row>
    <row r="3708" spans="1:19" ht="15">
      <c r="A3708" s="293"/>
      <c r="B3708" s="247">
        <f t="shared" si="27"/>
        <v>7160</v>
      </c>
      <c r="C3708" s="293" t="s">
        <v>429</v>
      </c>
      <c r="D3708" s="294" t="s">
        <v>361</v>
      </c>
      <c r="E3708" s="455">
        <v>2800</v>
      </c>
      <c r="F3708" s="293" t="s">
        <v>198</v>
      </c>
      <c r="G3708" s="293" t="s">
        <v>7</v>
      </c>
      <c r="H3708" s="544" t="s">
        <v>6184</v>
      </c>
      <c r="I3708" s="293" t="s">
        <v>164</v>
      </c>
      <c r="J3708" s="256" t="s">
        <v>3269</v>
      </c>
      <c r="K3708" s="293" t="s">
        <v>1749</v>
      </c>
      <c r="L3708" s="251" t="s">
        <v>6214</v>
      </c>
      <c r="M3708" s="298" t="s">
        <v>1176</v>
      </c>
      <c r="N3708" s="353">
        <v>465</v>
      </c>
      <c r="O3708" s="296"/>
      <c r="P3708" s="297"/>
      <c r="Q3708" s="293"/>
      <c r="R3708" s="293"/>
      <c r="S3708" s="293"/>
    </row>
    <row r="3709" spans="1:19" ht="15">
      <c r="A3709" s="293"/>
      <c r="B3709" s="247">
        <f t="shared" si="27"/>
        <v>7161</v>
      </c>
      <c r="C3709" s="293" t="s">
        <v>429</v>
      </c>
      <c r="D3709" s="294" t="s">
        <v>259</v>
      </c>
      <c r="E3709" s="455">
        <v>2175</v>
      </c>
      <c r="F3709" s="293" t="s">
        <v>303</v>
      </c>
      <c r="G3709" s="293" t="s">
        <v>7</v>
      </c>
      <c r="H3709" s="544" t="s">
        <v>6226</v>
      </c>
      <c r="I3709" s="293" t="s">
        <v>164</v>
      </c>
      <c r="J3709" s="256" t="s">
        <v>6249</v>
      </c>
      <c r="K3709" s="293" t="s">
        <v>1775</v>
      </c>
      <c r="L3709" s="251" t="s">
        <v>6229</v>
      </c>
      <c r="M3709" s="298" t="s">
        <v>1382</v>
      </c>
      <c r="N3709" s="353">
        <v>207</v>
      </c>
      <c r="O3709" s="296"/>
      <c r="P3709" s="297"/>
      <c r="Q3709" s="293"/>
      <c r="R3709" s="293"/>
      <c r="S3709" s="293"/>
    </row>
    <row r="3710" spans="1:19" ht="15">
      <c r="A3710" s="293"/>
      <c r="B3710" s="247">
        <f t="shared" si="27"/>
        <v>7162</v>
      </c>
      <c r="C3710" s="293" t="s">
        <v>429</v>
      </c>
      <c r="D3710" s="294" t="s">
        <v>72</v>
      </c>
      <c r="E3710" s="455">
        <v>1650</v>
      </c>
      <c r="F3710" s="293" t="s">
        <v>166</v>
      </c>
      <c r="G3710" s="293" t="s">
        <v>7</v>
      </c>
      <c r="H3710" s="544" t="s">
        <v>6196</v>
      </c>
      <c r="I3710" s="293" t="s">
        <v>164</v>
      </c>
      <c r="J3710" s="256" t="s">
        <v>5350</v>
      </c>
      <c r="K3710" s="293" t="s">
        <v>903</v>
      </c>
      <c r="L3710" s="251" t="s">
        <v>6215</v>
      </c>
      <c r="M3710" s="298" t="s">
        <v>73</v>
      </c>
      <c r="N3710" s="353">
        <v>268</v>
      </c>
      <c r="O3710" s="296"/>
      <c r="P3710" s="297"/>
      <c r="Q3710" s="293"/>
      <c r="R3710" s="293"/>
      <c r="S3710" s="293"/>
    </row>
    <row r="3711" spans="1:19" ht="15">
      <c r="A3711" s="293"/>
      <c r="B3711" s="247">
        <f t="shared" si="27"/>
        <v>7163</v>
      </c>
      <c r="C3711" s="293" t="s">
        <v>429</v>
      </c>
      <c r="D3711" s="294" t="s">
        <v>3420</v>
      </c>
      <c r="E3711" s="455">
        <v>1400</v>
      </c>
      <c r="F3711" s="293" t="s">
        <v>166</v>
      </c>
      <c r="G3711" s="293" t="s">
        <v>7</v>
      </c>
      <c r="H3711" s="544" t="s">
        <v>6196</v>
      </c>
      <c r="I3711" s="293" t="s">
        <v>164</v>
      </c>
      <c r="J3711" s="256" t="s">
        <v>5350</v>
      </c>
      <c r="K3711" s="293" t="s">
        <v>903</v>
      </c>
      <c r="L3711" s="251" t="s">
        <v>6216</v>
      </c>
      <c r="M3711" s="298" t="s">
        <v>92</v>
      </c>
      <c r="N3711" s="353">
        <v>200</v>
      </c>
      <c r="O3711" s="296"/>
      <c r="P3711" s="297"/>
      <c r="Q3711" s="293"/>
      <c r="R3711" s="293"/>
      <c r="S3711" s="293"/>
    </row>
    <row r="3712" spans="1:19" ht="15">
      <c r="A3712" s="293"/>
      <c r="B3712" s="247">
        <f t="shared" si="27"/>
        <v>7164</v>
      </c>
      <c r="C3712" s="293" t="s">
        <v>429</v>
      </c>
      <c r="D3712" s="294" t="s">
        <v>2433</v>
      </c>
      <c r="E3712" s="267">
        <v>6000</v>
      </c>
      <c r="F3712" s="293" t="s">
        <v>865</v>
      </c>
      <c r="G3712" s="293" t="s">
        <v>7</v>
      </c>
      <c r="H3712" s="544" t="s">
        <v>6197</v>
      </c>
      <c r="I3712" s="293" t="s">
        <v>634</v>
      </c>
      <c r="J3712" s="256" t="s">
        <v>285</v>
      </c>
      <c r="K3712" s="293" t="s">
        <v>1770</v>
      </c>
      <c r="L3712" s="251" t="s">
        <v>6209</v>
      </c>
      <c r="M3712" s="298" t="s">
        <v>2432</v>
      </c>
      <c r="N3712" s="353">
        <v>372</v>
      </c>
      <c r="O3712" s="296"/>
      <c r="P3712" s="297"/>
      <c r="Q3712" s="293"/>
      <c r="R3712" s="293"/>
      <c r="S3712" s="293"/>
    </row>
    <row r="3713" spans="1:19" ht="15">
      <c r="A3713" s="293"/>
      <c r="B3713" s="247">
        <f t="shared" si="27"/>
        <v>7165</v>
      </c>
      <c r="C3713" s="293" t="s">
        <v>429</v>
      </c>
      <c r="D3713" s="294" t="s">
        <v>4919</v>
      </c>
      <c r="E3713" s="455">
        <v>1998.85</v>
      </c>
      <c r="F3713" s="293" t="s">
        <v>2050</v>
      </c>
      <c r="G3713" s="293" t="s">
        <v>7</v>
      </c>
      <c r="H3713" s="544" t="s">
        <v>6226</v>
      </c>
      <c r="I3713" s="293" t="s">
        <v>402</v>
      </c>
      <c r="J3713" s="256" t="s">
        <v>6248</v>
      </c>
      <c r="K3713" s="293" t="s">
        <v>1772</v>
      </c>
      <c r="L3713" s="251" t="s">
        <v>6228</v>
      </c>
      <c r="M3713" s="298" t="s">
        <v>712</v>
      </c>
      <c r="N3713" s="353">
        <v>571</v>
      </c>
      <c r="O3713" s="296"/>
      <c r="P3713" s="297"/>
      <c r="Q3713" s="293"/>
      <c r="R3713" s="293"/>
      <c r="S3713" s="293"/>
    </row>
    <row r="3714" spans="1:19" ht="15">
      <c r="A3714" s="293"/>
      <c r="B3714" s="247">
        <f t="shared" si="27"/>
        <v>7166</v>
      </c>
      <c r="C3714" s="293" t="s">
        <v>429</v>
      </c>
      <c r="D3714" s="294" t="s">
        <v>259</v>
      </c>
      <c r="E3714" s="267">
        <v>2175</v>
      </c>
      <c r="F3714" s="293" t="s">
        <v>303</v>
      </c>
      <c r="G3714" s="293" t="s">
        <v>7</v>
      </c>
      <c r="H3714" s="544" t="s">
        <v>6226</v>
      </c>
      <c r="I3714" s="293" t="s">
        <v>164</v>
      </c>
      <c r="J3714" s="256" t="s">
        <v>6250</v>
      </c>
      <c r="K3714" s="293" t="s">
        <v>1775</v>
      </c>
      <c r="L3714" s="251" t="s">
        <v>6230</v>
      </c>
      <c r="M3714" s="298" t="s">
        <v>1382</v>
      </c>
      <c r="N3714" s="353">
        <v>207</v>
      </c>
      <c r="O3714" s="296"/>
      <c r="P3714" s="297"/>
      <c r="Q3714" s="293"/>
      <c r="R3714" s="293"/>
      <c r="S3714" s="293"/>
    </row>
    <row r="3715" spans="1:19" ht="15">
      <c r="A3715" s="293"/>
      <c r="B3715" s="247">
        <f t="shared" si="27"/>
        <v>7167</v>
      </c>
      <c r="C3715" s="293" t="s">
        <v>429</v>
      </c>
      <c r="D3715" s="294" t="s">
        <v>6222</v>
      </c>
      <c r="E3715" s="267">
        <v>2000</v>
      </c>
      <c r="F3715" s="293" t="s">
        <v>163</v>
      </c>
      <c r="G3715" s="293" t="s">
        <v>7</v>
      </c>
      <c r="H3715" s="544" t="s">
        <v>6225</v>
      </c>
      <c r="I3715" s="293" t="s">
        <v>164</v>
      </c>
      <c r="J3715" s="256" t="s">
        <v>6251</v>
      </c>
      <c r="K3715" s="293" t="s">
        <v>1751</v>
      </c>
      <c r="L3715" s="251" t="s">
        <v>6227</v>
      </c>
      <c r="M3715" s="298" t="s">
        <v>6221</v>
      </c>
      <c r="N3715" s="353">
        <v>652</v>
      </c>
      <c r="O3715" s="296"/>
      <c r="P3715" s="297"/>
      <c r="Q3715" s="293"/>
      <c r="R3715" s="293"/>
      <c r="S3715" s="293"/>
    </row>
    <row r="3716" spans="1:19" ht="15">
      <c r="A3716" s="293"/>
      <c r="B3716" s="247">
        <f t="shared" si="27"/>
        <v>7168</v>
      </c>
      <c r="C3716" s="293" t="s">
        <v>429</v>
      </c>
      <c r="D3716" s="294" t="s">
        <v>6242</v>
      </c>
      <c r="E3716" s="455">
        <v>2000</v>
      </c>
      <c r="F3716" s="293" t="s">
        <v>163</v>
      </c>
      <c r="G3716" s="293" t="s">
        <v>7</v>
      </c>
      <c r="H3716" s="544" t="s">
        <v>6237</v>
      </c>
      <c r="I3716" s="293" t="s">
        <v>164</v>
      </c>
      <c r="J3716" s="256" t="s">
        <v>6251</v>
      </c>
      <c r="K3716" s="293" t="s">
        <v>1751</v>
      </c>
      <c r="L3716" s="251" t="s">
        <v>6245</v>
      </c>
      <c r="M3716" s="298" t="s">
        <v>6241</v>
      </c>
      <c r="N3716" s="353">
        <v>655</v>
      </c>
      <c r="O3716" s="296"/>
      <c r="P3716" s="297"/>
      <c r="Q3716" s="293"/>
      <c r="R3716" s="293"/>
      <c r="S3716" s="293"/>
    </row>
    <row r="3717" spans="1:19" ht="15">
      <c r="A3717" s="293"/>
      <c r="B3717" s="247">
        <f t="shared" si="27"/>
        <v>7169</v>
      </c>
      <c r="C3717" s="293" t="s">
        <v>429</v>
      </c>
      <c r="D3717" s="294" t="s">
        <v>3860</v>
      </c>
      <c r="E3717" s="455">
        <v>3497</v>
      </c>
      <c r="F3717" s="293" t="s">
        <v>865</v>
      </c>
      <c r="G3717" s="293" t="s">
        <v>7</v>
      </c>
      <c r="H3717" s="544" t="s">
        <v>6237</v>
      </c>
      <c r="I3717" s="293" t="s">
        <v>164</v>
      </c>
      <c r="J3717" s="256" t="s">
        <v>3912</v>
      </c>
      <c r="K3717" s="293" t="s">
        <v>1770</v>
      </c>
      <c r="L3717" s="251" t="s">
        <v>6246</v>
      </c>
      <c r="M3717" s="298" t="s">
        <v>3853</v>
      </c>
      <c r="N3717" s="353">
        <v>461</v>
      </c>
      <c r="O3717" s="296"/>
      <c r="P3717" s="297"/>
      <c r="Q3717" s="293"/>
      <c r="R3717" s="293"/>
      <c r="S3717" s="293"/>
    </row>
    <row r="3718" spans="1:19" ht="15">
      <c r="A3718" s="293"/>
      <c r="B3718" s="247">
        <f t="shared" si="27"/>
        <v>7170</v>
      </c>
      <c r="C3718" s="293" t="s">
        <v>429</v>
      </c>
      <c r="D3718" s="294" t="s">
        <v>5378</v>
      </c>
      <c r="E3718" s="455">
        <v>1650</v>
      </c>
      <c r="F3718" s="293" t="s">
        <v>518</v>
      </c>
      <c r="G3718" s="293" t="s">
        <v>7</v>
      </c>
      <c r="H3718" s="544" t="s">
        <v>6225</v>
      </c>
      <c r="I3718" s="293" t="s">
        <v>164</v>
      </c>
      <c r="J3718" s="256" t="s">
        <v>6252</v>
      </c>
      <c r="K3718" s="293" t="s">
        <v>1771</v>
      </c>
      <c r="L3718" s="251" t="s">
        <v>6247</v>
      </c>
      <c r="M3718" s="298" t="s">
        <v>5377</v>
      </c>
      <c r="N3718" s="353">
        <v>592</v>
      </c>
      <c r="O3718" s="296"/>
      <c r="P3718" s="297"/>
      <c r="Q3718" s="293"/>
      <c r="R3718" s="293"/>
      <c r="S3718" s="293"/>
    </row>
    <row r="3719" spans="1:19" ht="15">
      <c r="A3719" s="293"/>
      <c r="B3719" s="247">
        <f t="shared" si="27"/>
        <v>7171</v>
      </c>
      <c r="C3719" s="293" t="s">
        <v>429</v>
      </c>
      <c r="D3719" s="294" t="s">
        <v>6256</v>
      </c>
      <c r="E3719" s="455">
        <v>1000</v>
      </c>
      <c r="F3719" s="293" t="s">
        <v>163</v>
      </c>
      <c r="G3719" s="293" t="s">
        <v>7</v>
      </c>
      <c r="H3719" s="544" t="s">
        <v>6254</v>
      </c>
      <c r="I3719" s="293" t="s">
        <v>164</v>
      </c>
      <c r="J3719" s="256" t="s">
        <v>6263</v>
      </c>
      <c r="K3719" s="293" t="s">
        <v>1751</v>
      </c>
      <c r="L3719" s="251" t="s">
        <v>6259</v>
      </c>
      <c r="M3719" s="298" t="s">
        <v>6255</v>
      </c>
      <c r="N3719" s="353">
        <v>656</v>
      </c>
      <c r="O3719" s="296"/>
      <c r="P3719" s="297"/>
      <c r="Q3719" s="293"/>
      <c r="R3719" s="293"/>
      <c r="S3719" s="293"/>
    </row>
    <row r="3720" spans="1:19" ht="15">
      <c r="A3720" s="293"/>
      <c r="B3720" s="247">
        <f t="shared" si="27"/>
        <v>7172</v>
      </c>
      <c r="C3720" s="293" t="s">
        <v>429</v>
      </c>
      <c r="D3720" s="294" t="s">
        <v>4772</v>
      </c>
      <c r="E3720" s="455">
        <v>3186</v>
      </c>
      <c r="F3720" s="293" t="s">
        <v>518</v>
      </c>
      <c r="G3720" s="293" t="s">
        <v>7</v>
      </c>
      <c r="H3720" s="544" t="s">
        <v>6254</v>
      </c>
      <c r="I3720" s="293" t="s">
        <v>164</v>
      </c>
      <c r="J3720" s="256" t="s">
        <v>6264</v>
      </c>
      <c r="K3720" s="293" t="s">
        <v>1771</v>
      </c>
      <c r="L3720" s="251" t="s">
        <v>6260</v>
      </c>
      <c r="M3720" s="298" t="s">
        <v>4542</v>
      </c>
      <c r="N3720" s="353">
        <v>498</v>
      </c>
      <c r="O3720" s="296"/>
      <c r="P3720" s="297"/>
      <c r="Q3720" s="293"/>
      <c r="R3720" s="293"/>
      <c r="S3720" s="293"/>
    </row>
    <row r="3721" spans="1:19" ht="15.6">
      <c r="A3721" s="293"/>
      <c r="B3721" s="247">
        <f t="shared" si="27"/>
        <v>7173</v>
      </c>
      <c r="C3721" s="293" t="s">
        <v>429</v>
      </c>
      <c r="D3721" s="45" t="s">
        <v>6719</v>
      </c>
      <c r="E3721" s="455">
        <v>4200</v>
      </c>
      <c r="F3721" s="293" t="s">
        <v>518</v>
      </c>
      <c r="G3721" s="293" t="s">
        <v>7</v>
      </c>
      <c r="H3721" s="544" t="s">
        <v>6254</v>
      </c>
      <c r="I3721" s="293" t="s">
        <v>164</v>
      </c>
      <c r="J3721" s="256" t="s">
        <v>6081</v>
      </c>
      <c r="K3721" s="293" t="s">
        <v>1771</v>
      </c>
      <c r="L3721" s="251" t="s">
        <v>6261</v>
      </c>
      <c r="M3721" s="298" t="s">
        <v>4286</v>
      </c>
      <c r="N3721" s="353">
        <v>480</v>
      </c>
      <c r="O3721" s="296"/>
      <c r="P3721" s="297"/>
      <c r="Q3721" s="293"/>
      <c r="R3721" s="293"/>
      <c r="S3721" s="293"/>
    </row>
    <row r="3722" spans="1:19" ht="15">
      <c r="A3722" s="293"/>
      <c r="B3722" s="247">
        <f t="shared" si="27"/>
        <v>7174</v>
      </c>
      <c r="C3722" s="293" t="s">
        <v>5557</v>
      </c>
      <c r="D3722" s="294" t="s">
        <v>5752</v>
      </c>
      <c r="E3722" s="455">
        <v>400</v>
      </c>
      <c r="F3722" s="293" t="s">
        <v>5982</v>
      </c>
      <c r="G3722" s="293" t="s">
        <v>7</v>
      </c>
      <c r="H3722" s="544" t="s">
        <v>6237</v>
      </c>
      <c r="I3722" s="293" t="s">
        <v>399</v>
      </c>
      <c r="J3722" s="256" t="s">
        <v>279</v>
      </c>
      <c r="K3722" s="293" t="s">
        <v>243</v>
      </c>
      <c r="L3722" s="251" t="s">
        <v>6262</v>
      </c>
      <c r="M3722" s="298" t="s">
        <v>5751</v>
      </c>
      <c r="N3722" s="353">
        <v>619</v>
      </c>
      <c r="O3722" s="296"/>
      <c r="P3722" s="297"/>
      <c r="Q3722" s="293"/>
      <c r="R3722" s="293"/>
      <c r="S3722" s="293"/>
    </row>
    <row r="3723" spans="1:19" ht="15">
      <c r="A3723" s="293"/>
      <c r="B3723" s="247">
        <f t="shared" si="27"/>
        <v>7175</v>
      </c>
      <c r="C3723" s="293" t="s">
        <v>429</v>
      </c>
      <c r="D3723" s="294" t="s">
        <v>4272</v>
      </c>
      <c r="E3723" s="267">
        <v>4200</v>
      </c>
      <c r="F3723" s="293" t="s">
        <v>518</v>
      </c>
      <c r="G3723" s="293" t="s">
        <v>38</v>
      </c>
      <c r="H3723" s="544">
        <v>45310</v>
      </c>
      <c r="I3723" s="293" t="s">
        <v>164</v>
      </c>
      <c r="J3723" s="256" t="s">
        <v>6266</v>
      </c>
      <c r="K3723" s="293" t="s">
        <v>1771</v>
      </c>
      <c r="L3723" s="251">
        <v>1</v>
      </c>
      <c r="M3723" s="298" t="s">
        <v>4271</v>
      </c>
      <c r="N3723" s="353">
        <v>476</v>
      </c>
      <c r="O3723" s="296"/>
      <c r="P3723" s="297"/>
      <c r="Q3723" s="293"/>
      <c r="R3723" s="293"/>
      <c r="S3723" s="293"/>
    </row>
    <row r="3724" spans="1:19" ht="15">
      <c r="A3724" s="293"/>
      <c r="B3724" s="247">
        <f t="shared" si="27"/>
        <v>7176</v>
      </c>
      <c r="C3724" s="293" t="s">
        <v>429</v>
      </c>
      <c r="D3724" s="294" t="s">
        <v>989</v>
      </c>
      <c r="E3724" s="455">
        <v>8400</v>
      </c>
      <c r="F3724" s="293" t="s">
        <v>163</v>
      </c>
      <c r="G3724" s="293" t="s">
        <v>7</v>
      </c>
      <c r="H3724" s="544" t="s">
        <v>6267</v>
      </c>
      <c r="I3724" s="293" t="s">
        <v>164</v>
      </c>
      <c r="J3724" s="256" t="s">
        <v>4026</v>
      </c>
      <c r="K3724" s="293" t="s">
        <v>1751</v>
      </c>
      <c r="L3724" s="251" t="s">
        <v>6268</v>
      </c>
      <c r="M3724" s="298" t="s">
        <v>987</v>
      </c>
      <c r="N3724" s="353">
        <v>471</v>
      </c>
      <c r="O3724" s="296"/>
      <c r="P3724" s="297"/>
      <c r="Q3724" s="293"/>
      <c r="R3724" s="293"/>
      <c r="S3724" s="293"/>
    </row>
    <row r="3725" spans="1:19" ht="15">
      <c r="A3725" s="293"/>
      <c r="B3725" s="247">
        <f t="shared" si="27"/>
        <v>7177</v>
      </c>
      <c r="C3725" s="293" t="s">
        <v>429</v>
      </c>
      <c r="D3725" s="294" t="s">
        <v>6467</v>
      </c>
      <c r="E3725" s="455">
        <v>6997.07</v>
      </c>
      <c r="F3725" s="293" t="s">
        <v>198</v>
      </c>
      <c r="G3725" s="293" t="s">
        <v>7</v>
      </c>
      <c r="H3725" s="544" t="s">
        <v>6267</v>
      </c>
      <c r="I3725" s="293" t="s">
        <v>164</v>
      </c>
      <c r="J3725" s="256" t="s">
        <v>6274</v>
      </c>
      <c r="K3725" s="293" t="s">
        <v>1749</v>
      </c>
      <c r="L3725" s="251" t="s">
        <v>6269</v>
      </c>
      <c r="M3725" s="298" t="s">
        <v>712</v>
      </c>
      <c r="N3725" s="353">
        <v>582</v>
      </c>
      <c r="O3725" s="296"/>
      <c r="P3725" s="297"/>
      <c r="Q3725" s="293"/>
      <c r="R3725" s="293"/>
      <c r="S3725" s="293"/>
    </row>
    <row r="3726" spans="1:19" ht="15">
      <c r="A3726" s="293"/>
      <c r="B3726" s="247">
        <f t="shared" si="27"/>
        <v>7178</v>
      </c>
      <c r="C3726" s="293" t="s">
        <v>429</v>
      </c>
      <c r="D3726" s="294" t="s">
        <v>4284</v>
      </c>
      <c r="E3726" s="455">
        <v>4200</v>
      </c>
      <c r="F3726" s="293" t="s">
        <v>518</v>
      </c>
      <c r="G3726" s="293" t="s">
        <v>7</v>
      </c>
      <c r="H3726" s="544" t="s">
        <v>6267</v>
      </c>
      <c r="I3726" s="293" t="s">
        <v>164</v>
      </c>
      <c r="J3726" s="256" t="s">
        <v>6275</v>
      </c>
      <c r="K3726" s="293" t="s">
        <v>1771</v>
      </c>
      <c r="L3726" s="251" t="s">
        <v>6270</v>
      </c>
      <c r="M3726" s="298" t="s">
        <v>4268</v>
      </c>
      <c r="N3726" s="353">
        <v>474</v>
      </c>
      <c r="O3726" s="296"/>
      <c r="P3726" s="297"/>
      <c r="Q3726" s="293"/>
      <c r="R3726" s="293"/>
      <c r="S3726" s="293"/>
    </row>
    <row r="3727" spans="1:19" ht="15">
      <c r="A3727" s="293"/>
      <c r="B3727" s="247">
        <f t="shared" si="27"/>
        <v>7179</v>
      </c>
      <c r="C3727" s="293" t="s">
        <v>429</v>
      </c>
      <c r="D3727" s="294" t="s">
        <v>59</v>
      </c>
      <c r="E3727" s="455">
        <v>2000</v>
      </c>
      <c r="F3727" s="293" t="s">
        <v>198</v>
      </c>
      <c r="G3727" s="293" t="s">
        <v>7</v>
      </c>
      <c r="H3727" s="544" t="s">
        <v>6267</v>
      </c>
      <c r="I3727" s="293" t="s">
        <v>164</v>
      </c>
      <c r="J3727" s="256" t="s">
        <v>6276</v>
      </c>
      <c r="K3727" s="293" t="s">
        <v>1749</v>
      </c>
      <c r="L3727" s="251" t="s">
        <v>6271</v>
      </c>
      <c r="M3727" s="298" t="s">
        <v>60</v>
      </c>
      <c r="N3727" s="353">
        <v>191</v>
      </c>
      <c r="O3727" s="296"/>
      <c r="P3727" s="297"/>
      <c r="Q3727" s="293"/>
      <c r="R3727" s="293"/>
      <c r="S3727" s="293"/>
    </row>
    <row r="3728" spans="1:19" ht="15">
      <c r="A3728" s="293"/>
      <c r="B3728" s="247">
        <f t="shared" ref="B3728:B3750" si="28">B3727+1</f>
        <v>7180</v>
      </c>
      <c r="C3728" s="293" t="s">
        <v>429</v>
      </c>
      <c r="D3728" s="294" t="s">
        <v>2264</v>
      </c>
      <c r="E3728" s="455">
        <v>16000</v>
      </c>
      <c r="F3728" s="293" t="s">
        <v>163</v>
      </c>
      <c r="G3728" s="293" t="s">
        <v>5631</v>
      </c>
      <c r="H3728" s="544" t="s">
        <v>6267</v>
      </c>
      <c r="I3728" s="293" t="s">
        <v>164</v>
      </c>
      <c r="J3728" s="256" t="s">
        <v>6277</v>
      </c>
      <c r="K3728" s="293" t="s">
        <v>1751</v>
      </c>
      <c r="L3728" s="251" t="s">
        <v>6272</v>
      </c>
      <c r="M3728" s="298" t="s">
        <v>2005</v>
      </c>
      <c r="N3728" s="353">
        <v>342</v>
      </c>
      <c r="O3728" s="296"/>
      <c r="P3728" s="297"/>
      <c r="Q3728" s="293"/>
      <c r="R3728" s="293"/>
      <c r="S3728" s="293"/>
    </row>
    <row r="3729" spans="1:19" ht="15">
      <c r="A3729" s="293"/>
      <c r="B3729" s="247">
        <f t="shared" si="28"/>
        <v>7181</v>
      </c>
      <c r="C3729" s="293" t="s">
        <v>433</v>
      </c>
      <c r="D3729" s="294" t="s">
        <v>2107</v>
      </c>
      <c r="E3729" s="455">
        <v>7000</v>
      </c>
      <c r="F3729" s="293" t="s">
        <v>166</v>
      </c>
      <c r="G3729" s="293" t="s">
        <v>7</v>
      </c>
      <c r="H3729" s="544" t="s">
        <v>6279</v>
      </c>
      <c r="I3729" s="293" t="s">
        <v>224</v>
      </c>
      <c r="J3729" s="256" t="s">
        <v>2954</v>
      </c>
      <c r="K3729" s="293" t="s">
        <v>903</v>
      </c>
      <c r="L3729" s="251" t="s">
        <v>6280</v>
      </c>
      <c r="M3729" s="298" t="s">
        <v>937</v>
      </c>
      <c r="N3729" s="353">
        <v>11</v>
      </c>
      <c r="O3729" s="296"/>
      <c r="P3729" s="297"/>
      <c r="Q3729" s="293"/>
      <c r="R3729" s="293"/>
      <c r="S3729" s="293"/>
    </row>
    <row r="3730" spans="1:19" ht="15">
      <c r="A3730" s="293"/>
      <c r="B3730" s="247">
        <f t="shared" si="28"/>
        <v>7182</v>
      </c>
      <c r="C3730" s="293" t="s">
        <v>429</v>
      </c>
      <c r="D3730" s="294" t="s">
        <v>4965</v>
      </c>
      <c r="E3730" s="455">
        <v>1600</v>
      </c>
      <c r="F3730" s="293" t="s">
        <v>166</v>
      </c>
      <c r="G3730" s="293" t="s">
        <v>7</v>
      </c>
      <c r="H3730" s="544" t="s">
        <v>6288</v>
      </c>
      <c r="I3730" s="293" t="s">
        <v>164</v>
      </c>
      <c r="J3730" s="256" t="s">
        <v>6293</v>
      </c>
      <c r="K3730" s="293" t="s">
        <v>903</v>
      </c>
      <c r="L3730" s="251" t="s">
        <v>6290</v>
      </c>
      <c r="M3730" s="298" t="s">
        <v>4964</v>
      </c>
      <c r="N3730" s="353">
        <v>575</v>
      </c>
      <c r="O3730" s="296"/>
      <c r="P3730" s="297"/>
      <c r="Q3730" s="293"/>
      <c r="R3730" s="293"/>
      <c r="S3730" s="293"/>
    </row>
    <row r="3731" spans="1:19" ht="15">
      <c r="A3731" s="293"/>
      <c r="B3731" s="247">
        <f t="shared" si="28"/>
        <v>7183</v>
      </c>
      <c r="C3731" s="293" t="s">
        <v>429</v>
      </c>
      <c r="D3731" s="294" t="s">
        <v>4965</v>
      </c>
      <c r="E3731" s="455">
        <v>1600</v>
      </c>
      <c r="F3731" s="293" t="s">
        <v>166</v>
      </c>
      <c r="G3731" s="293" t="s">
        <v>7</v>
      </c>
      <c r="H3731" s="544">
        <v>45348</v>
      </c>
      <c r="I3731" s="293" t="s">
        <v>164</v>
      </c>
      <c r="J3731" s="256" t="s">
        <v>3727</v>
      </c>
      <c r="K3731" s="293" t="s">
        <v>903</v>
      </c>
      <c r="L3731" s="251" t="s">
        <v>6291</v>
      </c>
      <c r="M3731" s="298" t="s">
        <v>4964</v>
      </c>
      <c r="N3731" s="353">
        <v>575</v>
      </c>
      <c r="O3731" s="296"/>
      <c r="P3731" s="297"/>
      <c r="Q3731" s="293"/>
      <c r="R3731" s="293"/>
      <c r="S3731" s="293"/>
    </row>
    <row r="3732" spans="1:19" ht="15">
      <c r="A3732" s="293"/>
      <c r="B3732" s="247">
        <f t="shared" si="28"/>
        <v>7184</v>
      </c>
      <c r="C3732" s="293" t="s">
        <v>429</v>
      </c>
      <c r="D3732" s="294" t="s">
        <v>4398</v>
      </c>
      <c r="E3732" s="455">
        <v>2275</v>
      </c>
      <c r="F3732" s="293" t="s">
        <v>303</v>
      </c>
      <c r="G3732" s="293" t="s">
        <v>4405</v>
      </c>
      <c r="H3732" s="544" t="s">
        <v>6289</v>
      </c>
      <c r="I3732" s="293" t="s">
        <v>164</v>
      </c>
      <c r="J3732" s="256" t="s">
        <v>6317</v>
      </c>
      <c r="K3732" s="293" t="s">
        <v>1775</v>
      </c>
      <c r="L3732" s="251" t="s">
        <v>6292</v>
      </c>
      <c r="M3732" s="298" t="s">
        <v>4397</v>
      </c>
      <c r="N3732" s="353">
        <v>488</v>
      </c>
      <c r="O3732" s="296"/>
      <c r="P3732" s="297"/>
      <c r="Q3732" s="293"/>
      <c r="R3732" s="293"/>
      <c r="S3732" s="293"/>
    </row>
    <row r="3733" spans="1:19" ht="15">
      <c r="A3733" s="293"/>
      <c r="B3733" s="247">
        <f t="shared" si="28"/>
        <v>7185</v>
      </c>
      <c r="C3733" s="293" t="s">
        <v>429</v>
      </c>
      <c r="D3733" s="294" t="s">
        <v>148</v>
      </c>
      <c r="E3733" s="455">
        <v>15000</v>
      </c>
      <c r="F3733" s="293" t="s">
        <v>303</v>
      </c>
      <c r="G3733" s="293" t="s">
        <v>7</v>
      </c>
      <c r="H3733" s="544" t="s">
        <v>6289</v>
      </c>
      <c r="I3733" s="293" t="s">
        <v>164</v>
      </c>
      <c r="J3733" s="256" t="s">
        <v>6310</v>
      </c>
      <c r="K3733" s="293" t="s">
        <v>1775</v>
      </c>
      <c r="L3733" s="251" t="s">
        <v>6308</v>
      </c>
      <c r="M3733" s="298" t="s">
        <v>149</v>
      </c>
      <c r="N3733" s="353">
        <v>261</v>
      </c>
      <c r="O3733" s="296"/>
      <c r="P3733" s="297"/>
      <c r="Q3733" s="293"/>
      <c r="R3733" s="293"/>
      <c r="S3733" s="293"/>
    </row>
    <row r="3734" spans="1:19" ht="15">
      <c r="A3734" s="293"/>
      <c r="B3734" s="247">
        <f t="shared" si="28"/>
        <v>7186</v>
      </c>
      <c r="C3734" s="293" t="s">
        <v>429</v>
      </c>
      <c r="D3734" s="294" t="s">
        <v>6322</v>
      </c>
      <c r="E3734" s="455">
        <v>70661.64</v>
      </c>
      <c r="F3734" s="293" t="s">
        <v>163</v>
      </c>
      <c r="G3734" s="293" t="s">
        <v>7</v>
      </c>
      <c r="H3734" s="544" t="s">
        <v>6318</v>
      </c>
      <c r="I3734" s="293" t="s">
        <v>6321</v>
      </c>
      <c r="J3734" s="256" t="s">
        <v>6323</v>
      </c>
      <c r="K3734" s="293" t="s">
        <v>1751</v>
      </c>
      <c r="L3734" s="251" t="s">
        <v>6320</v>
      </c>
      <c r="M3734" s="298" t="s">
        <v>2834</v>
      </c>
      <c r="N3734" s="353">
        <v>411</v>
      </c>
      <c r="O3734" s="296"/>
      <c r="P3734" s="297"/>
      <c r="Q3734" s="293"/>
      <c r="R3734" s="293"/>
      <c r="S3734" s="293"/>
    </row>
    <row r="3735" spans="1:19" ht="15">
      <c r="A3735" s="293"/>
      <c r="B3735" s="247">
        <f t="shared" si="28"/>
        <v>7187</v>
      </c>
      <c r="C3735" s="293" t="s">
        <v>429</v>
      </c>
      <c r="D3735" s="294" t="s">
        <v>2841</v>
      </c>
      <c r="E3735" s="267">
        <v>12000</v>
      </c>
      <c r="F3735" s="293" t="s">
        <v>303</v>
      </c>
      <c r="G3735" s="293" t="s">
        <v>38</v>
      </c>
      <c r="H3735" s="544">
        <v>45323</v>
      </c>
      <c r="I3735" s="293" t="s">
        <v>634</v>
      </c>
      <c r="J3735" s="256" t="s">
        <v>331</v>
      </c>
      <c r="K3735" s="293" t="s">
        <v>1775</v>
      </c>
      <c r="L3735" s="251">
        <v>2</v>
      </c>
      <c r="M3735" s="298" t="s">
        <v>2840</v>
      </c>
      <c r="N3735" s="353">
        <v>413</v>
      </c>
      <c r="O3735" s="296"/>
      <c r="P3735" s="297"/>
      <c r="Q3735" s="293"/>
      <c r="R3735" s="293"/>
      <c r="S3735" s="293"/>
    </row>
    <row r="3736" spans="1:19" ht="15">
      <c r="A3736" s="293"/>
      <c r="B3736" s="247">
        <f t="shared" si="28"/>
        <v>7188</v>
      </c>
      <c r="C3736" s="293" t="s">
        <v>429</v>
      </c>
      <c r="D3736" s="294" t="s">
        <v>245</v>
      </c>
      <c r="E3736" s="455">
        <v>2500</v>
      </c>
      <c r="F3736" s="293" t="s">
        <v>166</v>
      </c>
      <c r="G3736" s="293" t="s">
        <v>7</v>
      </c>
      <c r="H3736" s="544" t="s">
        <v>6254</v>
      </c>
      <c r="I3736" s="293" t="s">
        <v>164</v>
      </c>
      <c r="J3736" s="256" t="s">
        <v>6331</v>
      </c>
      <c r="K3736" s="293" t="s">
        <v>903</v>
      </c>
      <c r="L3736" s="251" t="s">
        <v>6329</v>
      </c>
      <c r="M3736" s="298" t="s">
        <v>1028</v>
      </c>
      <c r="N3736" s="353">
        <v>40</v>
      </c>
      <c r="O3736" s="296"/>
      <c r="P3736" s="297"/>
      <c r="Q3736" s="293"/>
      <c r="R3736" s="293"/>
      <c r="S3736" s="293"/>
    </row>
    <row r="3737" spans="1:19" ht="15">
      <c r="A3737" s="293"/>
      <c r="B3737" s="247">
        <f t="shared" si="28"/>
        <v>7189</v>
      </c>
      <c r="C3737" s="293" t="s">
        <v>427</v>
      </c>
      <c r="D3737" s="294" t="s">
        <v>6325</v>
      </c>
      <c r="E3737" s="455">
        <v>5200</v>
      </c>
      <c r="F3737" s="293" t="s">
        <v>865</v>
      </c>
      <c r="G3737" s="293" t="s">
        <v>7</v>
      </c>
      <c r="H3737" s="544" t="s">
        <v>6328</v>
      </c>
      <c r="I3737" s="293" t="s">
        <v>164</v>
      </c>
      <c r="J3737" s="256" t="s">
        <v>6366</v>
      </c>
      <c r="K3737" s="293" t="s">
        <v>1770</v>
      </c>
      <c r="L3737" s="251" t="s">
        <v>6330</v>
      </c>
      <c r="M3737" s="298" t="s">
        <v>6324</v>
      </c>
      <c r="N3737" s="353">
        <v>662</v>
      </c>
      <c r="O3737" s="296"/>
      <c r="P3737" s="297"/>
      <c r="Q3737" s="293"/>
      <c r="R3737" s="293"/>
      <c r="S3737" s="293"/>
    </row>
    <row r="3738" spans="1:19" ht="15">
      <c r="A3738" s="293"/>
      <c r="B3738" s="247">
        <f t="shared" si="28"/>
        <v>7190</v>
      </c>
      <c r="C3738" s="293" t="s">
        <v>429</v>
      </c>
      <c r="D3738" s="294" t="s">
        <v>5647</v>
      </c>
      <c r="E3738" s="455">
        <v>2275</v>
      </c>
      <c r="F3738" s="293" t="s">
        <v>163</v>
      </c>
      <c r="G3738" s="293" t="s">
        <v>7</v>
      </c>
      <c r="H3738" s="544" t="s">
        <v>6336</v>
      </c>
      <c r="I3738" s="293" t="s">
        <v>164</v>
      </c>
      <c r="J3738" s="256" t="s">
        <v>4108</v>
      </c>
      <c r="K3738" s="293" t="s">
        <v>1751</v>
      </c>
      <c r="L3738" s="251" t="s">
        <v>6337</v>
      </c>
      <c r="M3738" s="298" t="s">
        <v>5646</v>
      </c>
      <c r="N3738" s="353">
        <v>610</v>
      </c>
      <c r="O3738" s="296"/>
      <c r="P3738" s="297"/>
      <c r="Q3738" s="293"/>
      <c r="R3738" s="293"/>
      <c r="S3738" s="293"/>
    </row>
    <row r="3739" spans="1:19" ht="15">
      <c r="A3739" s="293"/>
      <c r="B3739" s="247">
        <f t="shared" si="28"/>
        <v>7191</v>
      </c>
      <c r="C3739" s="293" t="s">
        <v>5557</v>
      </c>
      <c r="D3739" s="294" t="s">
        <v>5752</v>
      </c>
      <c r="E3739" s="455">
        <f>2250+270</f>
        <v>2520</v>
      </c>
      <c r="F3739" s="293" t="s">
        <v>5982</v>
      </c>
      <c r="G3739" s="293" t="s">
        <v>7</v>
      </c>
      <c r="H3739" s="544" t="s">
        <v>6336</v>
      </c>
      <c r="I3739" s="293" t="s">
        <v>164</v>
      </c>
      <c r="J3739" s="256" t="s">
        <v>6362</v>
      </c>
      <c r="K3739" s="293" t="s">
        <v>243</v>
      </c>
      <c r="L3739" s="251" t="s">
        <v>6338</v>
      </c>
      <c r="M3739" s="298" t="s">
        <v>5751</v>
      </c>
      <c r="N3739" s="353">
        <v>619</v>
      </c>
      <c r="O3739" s="296"/>
      <c r="P3739" s="297"/>
      <c r="Q3739" s="293"/>
      <c r="R3739" s="293"/>
      <c r="S3739" s="293"/>
    </row>
    <row r="3740" spans="1:19" ht="15">
      <c r="A3740" s="293"/>
      <c r="B3740" s="247">
        <f t="shared" si="28"/>
        <v>7192</v>
      </c>
      <c r="C3740" s="293" t="s">
        <v>429</v>
      </c>
      <c r="D3740" s="294" t="s">
        <v>4084</v>
      </c>
      <c r="E3740" s="455">
        <v>5200</v>
      </c>
      <c r="F3740" s="293" t="s">
        <v>198</v>
      </c>
      <c r="G3740" s="293" t="s">
        <v>7</v>
      </c>
      <c r="H3740" s="544" t="s">
        <v>6336</v>
      </c>
      <c r="I3740" s="293" t="s">
        <v>164</v>
      </c>
      <c r="J3740" s="256" t="s">
        <v>2606</v>
      </c>
      <c r="K3740" s="293" t="s">
        <v>1749</v>
      </c>
      <c r="L3740" s="251" t="s">
        <v>6339</v>
      </c>
      <c r="M3740" s="298" t="s">
        <v>4083</v>
      </c>
      <c r="N3740" s="353">
        <v>464</v>
      </c>
      <c r="O3740" s="296"/>
      <c r="P3740" s="297"/>
      <c r="Q3740" s="293"/>
      <c r="R3740" s="293"/>
      <c r="S3740" s="293"/>
    </row>
    <row r="3741" spans="1:19" ht="15">
      <c r="A3741" s="293"/>
      <c r="B3741" s="247">
        <f t="shared" si="28"/>
        <v>7193</v>
      </c>
      <c r="C3741" s="293" t="s">
        <v>429</v>
      </c>
      <c r="D3741" s="294" t="s">
        <v>6381</v>
      </c>
      <c r="E3741" s="455">
        <v>1500</v>
      </c>
      <c r="F3741" s="293" t="s">
        <v>198</v>
      </c>
      <c r="G3741" s="293" t="s">
        <v>4314</v>
      </c>
      <c r="H3741" s="544" t="s">
        <v>6336</v>
      </c>
      <c r="I3741" s="293" t="s">
        <v>164</v>
      </c>
      <c r="J3741" s="256" t="s">
        <v>4</v>
      </c>
      <c r="K3741" s="293" t="s">
        <v>1749</v>
      </c>
      <c r="L3741" s="251" t="s">
        <v>6340</v>
      </c>
      <c r="M3741" s="298" t="s">
        <v>8265</v>
      </c>
      <c r="N3741" s="353">
        <v>676</v>
      </c>
      <c r="O3741" s="296"/>
      <c r="P3741" s="297"/>
      <c r="Q3741" s="293"/>
      <c r="R3741" s="293"/>
      <c r="S3741" s="293"/>
    </row>
    <row r="3742" spans="1:19" ht="15">
      <c r="A3742" s="293"/>
      <c r="B3742" s="247">
        <f t="shared" si="28"/>
        <v>7194</v>
      </c>
      <c r="C3742" s="293" t="s">
        <v>429</v>
      </c>
      <c r="D3742" s="294" t="s">
        <v>6381</v>
      </c>
      <c r="E3742" s="455">
        <v>5000</v>
      </c>
      <c r="F3742" s="293" t="s">
        <v>198</v>
      </c>
      <c r="G3742" s="293" t="s">
        <v>4314</v>
      </c>
      <c r="H3742" s="544" t="s">
        <v>6336</v>
      </c>
      <c r="I3742" s="293" t="s">
        <v>164</v>
      </c>
      <c r="J3742" s="256" t="s">
        <v>6251</v>
      </c>
      <c r="K3742" s="293" t="s">
        <v>1749</v>
      </c>
      <c r="L3742" s="251" t="s">
        <v>6341</v>
      </c>
      <c r="M3742" s="298" t="s">
        <v>6380</v>
      </c>
      <c r="N3742" s="353">
        <v>676</v>
      </c>
      <c r="O3742" s="296"/>
      <c r="P3742" s="297"/>
      <c r="Q3742" s="293"/>
      <c r="R3742" s="293"/>
      <c r="S3742" s="293"/>
    </row>
    <row r="3743" spans="1:19" ht="15">
      <c r="A3743" s="293"/>
      <c r="B3743" s="247">
        <f t="shared" si="28"/>
        <v>7195</v>
      </c>
      <c r="C3743" s="293" t="s">
        <v>429</v>
      </c>
      <c r="D3743" s="294" t="s">
        <v>517</v>
      </c>
      <c r="E3743" s="455">
        <v>3497</v>
      </c>
      <c r="F3743" s="293" t="s">
        <v>198</v>
      </c>
      <c r="G3743" s="293" t="s">
        <v>7</v>
      </c>
      <c r="H3743" s="544" t="s">
        <v>6336</v>
      </c>
      <c r="I3743" s="293" t="s">
        <v>164</v>
      </c>
      <c r="J3743" s="256" t="s">
        <v>6363</v>
      </c>
      <c r="K3743" s="293" t="s">
        <v>1749</v>
      </c>
      <c r="L3743" s="251" t="s">
        <v>6342</v>
      </c>
      <c r="M3743" s="298" t="s">
        <v>841</v>
      </c>
      <c r="N3743" s="353">
        <v>560</v>
      </c>
      <c r="O3743" s="296"/>
      <c r="P3743" s="297"/>
      <c r="Q3743" s="293"/>
      <c r="R3743" s="293"/>
      <c r="S3743" s="293"/>
    </row>
    <row r="3744" spans="1:19" ht="15">
      <c r="A3744" s="293"/>
      <c r="B3744" s="247">
        <f t="shared" si="28"/>
        <v>7196</v>
      </c>
      <c r="C3744" s="293" t="s">
        <v>429</v>
      </c>
      <c r="D3744" s="294" t="s">
        <v>4240</v>
      </c>
      <c r="E3744" s="455">
        <v>5200</v>
      </c>
      <c r="F3744" s="293" t="s">
        <v>198</v>
      </c>
      <c r="G3744" s="293" t="s">
        <v>7</v>
      </c>
      <c r="H3744" s="544" t="s">
        <v>6336</v>
      </c>
      <c r="I3744" s="293" t="s">
        <v>164</v>
      </c>
      <c r="J3744" s="256" t="s">
        <v>3166</v>
      </c>
      <c r="K3744" s="293" t="s">
        <v>1749</v>
      </c>
      <c r="L3744" s="251" t="s">
        <v>6343</v>
      </c>
      <c r="M3744" s="298" t="s">
        <v>4239</v>
      </c>
      <c r="N3744" s="353">
        <v>470</v>
      </c>
      <c r="O3744" s="296"/>
      <c r="P3744" s="297"/>
      <c r="Q3744" s="293"/>
      <c r="R3744" s="293"/>
      <c r="S3744" s="293"/>
    </row>
    <row r="3745" spans="1:19" ht="15">
      <c r="A3745" s="293"/>
      <c r="B3745" s="247">
        <f t="shared" si="28"/>
        <v>7197</v>
      </c>
      <c r="C3745" s="293" t="s">
        <v>429</v>
      </c>
      <c r="D3745" s="294" t="s">
        <v>4958</v>
      </c>
      <c r="E3745" s="455">
        <v>3497</v>
      </c>
      <c r="F3745" s="293" t="s">
        <v>198</v>
      </c>
      <c r="G3745" s="293" t="s">
        <v>4314</v>
      </c>
      <c r="H3745" s="544" t="s">
        <v>6336</v>
      </c>
      <c r="I3745" s="293" t="s">
        <v>164</v>
      </c>
      <c r="J3745" s="256" t="s">
        <v>5417</v>
      </c>
      <c r="K3745" s="293" t="s">
        <v>1749</v>
      </c>
      <c r="L3745" s="251" t="s">
        <v>6344</v>
      </c>
      <c r="M3745" s="298" t="s">
        <v>4955</v>
      </c>
      <c r="N3745" s="353">
        <v>573</v>
      </c>
      <c r="O3745" s="296"/>
      <c r="P3745" s="297"/>
      <c r="Q3745" s="293"/>
      <c r="R3745" s="293"/>
      <c r="S3745" s="293"/>
    </row>
    <row r="3746" spans="1:19" ht="15">
      <c r="A3746" s="293"/>
      <c r="B3746" s="247">
        <f t="shared" si="28"/>
        <v>7198</v>
      </c>
      <c r="C3746" s="293" t="s">
        <v>5557</v>
      </c>
      <c r="D3746" s="294" t="s">
        <v>5573</v>
      </c>
      <c r="E3746" s="455">
        <v>1800</v>
      </c>
      <c r="F3746" s="293" t="s">
        <v>5969</v>
      </c>
      <c r="G3746" s="293" t="s">
        <v>5631</v>
      </c>
      <c r="H3746" s="544" t="s">
        <v>6336</v>
      </c>
      <c r="I3746" s="293" t="s">
        <v>164</v>
      </c>
      <c r="J3746" s="256" t="s">
        <v>3069</v>
      </c>
      <c r="K3746" s="293" t="s">
        <v>5970</v>
      </c>
      <c r="L3746" s="251" t="s">
        <v>6345</v>
      </c>
      <c r="M3746" s="298" t="s">
        <v>5572</v>
      </c>
      <c r="N3746" s="353">
        <v>604</v>
      </c>
      <c r="O3746" s="296"/>
      <c r="P3746" s="297"/>
      <c r="Q3746" s="293"/>
      <c r="R3746" s="293"/>
      <c r="S3746" s="293"/>
    </row>
    <row r="3747" spans="1:19" ht="15">
      <c r="A3747" s="293"/>
      <c r="B3747" s="247">
        <f t="shared" si="28"/>
        <v>7199</v>
      </c>
      <c r="C3747" s="293" t="s">
        <v>5557</v>
      </c>
      <c r="D3747" s="294" t="s">
        <v>5559</v>
      </c>
      <c r="E3747" s="455">
        <v>1800</v>
      </c>
      <c r="F3747" s="293" t="s">
        <v>5969</v>
      </c>
      <c r="G3747" s="293" t="s">
        <v>5631</v>
      </c>
      <c r="H3747" s="544" t="s">
        <v>6336</v>
      </c>
      <c r="I3747" s="293" t="s">
        <v>164</v>
      </c>
      <c r="J3747" s="256" t="s">
        <v>6364</v>
      </c>
      <c r="K3747" s="293" t="s">
        <v>5970</v>
      </c>
      <c r="L3747" s="251" t="s">
        <v>6346</v>
      </c>
      <c r="M3747" s="298" t="s">
        <v>5558</v>
      </c>
      <c r="N3747" s="353">
        <v>598</v>
      </c>
      <c r="O3747" s="296"/>
      <c r="P3747" s="297"/>
      <c r="Q3747" s="293"/>
      <c r="R3747" s="293"/>
      <c r="S3747" s="293"/>
    </row>
    <row r="3748" spans="1:19" ht="15">
      <c r="A3748" s="293"/>
      <c r="B3748" s="247">
        <f t="shared" si="28"/>
        <v>7200</v>
      </c>
      <c r="C3748" s="293" t="s">
        <v>5557</v>
      </c>
      <c r="D3748" s="294" t="s">
        <v>5567</v>
      </c>
      <c r="E3748" s="455">
        <v>1800</v>
      </c>
      <c r="F3748" s="293" t="s">
        <v>5969</v>
      </c>
      <c r="G3748" s="293" t="s">
        <v>5631</v>
      </c>
      <c r="H3748" s="544" t="s">
        <v>6336</v>
      </c>
      <c r="I3748" s="293" t="s">
        <v>164</v>
      </c>
      <c r="J3748" s="256" t="s">
        <v>3296</v>
      </c>
      <c r="K3748" s="293" t="s">
        <v>5970</v>
      </c>
      <c r="L3748" s="251" t="s">
        <v>6347</v>
      </c>
      <c r="M3748" s="298" t="s">
        <v>5566</v>
      </c>
      <c r="N3748" s="353">
        <v>602</v>
      </c>
      <c r="O3748" s="296"/>
      <c r="P3748" s="297"/>
      <c r="Q3748" s="293"/>
      <c r="R3748" s="293"/>
      <c r="S3748" s="293"/>
    </row>
    <row r="3749" spans="1:19" ht="15">
      <c r="A3749" s="293"/>
      <c r="B3749" s="247">
        <f t="shared" si="28"/>
        <v>7201</v>
      </c>
      <c r="C3749" s="293" t="s">
        <v>5557</v>
      </c>
      <c r="D3749" s="294" t="s">
        <v>5555</v>
      </c>
      <c r="E3749" s="455">
        <v>1800</v>
      </c>
      <c r="F3749" s="293" t="s">
        <v>5969</v>
      </c>
      <c r="G3749" s="293" t="s">
        <v>5631</v>
      </c>
      <c r="H3749" s="544" t="s">
        <v>6336</v>
      </c>
      <c r="I3749" s="293" t="s">
        <v>164</v>
      </c>
      <c r="J3749" s="256" t="s">
        <v>3069</v>
      </c>
      <c r="K3749" s="293" t="s">
        <v>5970</v>
      </c>
      <c r="L3749" s="251" t="s">
        <v>6348</v>
      </c>
      <c r="M3749" s="298" t="s">
        <v>5554</v>
      </c>
      <c r="N3749" s="353">
        <v>597</v>
      </c>
      <c r="O3749" s="296"/>
      <c r="P3749" s="297"/>
      <c r="Q3749" s="293"/>
      <c r="R3749" s="293"/>
      <c r="S3749" s="293"/>
    </row>
    <row r="3750" spans="1:19" ht="15">
      <c r="A3750" s="293"/>
      <c r="B3750" s="247">
        <f t="shared" si="28"/>
        <v>7202</v>
      </c>
      <c r="C3750" s="293" t="s">
        <v>5557</v>
      </c>
      <c r="D3750" s="294" t="s">
        <v>5625</v>
      </c>
      <c r="E3750" s="455">
        <v>1800</v>
      </c>
      <c r="F3750" s="293" t="s">
        <v>5969</v>
      </c>
      <c r="G3750" s="293" t="s">
        <v>5631</v>
      </c>
      <c r="H3750" s="544" t="s">
        <v>6336</v>
      </c>
      <c r="I3750" s="293" t="s">
        <v>164</v>
      </c>
      <c r="J3750" s="256" t="s">
        <v>3296</v>
      </c>
      <c r="K3750" s="293" t="s">
        <v>5970</v>
      </c>
      <c r="L3750" s="251" t="s">
        <v>6349</v>
      </c>
      <c r="M3750" s="298" t="s">
        <v>5624</v>
      </c>
      <c r="N3750" s="353">
        <v>609</v>
      </c>
      <c r="O3750" s="296"/>
      <c r="P3750" s="297"/>
      <c r="Q3750" s="293"/>
      <c r="R3750" s="293"/>
      <c r="S3750" s="293"/>
    </row>
    <row r="3751" spans="1:19" ht="15">
      <c r="A3751" s="293"/>
      <c r="B3751" s="247" t="s">
        <v>7780</v>
      </c>
      <c r="C3751" s="293" t="s">
        <v>429</v>
      </c>
      <c r="D3751" s="294" t="s">
        <v>4837</v>
      </c>
      <c r="E3751" s="455">
        <v>2275</v>
      </c>
      <c r="F3751" s="293" t="s">
        <v>518</v>
      </c>
      <c r="G3751" s="293" t="s">
        <v>7</v>
      </c>
      <c r="H3751" s="544">
        <v>45325</v>
      </c>
      <c r="I3751" s="293" t="s">
        <v>164</v>
      </c>
      <c r="J3751" s="256" t="s">
        <v>7781</v>
      </c>
      <c r="K3751" s="293" t="s">
        <v>1771</v>
      </c>
      <c r="L3751" s="251">
        <v>2</v>
      </c>
      <c r="M3751" s="298" t="s">
        <v>4836</v>
      </c>
      <c r="N3751" s="353">
        <v>563</v>
      </c>
      <c r="O3751" s="296"/>
      <c r="P3751" s="297"/>
      <c r="Q3751" s="293"/>
      <c r="R3751" s="293"/>
      <c r="S3751" s="293"/>
    </row>
    <row r="3752" spans="1:19" ht="15">
      <c r="A3752" s="293"/>
      <c r="B3752" s="247">
        <f>B3750+1</f>
        <v>7203</v>
      </c>
      <c r="C3752" s="293" t="s">
        <v>5557</v>
      </c>
      <c r="D3752" s="294" t="s">
        <v>5584</v>
      </c>
      <c r="E3752" s="455">
        <v>2520</v>
      </c>
      <c r="F3752" s="293" t="s">
        <v>5969</v>
      </c>
      <c r="G3752" s="293" t="s">
        <v>5631</v>
      </c>
      <c r="H3752" s="544">
        <v>45295</v>
      </c>
      <c r="I3752" s="293" t="s">
        <v>164</v>
      </c>
      <c r="J3752" s="256" t="s">
        <v>3069</v>
      </c>
      <c r="K3752" s="293" t="s">
        <v>5970</v>
      </c>
      <c r="L3752" s="251">
        <v>2221</v>
      </c>
      <c r="M3752" s="298" t="s">
        <v>5583</v>
      </c>
      <c r="N3752" s="353">
        <v>608</v>
      </c>
      <c r="O3752" s="296"/>
      <c r="P3752" s="297"/>
      <c r="Q3752" s="293"/>
      <c r="R3752" s="293"/>
      <c r="S3752" s="293"/>
    </row>
    <row r="3753" spans="1:19" ht="15">
      <c r="A3753" s="293"/>
      <c r="B3753" s="247">
        <f t="shared" ref="B3753:B3784" si="29">B3752+1</f>
        <v>7204</v>
      </c>
      <c r="C3753" s="293" t="s">
        <v>5557</v>
      </c>
      <c r="D3753" s="294" t="s">
        <v>5582</v>
      </c>
      <c r="E3753" s="455">
        <v>2520</v>
      </c>
      <c r="F3753" s="293" t="s">
        <v>5969</v>
      </c>
      <c r="G3753" s="293" t="s">
        <v>5631</v>
      </c>
      <c r="H3753" s="544">
        <v>45295</v>
      </c>
      <c r="I3753" s="293" t="s">
        <v>164</v>
      </c>
      <c r="J3753" s="256" t="s">
        <v>3069</v>
      </c>
      <c r="K3753" s="293" t="s">
        <v>5970</v>
      </c>
      <c r="L3753" s="251">
        <v>2222</v>
      </c>
      <c r="M3753" s="298" t="s">
        <v>5581</v>
      </c>
      <c r="N3753" s="353">
        <v>607</v>
      </c>
      <c r="O3753" s="296"/>
      <c r="P3753" s="297"/>
      <c r="Q3753" s="293"/>
      <c r="R3753" s="293"/>
      <c r="S3753" s="293"/>
    </row>
    <row r="3754" spans="1:19" ht="15">
      <c r="A3754" s="293"/>
      <c r="B3754" s="247">
        <f t="shared" si="29"/>
        <v>7205</v>
      </c>
      <c r="C3754" s="293" t="s">
        <v>5557</v>
      </c>
      <c r="D3754" s="294" t="s">
        <v>818</v>
      </c>
      <c r="E3754" s="455">
        <v>1800</v>
      </c>
      <c r="F3754" s="293" t="s">
        <v>5982</v>
      </c>
      <c r="G3754" s="293" t="s">
        <v>5631</v>
      </c>
      <c r="H3754" s="544" t="s">
        <v>6336</v>
      </c>
      <c r="I3754" s="293" t="s">
        <v>164</v>
      </c>
      <c r="J3754" s="256" t="s">
        <v>3069</v>
      </c>
      <c r="K3754" s="293" t="s">
        <v>243</v>
      </c>
      <c r="L3754" s="251" t="s">
        <v>6352</v>
      </c>
      <c r="M3754" s="298" t="s">
        <v>860</v>
      </c>
      <c r="N3754" s="353">
        <v>643</v>
      </c>
      <c r="O3754" s="296"/>
      <c r="P3754" s="297"/>
      <c r="Q3754" s="293"/>
      <c r="R3754" s="293"/>
      <c r="S3754" s="293"/>
    </row>
    <row r="3755" spans="1:19" ht="15">
      <c r="A3755" s="293"/>
      <c r="B3755" s="247">
        <f t="shared" si="29"/>
        <v>7206</v>
      </c>
      <c r="C3755" s="293" t="s">
        <v>5557</v>
      </c>
      <c r="D3755" s="294" t="s">
        <v>5984</v>
      </c>
      <c r="E3755" s="455">
        <v>1800</v>
      </c>
      <c r="F3755" s="293" t="s">
        <v>5982</v>
      </c>
      <c r="G3755" s="293" t="s">
        <v>5631</v>
      </c>
      <c r="H3755" s="544" t="s">
        <v>6336</v>
      </c>
      <c r="I3755" s="293" t="s">
        <v>164</v>
      </c>
      <c r="J3755" s="256" t="s">
        <v>6031</v>
      </c>
      <c r="K3755" s="293" t="s">
        <v>243</v>
      </c>
      <c r="L3755" s="251" t="s">
        <v>6353</v>
      </c>
      <c r="M3755" s="298" t="s">
        <v>5983</v>
      </c>
      <c r="N3755" s="353">
        <v>644</v>
      </c>
      <c r="O3755" s="296"/>
      <c r="P3755" s="297"/>
      <c r="Q3755" s="293"/>
      <c r="R3755" s="293"/>
      <c r="S3755" s="293"/>
    </row>
    <row r="3756" spans="1:19" ht="15">
      <c r="A3756" s="293"/>
      <c r="B3756" s="247">
        <f t="shared" si="29"/>
        <v>7207</v>
      </c>
      <c r="C3756" s="293" t="s">
        <v>5557</v>
      </c>
      <c r="D3756" s="294" t="s">
        <v>5962</v>
      </c>
      <c r="E3756" s="455">
        <v>1800</v>
      </c>
      <c r="F3756" s="293" t="s">
        <v>5982</v>
      </c>
      <c r="G3756" s="293" t="s">
        <v>5631</v>
      </c>
      <c r="H3756" s="544" t="s">
        <v>6336</v>
      </c>
      <c r="I3756" s="293" t="s">
        <v>164</v>
      </c>
      <c r="J3756" s="256" t="s">
        <v>6031</v>
      </c>
      <c r="K3756" s="293" t="s">
        <v>243</v>
      </c>
      <c r="L3756" s="251" t="s">
        <v>6354</v>
      </c>
      <c r="M3756" s="298" t="s">
        <v>5961</v>
      </c>
      <c r="N3756" s="353">
        <v>642</v>
      </c>
      <c r="O3756" s="296"/>
      <c r="P3756" s="297"/>
      <c r="Q3756" s="293"/>
      <c r="R3756" s="293"/>
      <c r="S3756" s="293"/>
    </row>
    <row r="3757" spans="1:19" ht="15">
      <c r="A3757" s="293"/>
      <c r="B3757" s="247">
        <f t="shared" si="29"/>
        <v>7208</v>
      </c>
      <c r="C3757" s="293" t="s">
        <v>5557</v>
      </c>
      <c r="D3757" s="294" t="s">
        <v>5959</v>
      </c>
      <c r="E3757" s="455">
        <v>1800</v>
      </c>
      <c r="F3757" s="293" t="s">
        <v>5982</v>
      </c>
      <c r="G3757" s="293" t="s">
        <v>5631</v>
      </c>
      <c r="H3757" s="544" t="s">
        <v>6336</v>
      </c>
      <c r="I3757" s="293" t="s">
        <v>164</v>
      </c>
      <c r="J3757" s="256" t="s">
        <v>6031</v>
      </c>
      <c r="K3757" s="293" t="s">
        <v>243</v>
      </c>
      <c r="L3757" s="251" t="s">
        <v>6355</v>
      </c>
      <c r="M3757" s="298" t="s">
        <v>5958</v>
      </c>
      <c r="N3757" s="353">
        <v>641</v>
      </c>
      <c r="O3757" s="296"/>
      <c r="P3757" s="297"/>
      <c r="Q3757" s="293"/>
      <c r="R3757" s="293"/>
      <c r="S3757" s="293"/>
    </row>
    <row r="3758" spans="1:19" ht="15">
      <c r="A3758" s="293"/>
      <c r="B3758" s="247">
        <f t="shared" si="29"/>
        <v>7209</v>
      </c>
      <c r="C3758" s="293" t="s">
        <v>429</v>
      </c>
      <c r="D3758" s="294" t="s">
        <v>2222</v>
      </c>
      <c r="E3758" s="455">
        <v>1000</v>
      </c>
      <c r="F3758" s="293" t="s">
        <v>163</v>
      </c>
      <c r="G3758" s="293" t="s">
        <v>7</v>
      </c>
      <c r="H3758" s="544" t="s">
        <v>6328</v>
      </c>
      <c r="I3758" s="293" t="s">
        <v>224</v>
      </c>
      <c r="J3758" s="256" t="s">
        <v>2403</v>
      </c>
      <c r="K3758" s="293" t="s">
        <v>1751</v>
      </c>
      <c r="L3758" s="251" t="s">
        <v>6356</v>
      </c>
      <c r="M3758" s="298" t="s">
        <v>2013</v>
      </c>
      <c r="N3758" s="353">
        <v>347</v>
      </c>
      <c r="O3758" s="296"/>
      <c r="P3758" s="297"/>
      <c r="Q3758" s="293"/>
      <c r="R3758" s="293"/>
      <c r="S3758" s="293"/>
    </row>
    <row r="3759" spans="1:19" ht="15">
      <c r="A3759" s="293"/>
      <c r="B3759" s="247">
        <f t="shared" si="29"/>
        <v>7210</v>
      </c>
      <c r="C3759" s="293" t="s">
        <v>429</v>
      </c>
      <c r="D3759" s="294" t="s">
        <v>4523</v>
      </c>
      <c r="E3759" s="455">
        <v>5200</v>
      </c>
      <c r="F3759" s="293" t="s">
        <v>865</v>
      </c>
      <c r="G3759" s="293" t="s">
        <v>7</v>
      </c>
      <c r="H3759" s="544" t="s">
        <v>6328</v>
      </c>
      <c r="I3759" s="293" t="s">
        <v>164</v>
      </c>
      <c r="J3759" s="256" t="s">
        <v>5804</v>
      </c>
      <c r="K3759" s="293" t="s">
        <v>1770</v>
      </c>
      <c r="L3759" s="251" t="s">
        <v>6357</v>
      </c>
      <c r="M3759" s="298" t="s">
        <v>4522</v>
      </c>
      <c r="N3759" s="353">
        <v>496</v>
      </c>
      <c r="O3759" s="296"/>
      <c r="P3759" s="297"/>
      <c r="Q3759" s="293"/>
      <c r="R3759" s="293"/>
      <c r="S3759" s="293"/>
    </row>
    <row r="3760" spans="1:19" ht="15">
      <c r="A3760" s="293"/>
      <c r="B3760" s="247">
        <f t="shared" si="29"/>
        <v>7211</v>
      </c>
      <c r="C3760" s="293" t="s">
        <v>429</v>
      </c>
      <c r="D3760" s="294" t="s">
        <v>4133</v>
      </c>
      <c r="E3760" s="455">
        <v>5200</v>
      </c>
      <c r="F3760" s="293" t="s">
        <v>865</v>
      </c>
      <c r="G3760" s="293" t="s">
        <v>7</v>
      </c>
      <c r="H3760" s="544" t="s">
        <v>6328</v>
      </c>
      <c r="I3760" s="293" t="s">
        <v>164</v>
      </c>
      <c r="J3760" s="256" t="s">
        <v>3223</v>
      </c>
      <c r="K3760" s="293" t="s">
        <v>1770</v>
      </c>
      <c r="L3760" s="251" t="s">
        <v>6358</v>
      </c>
      <c r="M3760" s="298" t="s">
        <v>4132</v>
      </c>
      <c r="N3760" s="353">
        <v>466</v>
      </c>
      <c r="O3760" s="296"/>
      <c r="P3760" s="297"/>
      <c r="Q3760" s="293"/>
      <c r="R3760" s="293"/>
      <c r="S3760" s="293"/>
    </row>
    <row r="3761" spans="1:19" ht="15">
      <c r="A3761" s="293"/>
      <c r="B3761" s="247">
        <f t="shared" si="29"/>
        <v>7212</v>
      </c>
      <c r="C3761" s="293" t="s">
        <v>429</v>
      </c>
      <c r="D3761" s="294" t="s">
        <v>90</v>
      </c>
      <c r="E3761" s="455">
        <v>1850</v>
      </c>
      <c r="F3761" s="293" t="s">
        <v>166</v>
      </c>
      <c r="G3761" s="293" t="s">
        <v>7</v>
      </c>
      <c r="H3761" s="544" t="s">
        <v>6328</v>
      </c>
      <c r="I3761" s="293" t="s">
        <v>164</v>
      </c>
      <c r="J3761" s="256" t="s">
        <v>2330</v>
      </c>
      <c r="K3761" s="293" t="s">
        <v>903</v>
      </c>
      <c r="L3761" s="251" t="s">
        <v>6359</v>
      </c>
      <c r="M3761" s="298" t="s">
        <v>91</v>
      </c>
      <c r="N3761" s="353">
        <v>218</v>
      </c>
      <c r="O3761" s="296"/>
      <c r="P3761" s="297"/>
      <c r="Q3761" s="293"/>
      <c r="R3761" s="293"/>
      <c r="S3761" s="293"/>
    </row>
    <row r="3762" spans="1:19" ht="15">
      <c r="A3762" s="293"/>
      <c r="B3762" s="247">
        <f t="shared" si="29"/>
        <v>7213</v>
      </c>
      <c r="C3762" s="293" t="s">
        <v>5557</v>
      </c>
      <c r="D3762" s="294" t="s">
        <v>5584</v>
      </c>
      <c r="E3762" s="455">
        <v>2520</v>
      </c>
      <c r="F3762" s="293" t="s">
        <v>5969</v>
      </c>
      <c r="G3762" s="293" t="s">
        <v>5631</v>
      </c>
      <c r="H3762" s="544" t="s">
        <v>6336</v>
      </c>
      <c r="I3762" s="293" t="s">
        <v>164</v>
      </c>
      <c r="J3762" s="256" t="s">
        <v>3296</v>
      </c>
      <c r="K3762" s="293" t="s">
        <v>5970</v>
      </c>
      <c r="L3762" s="251" t="s">
        <v>6350</v>
      </c>
      <c r="M3762" s="298" t="s">
        <v>5583</v>
      </c>
      <c r="N3762" s="353">
        <v>608</v>
      </c>
      <c r="O3762" s="296"/>
      <c r="P3762" s="297"/>
      <c r="Q3762" s="293"/>
      <c r="R3762" s="293"/>
      <c r="S3762" s="293"/>
    </row>
    <row r="3763" spans="1:19" ht="15.6" thickBot="1">
      <c r="A3763" s="293"/>
      <c r="B3763" s="247">
        <f t="shared" si="29"/>
        <v>7214</v>
      </c>
      <c r="C3763" s="293" t="s">
        <v>5557</v>
      </c>
      <c r="D3763" s="294" t="s">
        <v>5582</v>
      </c>
      <c r="E3763" s="267">
        <v>2520</v>
      </c>
      <c r="F3763" s="293" t="s">
        <v>5969</v>
      </c>
      <c r="G3763" s="293" t="s">
        <v>5631</v>
      </c>
      <c r="H3763" s="544" t="s">
        <v>6336</v>
      </c>
      <c r="I3763" s="293" t="s">
        <v>164</v>
      </c>
      <c r="J3763" s="256" t="s">
        <v>3296</v>
      </c>
      <c r="K3763" s="293" t="s">
        <v>5970</v>
      </c>
      <c r="L3763" s="251" t="s">
        <v>6351</v>
      </c>
      <c r="M3763" s="298" t="s">
        <v>5581</v>
      </c>
      <c r="N3763" s="353">
        <v>607</v>
      </c>
      <c r="O3763" s="296"/>
      <c r="P3763" s="297"/>
      <c r="Q3763" s="293"/>
      <c r="R3763" s="293"/>
      <c r="S3763" s="293"/>
    </row>
    <row r="3764" spans="1:19" ht="30.6" thickBot="1">
      <c r="A3764" s="293"/>
      <c r="B3764" s="247">
        <f t="shared" si="29"/>
        <v>7215</v>
      </c>
      <c r="C3764" s="603" t="s">
        <v>294</v>
      </c>
      <c r="D3764" s="604" t="s">
        <v>6386</v>
      </c>
      <c r="E3764" s="605">
        <v>10000</v>
      </c>
      <c r="F3764" s="603" t="s">
        <v>198</v>
      </c>
      <c r="G3764" s="603" t="s">
        <v>7</v>
      </c>
      <c r="H3764" s="606">
        <v>45306</v>
      </c>
      <c r="I3764" s="603" t="s">
        <v>4</v>
      </c>
      <c r="J3764" s="603" t="s">
        <v>7797</v>
      </c>
      <c r="K3764" s="603" t="s">
        <v>1749</v>
      </c>
      <c r="L3764" s="607">
        <v>3442</v>
      </c>
      <c r="M3764" s="603" t="s">
        <v>6312</v>
      </c>
      <c r="N3764" s="607">
        <v>660</v>
      </c>
      <c r="O3764" s="296"/>
      <c r="P3764" s="297"/>
      <c r="Q3764" s="293"/>
      <c r="R3764" s="293"/>
      <c r="S3764" s="293"/>
    </row>
    <row r="3765" spans="1:19" ht="30.6" thickBot="1">
      <c r="A3765" s="293"/>
      <c r="B3765" s="247">
        <f t="shared" si="29"/>
        <v>7216</v>
      </c>
      <c r="C3765" s="609" t="s">
        <v>427</v>
      </c>
      <c r="D3765" s="609" t="s">
        <v>6384</v>
      </c>
      <c r="E3765" s="610">
        <v>6500</v>
      </c>
      <c r="F3765" s="609" t="s">
        <v>198</v>
      </c>
      <c r="G3765" s="609" t="s">
        <v>7</v>
      </c>
      <c r="H3765" s="611">
        <v>45328</v>
      </c>
      <c r="I3765" s="609" t="s">
        <v>164</v>
      </c>
      <c r="J3765" s="609" t="s">
        <v>6385</v>
      </c>
      <c r="K3765" s="609" t="s">
        <v>1749</v>
      </c>
      <c r="L3765" s="612">
        <v>1975825</v>
      </c>
      <c r="M3765" s="609" t="s">
        <v>6383</v>
      </c>
      <c r="N3765" s="612">
        <v>677</v>
      </c>
      <c r="O3765" s="296"/>
      <c r="P3765" s="297"/>
      <c r="Q3765" s="293"/>
      <c r="R3765" s="293"/>
      <c r="S3765" s="293"/>
    </row>
    <row r="3766" spans="1:19" ht="15.6" thickBot="1">
      <c r="A3766" s="293"/>
      <c r="B3766" s="247">
        <f t="shared" si="29"/>
        <v>7217</v>
      </c>
      <c r="C3766" s="293" t="s">
        <v>429</v>
      </c>
      <c r="D3766" s="294" t="s">
        <v>375</v>
      </c>
      <c r="E3766" s="455">
        <v>2800</v>
      </c>
      <c r="F3766" s="707" t="s">
        <v>198</v>
      </c>
      <c r="G3766" s="707" t="s">
        <v>7</v>
      </c>
      <c r="H3766" s="708" t="s">
        <v>7944</v>
      </c>
      <c r="I3766" s="707" t="s">
        <v>164</v>
      </c>
      <c r="J3766" s="709" t="s">
        <v>8751</v>
      </c>
      <c r="K3766" s="293" t="s">
        <v>1749</v>
      </c>
      <c r="L3766" s="251" t="s">
        <v>7951</v>
      </c>
      <c r="M3766" s="298" t="s">
        <v>1164</v>
      </c>
      <c r="N3766" s="711">
        <v>468</v>
      </c>
      <c r="O3766" s="296"/>
      <c r="P3766" s="297"/>
      <c r="Q3766" s="293"/>
      <c r="R3766" s="293"/>
      <c r="S3766" s="293"/>
    </row>
    <row r="3767" spans="1:19" ht="30.6" thickBot="1">
      <c r="A3767" s="293"/>
      <c r="B3767" s="247">
        <f t="shared" si="29"/>
        <v>7218</v>
      </c>
      <c r="C3767" s="609" t="s">
        <v>429</v>
      </c>
      <c r="D3767" s="609" t="s">
        <v>4482</v>
      </c>
      <c r="E3767" s="610">
        <v>5200</v>
      </c>
      <c r="F3767" s="609" t="s">
        <v>198</v>
      </c>
      <c r="G3767" s="609" t="s">
        <v>7</v>
      </c>
      <c r="H3767" s="611">
        <v>45328</v>
      </c>
      <c r="I3767" s="609" t="s">
        <v>164</v>
      </c>
      <c r="J3767" s="609" t="s">
        <v>6388</v>
      </c>
      <c r="K3767" s="609" t="s">
        <v>1749</v>
      </c>
      <c r="L3767" s="612">
        <v>1932929</v>
      </c>
      <c r="M3767" s="609" t="s">
        <v>4479</v>
      </c>
      <c r="N3767" s="612">
        <v>492</v>
      </c>
      <c r="O3767" s="296"/>
      <c r="P3767" s="297"/>
      <c r="Q3767" s="293"/>
      <c r="R3767" s="293"/>
      <c r="S3767" s="293"/>
    </row>
    <row r="3768" spans="1:19" ht="30.6" thickBot="1">
      <c r="A3768" s="293"/>
      <c r="B3768" s="247">
        <f t="shared" si="29"/>
        <v>7219</v>
      </c>
      <c r="C3768" s="613" t="s">
        <v>429</v>
      </c>
      <c r="D3768" s="613" t="s">
        <v>5309</v>
      </c>
      <c r="E3768" s="614">
        <v>1650</v>
      </c>
      <c r="F3768" s="613" t="s">
        <v>166</v>
      </c>
      <c r="G3768" s="613" t="s">
        <v>7</v>
      </c>
      <c r="H3768" s="615">
        <v>45328</v>
      </c>
      <c r="I3768" s="613" t="s">
        <v>164</v>
      </c>
      <c r="J3768" s="613" t="s">
        <v>6389</v>
      </c>
      <c r="K3768" s="613" t="s">
        <v>903</v>
      </c>
      <c r="L3768" s="616">
        <v>1830746</v>
      </c>
      <c r="M3768" s="613" t="s">
        <v>5308</v>
      </c>
      <c r="N3768" s="616">
        <v>588</v>
      </c>
      <c r="O3768" s="296"/>
      <c r="P3768" s="297"/>
      <c r="Q3768" s="293"/>
      <c r="R3768" s="293"/>
      <c r="S3768" s="293"/>
    </row>
    <row r="3769" spans="1:19" ht="30.6" thickBot="1">
      <c r="A3769" s="293"/>
      <c r="B3769" s="247">
        <f t="shared" si="29"/>
        <v>7220</v>
      </c>
      <c r="C3769" s="609" t="s">
        <v>429</v>
      </c>
      <c r="D3769" s="609" t="s">
        <v>4525</v>
      </c>
      <c r="E3769" s="610">
        <v>3497</v>
      </c>
      <c r="F3769" s="609" t="s">
        <v>198</v>
      </c>
      <c r="G3769" s="609" t="s">
        <v>7</v>
      </c>
      <c r="H3769" s="611">
        <v>45329</v>
      </c>
      <c r="I3769" s="609" t="s">
        <v>164</v>
      </c>
      <c r="J3769" s="609" t="s">
        <v>3055</v>
      </c>
      <c r="K3769" s="609" t="s">
        <v>1749</v>
      </c>
      <c r="L3769" s="612">
        <v>290638</v>
      </c>
      <c r="M3769" s="609" t="s">
        <v>4524</v>
      </c>
      <c r="N3769" s="612">
        <v>497</v>
      </c>
      <c r="O3769" s="296"/>
      <c r="P3769" s="297"/>
      <c r="Q3769" s="293"/>
      <c r="R3769" s="293"/>
      <c r="S3769" s="293"/>
    </row>
    <row r="3770" spans="1:19" ht="15.6" thickBot="1">
      <c r="A3770" s="293"/>
      <c r="B3770" s="247">
        <f t="shared" si="29"/>
        <v>7221</v>
      </c>
      <c r="C3770" s="613" t="s">
        <v>5557</v>
      </c>
      <c r="D3770" s="613" t="s">
        <v>5564</v>
      </c>
      <c r="E3770" s="614">
        <v>2520</v>
      </c>
      <c r="F3770" s="613" t="s">
        <v>5969</v>
      </c>
      <c r="G3770" s="613" t="s">
        <v>7</v>
      </c>
      <c r="H3770" s="615">
        <v>45328</v>
      </c>
      <c r="I3770" s="613" t="s">
        <v>164</v>
      </c>
      <c r="J3770" s="613" t="s">
        <v>6364</v>
      </c>
      <c r="K3770" s="613" t="s">
        <v>279</v>
      </c>
      <c r="L3770" s="616">
        <v>3258015</v>
      </c>
      <c r="M3770" s="613" t="s">
        <v>5563</v>
      </c>
      <c r="N3770" s="616">
        <v>601</v>
      </c>
      <c r="O3770" s="296"/>
      <c r="P3770" s="297"/>
      <c r="Q3770" s="293"/>
      <c r="R3770" s="293"/>
      <c r="S3770" s="293"/>
    </row>
    <row r="3771" spans="1:19" ht="16.2" thickBot="1">
      <c r="A3771" s="293"/>
      <c r="B3771" s="247">
        <f t="shared" si="29"/>
        <v>7222</v>
      </c>
      <c r="C3771" s="609" t="s">
        <v>5557</v>
      </c>
      <c r="D3771" s="609" t="s">
        <v>5579</v>
      </c>
      <c r="E3771" s="610">
        <v>2520</v>
      </c>
      <c r="F3771" s="609" t="s">
        <v>5969</v>
      </c>
      <c r="G3771" s="609" t="s">
        <v>7</v>
      </c>
      <c r="H3771" s="611">
        <v>45296</v>
      </c>
      <c r="I3771" s="609" t="s">
        <v>164</v>
      </c>
      <c r="J3771" s="608" t="s">
        <v>6177</v>
      </c>
      <c r="K3771" s="609" t="s">
        <v>279</v>
      </c>
      <c r="L3771" s="612">
        <v>2706</v>
      </c>
      <c r="M3771" s="609" t="s">
        <v>5578</v>
      </c>
      <c r="N3771" s="612">
        <v>606</v>
      </c>
      <c r="O3771" s="296"/>
      <c r="P3771" s="297"/>
      <c r="Q3771" s="293"/>
      <c r="R3771" s="293"/>
      <c r="S3771" s="293"/>
    </row>
    <row r="3772" spans="1:19" ht="46.35" customHeight="1" thickBot="1">
      <c r="A3772" s="293"/>
      <c r="B3772" s="247">
        <f t="shared" si="29"/>
        <v>7223</v>
      </c>
      <c r="C3772" s="613" t="s">
        <v>5557</v>
      </c>
      <c r="D3772" s="613" t="s">
        <v>6069</v>
      </c>
      <c r="E3772" s="614">
        <v>2520</v>
      </c>
      <c r="F3772" s="613" t="s">
        <v>5982</v>
      </c>
      <c r="G3772" s="613" t="s">
        <v>7</v>
      </c>
      <c r="H3772" s="615">
        <v>45328</v>
      </c>
      <c r="I3772" s="613" t="s">
        <v>164</v>
      </c>
      <c r="J3772" s="613" t="s">
        <v>6031</v>
      </c>
      <c r="K3772" s="613" t="s">
        <v>243</v>
      </c>
      <c r="L3772" s="616">
        <v>3327944</v>
      </c>
      <c r="M3772" s="613" t="s">
        <v>6067</v>
      </c>
      <c r="N3772" s="616">
        <v>640</v>
      </c>
      <c r="O3772" s="296"/>
      <c r="P3772" s="297"/>
      <c r="Q3772" s="293"/>
      <c r="R3772" s="293"/>
      <c r="S3772" s="293"/>
    </row>
    <row r="3773" spans="1:19" ht="16.2" thickBot="1">
      <c r="A3773" s="293"/>
      <c r="B3773" s="247">
        <f t="shared" si="29"/>
        <v>7224</v>
      </c>
      <c r="C3773" s="609" t="s">
        <v>5557</v>
      </c>
      <c r="D3773" s="609" t="s">
        <v>5562</v>
      </c>
      <c r="E3773" s="610">
        <v>2520</v>
      </c>
      <c r="F3773" s="609" t="s">
        <v>5969</v>
      </c>
      <c r="G3773" s="609" t="s">
        <v>7</v>
      </c>
      <c r="H3773" s="617">
        <v>45296</v>
      </c>
      <c r="I3773" s="609" t="s">
        <v>164</v>
      </c>
      <c r="J3773" s="608" t="s">
        <v>6397</v>
      </c>
      <c r="K3773" s="609" t="s">
        <v>279</v>
      </c>
      <c r="L3773" s="612">
        <v>1202</v>
      </c>
      <c r="M3773" s="609" t="s">
        <v>5561</v>
      </c>
      <c r="N3773" s="612">
        <v>600</v>
      </c>
      <c r="O3773" s="296"/>
      <c r="P3773" s="297"/>
      <c r="Q3773" s="293"/>
      <c r="R3773" s="293"/>
      <c r="S3773" s="293"/>
    </row>
    <row r="3774" spans="1:19" ht="30.6" thickBot="1">
      <c r="A3774" s="293"/>
      <c r="B3774" s="247">
        <f t="shared" si="29"/>
        <v>7225</v>
      </c>
      <c r="C3774" s="613" t="s">
        <v>429</v>
      </c>
      <c r="D3774" s="613" t="s">
        <v>2933</v>
      </c>
      <c r="E3774" s="614">
        <v>3497</v>
      </c>
      <c r="F3774" s="613" t="s">
        <v>198</v>
      </c>
      <c r="G3774" s="613" t="s">
        <v>7</v>
      </c>
      <c r="H3774" s="615">
        <v>45328</v>
      </c>
      <c r="I3774" s="613" t="s">
        <v>164</v>
      </c>
      <c r="J3774" s="613" t="s">
        <v>3098</v>
      </c>
      <c r="K3774" s="613" t="s">
        <v>1749</v>
      </c>
      <c r="L3774" s="616">
        <v>3192645</v>
      </c>
      <c r="M3774" s="613" t="s">
        <v>2932</v>
      </c>
      <c r="N3774" s="616">
        <v>445</v>
      </c>
      <c r="O3774" s="296"/>
      <c r="P3774" s="297"/>
      <c r="Q3774" s="293"/>
      <c r="R3774" s="293"/>
      <c r="S3774" s="293"/>
    </row>
    <row r="3775" spans="1:19" ht="15.6" thickBot="1">
      <c r="A3775" s="293"/>
      <c r="B3775" s="247">
        <f t="shared" si="29"/>
        <v>7226</v>
      </c>
      <c r="C3775" s="609" t="s">
        <v>429</v>
      </c>
      <c r="D3775" s="609" t="s">
        <v>725</v>
      </c>
      <c r="E3775" s="610">
        <v>3350</v>
      </c>
      <c r="F3775" s="609" t="s">
        <v>518</v>
      </c>
      <c r="G3775" s="609" t="s">
        <v>7</v>
      </c>
      <c r="H3775" s="611">
        <v>45328</v>
      </c>
      <c r="I3775" s="609" t="s">
        <v>164</v>
      </c>
      <c r="J3775" s="609" t="s">
        <v>6390</v>
      </c>
      <c r="K3775" s="293" t="s">
        <v>1771</v>
      </c>
      <c r="L3775" s="612">
        <v>2955417</v>
      </c>
      <c r="M3775" s="609" t="s">
        <v>842</v>
      </c>
      <c r="N3775" s="612">
        <v>371</v>
      </c>
      <c r="O3775" s="296"/>
      <c r="P3775" s="297"/>
      <c r="Q3775" s="293"/>
      <c r="R3775" s="293"/>
      <c r="S3775" s="293"/>
    </row>
    <row r="3776" spans="1:19" ht="30.6" thickBot="1">
      <c r="A3776" s="293"/>
      <c r="B3776" s="247">
        <f t="shared" si="29"/>
        <v>7227</v>
      </c>
      <c r="C3776" s="613" t="s">
        <v>429</v>
      </c>
      <c r="D3776" s="613" t="s">
        <v>6242</v>
      </c>
      <c r="E3776" s="614">
        <v>2000</v>
      </c>
      <c r="F3776" s="613" t="s">
        <v>163</v>
      </c>
      <c r="G3776" s="613" t="s">
        <v>7</v>
      </c>
      <c r="H3776" s="615">
        <v>45328</v>
      </c>
      <c r="I3776" s="613" t="s">
        <v>164</v>
      </c>
      <c r="J3776" s="613" t="s">
        <v>6391</v>
      </c>
      <c r="K3776" s="613" t="s">
        <v>1751</v>
      </c>
      <c r="L3776" s="616">
        <v>3017949</v>
      </c>
      <c r="M3776" s="613" t="s">
        <v>6241</v>
      </c>
      <c r="N3776" s="616">
        <v>655</v>
      </c>
      <c r="O3776" s="296"/>
      <c r="P3776" s="297"/>
      <c r="Q3776" s="293"/>
      <c r="R3776" s="293"/>
      <c r="S3776" s="293"/>
    </row>
    <row r="3777" spans="1:19" ht="30.6" thickBot="1">
      <c r="A3777" s="293"/>
      <c r="B3777" s="247">
        <f t="shared" si="29"/>
        <v>7228</v>
      </c>
      <c r="C3777" s="609" t="s">
        <v>294</v>
      </c>
      <c r="D3777" s="609" t="s">
        <v>5749</v>
      </c>
      <c r="E3777" s="610">
        <v>20000</v>
      </c>
      <c r="F3777" s="609" t="s">
        <v>255</v>
      </c>
      <c r="G3777" s="609" t="s">
        <v>7</v>
      </c>
      <c r="H3777" s="611">
        <v>45328</v>
      </c>
      <c r="I3777" s="609" t="s">
        <v>164</v>
      </c>
      <c r="J3777" s="609" t="s">
        <v>5034</v>
      </c>
      <c r="K3777" s="609" t="s">
        <v>1774</v>
      </c>
      <c r="L3777" s="612">
        <v>2655495</v>
      </c>
      <c r="M3777" s="609" t="s">
        <v>6311</v>
      </c>
      <c r="N3777" s="612">
        <v>659</v>
      </c>
      <c r="O3777" s="296"/>
      <c r="P3777" s="297"/>
      <c r="Q3777" s="293"/>
      <c r="R3777" s="293"/>
      <c r="S3777" s="293"/>
    </row>
    <row r="3778" spans="1:19" ht="30.6" thickBot="1">
      <c r="A3778" s="293"/>
      <c r="B3778" s="247">
        <f t="shared" si="29"/>
        <v>7229</v>
      </c>
      <c r="C3778" s="613" t="s">
        <v>429</v>
      </c>
      <c r="D3778" s="613" t="s">
        <v>4922</v>
      </c>
      <c r="E3778" s="614">
        <v>3497</v>
      </c>
      <c r="F3778" s="613" t="s">
        <v>198</v>
      </c>
      <c r="G3778" s="613" t="s">
        <v>7</v>
      </c>
      <c r="H3778" s="615">
        <v>45323</v>
      </c>
      <c r="I3778" s="613" t="s">
        <v>164</v>
      </c>
      <c r="J3778" s="613" t="s">
        <v>3188</v>
      </c>
      <c r="K3778" s="613" t="s">
        <v>1749</v>
      </c>
      <c r="L3778" s="616">
        <v>546072</v>
      </c>
      <c r="M3778" s="613" t="s">
        <v>4921</v>
      </c>
      <c r="N3778" s="616">
        <v>572</v>
      </c>
      <c r="O3778" s="296"/>
      <c r="P3778" s="297"/>
      <c r="Q3778" s="293"/>
      <c r="R3778" s="293"/>
      <c r="S3778" s="293"/>
    </row>
    <row r="3779" spans="1:19" ht="30.6" thickBot="1">
      <c r="A3779" s="293"/>
      <c r="B3779" s="247">
        <f t="shared" si="29"/>
        <v>7230</v>
      </c>
      <c r="C3779" s="609" t="s">
        <v>294</v>
      </c>
      <c r="D3779" s="609" t="s">
        <v>6181</v>
      </c>
      <c r="E3779" s="610">
        <v>3500</v>
      </c>
      <c r="F3779" s="609" t="s">
        <v>255</v>
      </c>
      <c r="G3779" s="609" t="s">
        <v>6392</v>
      </c>
      <c r="H3779" s="611">
        <v>45323</v>
      </c>
      <c r="I3779" s="609" t="s">
        <v>164</v>
      </c>
      <c r="J3779" s="609" t="s">
        <v>1650</v>
      </c>
      <c r="K3779" s="609" t="s">
        <v>1774</v>
      </c>
      <c r="L3779" s="612">
        <v>805855</v>
      </c>
      <c r="M3779" s="609" t="s">
        <v>6180</v>
      </c>
      <c r="N3779" s="612">
        <v>651</v>
      </c>
      <c r="O3779" s="296"/>
      <c r="P3779" s="297"/>
      <c r="Q3779" s="293"/>
      <c r="R3779" s="293"/>
      <c r="S3779" s="293"/>
    </row>
    <row r="3780" spans="1:19" ht="16.2" thickBot="1">
      <c r="A3780" s="293"/>
      <c r="B3780" s="247">
        <f t="shared" si="29"/>
        <v>7231</v>
      </c>
      <c r="C3780" s="609" t="s">
        <v>5557</v>
      </c>
      <c r="D3780" s="609" t="s">
        <v>5562</v>
      </c>
      <c r="E3780" s="610">
        <v>2520</v>
      </c>
      <c r="F3780" s="609" t="s">
        <v>5969</v>
      </c>
      <c r="G3780" s="609" t="s">
        <v>7</v>
      </c>
      <c r="H3780" s="611">
        <v>45328</v>
      </c>
      <c r="I3780" s="609" t="s">
        <v>164</v>
      </c>
      <c r="J3780" s="608" t="s">
        <v>6398</v>
      </c>
      <c r="K3780" s="609" t="s">
        <v>279</v>
      </c>
      <c r="L3780" s="612">
        <v>3254817</v>
      </c>
      <c r="M3780" s="609" t="s">
        <v>5561</v>
      </c>
      <c r="N3780" s="612">
        <v>600</v>
      </c>
      <c r="O3780" s="296"/>
      <c r="P3780" s="297"/>
      <c r="Q3780" s="293"/>
      <c r="R3780" s="293"/>
      <c r="S3780" s="293"/>
    </row>
    <row r="3781" spans="1:19" ht="16.2" thickBot="1">
      <c r="A3781" s="293"/>
      <c r="B3781" s="247">
        <f t="shared" si="29"/>
        <v>7232</v>
      </c>
      <c r="C3781" s="609" t="s">
        <v>5557</v>
      </c>
      <c r="D3781" s="609" t="s">
        <v>5579</v>
      </c>
      <c r="E3781" s="610">
        <v>2520</v>
      </c>
      <c r="F3781" s="609" t="s">
        <v>5969</v>
      </c>
      <c r="G3781" s="609" t="s">
        <v>7</v>
      </c>
      <c r="H3781" s="611">
        <v>45328</v>
      </c>
      <c r="I3781" s="609" t="s">
        <v>164</v>
      </c>
      <c r="J3781" s="608" t="s">
        <v>6364</v>
      </c>
      <c r="K3781" s="609" t="s">
        <v>279</v>
      </c>
      <c r="L3781" s="612">
        <v>3259609</v>
      </c>
      <c r="M3781" s="609" t="s">
        <v>5578</v>
      </c>
      <c r="N3781" s="612">
        <v>606</v>
      </c>
      <c r="O3781" s="296"/>
      <c r="P3781" s="297"/>
      <c r="Q3781" s="293"/>
      <c r="R3781" s="293"/>
      <c r="S3781" s="293"/>
    </row>
    <row r="3782" spans="1:19" ht="15">
      <c r="A3782" s="293"/>
      <c r="B3782" s="247">
        <f t="shared" si="29"/>
        <v>7233</v>
      </c>
      <c r="C3782" s="293" t="s">
        <v>427</v>
      </c>
      <c r="D3782" s="294" t="s">
        <v>6287</v>
      </c>
      <c r="E3782" s="599">
        <v>6000</v>
      </c>
      <c r="F3782" s="293" t="s">
        <v>303</v>
      </c>
      <c r="G3782" s="293" t="s">
        <v>7</v>
      </c>
      <c r="H3782" s="544" t="s">
        <v>6395</v>
      </c>
      <c r="I3782" s="293" t="s">
        <v>164</v>
      </c>
      <c r="J3782" s="256" t="s">
        <v>6400</v>
      </c>
      <c r="K3782" s="293" t="s">
        <v>903</v>
      </c>
      <c r="L3782" s="251" t="s">
        <v>6399</v>
      </c>
      <c r="M3782" s="298" t="s">
        <v>6286</v>
      </c>
      <c r="N3782" s="353">
        <v>658</v>
      </c>
      <c r="O3782" s="296"/>
      <c r="P3782" s="297"/>
      <c r="Q3782" s="293"/>
      <c r="R3782" s="293"/>
      <c r="S3782" s="293"/>
    </row>
    <row r="3783" spans="1:19" ht="15.6">
      <c r="A3783" s="293"/>
      <c r="B3783" s="247">
        <f t="shared" si="29"/>
        <v>7234</v>
      </c>
      <c r="C3783" s="103" t="s">
        <v>429</v>
      </c>
      <c r="D3783" s="294" t="s">
        <v>6467</v>
      </c>
      <c r="E3783" s="207">
        <v>7043.06</v>
      </c>
      <c r="F3783" s="103" t="s">
        <v>198</v>
      </c>
      <c r="G3783" s="86" t="s">
        <v>7</v>
      </c>
      <c r="H3783" s="103" t="s">
        <v>6416</v>
      </c>
      <c r="I3783" s="135" t="s">
        <v>164</v>
      </c>
      <c r="J3783" s="256" t="s">
        <v>6421</v>
      </c>
      <c r="K3783" s="103" t="s">
        <v>1749</v>
      </c>
      <c r="L3783" s="745" t="s">
        <v>6417</v>
      </c>
      <c r="M3783" s="103" t="s">
        <v>712</v>
      </c>
      <c r="N3783">
        <v>582</v>
      </c>
      <c r="O3783" s="296"/>
      <c r="P3783" s="297"/>
      <c r="Q3783" s="293"/>
      <c r="R3783" s="293"/>
      <c r="S3783" s="293"/>
    </row>
    <row r="3784" spans="1:19" ht="15.6">
      <c r="A3784" s="293"/>
      <c r="B3784" s="247">
        <f t="shared" si="29"/>
        <v>7235</v>
      </c>
      <c r="C3784" s="103" t="s">
        <v>429</v>
      </c>
      <c r="D3784" s="602" t="s">
        <v>2195</v>
      </c>
      <c r="E3784" s="207">
        <v>2275</v>
      </c>
      <c r="F3784" s="103" t="s">
        <v>303</v>
      </c>
      <c r="G3784" s="86" t="s">
        <v>7</v>
      </c>
      <c r="H3784" s="103" t="s">
        <v>6415</v>
      </c>
      <c r="I3784" s="135" t="s">
        <v>164</v>
      </c>
      <c r="J3784" s="135" t="s">
        <v>6869</v>
      </c>
      <c r="K3784" s="103" t="s">
        <v>1775</v>
      </c>
      <c r="L3784" s="745" t="s">
        <v>6418</v>
      </c>
      <c r="M3784" s="103" t="s">
        <v>2196</v>
      </c>
      <c r="N3784">
        <v>364</v>
      </c>
      <c r="O3784" s="296"/>
      <c r="P3784" s="297"/>
      <c r="Q3784" s="293"/>
      <c r="R3784" s="293"/>
      <c r="S3784" s="293"/>
    </row>
    <row r="3785" spans="1:19" ht="15.6">
      <c r="A3785" s="293"/>
      <c r="B3785" s="247">
        <f t="shared" ref="B3785:B3817" si="30">B3784+1</f>
        <v>7236</v>
      </c>
      <c r="C3785" s="103" t="s">
        <v>429</v>
      </c>
      <c r="D3785" s="294" t="s">
        <v>4517</v>
      </c>
      <c r="E3785" s="207">
        <v>2800</v>
      </c>
      <c r="F3785" s="103" t="s">
        <v>198</v>
      </c>
      <c r="G3785" s="86" t="s">
        <v>7</v>
      </c>
      <c r="H3785" s="103" t="s">
        <v>6415</v>
      </c>
      <c r="I3785" s="135" t="s">
        <v>164</v>
      </c>
      <c r="J3785" s="135" t="s">
        <v>6424</v>
      </c>
      <c r="K3785" s="103" t="s">
        <v>1749</v>
      </c>
      <c r="L3785" s="745" t="s">
        <v>6419</v>
      </c>
      <c r="M3785" s="103" t="s">
        <v>4516</v>
      </c>
      <c r="N3785">
        <v>495</v>
      </c>
      <c r="O3785" s="296"/>
      <c r="P3785" s="297"/>
      <c r="Q3785" s="293"/>
      <c r="R3785" s="293"/>
      <c r="S3785" s="293"/>
    </row>
    <row r="3786" spans="1:19" ht="15.6">
      <c r="A3786" s="293"/>
      <c r="B3786" s="247">
        <f t="shared" si="30"/>
        <v>7237</v>
      </c>
      <c r="C3786" s="293" t="s">
        <v>429</v>
      </c>
      <c r="D3786" s="294" t="s">
        <v>2904</v>
      </c>
      <c r="E3786" s="207">
        <v>3500</v>
      </c>
      <c r="F3786" s="293" t="s">
        <v>865</v>
      </c>
      <c r="G3786" s="293" t="s">
        <v>4314</v>
      </c>
      <c r="H3786" s="544" t="s">
        <v>6395</v>
      </c>
      <c r="I3786" s="293" t="s">
        <v>164</v>
      </c>
      <c r="J3786" s="256" t="s">
        <v>4034</v>
      </c>
      <c r="K3786" s="293" t="s">
        <v>1770</v>
      </c>
      <c r="L3786" s="251" t="s">
        <v>6420</v>
      </c>
      <c r="M3786" s="298" t="s">
        <v>2903</v>
      </c>
      <c r="N3786" s="353">
        <v>431</v>
      </c>
      <c r="O3786" s="296"/>
      <c r="P3786" s="297"/>
      <c r="Q3786" s="293"/>
      <c r="R3786" s="293"/>
      <c r="S3786" s="293"/>
    </row>
    <row r="3787" spans="1:19" ht="15">
      <c r="A3787" s="293"/>
      <c r="B3787" s="247">
        <f t="shared" si="30"/>
        <v>7238</v>
      </c>
      <c r="C3787" s="293" t="s">
        <v>429</v>
      </c>
      <c r="D3787" s="294" t="s">
        <v>2116</v>
      </c>
      <c r="E3787" s="455">
        <v>10000</v>
      </c>
      <c r="F3787" s="293" t="s">
        <v>163</v>
      </c>
      <c r="G3787" s="293" t="s">
        <v>4314</v>
      </c>
      <c r="H3787" s="544" t="s">
        <v>6426</v>
      </c>
      <c r="I3787" s="293" t="s">
        <v>164</v>
      </c>
      <c r="J3787" s="256" t="s">
        <v>6433</v>
      </c>
      <c r="K3787" s="293" t="s">
        <v>1751</v>
      </c>
      <c r="L3787" s="251" t="s">
        <v>6428</v>
      </c>
      <c r="M3787" s="298" t="s">
        <v>2115</v>
      </c>
      <c r="N3787" s="353">
        <v>361</v>
      </c>
      <c r="O3787" s="296"/>
      <c r="P3787" s="297"/>
      <c r="Q3787" s="293"/>
      <c r="R3787" s="293"/>
      <c r="S3787" s="293"/>
    </row>
    <row r="3788" spans="1:19" ht="15">
      <c r="A3788" s="293"/>
      <c r="B3788" s="247">
        <f t="shared" si="30"/>
        <v>7239</v>
      </c>
      <c r="C3788" s="293" t="s">
        <v>429</v>
      </c>
      <c r="D3788" s="294" t="s">
        <v>2116</v>
      </c>
      <c r="E3788" s="455">
        <v>7000</v>
      </c>
      <c r="F3788" s="293" t="s">
        <v>163</v>
      </c>
      <c r="G3788" s="293" t="s">
        <v>4314</v>
      </c>
      <c r="H3788" s="544" t="s">
        <v>6426</v>
      </c>
      <c r="I3788" s="293" t="s">
        <v>164</v>
      </c>
      <c r="J3788" s="256" t="s">
        <v>6434</v>
      </c>
      <c r="K3788" s="293" t="s">
        <v>1751</v>
      </c>
      <c r="L3788" s="251">
        <v>473107</v>
      </c>
      <c r="M3788" s="298" t="s">
        <v>2115</v>
      </c>
      <c r="N3788" s="353">
        <v>361</v>
      </c>
      <c r="O3788" s="296"/>
      <c r="P3788" s="297"/>
      <c r="Q3788" s="293"/>
      <c r="R3788" s="293"/>
      <c r="S3788" s="293"/>
    </row>
    <row r="3789" spans="1:19" ht="15">
      <c r="A3789" s="293"/>
      <c r="B3789" s="247" t="s">
        <v>8699</v>
      </c>
      <c r="C3789" s="293" t="s">
        <v>429</v>
      </c>
      <c r="D3789" s="294" t="s">
        <v>2116</v>
      </c>
      <c r="E3789" s="267">
        <v>200</v>
      </c>
      <c r="F3789" s="293" t="s">
        <v>163</v>
      </c>
      <c r="G3789" s="293" t="s">
        <v>7</v>
      </c>
      <c r="H3789" s="544">
        <v>45338</v>
      </c>
      <c r="I3789" s="293" t="s">
        <v>164</v>
      </c>
      <c r="J3789" s="256" t="s">
        <v>8700</v>
      </c>
      <c r="K3789" s="293" t="s">
        <v>1751</v>
      </c>
      <c r="L3789" s="251">
        <v>67002</v>
      </c>
      <c r="M3789" s="298" t="s">
        <v>2115</v>
      </c>
      <c r="N3789" s="353">
        <v>361</v>
      </c>
      <c r="O3789" s="296"/>
      <c r="P3789" s="297"/>
      <c r="Q3789" s="293"/>
      <c r="R3789" s="293"/>
      <c r="S3789" s="293"/>
    </row>
    <row r="3790" spans="1:19" ht="15">
      <c r="A3790" s="293"/>
      <c r="B3790" s="247">
        <f>B3788+1</f>
        <v>7240</v>
      </c>
      <c r="C3790" s="293" t="s">
        <v>429</v>
      </c>
      <c r="D3790" s="294" t="s">
        <v>4398</v>
      </c>
      <c r="E3790" s="455">
        <v>2275</v>
      </c>
      <c r="F3790" s="293" t="s">
        <v>303</v>
      </c>
      <c r="G3790" s="293" t="s">
        <v>5631</v>
      </c>
      <c r="H3790" s="544" t="s">
        <v>6427</v>
      </c>
      <c r="I3790" s="293" t="s">
        <v>164</v>
      </c>
      <c r="J3790" s="256" t="s">
        <v>6442</v>
      </c>
      <c r="K3790" s="293" t="s">
        <v>1775</v>
      </c>
      <c r="L3790" s="251" t="s">
        <v>6429</v>
      </c>
      <c r="M3790" s="298" t="s">
        <v>4397</v>
      </c>
      <c r="N3790" s="353">
        <v>488</v>
      </c>
      <c r="O3790" s="296"/>
      <c r="P3790" s="297"/>
      <c r="Q3790" s="293"/>
      <c r="R3790" s="293"/>
      <c r="S3790" s="293"/>
    </row>
    <row r="3791" spans="1:19" ht="15">
      <c r="A3791" s="293"/>
      <c r="B3791" s="247">
        <f t="shared" si="30"/>
        <v>7241</v>
      </c>
      <c r="C3791" s="293" t="s">
        <v>429</v>
      </c>
      <c r="D3791" s="294" t="s">
        <v>6222</v>
      </c>
      <c r="E3791" s="455">
        <v>2000</v>
      </c>
      <c r="F3791" s="293" t="s">
        <v>163</v>
      </c>
      <c r="G3791" s="293" t="s">
        <v>7</v>
      </c>
      <c r="H3791" s="544" t="s">
        <v>6427</v>
      </c>
      <c r="I3791" s="293" t="s">
        <v>164</v>
      </c>
      <c r="J3791" s="256" t="s">
        <v>6447</v>
      </c>
      <c r="K3791" s="293" t="s">
        <v>1751</v>
      </c>
      <c r="L3791" s="251" t="s">
        <v>6430</v>
      </c>
      <c r="M3791" s="298" t="s">
        <v>6221</v>
      </c>
      <c r="N3791" s="353">
        <v>652</v>
      </c>
      <c r="O3791" s="296"/>
      <c r="P3791" s="297"/>
      <c r="Q3791" s="293"/>
      <c r="R3791" s="293"/>
      <c r="S3791" s="293"/>
    </row>
    <row r="3792" spans="1:19" ht="15">
      <c r="A3792" s="293"/>
      <c r="B3792" s="247">
        <f t="shared" si="30"/>
        <v>7242</v>
      </c>
      <c r="C3792" s="293" t="s">
        <v>429</v>
      </c>
      <c r="D3792" s="294" t="s">
        <v>3854</v>
      </c>
      <c r="E3792" s="455">
        <v>2275</v>
      </c>
      <c r="F3792" s="293" t="s">
        <v>518</v>
      </c>
      <c r="G3792" s="293" t="s">
        <v>7</v>
      </c>
      <c r="H3792" s="544" t="s">
        <v>6427</v>
      </c>
      <c r="I3792" s="293" t="s">
        <v>164</v>
      </c>
      <c r="J3792" s="256" t="s">
        <v>6443</v>
      </c>
      <c r="K3792" s="293" t="s">
        <v>1771</v>
      </c>
      <c r="L3792" s="251" t="s">
        <v>6431</v>
      </c>
      <c r="M3792" s="298" t="s">
        <v>3853</v>
      </c>
      <c r="N3792" s="353">
        <v>460</v>
      </c>
      <c r="O3792" s="296"/>
      <c r="P3792" s="297"/>
      <c r="Q3792" s="293"/>
      <c r="R3792" s="293"/>
      <c r="S3792" s="293"/>
    </row>
    <row r="3793" spans="1:19" ht="15">
      <c r="A3793" s="293"/>
      <c r="B3793" s="247">
        <f t="shared" si="30"/>
        <v>7243</v>
      </c>
      <c r="C3793" s="293" t="s">
        <v>429</v>
      </c>
      <c r="D3793" s="294" t="s">
        <v>420</v>
      </c>
      <c r="E3793" s="455">
        <v>4335</v>
      </c>
      <c r="F3793" s="293" t="s">
        <v>198</v>
      </c>
      <c r="G3793" s="293" t="s">
        <v>4314</v>
      </c>
      <c r="H3793" s="544" t="s">
        <v>6427</v>
      </c>
      <c r="I3793" s="293" t="s">
        <v>164</v>
      </c>
      <c r="J3793" s="256" t="s">
        <v>3542</v>
      </c>
      <c r="K3793" s="293" t="s">
        <v>1749</v>
      </c>
      <c r="L3793" s="251" t="s">
        <v>6432</v>
      </c>
      <c r="M3793" s="298" t="s">
        <v>1457</v>
      </c>
      <c r="N3793" s="353">
        <v>462</v>
      </c>
      <c r="O3793" s="296"/>
      <c r="P3793" s="297"/>
      <c r="Q3793" s="293"/>
      <c r="R3793" s="293"/>
      <c r="S3793" s="293"/>
    </row>
    <row r="3794" spans="1:19" ht="15">
      <c r="A3794" s="293"/>
      <c r="B3794" s="247">
        <f t="shared" si="30"/>
        <v>7244</v>
      </c>
      <c r="C3794" s="293" t="s">
        <v>294</v>
      </c>
      <c r="D3794" s="294" t="s">
        <v>6316</v>
      </c>
      <c r="E3794" s="455">
        <v>3497</v>
      </c>
      <c r="F3794" s="293" t="s">
        <v>198</v>
      </c>
      <c r="G3794" s="293" t="s">
        <v>7</v>
      </c>
      <c r="H3794" s="544" t="s">
        <v>6439</v>
      </c>
      <c r="I3794" s="293" t="s">
        <v>164</v>
      </c>
      <c r="J3794" s="256" t="s">
        <v>4173</v>
      </c>
      <c r="K3794" s="293" t="s">
        <v>1749</v>
      </c>
      <c r="L3794" s="251" t="s">
        <v>6440</v>
      </c>
      <c r="M3794" s="298" t="s">
        <v>6314</v>
      </c>
      <c r="N3794" s="353">
        <v>661</v>
      </c>
      <c r="O3794" s="296"/>
      <c r="P3794" s="297"/>
      <c r="Q3794" s="293"/>
      <c r="R3794" s="293"/>
      <c r="S3794" s="293"/>
    </row>
    <row r="3795" spans="1:19" ht="15">
      <c r="A3795" s="293"/>
      <c r="B3795" s="247">
        <f t="shared" si="30"/>
        <v>7245</v>
      </c>
      <c r="C3795" s="293" t="s">
        <v>429</v>
      </c>
      <c r="D3795" s="294" t="s">
        <v>4284</v>
      </c>
      <c r="E3795" s="455">
        <v>4200</v>
      </c>
      <c r="F3795" s="293" t="s">
        <v>518</v>
      </c>
      <c r="G3795" s="293" t="s">
        <v>7</v>
      </c>
      <c r="H3795" s="544" t="s">
        <v>6439</v>
      </c>
      <c r="I3795" s="293" t="s">
        <v>164</v>
      </c>
      <c r="J3795" s="256" t="s">
        <v>6444</v>
      </c>
      <c r="K3795" s="293" t="s">
        <v>1771</v>
      </c>
      <c r="L3795" s="251" t="s">
        <v>6441</v>
      </c>
      <c r="M3795" s="298" t="s">
        <v>4268</v>
      </c>
      <c r="N3795" s="353">
        <v>474</v>
      </c>
      <c r="O3795" s="296"/>
      <c r="P3795" s="297"/>
      <c r="Q3795" s="293"/>
      <c r="R3795" s="293"/>
      <c r="S3795" s="293"/>
    </row>
    <row r="3796" spans="1:19" ht="15">
      <c r="A3796" s="293"/>
      <c r="B3796" s="247">
        <f t="shared" si="30"/>
        <v>7246</v>
      </c>
      <c r="C3796" s="293" t="s">
        <v>429</v>
      </c>
      <c r="D3796" s="294" t="s">
        <v>2210</v>
      </c>
      <c r="E3796" s="455">
        <v>25000</v>
      </c>
      <c r="F3796" s="293" t="s">
        <v>163</v>
      </c>
      <c r="G3796" s="293" t="s">
        <v>7</v>
      </c>
      <c r="H3796" s="544" t="s">
        <v>6445</v>
      </c>
      <c r="I3796" s="293" t="s">
        <v>224</v>
      </c>
      <c r="J3796" s="256" t="s">
        <v>2954</v>
      </c>
      <c r="K3796" s="293" t="s">
        <v>1751</v>
      </c>
      <c r="L3796" s="251" t="s">
        <v>6446</v>
      </c>
      <c r="M3796" s="298" t="s">
        <v>2269</v>
      </c>
      <c r="N3796" s="353">
        <v>366</v>
      </c>
      <c r="O3796" s="296"/>
      <c r="P3796" s="297"/>
      <c r="Q3796" s="293"/>
      <c r="R3796" s="293"/>
      <c r="S3796" s="293"/>
    </row>
    <row r="3797" spans="1:19" ht="15">
      <c r="B3797" s="247">
        <f t="shared" si="30"/>
        <v>7247</v>
      </c>
      <c r="C3797" s="293" t="s">
        <v>429</v>
      </c>
      <c r="D3797" s="294" t="s">
        <v>5324</v>
      </c>
      <c r="E3797" s="455">
        <v>3300</v>
      </c>
      <c r="F3797" s="293" t="s">
        <v>518</v>
      </c>
      <c r="G3797" s="293" t="s">
        <v>4314</v>
      </c>
      <c r="H3797" s="544" t="s">
        <v>6449</v>
      </c>
      <c r="I3797" s="293" t="s">
        <v>164</v>
      </c>
      <c r="J3797" s="256" t="s">
        <v>6455</v>
      </c>
      <c r="K3797" s="293" t="s">
        <v>1771</v>
      </c>
      <c r="L3797" s="251" t="s">
        <v>6450</v>
      </c>
      <c r="M3797" s="298" t="s">
        <v>5323</v>
      </c>
      <c r="N3797" s="353">
        <v>589</v>
      </c>
      <c r="O3797" s="296"/>
      <c r="P3797" s="297"/>
      <c r="Q3797" s="293"/>
      <c r="R3797" s="293"/>
      <c r="S3797" s="293"/>
    </row>
    <row r="3798" spans="1:19" ht="15">
      <c r="B3798" s="247">
        <f t="shared" si="30"/>
        <v>7248</v>
      </c>
      <c r="C3798" s="293" t="s">
        <v>429</v>
      </c>
      <c r="D3798" s="294" t="s">
        <v>5381</v>
      </c>
      <c r="E3798" s="455">
        <v>1650</v>
      </c>
      <c r="F3798" s="293" t="s">
        <v>518</v>
      </c>
      <c r="G3798" s="293" t="s">
        <v>4314</v>
      </c>
      <c r="H3798" s="544" t="s">
        <v>6449</v>
      </c>
      <c r="I3798" s="293" t="s">
        <v>164</v>
      </c>
      <c r="J3798" s="256" t="s">
        <v>6454</v>
      </c>
      <c r="K3798" s="293" t="s">
        <v>1771</v>
      </c>
      <c r="L3798" s="251" t="s">
        <v>6451</v>
      </c>
      <c r="M3798" s="298" t="s">
        <v>5391</v>
      </c>
      <c r="N3798" s="353">
        <v>593</v>
      </c>
      <c r="O3798" s="296"/>
      <c r="P3798" s="297"/>
      <c r="Q3798" s="293"/>
      <c r="R3798" s="293"/>
      <c r="S3798" s="293"/>
    </row>
    <row r="3799" spans="1:19" ht="15">
      <c r="B3799" s="247">
        <f t="shared" si="30"/>
        <v>7249</v>
      </c>
      <c r="C3799" s="293" t="s">
        <v>429</v>
      </c>
      <c r="D3799" s="294" t="s">
        <v>5361</v>
      </c>
      <c r="E3799" s="455">
        <v>3300</v>
      </c>
      <c r="F3799" s="293" t="s">
        <v>518</v>
      </c>
      <c r="G3799" s="293" t="s">
        <v>4314</v>
      </c>
      <c r="H3799" s="544" t="s">
        <v>6449</v>
      </c>
      <c r="I3799" s="293" t="s">
        <v>164</v>
      </c>
      <c r="J3799" s="256" t="s">
        <v>6455</v>
      </c>
      <c r="K3799" s="293" t="s">
        <v>1771</v>
      </c>
      <c r="L3799" s="251" t="s">
        <v>6452</v>
      </c>
      <c r="M3799" s="298" t="s">
        <v>5411</v>
      </c>
      <c r="N3799" s="353">
        <v>590</v>
      </c>
      <c r="O3799" s="296"/>
      <c r="P3799" s="297"/>
      <c r="Q3799" s="293"/>
      <c r="R3799" s="293"/>
      <c r="S3799" s="293"/>
    </row>
    <row r="3800" spans="1:19" ht="15">
      <c r="B3800" s="247">
        <f t="shared" si="30"/>
        <v>7250</v>
      </c>
      <c r="C3800" s="293" t="s">
        <v>429</v>
      </c>
      <c r="D3800" s="294" t="s">
        <v>989</v>
      </c>
      <c r="E3800" s="455">
        <v>4200</v>
      </c>
      <c r="F3800" s="293" t="s">
        <v>163</v>
      </c>
      <c r="G3800" s="293" t="s">
        <v>7</v>
      </c>
      <c r="H3800" s="544" t="s">
        <v>6445</v>
      </c>
      <c r="I3800" s="293" t="s">
        <v>164</v>
      </c>
      <c r="J3800" s="256" t="s">
        <v>3035</v>
      </c>
      <c r="K3800" s="293" t="s">
        <v>1751</v>
      </c>
      <c r="L3800" s="251" t="s">
        <v>6453</v>
      </c>
      <c r="M3800" s="298" t="s">
        <v>987</v>
      </c>
      <c r="N3800" s="353">
        <v>471</v>
      </c>
      <c r="O3800" s="296"/>
      <c r="P3800" s="297"/>
      <c r="Q3800" s="293"/>
      <c r="R3800" s="293"/>
      <c r="S3800" s="293"/>
    </row>
    <row r="3801" spans="1:19" ht="15">
      <c r="B3801" s="247">
        <f t="shared" si="30"/>
        <v>7251</v>
      </c>
      <c r="C3801" s="293" t="s">
        <v>429</v>
      </c>
      <c r="D3801" s="294" t="s">
        <v>291</v>
      </c>
      <c r="E3801" s="455">
        <v>5000</v>
      </c>
      <c r="F3801" s="293" t="s">
        <v>198</v>
      </c>
      <c r="G3801" s="293" t="s">
        <v>7</v>
      </c>
      <c r="H3801" s="544" t="s">
        <v>6461</v>
      </c>
      <c r="I3801" s="293" t="s">
        <v>224</v>
      </c>
      <c r="J3801" s="256" t="s">
        <v>2513</v>
      </c>
      <c r="K3801" s="293" t="s">
        <v>1749</v>
      </c>
      <c r="L3801" s="251" t="s">
        <v>6462</v>
      </c>
      <c r="M3801" s="298" t="s">
        <v>1314</v>
      </c>
      <c r="N3801" s="353">
        <v>176</v>
      </c>
      <c r="O3801" s="296"/>
      <c r="P3801" s="297"/>
      <c r="Q3801" s="293"/>
      <c r="R3801" s="293"/>
      <c r="S3801" s="293"/>
    </row>
    <row r="3802" spans="1:19" ht="15">
      <c r="B3802" s="247">
        <f t="shared" si="30"/>
        <v>7252</v>
      </c>
      <c r="C3802" s="293" t="s">
        <v>429</v>
      </c>
      <c r="D3802" s="294" t="s">
        <v>5493</v>
      </c>
      <c r="E3802" s="455">
        <v>3275</v>
      </c>
      <c r="F3802" s="293" t="s">
        <v>163</v>
      </c>
      <c r="G3802" s="293" t="s">
        <v>7</v>
      </c>
      <c r="H3802" s="544" t="s">
        <v>6369</v>
      </c>
      <c r="I3802" s="293" t="s">
        <v>6464</v>
      </c>
      <c r="J3802" s="256" t="s">
        <v>8429</v>
      </c>
      <c r="K3802" s="293" t="s">
        <v>1751</v>
      </c>
      <c r="L3802" s="251" t="s">
        <v>6463</v>
      </c>
      <c r="M3802" s="298" t="s">
        <v>5492</v>
      </c>
      <c r="N3802" s="353">
        <v>596</v>
      </c>
      <c r="O3802" s="296"/>
      <c r="P3802" s="297"/>
      <c r="Q3802" s="293"/>
      <c r="R3802" s="293"/>
      <c r="S3802" s="293"/>
    </row>
    <row r="3803" spans="1:19" ht="15">
      <c r="B3803" s="247">
        <f t="shared" si="30"/>
        <v>7253</v>
      </c>
      <c r="C3803" s="293" t="s">
        <v>429</v>
      </c>
      <c r="D3803" s="294" t="s">
        <v>6637</v>
      </c>
      <c r="E3803" s="455">
        <v>1000</v>
      </c>
      <c r="F3803" s="293" t="s">
        <v>303</v>
      </c>
      <c r="G3803" s="293" t="s">
        <v>7</v>
      </c>
      <c r="H3803" s="544" t="s">
        <v>6471</v>
      </c>
      <c r="I3803" s="293" t="s">
        <v>4</v>
      </c>
      <c r="J3803" s="256" t="s">
        <v>6635</v>
      </c>
      <c r="K3803" s="293" t="s">
        <v>6636</v>
      </c>
      <c r="L3803" s="251" t="s">
        <v>6473</v>
      </c>
      <c r="M3803" s="298" t="s">
        <v>6561</v>
      </c>
      <c r="N3803" s="353">
        <v>687</v>
      </c>
      <c r="O3803" s="296"/>
      <c r="P3803" s="297"/>
      <c r="Q3803" s="293"/>
      <c r="R3803" s="293"/>
      <c r="S3803" s="293"/>
    </row>
    <row r="3804" spans="1:19" ht="15">
      <c r="B3804" s="247">
        <f t="shared" si="30"/>
        <v>7254</v>
      </c>
      <c r="C3804" s="293" t="s">
        <v>429</v>
      </c>
      <c r="D3804" s="294" t="s">
        <v>2743</v>
      </c>
      <c r="E3804" s="455">
        <v>1350</v>
      </c>
      <c r="F3804" s="293" t="s">
        <v>166</v>
      </c>
      <c r="G3804" s="293" t="s">
        <v>7</v>
      </c>
      <c r="H3804" s="544" t="s">
        <v>6471</v>
      </c>
      <c r="I3804" s="293" t="s">
        <v>164</v>
      </c>
      <c r="J3804" s="256" t="s">
        <v>6480</v>
      </c>
      <c r="K3804" s="293" t="s">
        <v>903</v>
      </c>
      <c r="L3804" s="251" t="s">
        <v>6474</v>
      </c>
      <c r="M3804" s="298" t="s">
        <v>859</v>
      </c>
      <c r="N3804" s="353">
        <v>318</v>
      </c>
      <c r="O3804" s="296"/>
      <c r="P3804" s="297"/>
      <c r="Q3804" s="293"/>
      <c r="R3804" s="293"/>
      <c r="S3804" s="293"/>
    </row>
    <row r="3805" spans="1:19" ht="15.6">
      <c r="B3805" s="247">
        <f t="shared" si="30"/>
        <v>7255</v>
      </c>
      <c r="C3805" s="211" t="s">
        <v>294</v>
      </c>
      <c r="D3805" s="294" t="s">
        <v>2201</v>
      </c>
      <c r="E3805" s="455">
        <v>4800</v>
      </c>
      <c r="F3805" s="293" t="s">
        <v>166</v>
      </c>
      <c r="G3805" s="293" t="s">
        <v>7</v>
      </c>
      <c r="H3805" s="544" t="s">
        <v>6471</v>
      </c>
      <c r="I3805" s="293" t="s">
        <v>164</v>
      </c>
      <c r="J3805" s="256" t="s">
        <v>6483</v>
      </c>
      <c r="K3805" s="293" t="s">
        <v>903</v>
      </c>
      <c r="L3805" s="251" t="s">
        <v>6475</v>
      </c>
      <c r="M3805" s="298" t="s">
        <v>2200</v>
      </c>
      <c r="N3805" s="353">
        <v>365</v>
      </c>
      <c r="O3805" s="296"/>
      <c r="P3805" s="297"/>
      <c r="Q3805" s="293"/>
      <c r="R3805" s="293"/>
      <c r="S3805" s="293"/>
    </row>
    <row r="3806" spans="1:19" ht="15">
      <c r="B3806" s="247">
        <f t="shared" si="30"/>
        <v>7256</v>
      </c>
      <c r="C3806" s="293" t="s">
        <v>427</v>
      </c>
      <c r="D3806" s="294" t="s">
        <v>6469</v>
      </c>
      <c r="E3806" s="455">
        <v>3497</v>
      </c>
      <c r="F3806" s="293" t="s">
        <v>255</v>
      </c>
      <c r="G3806" s="293" t="s">
        <v>7</v>
      </c>
      <c r="H3806" s="544" t="s">
        <v>6472</v>
      </c>
      <c r="I3806" s="293" t="s">
        <v>164</v>
      </c>
      <c r="J3806" s="256" t="s">
        <v>8837</v>
      </c>
      <c r="K3806" s="293" t="s">
        <v>1774</v>
      </c>
      <c r="L3806" s="251" t="s">
        <v>6476</v>
      </c>
      <c r="M3806" s="298" t="s">
        <v>6468</v>
      </c>
      <c r="N3806" s="353">
        <v>684</v>
      </c>
      <c r="O3806" s="296"/>
      <c r="P3806" s="297"/>
      <c r="Q3806" s="293"/>
      <c r="R3806" s="293"/>
      <c r="S3806" s="293"/>
    </row>
    <row r="3807" spans="1:19" ht="30">
      <c r="B3807" s="247">
        <f t="shared" si="30"/>
        <v>7257</v>
      </c>
      <c r="C3807" s="293" t="s">
        <v>429</v>
      </c>
      <c r="D3807" s="294" t="s">
        <v>983</v>
      </c>
      <c r="E3807" s="267">
        <v>12000</v>
      </c>
      <c r="F3807" s="293" t="s">
        <v>163</v>
      </c>
      <c r="G3807" s="293" t="s">
        <v>7</v>
      </c>
      <c r="H3807" s="544">
        <v>45275</v>
      </c>
      <c r="I3807" s="293" t="s">
        <v>164</v>
      </c>
      <c r="J3807" s="256" t="s">
        <v>6482</v>
      </c>
      <c r="K3807" s="293" t="s">
        <v>1751</v>
      </c>
      <c r="L3807" s="533" t="s">
        <v>6477</v>
      </c>
      <c r="M3807" s="298" t="s">
        <v>981</v>
      </c>
      <c r="N3807" s="353">
        <v>224</v>
      </c>
      <c r="O3807" s="296"/>
      <c r="P3807" s="297"/>
      <c r="Q3807" s="293"/>
      <c r="R3807" s="293"/>
      <c r="S3807" s="293"/>
    </row>
    <row r="3808" spans="1:19" ht="15">
      <c r="B3808" s="247">
        <f t="shared" si="30"/>
        <v>7258</v>
      </c>
      <c r="C3808" s="293" t="s">
        <v>427</v>
      </c>
      <c r="D3808" s="294" t="s">
        <v>6458</v>
      </c>
      <c r="E3808" s="455">
        <v>6497</v>
      </c>
      <c r="F3808" s="293" t="s">
        <v>198</v>
      </c>
      <c r="G3808" s="293" t="s">
        <v>7</v>
      </c>
      <c r="H3808" s="544" t="s">
        <v>6460</v>
      </c>
      <c r="I3808" s="293" t="s">
        <v>164</v>
      </c>
      <c r="J3808" s="256" t="s">
        <v>6481</v>
      </c>
      <c r="K3808" s="293" t="s">
        <v>1749</v>
      </c>
      <c r="L3808" s="251" t="s">
        <v>6478</v>
      </c>
      <c r="M3808" s="298" t="s">
        <v>6457</v>
      </c>
      <c r="N3808" s="353">
        <v>683</v>
      </c>
      <c r="O3808" s="296"/>
      <c r="P3808" s="297"/>
      <c r="Q3808" s="293"/>
      <c r="R3808" s="293"/>
      <c r="S3808" s="293"/>
    </row>
    <row r="3809" spans="2:19" ht="15">
      <c r="B3809" s="247">
        <f t="shared" si="30"/>
        <v>7259</v>
      </c>
      <c r="C3809" s="293" t="s">
        <v>427</v>
      </c>
      <c r="D3809" s="294" t="s">
        <v>6436</v>
      </c>
      <c r="E3809" s="455">
        <v>3462.12</v>
      </c>
      <c r="F3809" s="293" t="s">
        <v>198</v>
      </c>
      <c r="G3809" s="293" t="s">
        <v>7</v>
      </c>
      <c r="H3809" s="544" t="s">
        <v>6460</v>
      </c>
      <c r="I3809" s="293" t="s">
        <v>164</v>
      </c>
      <c r="J3809" s="256" t="s">
        <v>3014</v>
      </c>
      <c r="K3809" s="293" t="s">
        <v>1749</v>
      </c>
      <c r="L3809" s="251" t="s">
        <v>6479</v>
      </c>
      <c r="M3809" s="298" t="s">
        <v>6435</v>
      </c>
      <c r="N3809" s="353">
        <v>682</v>
      </c>
      <c r="O3809" s="296"/>
      <c r="P3809" s="297"/>
      <c r="Q3809" s="293"/>
      <c r="R3809" s="293"/>
      <c r="S3809" s="293"/>
    </row>
    <row r="3810" spans="2:19" ht="15">
      <c r="B3810" s="247">
        <f t="shared" si="30"/>
        <v>7260</v>
      </c>
      <c r="C3810" s="293" t="s">
        <v>429</v>
      </c>
      <c r="D3810" s="294" t="s">
        <v>4525</v>
      </c>
      <c r="E3810" s="455">
        <v>3497</v>
      </c>
      <c r="F3810" s="293" t="s">
        <v>198</v>
      </c>
      <c r="G3810" s="293" t="s">
        <v>7</v>
      </c>
      <c r="H3810" s="544" t="s">
        <v>6484</v>
      </c>
      <c r="I3810" s="293" t="s">
        <v>164</v>
      </c>
      <c r="J3810" s="256" t="s">
        <v>3223</v>
      </c>
      <c r="K3810" s="293" t="s">
        <v>1749</v>
      </c>
      <c r="L3810" s="251" t="s">
        <v>6489</v>
      </c>
      <c r="M3810" s="298" t="s">
        <v>4524</v>
      </c>
      <c r="N3810" s="353">
        <v>497</v>
      </c>
      <c r="O3810" s="296"/>
      <c r="P3810" s="297"/>
      <c r="Q3810" s="293"/>
      <c r="R3810" s="293"/>
      <c r="S3810" s="293"/>
    </row>
    <row r="3811" spans="2:19" ht="15">
      <c r="B3811" s="247">
        <f t="shared" si="30"/>
        <v>7261</v>
      </c>
      <c r="C3811" s="293" t="s">
        <v>5557</v>
      </c>
      <c r="D3811" s="294" t="s">
        <v>6487</v>
      </c>
      <c r="E3811" s="455">
        <v>2275</v>
      </c>
      <c r="F3811" s="293" t="s">
        <v>163</v>
      </c>
      <c r="G3811" s="293" t="s">
        <v>4405</v>
      </c>
      <c r="H3811" s="544" t="s">
        <v>6484</v>
      </c>
      <c r="I3811" s="293" t="s">
        <v>164</v>
      </c>
      <c r="J3811" s="256" t="s">
        <v>6493</v>
      </c>
      <c r="K3811" s="293" t="s">
        <v>1751</v>
      </c>
      <c r="L3811" s="251" t="s">
        <v>6490</v>
      </c>
      <c r="M3811" s="298" t="s">
        <v>6486</v>
      </c>
      <c r="N3811" s="353">
        <v>685</v>
      </c>
      <c r="O3811" s="296"/>
      <c r="P3811" s="297"/>
      <c r="Q3811" s="293"/>
      <c r="R3811" s="293"/>
      <c r="S3811" s="293"/>
    </row>
    <row r="3812" spans="2:19" ht="15">
      <c r="B3812" s="247">
        <f t="shared" si="30"/>
        <v>7262</v>
      </c>
      <c r="C3812" s="293" t="s">
        <v>429</v>
      </c>
      <c r="D3812" s="294" t="s">
        <v>983</v>
      </c>
      <c r="E3812" s="455">
        <v>12500</v>
      </c>
      <c r="F3812" s="293" t="s">
        <v>163</v>
      </c>
      <c r="G3812" s="293" t="s">
        <v>7</v>
      </c>
      <c r="H3812" s="544" t="s">
        <v>6485</v>
      </c>
      <c r="I3812" s="293" t="s">
        <v>634</v>
      </c>
      <c r="J3812" s="256" t="s">
        <v>634</v>
      </c>
      <c r="K3812" s="293" t="s">
        <v>1751</v>
      </c>
      <c r="L3812" s="251" t="s">
        <v>6491</v>
      </c>
      <c r="M3812" s="298" t="s">
        <v>981</v>
      </c>
      <c r="N3812" s="353">
        <v>224</v>
      </c>
      <c r="O3812" s="296"/>
      <c r="P3812" s="297"/>
      <c r="Q3812" s="293"/>
      <c r="R3812" s="293"/>
      <c r="S3812" s="293"/>
    </row>
    <row r="3813" spans="2:19" ht="15">
      <c r="B3813" s="247">
        <f t="shared" si="30"/>
        <v>7263</v>
      </c>
      <c r="C3813" s="293" t="s">
        <v>429</v>
      </c>
      <c r="D3813" s="294" t="s">
        <v>557</v>
      </c>
      <c r="E3813" s="455">
        <v>5200</v>
      </c>
      <c r="F3813" s="293" t="s">
        <v>198</v>
      </c>
      <c r="G3813" s="293" t="s">
        <v>7</v>
      </c>
      <c r="H3813" s="544" t="s">
        <v>6484</v>
      </c>
      <c r="I3813" s="293" t="s">
        <v>164</v>
      </c>
      <c r="J3813" s="256" t="s">
        <v>6494</v>
      </c>
      <c r="K3813" s="293" t="s">
        <v>1749</v>
      </c>
      <c r="L3813" s="251" t="s">
        <v>6492</v>
      </c>
      <c r="M3813" s="298" t="s">
        <v>127</v>
      </c>
      <c r="N3813" s="353">
        <v>577</v>
      </c>
      <c r="O3813" s="296"/>
      <c r="P3813" s="297"/>
      <c r="Q3813" s="293"/>
      <c r="R3813" s="293"/>
      <c r="S3813" s="293"/>
    </row>
    <row r="3814" spans="2:19" ht="15.6">
      <c r="B3814" s="247">
        <f t="shared" si="30"/>
        <v>7264</v>
      </c>
      <c r="C3814" s="103" t="s">
        <v>429</v>
      </c>
      <c r="D3814" s="103" t="s">
        <v>3860</v>
      </c>
      <c r="E3814" s="207">
        <v>3497</v>
      </c>
      <c r="F3814" s="103" t="s">
        <v>865</v>
      </c>
      <c r="G3814" s="86" t="s">
        <v>7</v>
      </c>
      <c r="H3814" s="103" t="s">
        <v>6495</v>
      </c>
      <c r="I3814" s="135" t="s">
        <v>164</v>
      </c>
      <c r="J3814" s="135" t="s">
        <v>3000</v>
      </c>
      <c r="K3814" s="103" t="s">
        <v>1770</v>
      </c>
      <c r="L3814" s="745" t="s">
        <v>6496</v>
      </c>
      <c r="M3814" s="103" t="s">
        <v>3853</v>
      </c>
      <c r="N3814">
        <v>461</v>
      </c>
      <c r="O3814" s="296"/>
      <c r="P3814" s="297"/>
      <c r="Q3814" s="293"/>
      <c r="R3814" s="293"/>
      <c r="S3814" s="293"/>
    </row>
    <row r="3815" spans="2:19" ht="15.6">
      <c r="B3815" s="247">
        <f t="shared" si="30"/>
        <v>7265</v>
      </c>
      <c r="C3815" s="293" t="s">
        <v>429</v>
      </c>
      <c r="D3815" s="294" t="s">
        <v>78</v>
      </c>
      <c r="E3815" s="455">
        <v>1600</v>
      </c>
      <c r="F3815" s="293" t="s">
        <v>166</v>
      </c>
      <c r="G3815" s="293" t="s">
        <v>7</v>
      </c>
      <c r="H3815" s="544" t="s">
        <v>6495</v>
      </c>
      <c r="I3815" s="135" t="s">
        <v>164</v>
      </c>
      <c r="J3815" s="256" t="s">
        <v>6498</v>
      </c>
      <c r="K3815" s="293" t="s">
        <v>903</v>
      </c>
      <c r="L3815" s="251" t="s">
        <v>6497</v>
      </c>
      <c r="M3815" s="298" t="s">
        <v>79</v>
      </c>
      <c r="N3815" s="353">
        <v>213</v>
      </c>
      <c r="O3815" s="296"/>
      <c r="P3815" s="297"/>
      <c r="Q3815" s="293"/>
      <c r="R3815" s="293"/>
      <c r="S3815" s="293"/>
    </row>
    <row r="3816" spans="2:19" ht="15">
      <c r="B3816" s="247">
        <f t="shared" si="30"/>
        <v>7266</v>
      </c>
      <c r="C3816" s="293" t="s">
        <v>429</v>
      </c>
      <c r="D3816" s="294" t="s">
        <v>361</v>
      </c>
      <c r="E3816" s="455">
        <v>2800</v>
      </c>
      <c r="F3816" s="293" t="s">
        <v>198</v>
      </c>
      <c r="G3816" s="293" t="s">
        <v>7</v>
      </c>
      <c r="H3816" s="544" t="s">
        <v>6495</v>
      </c>
      <c r="I3816" s="293" t="s">
        <v>164</v>
      </c>
      <c r="J3816" s="256" t="s">
        <v>3542</v>
      </c>
      <c r="K3816" s="293" t="s">
        <v>1749</v>
      </c>
      <c r="L3816" s="251" t="s">
        <v>6506</v>
      </c>
      <c r="M3816" s="298" t="s">
        <v>1176</v>
      </c>
      <c r="N3816" s="353">
        <v>465</v>
      </c>
      <c r="O3816" s="296"/>
      <c r="P3816" s="297"/>
      <c r="Q3816" s="293"/>
      <c r="R3816" s="293"/>
      <c r="S3816" s="293"/>
    </row>
    <row r="3817" spans="2:19" ht="15">
      <c r="B3817" s="247">
        <f t="shared" si="30"/>
        <v>7267</v>
      </c>
      <c r="C3817" s="293" t="s">
        <v>429</v>
      </c>
      <c r="D3817" s="294" t="s">
        <v>6381</v>
      </c>
      <c r="E3817" s="455">
        <v>5000</v>
      </c>
      <c r="F3817" s="293" t="s">
        <v>198</v>
      </c>
      <c r="G3817" s="293" t="s">
        <v>4581</v>
      </c>
      <c r="H3817" s="544" t="s">
        <v>6499</v>
      </c>
      <c r="I3817" s="293" t="s">
        <v>164</v>
      </c>
      <c r="J3817" s="256" t="s">
        <v>6634</v>
      </c>
      <c r="K3817" s="293" t="s">
        <v>1749</v>
      </c>
      <c r="L3817" s="251" t="s">
        <v>6501</v>
      </c>
      <c r="M3817" s="298" t="s">
        <v>6380</v>
      </c>
      <c r="N3817" s="353">
        <v>676</v>
      </c>
      <c r="O3817" s="296"/>
      <c r="P3817" s="297"/>
      <c r="Q3817" s="293"/>
      <c r="R3817" s="293"/>
      <c r="S3817" s="293"/>
    </row>
    <row r="3818" spans="2:19" ht="15">
      <c r="B3818" s="247">
        <f t="shared" ref="B3818:B3849" si="31">B3817+1</f>
        <v>7268</v>
      </c>
      <c r="C3818" s="293" t="s">
        <v>429</v>
      </c>
      <c r="D3818" s="294" t="s">
        <v>4922</v>
      </c>
      <c r="E3818" s="455">
        <v>3497</v>
      </c>
      <c r="F3818" s="293" t="s">
        <v>198</v>
      </c>
      <c r="G3818" s="293" t="s">
        <v>7</v>
      </c>
      <c r="H3818" s="544" t="s">
        <v>6499</v>
      </c>
      <c r="I3818" s="293" t="s">
        <v>164</v>
      </c>
      <c r="J3818" s="256" t="s">
        <v>3285</v>
      </c>
      <c r="K3818" s="293" t="s">
        <v>1749</v>
      </c>
      <c r="L3818" s="251" t="s">
        <v>6502</v>
      </c>
      <c r="M3818" s="298" t="s">
        <v>4921</v>
      </c>
      <c r="N3818" s="353">
        <v>572</v>
      </c>
      <c r="O3818" s="296"/>
      <c r="P3818" s="297"/>
      <c r="Q3818" s="293"/>
      <c r="R3818" s="293"/>
      <c r="S3818" s="293"/>
    </row>
    <row r="3819" spans="2:19" ht="15">
      <c r="B3819" s="247">
        <f t="shared" si="31"/>
        <v>7269</v>
      </c>
      <c r="C3819" s="293" t="s">
        <v>429</v>
      </c>
      <c r="D3819" s="294" t="s">
        <v>2772</v>
      </c>
      <c r="E3819" s="455">
        <v>20000</v>
      </c>
      <c r="F3819" s="293" t="s">
        <v>865</v>
      </c>
      <c r="G3819" s="293" t="s">
        <v>7</v>
      </c>
      <c r="H3819" s="544" t="s">
        <v>6499</v>
      </c>
      <c r="I3819" s="293" t="s">
        <v>634</v>
      </c>
      <c r="J3819" s="256" t="s">
        <v>285</v>
      </c>
      <c r="K3819" s="293" t="s">
        <v>1770</v>
      </c>
      <c r="L3819" s="251" t="s">
        <v>6503</v>
      </c>
      <c r="M3819" s="298" t="s">
        <v>2771</v>
      </c>
      <c r="N3819" s="353">
        <v>383</v>
      </c>
      <c r="O3819" s="296"/>
      <c r="P3819" s="297"/>
      <c r="Q3819" s="293"/>
      <c r="R3819" s="293"/>
      <c r="S3819" s="293"/>
    </row>
    <row r="3820" spans="2:19" ht="15">
      <c r="B3820" s="247">
        <f t="shared" si="31"/>
        <v>7270</v>
      </c>
      <c r="C3820" s="293" t="s">
        <v>429</v>
      </c>
      <c r="D3820" s="294" t="s">
        <v>4958</v>
      </c>
      <c r="E3820" s="455">
        <v>3497</v>
      </c>
      <c r="F3820" s="293" t="s">
        <v>198</v>
      </c>
      <c r="G3820" s="293" t="s">
        <v>4405</v>
      </c>
      <c r="H3820" s="544" t="s">
        <v>6499</v>
      </c>
      <c r="I3820" s="293" t="s">
        <v>164</v>
      </c>
      <c r="J3820" s="256" t="s">
        <v>3188</v>
      </c>
      <c r="K3820" s="293" t="s">
        <v>1749</v>
      </c>
      <c r="L3820" s="251" t="s">
        <v>6504</v>
      </c>
      <c r="M3820" s="298" t="s">
        <v>4955</v>
      </c>
      <c r="N3820" s="353">
        <v>573</v>
      </c>
      <c r="O3820" s="296"/>
      <c r="P3820" s="297"/>
      <c r="Q3820" s="293"/>
      <c r="R3820" s="293"/>
      <c r="S3820" s="293"/>
    </row>
    <row r="3821" spans="2:19" ht="22.35" customHeight="1">
      <c r="B3821" s="247">
        <f t="shared" si="31"/>
        <v>7271</v>
      </c>
      <c r="C3821" s="293" t="s">
        <v>429</v>
      </c>
      <c r="D3821" s="294" t="s">
        <v>5647</v>
      </c>
      <c r="E3821" s="455">
        <v>2275</v>
      </c>
      <c r="F3821" s="293" t="s">
        <v>163</v>
      </c>
      <c r="G3821" s="293" t="s">
        <v>7</v>
      </c>
      <c r="H3821" s="544" t="s">
        <v>6499</v>
      </c>
      <c r="I3821" s="293" t="s">
        <v>164</v>
      </c>
      <c r="J3821" s="256" t="s">
        <v>3669</v>
      </c>
      <c r="K3821" s="293" t="s">
        <v>1751</v>
      </c>
      <c r="L3821" s="251" t="s">
        <v>6505</v>
      </c>
      <c r="M3821" s="298" t="s">
        <v>5646</v>
      </c>
      <c r="N3821" s="353">
        <v>610</v>
      </c>
      <c r="O3821" s="296"/>
      <c r="P3821" s="297"/>
      <c r="Q3821" s="293"/>
      <c r="R3821" s="293"/>
      <c r="S3821" s="293"/>
    </row>
    <row r="3822" spans="2:19" ht="15">
      <c r="B3822" s="247">
        <f t="shared" si="31"/>
        <v>7272</v>
      </c>
      <c r="C3822" s="293" t="s">
        <v>429</v>
      </c>
      <c r="D3822" s="294" t="s">
        <v>4084</v>
      </c>
      <c r="E3822" s="455">
        <v>5200</v>
      </c>
      <c r="F3822" s="293" t="s">
        <v>198</v>
      </c>
      <c r="G3822" s="293" t="s">
        <v>7</v>
      </c>
      <c r="H3822" s="544" t="s">
        <v>6499</v>
      </c>
      <c r="I3822" s="293" t="s">
        <v>164</v>
      </c>
      <c r="J3822" s="256" t="s">
        <v>2632</v>
      </c>
      <c r="K3822" s="293" t="s">
        <v>1749</v>
      </c>
      <c r="L3822" s="251" t="s">
        <v>6500</v>
      </c>
      <c r="M3822" s="298" t="s">
        <v>4083</v>
      </c>
      <c r="N3822" s="353">
        <v>464</v>
      </c>
      <c r="O3822" s="296"/>
      <c r="P3822" s="297"/>
      <c r="Q3822" s="293"/>
      <c r="R3822" s="293"/>
      <c r="S3822" s="293"/>
    </row>
    <row r="3823" spans="2:19" ht="30">
      <c r="B3823" s="247">
        <f t="shared" si="31"/>
        <v>7273</v>
      </c>
      <c r="C3823" s="293" t="s">
        <v>429</v>
      </c>
      <c r="D3823" s="294" t="s">
        <v>412</v>
      </c>
      <c r="E3823" s="455">
        <v>2800</v>
      </c>
      <c r="F3823" s="293" t="s">
        <v>865</v>
      </c>
      <c r="G3823" s="293" t="s">
        <v>7</v>
      </c>
      <c r="H3823" s="544">
        <v>45295</v>
      </c>
      <c r="I3823" s="293" t="s">
        <v>164</v>
      </c>
      <c r="J3823" s="256" t="s">
        <v>5035</v>
      </c>
      <c r="K3823" s="293" t="s">
        <v>1770</v>
      </c>
      <c r="L3823" s="533" t="s">
        <v>6507</v>
      </c>
      <c r="M3823" s="298" t="s">
        <v>822</v>
      </c>
      <c r="N3823" s="353">
        <v>374</v>
      </c>
      <c r="O3823" s="296"/>
      <c r="P3823" s="297"/>
      <c r="Q3823" s="293"/>
      <c r="R3823" s="293"/>
      <c r="S3823" s="293"/>
    </row>
    <row r="3824" spans="2:19" ht="15">
      <c r="B3824" s="247">
        <f t="shared" si="31"/>
        <v>7274</v>
      </c>
      <c r="C3824" s="293" t="s">
        <v>429</v>
      </c>
      <c r="D3824" s="294" t="s">
        <v>412</v>
      </c>
      <c r="E3824" s="455">
        <v>2800</v>
      </c>
      <c r="F3824" s="293" t="s">
        <v>865</v>
      </c>
      <c r="G3824" s="293" t="s">
        <v>7</v>
      </c>
      <c r="H3824" s="544">
        <v>45295</v>
      </c>
      <c r="I3824" s="293" t="s">
        <v>164</v>
      </c>
      <c r="J3824" s="256" t="s">
        <v>5090</v>
      </c>
      <c r="K3824" s="293" t="s">
        <v>1770</v>
      </c>
      <c r="L3824" s="533">
        <v>6433</v>
      </c>
      <c r="M3824" s="298" t="s">
        <v>822</v>
      </c>
      <c r="N3824" s="353">
        <v>374</v>
      </c>
      <c r="O3824" s="296"/>
      <c r="P3824" s="297"/>
      <c r="Q3824" s="293"/>
      <c r="R3824" s="293"/>
      <c r="S3824" s="293"/>
    </row>
    <row r="3825" spans="2:19" ht="15">
      <c r="B3825" s="247">
        <f t="shared" si="31"/>
        <v>7275</v>
      </c>
      <c r="C3825" s="293" t="s">
        <v>429</v>
      </c>
      <c r="D3825" s="294" t="s">
        <v>2933</v>
      </c>
      <c r="E3825" s="455">
        <v>3497</v>
      </c>
      <c r="F3825" s="293" t="s">
        <v>198</v>
      </c>
      <c r="G3825" s="293" t="s">
        <v>7</v>
      </c>
      <c r="H3825" s="544" t="s">
        <v>6509</v>
      </c>
      <c r="I3825" s="293" t="s">
        <v>164</v>
      </c>
      <c r="J3825" s="256" t="s">
        <v>3552</v>
      </c>
      <c r="K3825" s="293" t="s">
        <v>1749</v>
      </c>
      <c r="L3825" s="251" t="s">
        <v>6510</v>
      </c>
      <c r="M3825" s="298" t="s">
        <v>2932</v>
      </c>
      <c r="N3825" s="353">
        <v>445</v>
      </c>
      <c r="O3825" s="296"/>
      <c r="P3825" s="297"/>
      <c r="Q3825" s="293"/>
      <c r="R3825" s="293"/>
      <c r="S3825" s="293"/>
    </row>
    <row r="3826" spans="2:19" ht="15">
      <c r="B3826" s="247">
        <f t="shared" si="31"/>
        <v>7276</v>
      </c>
      <c r="C3826" s="293" t="s">
        <v>429</v>
      </c>
      <c r="D3826" s="294" t="s">
        <v>5493</v>
      </c>
      <c r="E3826" s="455">
        <v>2275</v>
      </c>
      <c r="F3826" s="293" t="s">
        <v>163</v>
      </c>
      <c r="G3826" s="293" t="s">
        <v>5631</v>
      </c>
      <c r="H3826" s="544" t="s">
        <v>6509</v>
      </c>
      <c r="I3826" s="293" t="s">
        <v>164</v>
      </c>
      <c r="J3826" s="256" t="s">
        <v>8430</v>
      </c>
      <c r="K3826" s="293" t="s">
        <v>1751</v>
      </c>
      <c r="L3826" s="251" t="s">
        <v>6511</v>
      </c>
      <c r="M3826" s="298" t="s">
        <v>5492</v>
      </c>
      <c r="N3826" s="353">
        <v>596</v>
      </c>
      <c r="O3826" s="296"/>
      <c r="P3826" s="297"/>
      <c r="Q3826" s="293"/>
      <c r="R3826" s="293"/>
      <c r="S3826" s="293"/>
    </row>
    <row r="3827" spans="2:19" ht="15">
      <c r="B3827" s="247">
        <f t="shared" si="31"/>
        <v>7277</v>
      </c>
      <c r="C3827" s="293" t="s">
        <v>429</v>
      </c>
      <c r="D3827" s="294" t="s">
        <v>725</v>
      </c>
      <c r="E3827" s="455">
        <v>3350</v>
      </c>
      <c r="F3827" s="293" t="s">
        <v>518</v>
      </c>
      <c r="G3827" s="293" t="s">
        <v>7</v>
      </c>
      <c r="H3827" s="544" t="s">
        <v>6509</v>
      </c>
      <c r="I3827" s="293" t="s">
        <v>164</v>
      </c>
      <c r="J3827" s="256" t="s">
        <v>6538</v>
      </c>
      <c r="K3827" s="293" t="s">
        <v>1771</v>
      </c>
      <c r="L3827" s="251" t="s">
        <v>6512</v>
      </c>
      <c r="M3827" s="298" t="s">
        <v>842</v>
      </c>
      <c r="N3827" s="353">
        <v>371</v>
      </c>
      <c r="O3827" s="296"/>
      <c r="P3827" s="297"/>
      <c r="Q3827" s="293"/>
      <c r="R3827" s="293"/>
      <c r="S3827" s="293"/>
    </row>
    <row r="3828" spans="2:19" ht="15">
      <c r="B3828" s="247">
        <f t="shared" si="31"/>
        <v>7278</v>
      </c>
      <c r="C3828" s="293" t="s">
        <v>5557</v>
      </c>
      <c r="D3828" s="294" t="s">
        <v>5752</v>
      </c>
      <c r="E3828" s="455">
        <v>2520</v>
      </c>
      <c r="F3828" s="293" t="s">
        <v>5982</v>
      </c>
      <c r="G3828" s="293" t="s">
        <v>7</v>
      </c>
      <c r="H3828" s="544" t="s">
        <v>6508</v>
      </c>
      <c r="I3828" s="293" t="s">
        <v>164</v>
      </c>
      <c r="J3828" s="256" t="s">
        <v>3069</v>
      </c>
      <c r="K3828" s="293" t="s">
        <v>243</v>
      </c>
      <c r="L3828" s="251" t="s">
        <v>6513</v>
      </c>
      <c r="M3828" s="298" t="s">
        <v>5751</v>
      </c>
      <c r="N3828" s="353">
        <v>619</v>
      </c>
      <c r="O3828" s="296"/>
      <c r="P3828" s="297"/>
      <c r="Q3828" s="293"/>
      <c r="R3828" s="293"/>
      <c r="S3828" s="293"/>
    </row>
    <row r="3829" spans="2:19" ht="15">
      <c r="B3829" s="247">
        <f t="shared" si="31"/>
        <v>7279</v>
      </c>
      <c r="C3829" s="293" t="s">
        <v>429</v>
      </c>
      <c r="D3829" s="294" t="s">
        <v>8684</v>
      </c>
      <c r="E3829" s="455">
        <v>3350</v>
      </c>
      <c r="F3829" s="293" t="s">
        <v>198</v>
      </c>
      <c r="G3829" s="293" t="s">
        <v>7</v>
      </c>
      <c r="H3829" s="544" t="s">
        <v>6508</v>
      </c>
      <c r="I3829" s="293" t="s">
        <v>164</v>
      </c>
      <c r="J3829" s="256" t="s">
        <v>178</v>
      </c>
      <c r="K3829" s="293" t="s">
        <v>1749</v>
      </c>
      <c r="L3829" s="251" t="s">
        <v>6514</v>
      </c>
      <c r="M3829" s="298" t="s">
        <v>2871</v>
      </c>
      <c r="N3829" s="353">
        <v>422</v>
      </c>
      <c r="O3829" s="296"/>
      <c r="P3829" s="297" t="s">
        <v>3267</v>
      </c>
      <c r="Q3829" s="293"/>
      <c r="R3829" s="293"/>
      <c r="S3829" s="293"/>
    </row>
    <row r="3830" spans="2:19" ht="15">
      <c r="B3830" s="247">
        <f t="shared" si="31"/>
        <v>7280</v>
      </c>
      <c r="C3830" s="293" t="s">
        <v>427</v>
      </c>
      <c r="D3830" s="294" t="s">
        <v>6325</v>
      </c>
      <c r="E3830" s="455">
        <v>5200</v>
      </c>
      <c r="F3830" s="293" t="s">
        <v>865</v>
      </c>
      <c r="G3830" s="293" t="s">
        <v>7</v>
      </c>
      <c r="H3830" s="544" t="s">
        <v>6508</v>
      </c>
      <c r="I3830" s="293" t="s">
        <v>164</v>
      </c>
      <c r="J3830" s="256" t="s">
        <v>336</v>
      </c>
      <c r="K3830" s="293" t="s">
        <v>1770</v>
      </c>
      <c r="L3830" s="251" t="s">
        <v>6539</v>
      </c>
      <c r="M3830" s="298" t="s">
        <v>6324</v>
      </c>
      <c r="N3830" s="353">
        <v>662</v>
      </c>
      <c r="O3830" s="296"/>
      <c r="P3830" s="297"/>
      <c r="Q3830" s="293"/>
      <c r="R3830" s="293"/>
      <c r="S3830" s="293"/>
    </row>
    <row r="3831" spans="2:19" ht="15">
      <c r="B3831" s="247">
        <f t="shared" si="31"/>
        <v>7281</v>
      </c>
      <c r="C3831" s="293" t="s">
        <v>5557</v>
      </c>
      <c r="D3831" s="294" t="s">
        <v>5573</v>
      </c>
      <c r="E3831" s="455">
        <v>1800</v>
      </c>
      <c r="F3831" s="293" t="s">
        <v>5969</v>
      </c>
      <c r="G3831" s="293" t="s">
        <v>5631</v>
      </c>
      <c r="H3831" s="544" t="s">
        <v>6508</v>
      </c>
      <c r="I3831" s="293" t="s">
        <v>164</v>
      </c>
      <c r="J3831" s="256" t="s">
        <v>3296</v>
      </c>
      <c r="K3831" s="293" t="s">
        <v>5970</v>
      </c>
      <c r="L3831" s="251" t="s">
        <v>6515</v>
      </c>
      <c r="M3831" s="298" t="s">
        <v>5572</v>
      </c>
      <c r="N3831" s="353">
        <v>604</v>
      </c>
      <c r="O3831" s="296"/>
      <c r="P3831" s="297"/>
      <c r="Q3831" s="293"/>
      <c r="R3831" s="293"/>
      <c r="S3831" s="293"/>
    </row>
    <row r="3832" spans="2:19" ht="15">
      <c r="B3832" s="247">
        <f t="shared" si="31"/>
        <v>7282</v>
      </c>
      <c r="C3832" s="293" t="s">
        <v>5557</v>
      </c>
      <c r="D3832" s="294" t="s">
        <v>5559</v>
      </c>
      <c r="E3832" s="455">
        <v>1800</v>
      </c>
      <c r="F3832" s="293" t="s">
        <v>5969</v>
      </c>
      <c r="G3832" s="293" t="s">
        <v>5631</v>
      </c>
      <c r="H3832" s="544" t="s">
        <v>6508</v>
      </c>
      <c r="I3832" s="293" t="s">
        <v>164</v>
      </c>
      <c r="J3832" s="256" t="s">
        <v>1800</v>
      </c>
      <c r="K3832" s="293" t="s">
        <v>5970</v>
      </c>
      <c r="L3832" s="251" t="s">
        <v>6516</v>
      </c>
      <c r="M3832" s="298" t="s">
        <v>5558</v>
      </c>
      <c r="N3832" s="353">
        <v>598</v>
      </c>
      <c r="O3832" s="296"/>
      <c r="P3832" s="297"/>
      <c r="Q3832" s="293"/>
      <c r="R3832" s="293"/>
      <c r="S3832" s="293"/>
    </row>
    <row r="3833" spans="2:19" ht="15">
      <c r="B3833" s="247">
        <f t="shared" si="31"/>
        <v>7283</v>
      </c>
      <c r="C3833" s="293" t="s">
        <v>5557</v>
      </c>
      <c r="D3833" s="294" t="s">
        <v>5555</v>
      </c>
      <c r="E3833" s="455">
        <v>1800</v>
      </c>
      <c r="F3833" s="293" t="s">
        <v>5969</v>
      </c>
      <c r="G3833" s="293" t="s">
        <v>5631</v>
      </c>
      <c r="H3833" s="544" t="s">
        <v>6508</v>
      </c>
      <c r="I3833" s="293" t="s">
        <v>164</v>
      </c>
      <c r="J3833" s="256" t="s">
        <v>6364</v>
      </c>
      <c r="K3833" s="293" t="s">
        <v>5970</v>
      </c>
      <c r="L3833" s="251" t="s">
        <v>6517</v>
      </c>
      <c r="M3833" s="298" t="s">
        <v>5554</v>
      </c>
      <c r="N3833" s="353">
        <v>597</v>
      </c>
      <c r="O3833" s="296"/>
      <c r="P3833" s="297"/>
      <c r="Q3833" s="293"/>
      <c r="R3833" s="293"/>
      <c r="S3833" s="293"/>
    </row>
    <row r="3834" spans="2:19" ht="15">
      <c r="B3834" s="247">
        <f t="shared" si="31"/>
        <v>7284</v>
      </c>
      <c r="C3834" s="293" t="s">
        <v>5557</v>
      </c>
      <c r="D3834" s="294" t="s">
        <v>5567</v>
      </c>
      <c r="E3834" s="455">
        <v>1800</v>
      </c>
      <c r="F3834" s="293" t="s">
        <v>5969</v>
      </c>
      <c r="G3834" s="293" t="s">
        <v>5631</v>
      </c>
      <c r="H3834" s="544" t="s">
        <v>6508</v>
      </c>
      <c r="I3834" s="293" t="s">
        <v>164</v>
      </c>
      <c r="J3834" s="256" t="s">
        <v>6540</v>
      </c>
      <c r="K3834" s="293" t="s">
        <v>5970</v>
      </c>
      <c r="L3834" s="251" t="s">
        <v>6518</v>
      </c>
      <c r="M3834" s="298" t="s">
        <v>5566</v>
      </c>
      <c r="N3834" s="353">
        <v>602</v>
      </c>
      <c r="O3834" s="296"/>
      <c r="P3834" s="297"/>
      <c r="Q3834" s="293"/>
      <c r="R3834" s="293"/>
      <c r="S3834" s="293"/>
    </row>
    <row r="3835" spans="2:19" ht="15">
      <c r="B3835" s="247">
        <f t="shared" si="31"/>
        <v>7285</v>
      </c>
      <c r="C3835" s="293" t="s">
        <v>5557</v>
      </c>
      <c r="D3835" s="294" t="s">
        <v>5625</v>
      </c>
      <c r="E3835" s="455">
        <v>1800</v>
      </c>
      <c r="F3835" s="293" t="s">
        <v>5969</v>
      </c>
      <c r="G3835" s="293" t="s">
        <v>5631</v>
      </c>
      <c r="H3835" s="544" t="s">
        <v>6508</v>
      </c>
      <c r="I3835" s="293" t="s">
        <v>164</v>
      </c>
      <c r="J3835" s="256" t="s">
        <v>6540</v>
      </c>
      <c r="K3835" s="293" t="s">
        <v>5970</v>
      </c>
      <c r="L3835" s="251" t="s">
        <v>6519</v>
      </c>
      <c r="M3835" s="298" t="s">
        <v>5624</v>
      </c>
      <c r="N3835" s="353">
        <v>609</v>
      </c>
      <c r="O3835" s="296"/>
      <c r="P3835" s="297"/>
      <c r="Q3835" s="293"/>
      <c r="R3835" s="293"/>
      <c r="S3835" s="293"/>
    </row>
    <row r="3836" spans="2:19" ht="15">
      <c r="B3836" s="247">
        <f t="shared" si="31"/>
        <v>7286</v>
      </c>
      <c r="C3836" s="293" t="s">
        <v>5557</v>
      </c>
      <c r="D3836" s="294" t="s">
        <v>5959</v>
      </c>
      <c r="E3836" s="455">
        <v>1800</v>
      </c>
      <c r="F3836" s="293" t="s">
        <v>5982</v>
      </c>
      <c r="G3836" s="293" t="s">
        <v>5631</v>
      </c>
      <c r="H3836" s="544" t="s">
        <v>6508</v>
      </c>
      <c r="I3836" s="293" t="s">
        <v>164</v>
      </c>
      <c r="J3836" s="256" t="s">
        <v>6177</v>
      </c>
      <c r="K3836" s="293" t="s">
        <v>243</v>
      </c>
      <c r="L3836" s="251" t="s">
        <v>6520</v>
      </c>
      <c r="M3836" s="298" t="s">
        <v>5958</v>
      </c>
      <c r="N3836" s="353">
        <v>641</v>
      </c>
      <c r="O3836" s="296"/>
      <c r="P3836" s="297"/>
      <c r="Q3836" s="293"/>
      <c r="R3836" s="293"/>
      <c r="S3836" s="293"/>
    </row>
    <row r="3837" spans="2:19" ht="15">
      <c r="B3837" s="247">
        <f t="shared" si="31"/>
        <v>7287</v>
      </c>
      <c r="C3837" s="293" t="s">
        <v>5557</v>
      </c>
      <c r="D3837" s="294" t="s">
        <v>818</v>
      </c>
      <c r="E3837" s="455">
        <v>1800</v>
      </c>
      <c r="F3837" s="293" t="s">
        <v>5982</v>
      </c>
      <c r="G3837" s="293" t="s">
        <v>5631</v>
      </c>
      <c r="H3837" s="544" t="s">
        <v>6508</v>
      </c>
      <c r="I3837" s="293" t="s">
        <v>164</v>
      </c>
      <c r="J3837" s="256" t="s">
        <v>6364</v>
      </c>
      <c r="K3837" s="293" t="s">
        <v>243</v>
      </c>
      <c r="L3837" s="251" t="s">
        <v>6521</v>
      </c>
      <c r="M3837" s="298" t="s">
        <v>860</v>
      </c>
      <c r="N3837" s="353">
        <v>643</v>
      </c>
      <c r="O3837" s="296"/>
      <c r="P3837" s="297"/>
      <c r="Q3837" s="293"/>
      <c r="R3837" s="293"/>
      <c r="S3837" s="293"/>
    </row>
    <row r="3838" spans="2:19" ht="15">
      <c r="B3838" s="247">
        <f t="shared" si="31"/>
        <v>7288</v>
      </c>
      <c r="C3838" s="293" t="s">
        <v>5557</v>
      </c>
      <c r="D3838" s="294" t="s">
        <v>5984</v>
      </c>
      <c r="E3838" s="455">
        <v>1800</v>
      </c>
      <c r="F3838" s="293" t="s">
        <v>5982</v>
      </c>
      <c r="G3838" s="293" t="s">
        <v>5631</v>
      </c>
      <c r="H3838" s="544" t="s">
        <v>6508</v>
      </c>
      <c r="I3838" s="293" t="s">
        <v>164</v>
      </c>
      <c r="J3838" s="256" t="s">
        <v>3069</v>
      </c>
      <c r="K3838" s="293" t="s">
        <v>243</v>
      </c>
      <c r="L3838" s="251" t="s">
        <v>6522</v>
      </c>
      <c r="M3838" s="298" t="s">
        <v>5983</v>
      </c>
      <c r="N3838" s="353">
        <v>644</v>
      </c>
      <c r="O3838" s="296"/>
      <c r="P3838" s="297"/>
      <c r="Q3838" s="293"/>
      <c r="R3838" s="293"/>
      <c r="S3838" s="293"/>
    </row>
    <row r="3839" spans="2:19" ht="15">
      <c r="B3839" s="247">
        <f t="shared" si="31"/>
        <v>7289</v>
      </c>
      <c r="C3839" s="293" t="s">
        <v>5557</v>
      </c>
      <c r="D3839" s="294" t="s">
        <v>5962</v>
      </c>
      <c r="E3839" s="455">
        <v>1800</v>
      </c>
      <c r="F3839" s="293" t="s">
        <v>5982</v>
      </c>
      <c r="G3839" s="293" t="s">
        <v>5631</v>
      </c>
      <c r="H3839" s="544" t="s">
        <v>6508</v>
      </c>
      <c r="I3839" s="293" t="s">
        <v>164</v>
      </c>
      <c r="J3839" s="256" t="s">
        <v>3069</v>
      </c>
      <c r="K3839" s="293" t="s">
        <v>243</v>
      </c>
      <c r="L3839" s="251" t="s">
        <v>6523</v>
      </c>
      <c r="M3839" s="298" t="s">
        <v>5961</v>
      </c>
      <c r="N3839" s="353">
        <v>642</v>
      </c>
      <c r="O3839" s="296"/>
      <c r="P3839" s="297"/>
      <c r="Q3839" s="293"/>
      <c r="R3839" s="293"/>
      <c r="S3839" s="293"/>
    </row>
    <row r="3840" spans="2:19" ht="15">
      <c r="B3840" s="247">
        <f t="shared" si="31"/>
        <v>7290</v>
      </c>
      <c r="C3840" s="293" t="s">
        <v>5557</v>
      </c>
      <c r="D3840" s="294" t="s">
        <v>5990</v>
      </c>
      <c r="E3840" s="455">
        <v>2520</v>
      </c>
      <c r="F3840" s="293" t="s">
        <v>5982</v>
      </c>
      <c r="G3840" s="293" t="s">
        <v>7</v>
      </c>
      <c r="H3840" s="544" t="s">
        <v>6508</v>
      </c>
      <c r="I3840" s="293" t="s">
        <v>164</v>
      </c>
      <c r="J3840" s="256" t="s">
        <v>6031</v>
      </c>
      <c r="K3840" s="293" t="s">
        <v>243</v>
      </c>
      <c r="L3840" s="251" t="s">
        <v>6524</v>
      </c>
      <c r="M3840" s="298" t="s">
        <v>5989</v>
      </c>
      <c r="N3840" s="353">
        <v>646</v>
      </c>
      <c r="O3840" s="296"/>
      <c r="P3840" s="297"/>
      <c r="Q3840" s="293"/>
      <c r="R3840" s="293"/>
      <c r="S3840" s="293"/>
    </row>
    <row r="3841" spans="2:19" ht="15">
      <c r="B3841" s="247">
        <f t="shared" si="31"/>
        <v>7291</v>
      </c>
      <c r="C3841" s="293" t="s">
        <v>5557</v>
      </c>
      <c r="D3841" s="294" t="s">
        <v>5990</v>
      </c>
      <c r="E3841" s="455">
        <v>2520</v>
      </c>
      <c r="F3841" s="293" t="s">
        <v>5982</v>
      </c>
      <c r="G3841" s="293" t="s">
        <v>7</v>
      </c>
      <c r="H3841" s="544" t="s">
        <v>6508</v>
      </c>
      <c r="I3841" s="293" t="s">
        <v>164</v>
      </c>
      <c r="J3841" s="256" t="s">
        <v>6537</v>
      </c>
      <c r="K3841" s="293" t="s">
        <v>243</v>
      </c>
      <c r="L3841" s="251" t="s">
        <v>6525</v>
      </c>
      <c r="M3841" s="298" t="s">
        <v>5989</v>
      </c>
      <c r="N3841" s="353">
        <v>646</v>
      </c>
      <c r="O3841" s="296"/>
      <c r="P3841" s="297"/>
      <c r="Q3841" s="293"/>
      <c r="R3841" s="293"/>
      <c r="S3841" s="293"/>
    </row>
    <row r="3842" spans="2:19" ht="15">
      <c r="B3842" s="247">
        <f t="shared" si="31"/>
        <v>7292</v>
      </c>
      <c r="C3842" s="293" t="s">
        <v>429</v>
      </c>
      <c r="D3842" s="294" t="s">
        <v>90</v>
      </c>
      <c r="E3842" s="455">
        <v>1850</v>
      </c>
      <c r="F3842" s="293" t="s">
        <v>166</v>
      </c>
      <c r="G3842" s="293" t="s">
        <v>7</v>
      </c>
      <c r="H3842" s="544" t="s">
        <v>6508</v>
      </c>
      <c r="I3842" s="293" t="s">
        <v>164</v>
      </c>
      <c r="J3842" s="256" t="s">
        <v>2974</v>
      </c>
      <c r="K3842" s="293" t="s">
        <v>903</v>
      </c>
      <c r="L3842" s="251" t="s">
        <v>6526</v>
      </c>
      <c r="M3842" s="298" t="s">
        <v>91</v>
      </c>
      <c r="N3842" s="353">
        <v>218</v>
      </c>
      <c r="O3842" s="296"/>
      <c r="P3842" s="297"/>
      <c r="Q3842" s="293"/>
      <c r="R3842" s="293"/>
      <c r="S3842" s="293"/>
    </row>
    <row r="3843" spans="2:19" ht="15">
      <c r="B3843" s="247">
        <f t="shared" si="31"/>
        <v>7293</v>
      </c>
      <c r="C3843" s="293" t="s">
        <v>429</v>
      </c>
      <c r="D3843" s="294" t="s">
        <v>4240</v>
      </c>
      <c r="E3843" s="455">
        <v>5200</v>
      </c>
      <c r="F3843" s="293" t="s">
        <v>198</v>
      </c>
      <c r="G3843" s="293" t="s">
        <v>7</v>
      </c>
      <c r="H3843" s="544" t="s">
        <v>6508</v>
      </c>
      <c r="I3843" s="293" t="s">
        <v>164</v>
      </c>
      <c r="J3843" s="256" t="s">
        <v>3055</v>
      </c>
      <c r="K3843" s="293" t="s">
        <v>1749</v>
      </c>
      <c r="L3843" s="251" t="s">
        <v>6527</v>
      </c>
      <c r="M3843" s="298" t="s">
        <v>4239</v>
      </c>
      <c r="N3843" s="353">
        <v>470</v>
      </c>
      <c r="O3843" s="296"/>
      <c r="P3843" s="297"/>
      <c r="Q3843" s="293"/>
      <c r="R3843" s="293"/>
      <c r="S3843" s="293"/>
    </row>
    <row r="3844" spans="2:19" ht="15">
      <c r="B3844" s="247">
        <f t="shared" si="31"/>
        <v>7294</v>
      </c>
      <c r="C3844" s="293" t="s">
        <v>429</v>
      </c>
      <c r="D3844" s="294" t="s">
        <v>4133</v>
      </c>
      <c r="E3844" s="455">
        <v>5200</v>
      </c>
      <c r="F3844" s="293" t="s">
        <v>865</v>
      </c>
      <c r="G3844" s="293" t="s">
        <v>7</v>
      </c>
      <c r="H3844" s="544" t="s">
        <v>6508</v>
      </c>
      <c r="I3844" s="293" t="s">
        <v>164</v>
      </c>
      <c r="J3844" s="256" t="s">
        <v>3000</v>
      </c>
      <c r="K3844" s="293" t="s">
        <v>1770</v>
      </c>
      <c r="L3844" s="251" t="s">
        <v>6528</v>
      </c>
      <c r="M3844" s="298" t="s">
        <v>4132</v>
      </c>
      <c r="N3844" s="353">
        <v>466</v>
      </c>
      <c r="O3844" s="296"/>
      <c r="P3844" s="297"/>
      <c r="Q3844" s="293"/>
      <c r="R3844" s="293"/>
      <c r="S3844" s="293"/>
    </row>
    <row r="3845" spans="2:19" ht="15.6">
      <c r="B3845" s="247">
        <f t="shared" si="31"/>
        <v>7295</v>
      </c>
      <c r="C3845" s="103" t="s">
        <v>429</v>
      </c>
      <c r="D3845" s="103" t="s">
        <v>6242</v>
      </c>
      <c r="E3845" s="207">
        <v>2000</v>
      </c>
      <c r="F3845" s="103" t="s">
        <v>163</v>
      </c>
      <c r="G3845" s="86" t="s">
        <v>7</v>
      </c>
      <c r="H3845" s="103" t="s">
        <v>6534</v>
      </c>
      <c r="I3845" s="135" t="s">
        <v>164</v>
      </c>
      <c r="J3845" s="135" t="s">
        <v>2488</v>
      </c>
      <c r="K3845" s="103" t="s">
        <v>1751</v>
      </c>
      <c r="L3845" s="745" t="s">
        <v>6595</v>
      </c>
      <c r="M3845" s="103" t="s">
        <v>6241</v>
      </c>
      <c r="N3845">
        <v>655</v>
      </c>
      <c r="O3845" s="296"/>
      <c r="P3845" s="297"/>
      <c r="Q3845" s="293"/>
      <c r="R3845" s="293"/>
      <c r="S3845" s="293"/>
    </row>
    <row r="3846" spans="2:19" ht="30">
      <c r="B3846" s="247">
        <f t="shared" si="31"/>
        <v>7296</v>
      </c>
      <c r="C3846" s="293" t="s">
        <v>429</v>
      </c>
      <c r="D3846" s="294" t="s">
        <v>59</v>
      </c>
      <c r="E3846" s="455">
        <v>2000</v>
      </c>
      <c r="F3846" s="293" t="s">
        <v>198</v>
      </c>
      <c r="G3846" s="293" t="s">
        <v>7</v>
      </c>
      <c r="H3846" s="544">
        <v>45334</v>
      </c>
      <c r="I3846" s="293" t="s">
        <v>164</v>
      </c>
      <c r="J3846" s="256" t="s">
        <v>7193</v>
      </c>
      <c r="K3846" s="293" t="s">
        <v>1749</v>
      </c>
      <c r="L3846" s="533" t="s">
        <v>7194</v>
      </c>
      <c r="M3846" s="298" t="s">
        <v>60</v>
      </c>
      <c r="N3846" s="353">
        <v>191</v>
      </c>
      <c r="O3846" s="296"/>
      <c r="P3846" s="297"/>
      <c r="Q3846" s="293"/>
      <c r="R3846" s="293"/>
      <c r="S3846" s="293"/>
    </row>
    <row r="3847" spans="2:19" ht="15">
      <c r="B3847" s="247">
        <f t="shared" si="31"/>
        <v>7297</v>
      </c>
      <c r="C3847" s="293" t="s">
        <v>429</v>
      </c>
      <c r="D3847" s="294" t="s">
        <v>106</v>
      </c>
      <c r="E3847" s="455">
        <v>5200</v>
      </c>
      <c r="F3847" s="293" t="s">
        <v>198</v>
      </c>
      <c r="G3847" s="293" t="s">
        <v>4314</v>
      </c>
      <c r="H3847" s="544" t="s">
        <v>6534</v>
      </c>
      <c r="I3847" s="293" t="s">
        <v>164</v>
      </c>
      <c r="J3847" s="256" t="s">
        <v>2606</v>
      </c>
      <c r="K3847" s="293" t="s">
        <v>1749</v>
      </c>
      <c r="L3847" s="251" t="s">
        <v>6541</v>
      </c>
      <c r="M3847" s="298" t="s">
        <v>107</v>
      </c>
      <c r="N3847" s="353">
        <v>463</v>
      </c>
      <c r="O3847" s="296"/>
      <c r="P3847" s="297"/>
      <c r="Q3847" s="293"/>
      <c r="R3847" s="293"/>
      <c r="S3847" s="293"/>
    </row>
    <row r="3848" spans="2:19" ht="15">
      <c r="B3848" s="247">
        <f t="shared" si="31"/>
        <v>7298</v>
      </c>
      <c r="C3848" s="293" t="s">
        <v>429</v>
      </c>
      <c r="D3848" s="294" t="s">
        <v>5404</v>
      </c>
      <c r="E3848" s="455">
        <v>1600</v>
      </c>
      <c r="F3848" s="293" t="s">
        <v>166</v>
      </c>
      <c r="G3848" s="293" t="s">
        <v>4314</v>
      </c>
      <c r="H3848" s="544" t="s">
        <v>6534</v>
      </c>
      <c r="I3848" s="293" t="s">
        <v>164</v>
      </c>
      <c r="J3848" s="256" t="s">
        <v>3445</v>
      </c>
      <c r="K3848" s="293" t="s">
        <v>903</v>
      </c>
      <c r="L3848" s="251" t="s">
        <v>6542</v>
      </c>
      <c r="M3848" s="298" t="s">
        <v>5403</v>
      </c>
      <c r="N3848" s="353">
        <v>594</v>
      </c>
      <c r="O3848" s="296"/>
      <c r="P3848" s="297"/>
      <c r="Q3848" s="293"/>
      <c r="R3848" s="293"/>
      <c r="S3848" s="293"/>
    </row>
    <row r="3849" spans="2:19" ht="15">
      <c r="B3849" s="247">
        <f t="shared" si="31"/>
        <v>7299</v>
      </c>
      <c r="C3849" s="293" t="s">
        <v>429</v>
      </c>
      <c r="D3849" s="294" t="s">
        <v>5404</v>
      </c>
      <c r="E3849" s="455">
        <v>1600</v>
      </c>
      <c r="F3849" s="293" t="s">
        <v>166</v>
      </c>
      <c r="G3849" s="293" t="s">
        <v>4314</v>
      </c>
      <c r="H3849" s="544" t="s">
        <v>6534</v>
      </c>
      <c r="I3849" s="293" t="s">
        <v>164</v>
      </c>
      <c r="J3849" s="256" t="s">
        <v>3568</v>
      </c>
      <c r="K3849" s="293" t="s">
        <v>903</v>
      </c>
      <c r="L3849" s="251" t="s">
        <v>6543</v>
      </c>
      <c r="M3849" s="298" t="s">
        <v>5403</v>
      </c>
      <c r="N3849" s="353">
        <v>594</v>
      </c>
      <c r="O3849" s="296"/>
      <c r="P3849" s="297"/>
      <c r="Q3849" s="293"/>
      <c r="R3849" s="293"/>
      <c r="S3849" s="293"/>
    </row>
    <row r="3850" spans="2:19" ht="15">
      <c r="B3850" s="247">
        <f t="shared" ref="B3850:B3881" si="32">B3849+1</f>
        <v>7300</v>
      </c>
      <c r="C3850" s="293" t="s">
        <v>429</v>
      </c>
      <c r="D3850" s="294" t="s">
        <v>5404</v>
      </c>
      <c r="E3850" s="455">
        <v>1600</v>
      </c>
      <c r="F3850" s="293" t="s">
        <v>166</v>
      </c>
      <c r="G3850" s="293" t="s">
        <v>4314</v>
      </c>
      <c r="H3850" s="544" t="s">
        <v>6534</v>
      </c>
      <c r="I3850" s="293" t="s">
        <v>164</v>
      </c>
      <c r="J3850" s="256" t="s">
        <v>3245</v>
      </c>
      <c r="K3850" s="293" t="s">
        <v>903</v>
      </c>
      <c r="L3850" s="251" t="s">
        <v>6544</v>
      </c>
      <c r="M3850" s="298" t="s">
        <v>5403</v>
      </c>
      <c r="N3850" s="353">
        <v>594</v>
      </c>
      <c r="O3850" s="296"/>
      <c r="P3850" s="297"/>
      <c r="Q3850" s="293"/>
      <c r="R3850" s="293"/>
      <c r="S3850" s="293"/>
    </row>
    <row r="3851" spans="2:19" ht="15">
      <c r="B3851" s="247">
        <f t="shared" si="32"/>
        <v>7301</v>
      </c>
      <c r="C3851" s="293" t="s">
        <v>5557</v>
      </c>
      <c r="D3851" s="294" t="s">
        <v>5579</v>
      </c>
      <c r="E3851" s="455">
        <v>2520</v>
      </c>
      <c r="F3851" s="293" t="s">
        <v>5969</v>
      </c>
      <c r="G3851" s="293" t="s">
        <v>7</v>
      </c>
      <c r="H3851" s="544" t="s">
        <v>6534</v>
      </c>
      <c r="I3851" s="293" t="s">
        <v>164</v>
      </c>
      <c r="J3851" s="256" t="s">
        <v>1800</v>
      </c>
      <c r="K3851" s="293" t="s">
        <v>5970</v>
      </c>
      <c r="L3851" s="251" t="s">
        <v>6545</v>
      </c>
      <c r="M3851" s="298" t="s">
        <v>5578</v>
      </c>
      <c r="N3851" s="353">
        <v>606</v>
      </c>
      <c r="O3851" s="296"/>
      <c r="P3851" s="297"/>
      <c r="Q3851" s="293"/>
      <c r="R3851" s="293"/>
      <c r="S3851" s="293"/>
    </row>
    <row r="3852" spans="2:19" ht="15">
      <c r="B3852" s="247">
        <f t="shared" si="32"/>
        <v>7302</v>
      </c>
      <c r="C3852" s="293" t="s">
        <v>5557</v>
      </c>
      <c r="D3852" s="294" t="s">
        <v>5564</v>
      </c>
      <c r="E3852" s="455">
        <v>2520</v>
      </c>
      <c r="F3852" s="293" t="s">
        <v>5969</v>
      </c>
      <c r="G3852" s="293" t="s">
        <v>7</v>
      </c>
      <c r="H3852" s="544" t="s">
        <v>6534</v>
      </c>
      <c r="I3852" s="293" t="s">
        <v>164</v>
      </c>
      <c r="J3852" s="256" t="s">
        <v>1800</v>
      </c>
      <c r="K3852" s="293" t="s">
        <v>5970</v>
      </c>
      <c r="L3852" s="251" t="s">
        <v>6546</v>
      </c>
      <c r="M3852" s="298" t="s">
        <v>5563</v>
      </c>
      <c r="N3852" s="353">
        <v>601</v>
      </c>
      <c r="O3852" s="296"/>
      <c r="P3852" s="297"/>
      <c r="Q3852" s="293"/>
      <c r="R3852" s="293"/>
      <c r="S3852" s="293"/>
    </row>
    <row r="3853" spans="2:19" ht="15">
      <c r="B3853" s="247">
        <f t="shared" si="32"/>
        <v>7303</v>
      </c>
      <c r="C3853" s="293" t="s">
        <v>5557</v>
      </c>
      <c r="D3853" s="294" t="s">
        <v>5562</v>
      </c>
      <c r="E3853" s="455">
        <v>2520</v>
      </c>
      <c r="F3853" s="293" t="s">
        <v>5969</v>
      </c>
      <c r="G3853" s="293" t="s">
        <v>7</v>
      </c>
      <c r="H3853" s="544" t="s">
        <v>6534</v>
      </c>
      <c r="I3853" s="293" t="s">
        <v>164</v>
      </c>
      <c r="J3853" s="256" t="s">
        <v>6552</v>
      </c>
      <c r="K3853" s="293" t="s">
        <v>5970</v>
      </c>
      <c r="L3853" s="251" t="s">
        <v>6547</v>
      </c>
      <c r="M3853" s="298" t="s">
        <v>5561</v>
      </c>
      <c r="N3853" s="353">
        <v>600</v>
      </c>
      <c r="O3853" s="296"/>
      <c r="P3853" s="297"/>
      <c r="Q3853" s="293"/>
      <c r="R3853" s="293"/>
      <c r="S3853" s="293"/>
    </row>
    <row r="3854" spans="2:19" ht="15">
      <c r="B3854" s="247">
        <f t="shared" si="32"/>
        <v>7304</v>
      </c>
      <c r="C3854" s="293" t="s">
        <v>5557</v>
      </c>
      <c r="D3854" s="294" t="s">
        <v>6069</v>
      </c>
      <c r="E3854" s="455">
        <v>2520</v>
      </c>
      <c r="F3854" s="293" t="s">
        <v>5982</v>
      </c>
      <c r="G3854" s="293" t="s">
        <v>7</v>
      </c>
      <c r="H3854" s="544" t="s">
        <v>6534</v>
      </c>
      <c r="I3854" s="293" t="s">
        <v>164</v>
      </c>
      <c r="J3854" s="256" t="s">
        <v>3069</v>
      </c>
      <c r="K3854" s="293" t="s">
        <v>243</v>
      </c>
      <c r="L3854" s="251" t="s">
        <v>6548</v>
      </c>
      <c r="M3854" s="298" t="s">
        <v>6067</v>
      </c>
      <c r="N3854" s="353">
        <v>640</v>
      </c>
      <c r="O3854" s="296"/>
      <c r="P3854" s="297"/>
      <c r="Q3854" s="293"/>
      <c r="R3854" s="293"/>
      <c r="S3854" s="293"/>
    </row>
    <row r="3855" spans="2:19" ht="15">
      <c r="B3855" s="247">
        <f t="shared" si="32"/>
        <v>7305</v>
      </c>
      <c r="C3855" s="293" t="s">
        <v>429</v>
      </c>
      <c r="D3855" s="294" t="s">
        <v>245</v>
      </c>
      <c r="E3855" s="455">
        <v>2500</v>
      </c>
      <c r="F3855" s="293" t="s">
        <v>166</v>
      </c>
      <c r="G3855" s="293" t="s">
        <v>7</v>
      </c>
      <c r="H3855" s="544" t="s">
        <v>6534</v>
      </c>
      <c r="I3855" s="293" t="s">
        <v>164</v>
      </c>
      <c r="J3855" s="256" t="s">
        <v>6551</v>
      </c>
      <c r="K3855" s="293" t="s">
        <v>903</v>
      </c>
      <c r="L3855" s="251" t="s">
        <v>6549</v>
      </c>
      <c r="M3855" s="298" t="s">
        <v>1028</v>
      </c>
      <c r="N3855" s="353">
        <v>40</v>
      </c>
      <c r="O3855" s="296"/>
      <c r="P3855" s="297"/>
      <c r="Q3855" s="293"/>
      <c r="R3855" s="293"/>
      <c r="S3855" s="293"/>
    </row>
    <row r="3856" spans="2:19" ht="15">
      <c r="B3856" s="247">
        <f t="shared" si="32"/>
        <v>7306</v>
      </c>
      <c r="C3856" s="293" t="s">
        <v>5557</v>
      </c>
      <c r="D3856" s="294" t="s">
        <v>6531</v>
      </c>
      <c r="E3856" s="455">
        <v>2275</v>
      </c>
      <c r="F3856" s="293" t="s">
        <v>163</v>
      </c>
      <c r="G3856" s="293" t="s">
        <v>7</v>
      </c>
      <c r="H3856" s="544" t="s">
        <v>6534</v>
      </c>
      <c r="I3856" s="293" t="s">
        <v>164</v>
      </c>
      <c r="J3856" s="256" t="s">
        <v>4703</v>
      </c>
      <c r="K3856" s="293" t="s">
        <v>1751</v>
      </c>
      <c r="L3856" s="251" t="s">
        <v>6550</v>
      </c>
      <c r="M3856" s="298" t="s">
        <v>6530</v>
      </c>
      <c r="N3856" s="353">
        <v>686</v>
      </c>
      <c r="O3856" s="296"/>
      <c r="P3856" s="297"/>
      <c r="Q3856" s="293"/>
      <c r="R3856" s="293"/>
      <c r="S3856" s="293"/>
    </row>
    <row r="3857" spans="2:19" ht="15">
      <c r="B3857" s="247">
        <f t="shared" si="32"/>
        <v>7307</v>
      </c>
      <c r="C3857" s="293" t="s">
        <v>429</v>
      </c>
      <c r="D3857" s="294" t="s">
        <v>6222</v>
      </c>
      <c r="E3857" s="455">
        <v>2000</v>
      </c>
      <c r="F3857" s="293" t="s">
        <v>163</v>
      </c>
      <c r="G3857" s="293" t="s">
        <v>7</v>
      </c>
      <c r="H3857" s="544" t="s">
        <v>6535</v>
      </c>
      <c r="I3857" s="293" t="s">
        <v>164</v>
      </c>
      <c r="J3857" s="256" t="s">
        <v>2488</v>
      </c>
      <c r="K3857" s="293" t="s">
        <v>1751</v>
      </c>
      <c r="L3857" s="251" t="s">
        <v>6553</v>
      </c>
      <c r="M3857" s="298" t="s">
        <v>6221</v>
      </c>
      <c r="N3857" s="353">
        <v>652</v>
      </c>
      <c r="O3857" s="296"/>
      <c r="P3857" s="297"/>
      <c r="Q3857" s="293"/>
      <c r="R3857" s="293"/>
      <c r="S3857" s="293"/>
    </row>
    <row r="3858" spans="2:19" ht="15">
      <c r="B3858" s="247">
        <f t="shared" si="32"/>
        <v>7308</v>
      </c>
      <c r="C3858" s="293" t="s">
        <v>294</v>
      </c>
      <c r="D3858" s="294" t="s">
        <v>6162</v>
      </c>
      <c r="E3858" s="455">
        <v>5000</v>
      </c>
      <c r="F3858" s="293" t="s">
        <v>163</v>
      </c>
      <c r="G3858" s="293" t="s">
        <v>7</v>
      </c>
      <c r="H3858" s="544" t="s">
        <v>6533</v>
      </c>
      <c r="I3858" s="293" t="s">
        <v>164</v>
      </c>
      <c r="J3858" s="256" t="s">
        <v>6934</v>
      </c>
      <c r="K3858" s="293" t="s">
        <v>1751</v>
      </c>
      <c r="L3858" s="251" t="s">
        <v>6554</v>
      </c>
      <c r="M3858" s="298" t="s">
        <v>6161</v>
      </c>
      <c r="N3858" s="353">
        <v>647</v>
      </c>
      <c r="O3858" s="296"/>
      <c r="P3858" s="297"/>
      <c r="Q3858" s="293"/>
      <c r="R3858" s="293"/>
      <c r="S3858" s="293"/>
    </row>
    <row r="3859" spans="2:19" ht="15.6" thickBot="1">
      <c r="B3859" s="247">
        <f t="shared" si="32"/>
        <v>7309</v>
      </c>
      <c r="C3859" s="293" t="s">
        <v>429</v>
      </c>
      <c r="D3859" s="294" t="s">
        <v>2904</v>
      </c>
      <c r="E3859" s="455">
        <v>3500</v>
      </c>
      <c r="F3859" s="293" t="s">
        <v>865</v>
      </c>
      <c r="G3859" s="293" t="s">
        <v>5631</v>
      </c>
      <c r="H3859" s="544" t="s">
        <v>6533</v>
      </c>
      <c r="I3859" s="293" t="s">
        <v>164</v>
      </c>
      <c r="J3859" s="256" t="s">
        <v>2606</v>
      </c>
      <c r="K3859" s="293" t="s">
        <v>1770</v>
      </c>
      <c r="L3859" s="251" t="s">
        <v>6555</v>
      </c>
      <c r="M3859" s="298" t="s">
        <v>2903</v>
      </c>
      <c r="N3859" s="353">
        <v>431</v>
      </c>
      <c r="O3859" s="296"/>
      <c r="P3859" s="297"/>
      <c r="Q3859" s="293"/>
      <c r="R3859" s="293"/>
      <c r="S3859" s="293"/>
    </row>
    <row r="3860" spans="2:19" ht="30.6" thickBot="1">
      <c r="B3860" s="247">
        <f t="shared" si="32"/>
        <v>7310</v>
      </c>
      <c r="C3860" s="293" t="s">
        <v>429</v>
      </c>
      <c r="D3860" s="294" t="s">
        <v>6384</v>
      </c>
      <c r="E3860" s="455">
        <v>5000</v>
      </c>
      <c r="F3860" s="293" t="s">
        <v>198</v>
      </c>
      <c r="G3860" s="293" t="s">
        <v>4314</v>
      </c>
      <c r="H3860" s="544" t="s">
        <v>6533</v>
      </c>
      <c r="I3860" s="293" t="s">
        <v>164</v>
      </c>
      <c r="J3860" s="256" t="s">
        <v>6633</v>
      </c>
      <c r="K3860" s="609" t="s">
        <v>1749</v>
      </c>
      <c r="L3860" s="251" t="s">
        <v>6556</v>
      </c>
      <c r="M3860" s="609" t="s">
        <v>6383</v>
      </c>
      <c r="N3860" s="353">
        <v>677</v>
      </c>
      <c r="O3860" s="296"/>
      <c r="P3860" s="297"/>
      <c r="Q3860" s="293"/>
      <c r="R3860" s="293"/>
      <c r="S3860" s="293"/>
    </row>
    <row r="3861" spans="2:19" ht="15">
      <c r="B3861" s="247">
        <f t="shared" si="32"/>
        <v>7311</v>
      </c>
      <c r="C3861" s="293" t="s">
        <v>429</v>
      </c>
      <c r="D3861" s="294" t="s">
        <v>4772</v>
      </c>
      <c r="E3861" s="455">
        <v>3186</v>
      </c>
      <c r="F3861" s="293" t="s">
        <v>518</v>
      </c>
      <c r="G3861" s="293" t="s">
        <v>7</v>
      </c>
      <c r="H3861" s="544" t="s">
        <v>6533</v>
      </c>
      <c r="I3861" s="293" t="s">
        <v>164</v>
      </c>
      <c r="J3861" s="256" t="s">
        <v>6560</v>
      </c>
      <c r="K3861" s="293" t="s">
        <v>1771</v>
      </c>
      <c r="L3861" s="251" t="s">
        <v>6557</v>
      </c>
      <c r="M3861" s="298" t="s">
        <v>4542</v>
      </c>
      <c r="N3861" s="353">
        <v>498</v>
      </c>
      <c r="O3861" s="296"/>
      <c r="P3861" s="297"/>
      <c r="Q3861" s="293"/>
      <c r="R3861" s="293"/>
      <c r="S3861" s="293"/>
    </row>
    <row r="3862" spans="2:19" ht="15">
      <c r="B3862" s="247">
        <f t="shared" si="32"/>
        <v>7312</v>
      </c>
      <c r="C3862" s="293" t="s">
        <v>429</v>
      </c>
      <c r="D3862" s="294" t="s">
        <v>4837</v>
      </c>
      <c r="E3862" s="455">
        <v>2275</v>
      </c>
      <c r="F3862" s="293" t="s">
        <v>518</v>
      </c>
      <c r="G3862" s="293" t="s">
        <v>7</v>
      </c>
      <c r="H3862" s="544" t="s">
        <v>6533</v>
      </c>
      <c r="I3862" s="293" t="s">
        <v>164</v>
      </c>
      <c r="J3862" s="256" t="s">
        <v>6559</v>
      </c>
      <c r="K3862" s="293" t="s">
        <v>1771</v>
      </c>
      <c r="L3862" s="251" t="s">
        <v>6558</v>
      </c>
      <c r="M3862" s="298" t="s">
        <v>4836</v>
      </c>
      <c r="N3862" s="353">
        <v>563</v>
      </c>
      <c r="O3862" s="296"/>
      <c r="P3862" s="297"/>
      <c r="Q3862" s="293"/>
      <c r="R3862" s="293"/>
      <c r="S3862" s="293"/>
    </row>
    <row r="3863" spans="2:19" ht="15">
      <c r="B3863" s="247">
        <f t="shared" si="32"/>
        <v>7313</v>
      </c>
      <c r="C3863" s="293" t="s">
        <v>429</v>
      </c>
      <c r="D3863" s="294" t="s">
        <v>819</v>
      </c>
      <c r="E3863" s="455">
        <v>25000</v>
      </c>
      <c r="F3863" s="293" t="s">
        <v>163</v>
      </c>
      <c r="G3863" s="293" t="s">
        <v>5631</v>
      </c>
      <c r="H3863" s="544" t="s">
        <v>6568</v>
      </c>
      <c r="I3863" s="293" t="s">
        <v>224</v>
      </c>
      <c r="J3863" s="256" t="s">
        <v>634</v>
      </c>
      <c r="K3863" s="293" t="s">
        <v>1751</v>
      </c>
      <c r="L3863" s="251" t="s">
        <v>6571</v>
      </c>
      <c r="M3863" s="298" t="s">
        <v>861</v>
      </c>
      <c r="N3863" s="353">
        <v>187</v>
      </c>
      <c r="O3863" s="296"/>
      <c r="P3863" s="297"/>
      <c r="Q3863" s="293"/>
      <c r="R3863" s="293"/>
      <c r="S3863" s="293"/>
    </row>
    <row r="3864" spans="2:19" ht="15">
      <c r="B3864" s="247">
        <f t="shared" si="32"/>
        <v>7314</v>
      </c>
      <c r="C3864" s="293" t="s">
        <v>429</v>
      </c>
      <c r="D3864" s="294" t="s">
        <v>5019</v>
      </c>
      <c r="E3864" s="455">
        <v>6000</v>
      </c>
      <c r="F3864" s="293" t="s">
        <v>865</v>
      </c>
      <c r="G3864" s="293" t="s">
        <v>4314</v>
      </c>
      <c r="H3864" s="544" t="s">
        <v>6569</v>
      </c>
      <c r="I3864" s="293" t="s">
        <v>634</v>
      </c>
      <c r="J3864" s="256" t="s">
        <v>694</v>
      </c>
      <c r="K3864" s="293" t="s">
        <v>1770</v>
      </c>
      <c r="L3864" s="251" t="s">
        <v>6572</v>
      </c>
      <c r="M3864" s="298" t="s">
        <v>2682</v>
      </c>
      <c r="N3864" s="353">
        <v>381</v>
      </c>
      <c r="O3864" s="296"/>
      <c r="P3864" s="297"/>
      <c r="Q3864" s="293"/>
      <c r="R3864" s="293"/>
      <c r="S3864" s="293"/>
    </row>
    <row r="3865" spans="2:19" ht="15">
      <c r="B3865" s="247">
        <f t="shared" si="32"/>
        <v>7315</v>
      </c>
      <c r="C3865" s="293" t="s">
        <v>429</v>
      </c>
      <c r="D3865" s="294" t="s">
        <v>4284</v>
      </c>
      <c r="E3865" s="455">
        <v>4200</v>
      </c>
      <c r="F3865" s="293" t="s">
        <v>518</v>
      </c>
      <c r="G3865" s="293" t="s">
        <v>7</v>
      </c>
      <c r="H3865" s="544" t="s">
        <v>6569</v>
      </c>
      <c r="I3865" s="293" t="s">
        <v>164</v>
      </c>
      <c r="J3865" s="256" t="s">
        <v>674</v>
      </c>
      <c r="K3865" s="293" t="s">
        <v>1771</v>
      </c>
      <c r="L3865" s="251" t="s">
        <v>6573</v>
      </c>
      <c r="M3865" s="298" t="s">
        <v>4268</v>
      </c>
      <c r="N3865" s="353">
        <v>474</v>
      </c>
      <c r="O3865" s="296"/>
      <c r="P3865" s="297"/>
      <c r="Q3865" s="293"/>
      <c r="R3865" s="293"/>
      <c r="S3865" s="293"/>
    </row>
    <row r="3866" spans="2:19" ht="15.6">
      <c r="B3866" s="247">
        <f t="shared" si="32"/>
        <v>7316</v>
      </c>
      <c r="C3866" s="293" t="s">
        <v>429</v>
      </c>
      <c r="D3866" s="45" t="s">
        <v>6719</v>
      </c>
      <c r="E3866" s="455">
        <v>4200</v>
      </c>
      <c r="F3866" s="293" t="s">
        <v>518</v>
      </c>
      <c r="G3866" s="293" t="s">
        <v>7</v>
      </c>
      <c r="H3866" s="544" t="s">
        <v>6570</v>
      </c>
      <c r="I3866" s="293" t="s">
        <v>164</v>
      </c>
      <c r="J3866" s="256" t="s">
        <v>597</v>
      </c>
      <c r="K3866" s="293" t="s">
        <v>1771</v>
      </c>
      <c r="L3866" s="251" t="s">
        <v>6574</v>
      </c>
      <c r="M3866" s="298" t="s">
        <v>4286</v>
      </c>
      <c r="N3866" s="353">
        <v>480</v>
      </c>
      <c r="O3866" s="296"/>
      <c r="P3866" s="297"/>
      <c r="Q3866" s="293"/>
      <c r="R3866" s="293"/>
      <c r="S3866" s="293"/>
    </row>
    <row r="3867" spans="2:19" ht="15.6">
      <c r="B3867" s="247">
        <f t="shared" si="32"/>
        <v>7317</v>
      </c>
      <c r="C3867" s="103" t="s">
        <v>429</v>
      </c>
      <c r="D3867" s="598" t="s">
        <v>4133</v>
      </c>
      <c r="E3867" s="207">
        <v>5200</v>
      </c>
      <c r="F3867" s="598" t="s">
        <v>865</v>
      </c>
      <c r="G3867" s="293" t="s">
        <v>7</v>
      </c>
      <c r="H3867" s="103">
        <v>45377</v>
      </c>
      <c r="I3867" s="135" t="s">
        <v>164</v>
      </c>
      <c r="J3867" s="135" t="s">
        <v>2606</v>
      </c>
      <c r="K3867" s="598" t="s">
        <v>199</v>
      </c>
      <c r="L3867" s="745">
        <v>1</v>
      </c>
      <c r="M3867" s="298" t="s">
        <v>4132</v>
      </c>
      <c r="N3867"/>
      <c r="O3867" s="296"/>
      <c r="P3867" s="297"/>
      <c r="Q3867" s="293"/>
      <c r="R3867" s="293"/>
      <c r="S3867" s="293"/>
    </row>
    <row r="3868" spans="2:19" ht="15">
      <c r="B3868" s="247">
        <f t="shared" si="32"/>
        <v>7318</v>
      </c>
      <c r="C3868" s="293" t="s">
        <v>427</v>
      </c>
      <c r="D3868" s="294" t="s">
        <v>245</v>
      </c>
      <c r="E3868" s="455">
        <v>4000</v>
      </c>
      <c r="F3868" s="293" t="s">
        <v>163</v>
      </c>
      <c r="G3868" s="293" t="s">
        <v>7</v>
      </c>
      <c r="H3868" s="544" t="s">
        <v>6588</v>
      </c>
      <c r="I3868" s="293" t="s">
        <v>164</v>
      </c>
      <c r="J3868" s="256" t="s">
        <v>6594</v>
      </c>
      <c r="K3868" s="293" t="s">
        <v>1751</v>
      </c>
      <c r="L3868" s="251" t="s">
        <v>6589</v>
      </c>
      <c r="M3868" s="298" t="s">
        <v>1028</v>
      </c>
      <c r="N3868" s="353">
        <v>691</v>
      </c>
      <c r="O3868" s="296"/>
      <c r="P3868" s="297"/>
      <c r="Q3868" s="293"/>
      <c r="R3868" s="293"/>
      <c r="S3868" s="293"/>
    </row>
    <row r="3869" spans="2:19" ht="15">
      <c r="B3869" s="247">
        <f t="shared" si="32"/>
        <v>7319</v>
      </c>
      <c r="C3869" s="293" t="s">
        <v>429</v>
      </c>
      <c r="D3869" s="294" t="s">
        <v>245</v>
      </c>
      <c r="E3869" s="455">
        <v>4000</v>
      </c>
      <c r="F3869" s="293" t="s">
        <v>166</v>
      </c>
      <c r="G3869" s="293" t="s">
        <v>7</v>
      </c>
      <c r="H3869" s="544" t="s">
        <v>6588</v>
      </c>
      <c r="I3869" s="293" t="s">
        <v>634</v>
      </c>
      <c r="J3869" s="256" t="s">
        <v>694</v>
      </c>
      <c r="K3869" s="293" t="s">
        <v>903</v>
      </c>
      <c r="L3869" s="251" t="s">
        <v>6590</v>
      </c>
      <c r="M3869" s="298" t="s">
        <v>1028</v>
      </c>
      <c r="N3869" s="353">
        <v>40</v>
      </c>
      <c r="O3869" s="296"/>
      <c r="P3869" s="297"/>
      <c r="Q3869" s="293"/>
      <c r="R3869" s="293"/>
      <c r="S3869" s="293"/>
    </row>
    <row r="3870" spans="2:19" ht="15">
      <c r="B3870" s="247">
        <f t="shared" si="32"/>
        <v>7320</v>
      </c>
      <c r="C3870" s="293" t="s">
        <v>294</v>
      </c>
      <c r="D3870" s="294" t="s">
        <v>6386</v>
      </c>
      <c r="E3870" s="455">
        <v>10000</v>
      </c>
      <c r="F3870" s="293" t="s">
        <v>198</v>
      </c>
      <c r="G3870" s="293" t="s">
        <v>7</v>
      </c>
      <c r="H3870" s="544" t="s">
        <v>6588</v>
      </c>
      <c r="I3870" s="293" t="s">
        <v>164</v>
      </c>
      <c r="J3870" s="256" t="s">
        <v>7798</v>
      </c>
      <c r="K3870" s="293" t="s">
        <v>1749</v>
      </c>
      <c r="L3870" s="251" t="s">
        <v>6591</v>
      </c>
      <c r="M3870" s="298" t="s">
        <v>6312</v>
      </c>
      <c r="N3870" s="353">
        <v>660</v>
      </c>
      <c r="O3870" s="296"/>
      <c r="P3870" s="297"/>
      <c r="Q3870" s="293"/>
      <c r="R3870" s="293"/>
      <c r="S3870" s="293"/>
    </row>
    <row r="3871" spans="2:19" ht="15">
      <c r="B3871" s="247">
        <f t="shared" si="32"/>
        <v>7321</v>
      </c>
      <c r="C3871" s="293" t="s">
        <v>427</v>
      </c>
      <c r="D3871" s="294" t="s">
        <v>6587</v>
      </c>
      <c r="E3871" s="455">
        <v>20000</v>
      </c>
      <c r="F3871" s="293" t="s">
        <v>163</v>
      </c>
      <c r="G3871" s="293" t="s">
        <v>7</v>
      </c>
      <c r="H3871" s="544" t="s">
        <v>6588</v>
      </c>
      <c r="I3871" s="293" t="s">
        <v>164</v>
      </c>
      <c r="J3871" s="256" t="s">
        <v>8631</v>
      </c>
      <c r="K3871" s="293" t="s">
        <v>1751</v>
      </c>
      <c r="L3871" s="251" t="s">
        <v>6592</v>
      </c>
      <c r="M3871" s="298" t="s">
        <v>5689</v>
      </c>
      <c r="N3871" s="353">
        <v>694</v>
      </c>
      <c r="O3871" s="296"/>
      <c r="P3871" s="297"/>
      <c r="Q3871" s="293"/>
      <c r="R3871" s="293"/>
      <c r="S3871" s="293"/>
    </row>
    <row r="3872" spans="2:19" ht="15">
      <c r="B3872" s="247">
        <f t="shared" si="32"/>
        <v>7322</v>
      </c>
      <c r="C3872" s="293" t="s">
        <v>429</v>
      </c>
      <c r="D3872" s="294" t="s">
        <v>6467</v>
      </c>
      <c r="E3872" s="455">
        <v>7200</v>
      </c>
      <c r="F3872" s="293" t="s">
        <v>198</v>
      </c>
      <c r="G3872" s="293" t="s">
        <v>7</v>
      </c>
      <c r="H3872" s="544" t="s">
        <v>6575</v>
      </c>
      <c r="I3872" s="293" t="s">
        <v>164</v>
      </c>
      <c r="J3872" s="256" t="s">
        <v>6598</v>
      </c>
      <c r="K3872" s="293" t="s">
        <v>1749</v>
      </c>
      <c r="L3872" s="251" t="s">
        <v>6593</v>
      </c>
      <c r="M3872" s="298" t="s">
        <v>6466</v>
      </c>
      <c r="N3872" s="353">
        <v>582</v>
      </c>
      <c r="O3872" s="296"/>
      <c r="P3872" s="297"/>
      <c r="Q3872" s="293"/>
      <c r="R3872" s="293"/>
      <c r="S3872" s="293"/>
    </row>
    <row r="3873" spans="2:19" ht="15">
      <c r="B3873" s="247">
        <f t="shared" si="32"/>
        <v>7323</v>
      </c>
      <c r="C3873" s="293" t="s">
        <v>429</v>
      </c>
      <c r="D3873" s="294" t="s">
        <v>412</v>
      </c>
      <c r="E3873" s="455">
        <v>6000</v>
      </c>
      <c r="F3873" s="293" t="s">
        <v>865</v>
      </c>
      <c r="G3873" s="293" t="s">
        <v>7</v>
      </c>
      <c r="H3873" s="544" t="s">
        <v>6534</v>
      </c>
      <c r="I3873" s="293" t="s">
        <v>634</v>
      </c>
      <c r="J3873" s="256" t="s">
        <v>6597</v>
      </c>
      <c r="K3873" s="293" t="s">
        <v>1770</v>
      </c>
      <c r="L3873" s="251" t="s">
        <v>6596</v>
      </c>
      <c r="M3873" s="298" t="s">
        <v>822</v>
      </c>
      <c r="N3873" s="353">
        <v>374</v>
      </c>
      <c r="O3873" s="296"/>
      <c r="P3873" s="297"/>
      <c r="Q3873" s="293"/>
      <c r="R3873" s="293"/>
      <c r="S3873" s="293"/>
    </row>
    <row r="3874" spans="2:19" ht="15">
      <c r="B3874" s="247">
        <f t="shared" si="32"/>
        <v>7324</v>
      </c>
      <c r="C3874" s="293" t="s">
        <v>429</v>
      </c>
      <c r="D3874" s="294" t="s">
        <v>4468</v>
      </c>
      <c r="E3874" s="455">
        <v>201636.45</v>
      </c>
      <c r="F3874" s="293" t="s">
        <v>518</v>
      </c>
      <c r="G3874" s="293" t="s">
        <v>7</v>
      </c>
      <c r="H3874" s="544" t="s">
        <v>6599</v>
      </c>
      <c r="I3874" s="293" t="s">
        <v>164</v>
      </c>
      <c r="J3874" s="256" t="s">
        <v>6606</v>
      </c>
      <c r="K3874" s="293" t="s">
        <v>2038</v>
      </c>
      <c r="L3874" s="251" t="s">
        <v>6601</v>
      </c>
      <c r="M3874" s="298" t="s">
        <v>2834</v>
      </c>
      <c r="N3874" s="353">
        <v>411</v>
      </c>
      <c r="O3874" s="296"/>
      <c r="P3874" s="297"/>
      <c r="Q3874" s="293"/>
      <c r="R3874" s="293"/>
      <c r="S3874" s="293"/>
    </row>
    <row r="3875" spans="2:19" ht="15.6" thickBot="1">
      <c r="B3875" s="247">
        <f t="shared" si="32"/>
        <v>7325</v>
      </c>
      <c r="C3875" s="293" t="s">
        <v>427</v>
      </c>
      <c r="D3875" s="294" t="s">
        <v>6582</v>
      </c>
      <c r="E3875" s="455">
        <v>3387.14</v>
      </c>
      <c r="F3875" s="293" t="s">
        <v>198</v>
      </c>
      <c r="G3875" s="293" t="s">
        <v>5631</v>
      </c>
      <c r="H3875" s="544" t="s">
        <v>6600</v>
      </c>
      <c r="I3875" s="293" t="s">
        <v>164</v>
      </c>
      <c r="J3875" s="256" t="s">
        <v>6319</v>
      </c>
      <c r="K3875" s="293" t="s">
        <v>1749</v>
      </c>
      <c r="L3875" s="251" t="s">
        <v>6602</v>
      </c>
      <c r="M3875" s="298" t="s">
        <v>712</v>
      </c>
      <c r="N3875" s="353">
        <v>692</v>
      </c>
      <c r="O3875" s="296"/>
      <c r="P3875" s="297"/>
      <c r="Q3875" s="293"/>
      <c r="R3875" s="293"/>
      <c r="S3875" s="293"/>
    </row>
    <row r="3876" spans="2:19" ht="15.6" thickBot="1">
      <c r="B3876" s="247">
        <f t="shared" si="32"/>
        <v>7326</v>
      </c>
      <c r="C3876" s="293" t="s">
        <v>427</v>
      </c>
      <c r="D3876" s="705" t="s">
        <v>6585</v>
      </c>
      <c r="E3876" s="455">
        <v>10000</v>
      </c>
      <c r="F3876" s="293" t="s">
        <v>163</v>
      </c>
      <c r="G3876" s="293" t="s">
        <v>5631</v>
      </c>
      <c r="H3876" s="544" t="s">
        <v>6600</v>
      </c>
      <c r="I3876" s="293" t="s">
        <v>164</v>
      </c>
      <c r="J3876" s="256" t="s">
        <v>8631</v>
      </c>
      <c r="K3876" s="293" t="s">
        <v>1751</v>
      </c>
      <c r="L3876" s="251">
        <v>255151</v>
      </c>
      <c r="M3876" s="298" t="s">
        <v>6584</v>
      </c>
      <c r="N3876" s="353">
        <v>693</v>
      </c>
      <c r="O3876" s="296"/>
      <c r="P3876" s="297"/>
      <c r="Q3876" s="293"/>
      <c r="R3876" s="293"/>
      <c r="S3876" s="293"/>
    </row>
    <row r="3877" spans="2:19" ht="15">
      <c r="B3877" s="247">
        <f t="shared" si="32"/>
        <v>7327</v>
      </c>
      <c r="C3877" s="293" t="s">
        <v>427</v>
      </c>
      <c r="D3877" s="294" t="s">
        <v>6436</v>
      </c>
      <c r="E3877" s="455">
        <v>3462.12</v>
      </c>
      <c r="F3877" s="293" t="s">
        <v>198</v>
      </c>
      <c r="G3877" s="293" t="s">
        <v>7</v>
      </c>
      <c r="H3877" s="544" t="s">
        <v>6600</v>
      </c>
      <c r="I3877" s="293" t="s">
        <v>164</v>
      </c>
      <c r="J3877" s="256" t="s">
        <v>6607</v>
      </c>
      <c r="K3877" s="293" t="s">
        <v>1749</v>
      </c>
      <c r="L3877" s="251" t="s">
        <v>6603</v>
      </c>
      <c r="M3877" s="298" t="s">
        <v>6435</v>
      </c>
      <c r="N3877" s="353">
        <v>682</v>
      </c>
      <c r="O3877" s="296"/>
      <c r="P3877" s="297"/>
      <c r="Q3877" s="293"/>
      <c r="R3877" s="293"/>
      <c r="S3877" s="293"/>
    </row>
    <row r="3878" spans="2:19" ht="15">
      <c r="B3878" s="247">
        <f t="shared" si="32"/>
        <v>7328</v>
      </c>
      <c r="C3878" s="293" t="s">
        <v>429</v>
      </c>
      <c r="D3878" s="294" t="s">
        <v>4482</v>
      </c>
      <c r="E3878" s="455">
        <v>5200</v>
      </c>
      <c r="F3878" s="293" t="s">
        <v>198</v>
      </c>
      <c r="G3878" s="293" t="s">
        <v>7</v>
      </c>
      <c r="H3878" s="544" t="s">
        <v>6600</v>
      </c>
      <c r="I3878" s="293" t="s">
        <v>164</v>
      </c>
      <c r="J3878" s="256" t="s">
        <v>3055</v>
      </c>
      <c r="K3878" s="293" t="s">
        <v>1749</v>
      </c>
      <c r="L3878" s="251" t="s">
        <v>6604</v>
      </c>
      <c r="M3878" s="298" t="s">
        <v>4479</v>
      </c>
      <c r="N3878" s="353">
        <v>492</v>
      </c>
      <c r="O3878" s="296"/>
      <c r="P3878" s="297"/>
      <c r="Q3878" s="293"/>
      <c r="R3878" s="293"/>
      <c r="S3878" s="293"/>
    </row>
    <row r="3879" spans="2:19" ht="15">
      <c r="B3879" s="247">
        <f t="shared" si="32"/>
        <v>7329</v>
      </c>
      <c r="C3879" s="293" t="s">
        <v>429</v>
      </c>
      <c r="D3879" s="294" t="s">
        <v>3854</v>
      </c>
      <c r="E3879" s="455">
        <v>2275</v>
      </c>
      <c r="F3879" s="293" t="s">
        <v>518</v>
      </c>
      <c r="G3879" s="293" t="s">
        <v>7</v>
      </c>
      <c r="H3879" s="544" t="s">
        <v>6588</v>
      </c>
      <c r="I3879" s="293" t="s">
        <v>164</v>
      </c>
      <c r="J3879" s="256" t="s">
        <v>3421</v>
      </c>
      <c r="K3879" s="293" t="s">
        <v>1771</v>
      </c>
      <c r="L3879" s="251" t="s">
        <v>6605</v>
      </c>
      <c r="M3879" s="298" t="s">
        <v>3853</v>
      </c>
      <c r="N3879" s="353">
        <v>460</v>
      </c>
      <c r="O3879" s="296"/>
      <c r="P3879" s="297"/>
      <c r="Q3879" s="293"/>
      <c r="R3879" s="293"/>
      <c r="S3879" s="293"/>
    </row>
    <row r="3880" spans="2:19" ht="15">
      <c r="B3880" s="247">
        <f t="shared" si="32"/>
        <v>7330</v>
      </c>
      <c r="C3880" s="293" t="s">
        <v>294</v>
      </c>
      <c r="D3880" s="294" t="s">
        <v>6609</v>
      </c>
      <c r="E3880" s="455">
        <v>3488</v>
      </c>
      <c r="F3880" s="293" t="s">
        <v>255</v>
      </c>
      <c r="G3880" s="293" t="s">
        <v>7</v>
      </c>
      <c r="H3880" s="544">
        <v>45371</v>
      </c>
      <c r="I3880" s="293" t="s">
        <v>164</v>
      </c>
      <c r="J3880" s="256" t="s">
        <v>6612</v>
      </c>
      <c r="K3880" s="293" t="s">
        <v>1774</v>
      </c>
      <c r="L3880" s="251" t="s">
        <v>6611</v>
      </c>
      <c r="M3880" s="298" t="s">
        <v>6608</v>
      </c>
      <c r="N3880" s="353">
        <v>695</v>
      </c>
      <c r="O3880" s="296"/>
      <c r="P3880" s="297"/>
      <c r="Q3880" s="293"/>
      <c r="R3880" s="293"/>
      <c r="S3880" s="293"/>
    </row>
    <row r="3881" spans="2:19" ht="15">
      <c r="B3881" s="247">
        <f t="shared" si="32"/>
        <v>7331</v>
      </c>
      <c r="C3881" s="293" t="s">
        <v>294</v>
      </c>
      <c r="D3881" s="294" t="s">
        <v>5744</v>
      </c>
      <c r="E3881" s="455">
        <v>10000</v>
      </c>
      <c r="F3881" s="293" t="s">
        <v>255</v>
      </c>
      <c r="G3881" s="293" t="s">
        <v>4314</v>
      </c>
      <c r="H3881" s="544" t="s">
        <v>6568</v>
      </c>
      <c r="I3881" s="293" t="s">
        <v>164</v>
      </c>
      <c r="J3881" s="256" t="s">
        <v>6858</v>
      </c>
      <c r="K3881" s="293" t="s">
        <v>1774</v>
      </c>
      <c r="L3881" s="251" t="s">
        <v>6614</v>
      </c>
      <c r="M3881" s="298" t="s">
        <v>5910</v>
      </c>
      <c r="N3881" s="353">
        <v>649</v>
      </c>
      <c r="O3881" s="296"/>
      <c r="P3881" s="297"/>
      <c r="Q3881" s="293"/>
      <c r="R3881" s="293"/>
      <c r="S3881" s="293"/>
    </row>
    <row r="3882" spans="2:19" ht="15">
      <c r="B3882" s="247">
        <f t="shared" ref="B3882:B3913" si="33">B3881+1</f>
        <v>7332</v>
      </c>
      <c r="C3882" s="293" t="s">
        <v>429</v>
      </c>
      <c r="D3882" s="294" t="s">
        <v>5019</v>
      </c>
      <c r="E3882" s="455">
        <v>5700</v>
      </c>
      <c r="F3882" s="293" t="s">
        <v>865</v>
      </c>
      <c r="G3882" s="293" t="s">
        <v>4314</v>
      </c>
      <c r="H3882" s="544" t="s">
        <v>6613</v>
      </c>
      <c r="I3882" s="293" t="s">
        <v>224</v>
      </c>
      <c r="J3882" s="256" t="s">
        <v>6791</v>
      </c>
      <c r="K3882" s="293" t="s">
        <v>1770</v>
      </c>
      <c r="L3882" s="251" t="s">
        <v>6617</v>
      </c>
      <c r="M3882" s="298" t="s">
        <v>2682</v>
      </c>
      <c r="N3882" s="353">
        <v>381</v>
      </c>
      <c r="O3882" s="296"/>
      <c r="P3882" s="297"/>
      <c r="Q3882" s="293"/>
      <c r="R3882" s="293"/>
      <c r="S3882" s="293"/>
    </row>
    <row r="3883" spans="2:19" ht="15">
      <c r="B3883" s="247">
        <f t="shared" si="33"/>
        <v>7333</v>
      </c>
      <c r="C3883" s="293" t="s">
        <v>294</v>
      </c>
      <c r="D3883" s="294" t="s">
        <v>6316</v>
      </c>
      <c r="E3883" s="455">
        <v>3497</v>
      </c>
      <c r="F3883" s="293" t="s">
        <v>198</v>
      </c>
      <c r="G3883" s="293" t="s">
        <v>7</v>
      </c>
      <c r="H3883" s="544" t="s">
        <v>6615</v>
      </c>
      <c r="I3883" s="293" t="s">
        <v>164</v>
      </c>
      <c r="J3883" s="256" t="s">
        <v>352</v>
      </c>
      <c r="K3883" s="293" t="s">
        <v>1749</v>
      </c>
      <c r="L3883" s="251" t="s">
        <v>6618</v>
      </c>
      <c r="M3883" s="298" t="s">
        <v>6314</v>
      </c>
      <c r="N3883" s="353">
        <v>661</v>
      </c>
      <c r="O3883" s="296"/>
      <c r="P3883" s="297"/>
      <c r="Q3883" s="293"/>
      <c r="R3883" s="293"/>
      <c r="S3883" s="293"/>
    </row>
    <row r="3884" spans="2:19" ht="15">
      <c r="B3884" s="247">
        <f t="shared" si="33"/>
        <v>7334</v>
      </c>
      <c r="C3884" s="293" t="s">
        <v>429</v>
      </c>
      <c r="D3884" s="294" t="s">
        <v>3860</v>
      </c>
      <c r="E3884" s="455">
        <v>3497</v>
      </c>
      <c r="F3884" s="293" t="s">
        <v>865</v>
      </c>
      <c r="G3884" s="293" t="s">
        <v>7</v>
      </c>
      <c r="H3884" s="544" t="s">
        <v>6615</v>
      </c>
      <c r="I3884" s="293" t="s">
        <v>164</v>
      </c>
      <c r="J3884" s="256" t="s">
        <v>6626</v>
      </c>
      <c r="K3884" s="293" t="s">
        <v>1770</v>
      </c>
      <c r="L3884" s="251" t="s">
        <v>6619</v>
      </c>
      <c r="M3884" s="298" t="s">
        <v>3853</v>
      </c>
      <c r="N3884" s="353">
        <v>461</v>
      </c>
      <c r="O3884" s="296"/>
      <c r="P3884" s="297"/>
      <c r="Q3884" s="293"/>
      <c r="R3884" s="293"/>
      <c r="S3884" s="293"/>
    </row>
    <row r="3885" spans="2:19" ht="15">
      <c r="B3885" s="247">
        <f t="shared" si="33"/>
        <v>7335</v>
      </c>
      <c r="C3885" s="293" t="s">
        <v>429</v>
      </c>
      <c r="D3885" s="294" t="s">
        <v>245</v>
      </c>
      <c r="E3885" s="455">
        <v>10000</v>
      </c>
      <c r="F3885" s="293" t="s">
        <v>166</v>
      </c>
      <c r="G3885" s="293" t="s">
        <v>7</v>
      </c>
      <c r="H3885" s="544" t="s">
        <v>6613</v>
      </c>
      <c r="I3885" s="293" t="s">
        <v>164</v>
      </c>
      <c r="J3885" s="256" t="s">
        <v>634</v>
      </c>
      <c r="K3885" s="293" t="s">
        <v>903</v>
      </c>
      <c r="L3885" s="251" t="s">
        <v>6620</v>
      </c>
      <c r="M3885" s="298" t="s">
        <v>1028</v>
      </c>
      <c r="N3885" s="353">
        <v>40</v>
      </c>
      <c r="O3885" s="296"/>
      <c r="P3885" s="297"/>
      <c r="Q3885" s="293"/>
      <c r="R3885" s="293"/>
      <c r="S3885" s="293"/>
    </row>
    <row r="3886" spans="2:19" ht="15">
      <c r="B3886" s="247">
        <f t="shared" si="33"/>
        <v>7336</v>
      </c>
      <c r="C3886" s="293" t="s">
        <v>429</v>
      </c>
      <c r="D3886" s="294" t="s">
        <v>8684</v>
      </c>
      <c r="E3886" s="455">
        <v>6700</v>
      </c>
      <c r="F3886" s="293" t="s">
        <v>198</v>
      </c>
      <c r="G3886" s="293" t="s">
        <v>7</v>
      </c>
      <c r="H3886" s="544" t="s">
        <v>6613</v>
      </c>
      <c r="I3886" s="293" t="s">
        <v>164</v>
      </c>
      <c r="J3886" s="256" t="s">
        <v>6627</v>
      </c>
      <c r="K3886" s="293" t="s">
        <v>1749</v>
      </c>
      <c r="L3886" s="251" t="s">
        <v>6621</v>
      </c>
      <c r="M3886" s="298" t="s">
        <v>2871</v>
      </c>
      <c r="N3886" s="353">
        <v>422</v>
      </c>
      <c r="O3886" s="296"/>
      <c r="P3886" s="297"/>
      <c r="Q3886" s="293"/>
      <c r="R3886" s="293"/>
      <c r="S3886" s="293"/>
    </row>
    <row r="3887" spans="2:19" ht="30">
      <c r="B3887" s="247">
        <f t="shared" si="33"/>
        <v>7337</v>
      </c>
      <c r="C3887" s="293" t="s">
        <v>427</v>
      </c>
      <c r="D3887" s="294" t="s">
        <v>6333</v>
      </c>
      <c r="E3887" s="455">
        <v>1800</v>
      </c>
      <c r="F3887" s="293" t="s">
        <v>166</v>
      </c>
      <c r="G3887" s="293" t="s">
        <v>7</v>
      </c>
      <c r="H3887" s="544">
        <v>45352</v>
      </c>
      <c r="I3887" s="293" t="s">
        <v>164</v>
      </c>
      <c r="J3887" s="256" t="s">
        <v>6058</v>
      </c>
      <c r="K3887" s="293" t="s">
        <v>903</v>
      </c>
      <c r="L3887" s="533" t="s">
        <v>6628</v>
      </c>
      <c r="M3887" s="298" t="s">
        <v>6332</v>
      </c>
      <c r="N3887" s="353">
        <v>663</v>
      </c>
      <c r="O3887" s="296"/>
      <c r="P3887" s="297"/>
      <c r="Q3887" s="293"/>
      <c r="R3887" s="293"/>
      <c r="S3887" s="293"/>
    </row>
    <row r="3888" spans="2:19" ht="15">
      <c r="B3888" s="247">
        <f t="shared" si="33"/>
        <v>7338</v>
      </c>
      <c r="C3888" s="293" t="s">
        <v>427</v>
      </c>
      <c r="D3888" s="294" t="s">
        <v>6578</v>
      </c>
      <c r="E3888" s="455">
        <v>13445.62</v>
      </c>
      <c r="F3888" s="293" t="s">
        <v>198</v>
      </c>
      <c r="G3888" s="293" t="s">
        <v>7</v>
      </c>
      <c r="H3888" s="544" t="s">
        <v>6613</v>
      </c>
      <c r="I3888" s="293" t="s">
        <v>164</v>
      </c>
      <c r="J3888" s="256" t="s">
        <v>6624</v>
      </c>
      <c r="K3888" s="293" t="s">
        <v>1749</v>
      </c>
      <c r="L3888" s="251" t="s">
        <v>6623</v>
      </c>
      <c r="M3888" s="298" t="s">
        <v>7042</v>
      </c>
      <c r="N3888" s="353">
        <v>690</v>
      </c>
      <c r="O3888" s="296"/>
      <c r="P3888" s="297"/>
      <c r="Q3888" s="293"/>
      <c r="R3888" s="293"/>
      <c r="S3888" s="293"/>
    </row>
    <row r="3889" spans="2:19" ht="15">
      <c r="B3889" s="247">
        <f t="shared" si="33"/>
        <v>7339</v>
      </c>
      <c r="C3889" s="293" t="s">
        <v>429</v>
      </c>
      <c r="D3889" s="294" t="s">
        <v>5019</v>
      </c>
      <c r="E3889" s="455">
        <v>6000</v>
      </c>
      <c r="F3889" s="293" t="s">
        <v>865</v>
      </c>
      <c r="G3889" s="293" t="s">
        <v>4314</v>
      </c>
      <c r="H3889" s="544">
        <v>45301</v>
      </c>
      <c r="I3889" s="293" t="s">
        <v>224</v>
      </c>
      <c r="J3889" s="256" t="s">
        <v>3006</v>
      </c>
      <c r="K3889" s="293" t="s">
        <v>1770</v>
      </c>
      <c r="L3889" s="251">
        <v>946966</v>
      </c>
      <c r="M3889" s="298" t="s">
        <v>2682</v>
      </c>
      <c r="N3889" s="353">
        <v>381</v>
      </c>
      <c r="O3889" s="296"/>
      <c r="P3889" s="297" t="s">
        <v>6625</v>
      </c>
      <c r="Q3889" s="293"/>
      <c r="R3889" s="293"/>
      <c r="S3889" s="293"/>
    </row>
    <row r="3890" spans="2:19" ht="15">
      <c r="B3890" s="247">
        <f t="shared" si="33"/>
        <v>7340</v>
      </c>
      <c r="C3890" s="293" t="s">
        <v>427</v>
      </c>
      <c r="D3890" s="294" t="s">
        <v>6333</v>
      </c>
      <c r="E3890" s="455">
        <v>1800</v>
      </c>
      <c r="F3890" s="293" t="s">
        <v>166</v>
      </c>
      <c r="G3890" s="293" t="s">
        <v>7</v>
      </c>
      <c r="H3890" s="544" t="s">
        <v>6613</v>
      </c>
      <c r="I3890" s="293" t="s">
        <v>164</v>
      </c>
      <c r="J3890" s="256" t="s">
        <v>2424</v>
      </c>
      <c r="K3890" s="293" t="s">
        <v>903</v>
      </c>
      <c r="L3890" s="251" t="s">
        <v>6622</v>
      </c>
      <c r="M3890" s="298" t="s">
        <v>6332</v>
      </c>
      <c r="N3890" s="353">
        <v>663</v>
      </c>
      <c r="O3890" s="296"/>
      <c r="P3890" s="297"/>
      <c r="Q3890" s="293"/>
      <c r="R3890" s="293"/>
      <c r="S3890" s="293"/>
    </row>
    <row r="3891" spans="2:19" ht="15">
      <c r="B3891" s="247">
        <f t="shared" si="33"/>
        <v>7341</v>
      </c>
      <c r="C3891" s="293" t="s">
        <v>429</v>
      </c>
      <c r="D3891" s="294" t="s">
        <v>2433</v>
      </c>
      <c r="E3891" s="455">
        <v>11697</v>
      </c>
      <c r="F3891" s="293" t="s">
        <v>865</v>
      </c>
      <c r="G3891" s="293" t="s">
        <v>4314</v>
      </c>
      <c r="H3891" s="544">
        <v>45352</v>
      </c>
      <c r="I3891" s="293" t="s">
        <v>634</v>
      </c>
      <c r="J3891" s="256" t="s">
        <v>285</v>
      </c>
      <c r="K3891" s="293" t="s">
        <v>1770</v>
      </c>
      <c r="L3891" s="251">
        <v>1202447</v>
      </c>
      <c r="M3891" s="298" t="s">
        <v>2432</v>
      </c>
      <c r="N3891" s="353">
        <v>372</v>
      </c>
      <c r="O3891" s="296"/>
      <c r="P3891" s="297"/>
      <c r="Q3891" s="293"/>
      <c r="R3891" s="293"/>
      <c r="S3891" s="293"/>
    </row>
    <row r="3892" spans="2:19" ht="30">
      <c r="B3892" s="247">
        <f t="shared" si="33"/>
        <v>7342</v>
      </c>
      <c r="C3892" s="293" t="s">
        <v>429</v>
      </c>
      <c r="D3892" s="294" t="s">
        <v>4523</v>
      </c>
      <c r="E3892" s="455">
        <v>5200</v>
      </c>
      <c r="F3892" s="293" t="s">
        <v>865</v>
      </c>
      <c r="G3892" s="293" t="s">
        <v>7</v>
      </c>
      <c r="H3892" s="544">
        <v>45352</v>
      </c>
      <c r="I3892" s="293" t="s">
        <v>164</v>
      </c>
      <c r="J3892" s="256" t="s">
        <v>6629</v>
      </c>
      <c r="K3892" s="293" t="s">
        <v>1770</v>
      </c>
      <c r="L3892" s="533" t="s">
        <v>6630</v>
      </c>
      <c r="M3892" s="298" t="s">
        <v>4522</v>
      </c>
      <c r="N3892" s="353">
        <v>496</v>
      </c>
      <c r="O3892" s="296"/>
      <c r="P3892" s="297"/>
      <c r="Q3892" s="293"/>
      <c r="R3892" s="293"/>
      <c r="S3892" s="293"/>
    </row>
    <row r="3893" spans="2:19" ht="15.6" thickBot="1">
      <c r="B3893" s="247">
        <f t="shared" si="33"/>
        <v>7343</v>
      </c>
      <c r="C3893" s="293" t="s">
        <v>429</v>
      </c>
      <c r="D3893" s="294" t="s">
        <v>4523</v>
      </c>
      <c r="E3893" s="455">
        <v>1050</v>
      </c>
      <c r="F3893" s="293" t="s">
        <v>865</v>
      </c>
      <c r="G3893" s="293" t="s">
        <v>4314</v>
      </c>
      <c r="H3893" s="544">
        <v>45355</v>
      </c>
      <c r="I3893" s="293" t="s">
        <v>399</v>
      </c>
      <c r="J3893" s="256" t="s">
        <v>399</v>
      </c>
      <c r="K3893" s="293" t="s">
        <v>1770</v>
      </c>
      <c r="L3893" s="251">
        <v>2854140</v>
      </c>
      <c r="M3893" s="298" t="s">
        <v>2834</v>
      </c>
      <c r="N3893" s="353">
        <v>411</v>
      </c>
      <c r="O3893" s="296"/>
      <c r="P3893" s="297"/>
      <c r="Q3893" s="293"/>
      <c r="R3893" s="293"/>
      <c r="S3893" s="293"/>
    </row>
    <row r="3894" spans="2:19" ht="15.6" thickBot="1">
      <c r="B3894" s="247">
        <f t="shared" si="33"/>
        <v>7344</v>
      </c>
      <c r="C3894" s="293" t="s">
        <v>429</v>
      </c>
      <c r="D3894" s="294" t="s">
        <v>375</v>
      </c>
      <c r="E3894" s="455">
        <v>2800</v>
      </c>
      <c r="F3894" s="707" t="s">
        <v>198</v>
      </c>
      <c r="G3894" s="707" t="s">
        <v>7</v>
      </c>
      <c r="H3894" s="708" t="s">
        <v>8297</v>
      </c>
      <c r="I3894" s="707" t="s">
        <v>164</v>
      </c>
      <c r="J3894" s="709" t="s">
        <v>3421</v>
      </c>
      <c r="K3894" s="293" t="s">
        <v>1749</v>
      </c>
      <c r="L3894" s="251" t="s">
        <v>8306</v>
      </c>
      <c r="M3894" s="298" t="s">
        <v>1164</v>
      </c>
      <c r="N3894" s="353">
        <v>468</v>
      </c>
      <c r="O3894" s="296"/>
      <c r="P3894" s="297"/>
      <c r="Q3894" s="293">
        <v>47</v>
      </c>
      <c r="R3894" s="293">
        <v>46</v>
      </c>
      <c r="S3894" s="293"/>
    </row>
    <row r="3895" spans="2:19" ht="30">
      <c r="B3895" s="247">
        <f t="shared" si="33"/>
        <v>7345</v>
      </c>
      <c r="C3895" s="293" t="s">
        <v>429</v>
      </c>
      <c r="D3895" s="294" t="s">
        <v>2038</v>
      </c>
      <c r="E3895" s="455">
        <v>3500</v>
      </c>
      <c r="F3895" s="293" t="s">
        <v>2038</v>
      </c>
      <c r="G3895" s="293" t="s">
        <v>4314</v>
      </c>
      <c r="H3895" s="544" t="s">
        <v>6534</v>
      </c>
      <c r="I3895" s="293" t="s">
        <v>164</v>
      </c>
      <c r="J3895" s="256"/>
      <c r="K3895" s="293" t="s">
        <v>2038</v>
      </c>
      <c r="L3895" s="533" t="s">
        <v>6632</v>
      </c>
      <c r="M3895" s="298" t="s">
        <v>2834</v>
      </c>
      <c r="N3895" s="353">
        <v>411</v>
      </c>
      <c r="O3895" s="296"/>
      <c r="P3895" s="297"/>
      <c r="Q3895" s="293"/>
      <c r="R3895" s="293"/>
      <c r="S3895" s="293"/>
    </row>
    <row r="3896" spans="2:19" ht="15">
      <c r="B3896" s="247">
        <f t="shared" si="33"/>
        <v>7346</v>
      </c>
      <c r="C3896" s="293" t="s">
        <v>429</v>
      </c>
      <c r="D3896" s="294" t="s">
        <v>420</v>
      </c>
      <c r="E3896" s="455">
        <v>4335</v>
      </c>
      <c r="F3896" s="293" t="s">
        <v>198</v>
      </c>
      <c r="G3896" s="293" t="s">
        <v>4314</v>
      </c>
      <c r="H3896" s="544">
        <v>45335</v>
      </c>
      <c r="I3896" s="293" t="s">
        <v>164</v>
      </c>
      <c r="J3896" s="256" t="s">
        <v>3660</v>
      </c>
      <c r="K3896" s="293" t="s">
        <v>1749</v>
      </c>
      <c r="L3896" s="251" t="s">
        <v>6432</v>
      </c>
      <c r="M3896" s="298" t="s">
        <v>1457</v>
      </c>
      <c r="N3896" s="353">
        <v>462</v>
      </c>
      <c r="O3896" s="296"/>
      <c r="P3896" s="297"/>
      <c r="Q3896" s="293"/>
      <c r="R3896" s="293"/>
      <c r="S3896" s="293"/>
    </row>
    <row r="3897" spans="2:19" ht="30">
      <c r="B3897" s="247">
        <f t="shared" si="33"/>
        <v>7347</v>
      </c>
      <c r="C3897" s="293" t="s">
        <v>5557</v>
      </c>
      <c r="D3897" s="294" t="s">
        <v>5584</v>
      </c>
      <c r="E3897" s="455">
        <v>2520</v>
      </c>
      <c r="F3897" s="293" t="s">
        <v>5969</v>
      </c>
      <c r="G3897" s="293" t="s">
        <v>7</v>
      </c>
      <c r="H3897" s="544" t="s">
        <v>6508</v>
      </c>
      <c r="I3897" s="293" t="s">
        <v>164</v>
      </c>
      <c r="J3897" s="256" t="s">
        <v>1800</v>
      </c>
      <c r="K3897" s="293" t="s">
        <v>243</v>
      </c>
      <c r="L3897" s="533" t="s">
        <v>6639</v>
      </c>
      <c r="M3897" s="298" t="s">
        <v>5583</v>
      </c>
      <c r="N3897" s="353">
        <v>608</v>
      </c>
      <c r="O3897" s="296"/>
      <c r="P3897" s="297"/>
      <c r="Q3897" s="293"/>
      <c r="R3897" s="293"/>
      <c r="S3897" s="293"/>
    </row>
    <row r="3898" spans="2:19" ht="15">
      <c r="B3898" s="247">
        <f t="shared" si="33"/>
        <v>7348</v>
      </c>
      <c r="C3898" s="293" t="s">
        <v>429</v>
      </c>
      <c r="D3898" s="294" t="s">
        <v>361</v>
      </c>
      <c r="E3898" s="267">
        <v>2800</v>
      </c>
      <c r="F3898" s="293" t="s">
        <v>198</v>
      </c>
      <c r="G3898" s="293" t="s">
        <v>7</v>
      </c>
      <c r="H3898" s="544" t="s">
        <v>6640</v>
      </c>
      <c r="I3898" s="293" t="s">
        <v>164</v>
      </c>
      <c r="J3898" s="256" t="s">
        <v>3660</v>
      </c>
      <c r="K3898" s="293" t="s">
        <v>1749</v>
      </c>
      <c r="L3898" s="251" t="s">
        <v>6641</v>
      </c>
      <c r="M3898" s="298" t="s">
        <v>1176</v>
      </c>
      <c r="N3898" s="353">
        <v>465</v>
      </c>
      <c r="O3898" s="296"/>
      <c r="P3898" s="297"/>
      <c r="Q3898" s="293"/>
      <c r="R3898" s="293"/>
      <c r="S3898" s="293"/>
    </row>
    <row r="3899" spans="2:19" ht="15">
      <c r="B3899" s="247">
        <f t="shared" si="33"/>
        <v>7349</v>
      </c>
      <c r="C3899" s="293" t="s">
        <v>427</v>
      </c>
      <c r="D3899" s="294" t="s">
        <v>6469</v>
      </c>
      <c r="E3899" s="267">
        <v>3497</v>
      </c>
      <c r="F3899" s="293" t="s">
        <v>255</v>
      </c>
      <c r="G3899" s="293" t="s">
        <v>7</v>
      </c>
      <c r="H3899" s="544" t="s">
        <v>6640</v>
      </c>
      <c r="I3899" s="293" t="s">
        <v>164</v>
      </c>
      <c r="J3899" s="256" t="s">
        <v>8836</v>
      </c>
      <c r="K3899" s="293" t="s">
        <v>1774</v>
      </c>
      <c r="L3899" s="251" t="s">
        <v>6642</v>
      </c>
      <c r="M3899" s="298" t="s">
        <v>6468</v>
      </c>
      <c r="N3899" s="353">
        <v>684</v>
      </c>
      <c r="O3899" s="296"/>
      <c r="P3899" s="297"/>
      <c r="Q3899" s="293"/>
      <c r="R3899" s="293"/>
      <c r="S3899" s="293"/>
    </row>
    <row r="3900" spans="2:19" ht="15.6" thickBot="1">
      <c r="B3900" s="247">
        <f t="shared" si="33"/>
        <v>7350</v>
      </c>
      <c r="C3900" s="293" t="s">
        <v>294</v>
      </c>
      <c r="D3900" s="294" t="s">
        <v>6284</v>
      </c>
      <c r="E3900" s="455">
        <v>20000</v>
      </c>
      <c r="F3900" s="293" t="s">
        <v>163</v>
      </c>
      <c r="G3900" s="293" t="s">
        <v>4314</v>
      </c>
      <c r="H3900" s="544" t="s">
        <v>6640</v>
      </c>
      <c r="I3900" s="293" t="s">
        <v>164</v>
      </c>
      <c r="J3900" s="256" t="s">
        <v>6644</v>
      </c>
      <c r="K3900" s="293" t="s">
        <v>1751</v>
      </c>
      <c r="L3900" s="251" t="s">
        <v>6643</v>
      </c>
      <c r="M3900" s="298" t="s">
        <v>6303</v>
      </c>
      <c r="N3900" s="353">
        <v>657</v>
      </c>
      <c r="O3900" s="296"/>
      <c r="P3900" s="297"/>
      <c r="Q3900" s="293"/>
      <c r="R3900" s="293"/>
      <c r="S3900" s="293"/>
    </row>
    <row r="3901" spans="2:19" ht="15.6" thickBot="1">
      <c r="B3901" s="247">
        <f t="shared" si="33"/>
        <v>7351</v>
      </c>
      <c r="C3901" s="293" t="s">
        <v>294</v>
      </c>
      <c r="D3901" s="585" t="s">
        <v>6646</v>
      </c>
      <c r="E3901" s="267">
        <v>5000</v>
      </c>
      <c r="F3901" s="293" t="s">
        <v>255</v>
      </c>
      <c r="G3901" s="293" t="s">
        <v>4314</v>
      </c>
      <c r="H3901" s="544">
        <v>45334</v>
      </c>
      <c r="I3901" s="293" t="s">
        <v>164</v>
      </c>
      <c r="J3901" s="256" t="s">
        <v>6648</v>
      </c>
      <c r="K3901" s="293" t="s">
        <v>1774</v>
      </c>
      <c r="L3901" s="251">
        <v>931297</v>
      </c>
      <c r="M3901" s="298" t="s">
        <v>6645</v>
      </c>
      <c r="N3901" s="353">
        <v>696</v>
      </c>
      <c r="O3901" s="296"/>
      <c r="P3901" s="297"/>
      <c r="Q3901" s="293"/>
      <c r="R3901" s="293"/>
      <c r="S3901" s="293"/>
    </row>
    <row r="3902" spans="2:19" ht="15.6">
      <c r="B3902" s="247">
        <f t="shared" si="33"/>
        <v>7352</v>
      </c>
      <c r="C3902" s="211" t="s">
        <v>294</v>
      </c>
      <c r="D3902" s="294" t="s">
        <v>2201</v>
      </c>
      <c r="E3902" s="455">
        <v>1600</v>
      </c>
      <c r="F3902" s="293" t="s">
        <v>166</v>
      </c>
      <c r="G3902" s="293" t="s">
        <v>7</v>
      </c>
      <c r="H3902" s="544" t="s">
        <v>6640</v>
      </c>
      <c r="I3902" s="293" t="s">
        <v>164</v>
      </c>
      <c r="J3902" s="256" t="s">
        <v>4941</v>
      </c>
      <c r="K3902" s="293" t="s">
        <v>903</v>
      </c>
      <c r="L3902" s="251" t="s">
        <v>6649</v>
      </c>
      <c r="M3902" s="298" t="s">
        <v>2200</v>
      </c>
      <c r="N3902" s="353">
        <v>365</v>
      </c>
      <c r="O3902" s="296"/>
      <c r="P3902" s="297"/>
      <c r="Q3902" s="293"/>
      <c r="R3902" s="293"/>
      <c r="S3902" s="293"/>
    </row>
    <row r="3903" spans="2:19" ht="15">
      <c r="B3903" s="247">
        <f t="shared" si="33"/>
        <v>7353</v>
      </c>
      <c r="C3903" s="293" t="s">
        <v>429</v>
      </c>
      <c r="D3903" s="294" t="s">
        <v>5647</v>
      </c>
      <c r="E3903" s="455">
        <v>2275</v>
      </c>
      <c r="F3903" s="293" t="s">
        <v>163</v>
      </c>
      <c r="G3903" s="293" t="s">
        <v>7</v>
      </c>
      <c r="H3903" s="544">
        <v>45383</v>
      </c>
      <c r="I3903" s="293" t="s">
        <v>164</v>
      </c>
      <c r="J3903" s="256" t="s">
        <v>3059</v>
      </c>
      <c r="K3903" s="293" t="s">
        <v>1751</v>
      </c>
      <c r="L3903" s="251" t="s">
        <v>6653</v>
      </c>
      <c r="M3903" s="298" t="s">
        <v>5646</v>
      </c>
      <c r="N3903" s="353">
        <v>610</v>
      </c>
      <c r="O3903" s="296"/>
      <c r="P3903" s="297"/>
      <c r="Q3903" s="293"/>
      <c r="R3903" s="293"/>
      <c r="S3903" s="293"/>
    </row>
    <row r="3904" spans="2:19" ht="15">
      <c r="B3904" s="247">
        <f t="shared" si="33"/>
        <v>7354</v>
      </c>
      <c r="C3904" s="293" t="s">
        <v>5557</v>
      </c>
      <c r="D3904" s="294" t="s">
        <v>6487</v>
      </c>
      <c r="E3904" s="455">
        <v>2275</v>
      </c>
      <c r="F3904" s="293" t="s">
        <v>163</v>
      </c>
      <c r="G3904" s="293" t="s">
        <v>4314</v>
      </c>
      <c r="H3904" s="544" t="s">
        <v>6655</v>
      </c>
      <c r="I3904" s="293" t="s">
        <v>164</v>
      </c>
      <c r="J3904" s="256" t="s">
        <v>1652</v>
      </c>
      <c r="K3904" s="293" t="s">
        <v>1751</v>
      </c>
      <c r="L3904" s="251" t="s">
        <v>6659</v>
      </c>
      <c r="M3904" s="298" t="s">
        <v>6486</v>
      </c>
      <c r="N3904" s="353">
        <v>685</v>
      </c>
      <c r="O3904" s="296"/>
      <c r="P3904" s="297"/>
      <c r="Q3904" s="293"/>
      <c r="R3904" s="293"/>
      <c r="S3904" s="293"/>
    </row>
    <row r="3905" spans="2:19" ht="15">
      <c r="B3905" s="247">
        <f t="shared" si="33"/>
        <v>7355</v>
      </c>
      <c r="C3905" s="293" t="s">
        <v>294</v>
      </c>
      <c r="D3905" s="294" t="s">
        <v>6658</v>
      </c>
      <c r="E3905" s="455">
        <v>48488</v>
      </c>
      <c r="F3905" s="293" t="s">
        <v>255</v>
      </c>
      <c r="G3905" s="293" t="s">
        <v>7</v>
      </c>
      <c r="H3905" s="544" t="s">
        <v>6655</v>
      </c>
      <c r="I3905" s="293" t="s">
        <v>164</v>
      </c>
      <c r="J3905" s="256" t="s">
        <v>6675</v>
      </c>
      <c r="K3905" s="293" t="s">
        <v>1774</v>
      </c>
      <c r="L3905" s="251" t="s">
        <v>6660</v>
      </c>
      <c r="M3905" s="298" t="s">
        <v>6657</v>
      </c>
      <c r="N3905" s="353">
        <v>697</v>
      </c>
      <c r="O3905" s="296"/>
      <c r="P3905" s="297"/>
      <c r="Q3905" s="293"/>
      <c r="R3905" s="293"/>
      <c r="S3905" s="293"/>
    </row>
    <row r="3906" spans="2:19" ht="15">
      <c r="B3906" s="247">
        <f t="shared" si="33"/>
        <v>7356</v>
      </c>
      <c r="C3906" s="293" t="s">
        <v>429</v>
      </c>
      <c r="D3906" s="294" t="s">
        <v>4958</v>
      </c>
      <c r="E3906" s="455">
        <v>3497</v>
      </c>
      <c r="F3906" s="293" t="s">
        <v>198</v>
      </c>
      <c r="G3906" s="293" t="s">
        <v>4314</v>
      </c>
      <c r="H3906" s="544" t="s">
        <v>6655</v>
      </c>
      <c r="I3906" s="293" t="s">
        <v>164</v>
      </c>
      <c r="J3906" s="256" t="s">
        <v>3166</v>
      </c>
      <c r="K3906" s="293" t="s">
        <v>1749</v>
      </c>
      <c r="L3906" s="251" t="s">
        <v>6661</v>
      </c>
      <c r="M3906" s="298" t="s">
        <v>4955</v>
      </c>
      <c r="N3906" s="353">
        <v>573</v>
      </c>
      <c r="O3906" s="296"/>
      <c r="P3906" s="297"/>
      <c r="Q3906" s="293"/>
      <c r="R3906" s="293"/>
      <c r="S3906" s="293"/>
    </row>
    <row r="3907" spans="2:19" ht="15">
      <c r="B3907" s="247">
        <f t="shared" si="33"/>
        <v>7357</v>
      </c>
      <c r="C3907" s="293" t="s">
        <v>429</v>
      </c>
      <c r="D3907" s="294" t="s">
        <v>557</v>
      </c>
      <c r="E3907" s="455">
        <v>5200</v>
      </c>
      <c r="F3907" s="293" t="s">
        <v>198</v>
      </c>
      <c r="G3907" s="293" t="s">
        <v>7</v>
      </c>
      <c r="H3907" s="544" t="s">
        <v>6655</v>
      </c>
      <c r="I3907" s="293" t="s">
        <v>164</v>
      </c>
      <c r="J3907" s="256" t="s">
        <v>3243</v>
      </c>
      <c r="K3907" s="293" t="s">
        <v>1749</v>
      </c>
      <c r="L3907" s="251" t="s">
        <v>6662</v>
      </c>
      <c r="M3907" s="298" t="s">
        <v>127</v>
      </c>
      <c r="N3907" s="353">
        <v>577</v>
      </c>
      <c r="O3907" s="296"/>
      <c r="P3907" s="297"/>
      <c r="Q3907" s="293"/>
      <c r="R3907" s="293"/>
      <c r="S3907" s="293"/>
    </row>
    <row r="3908" spans="2:19" ht="15">
      <c r="B3908" s="247">
        <f t="shared" si="33"/>
        <v>7358</v>
      </c>
      <c r="C3908" s="293" t="s">
        <v>429</v>
      </c>
      <c r="D3908" s="294" t="s">
        <v>90</v>
      </c>
      <c r="E3908" s="455">
        <v>1850</v>
      </c>
      <c r="F3908" s="293" t="s">
        <v>166</v>
      </c>
      <c r="G3908" s="293" t="s">
        <v>7</v>
      </c>
      <c r="H3908" s="544" t="s">
        <v>6664</v>
      </c>
      <c r="I3908" s="293" t="s">
        <v>164</v>
      </c>
      <c r="J3908" s="256" t="s">
        <v>6676</v>
      </c>
      <c r="K3908" s="293" t="s">
        <v>903</v>
      </c>
      <c r="L3908" s="251" t="s">
        <v>6665</v>
      </c>
      <c r="M3908" s="298" t="s">
        <v>91</v>
      </c>
      <c r="N3908" s="353">
        <v>218</v>
      </c>
      <c r="O3908" s="296"/>
      <c r="P3908" s="297"/>
      <c r="Q3908" s="293"/>
      <c r="R3908" s="293"/>
      <c r="S3908" s="293"/>
    </row>
    <row r="3909" spans="2:19" ht="15">
      <c r="B3909" s="247">
        <f t="shared" si="33"/>
        <v>7359</v>
      </c>
      <c r="C3909" s="293" t="s">
        <v>429</v>
      </c>
      <c r="D3909" s="294" t="s">
        <v>4084</v>
      </c>
      <c r="E3909" s="455">
        <v>5200</v>
      </c>
      <c r="F3909" s="293" t="s">
        <v>198</v>
      </c>
      <c r="G3909" s="293" t="s">
        <v>7</v>
      </c>
      <c r="H3909" s="544" t="s">
        <v>6655</v>
      </c>
      <c r="I3909" s="293" t="s">
        <v>164</v>
      </c>
      <c r="J3909" s="256" t="s">
        <v>4532</v>
      </c>
      <c r="K3909" s="293" t="s">
        <v>1749</v>
      </c>
      <c r="L3909" s="251" t="s">
        <v>6666</v>
      </c>
      <c r="M3909" s="298" t="s">
        <v>4083</v>
      </c>
      <c r="N3909" s="353">
        <v>464</v>
      </c>
      <c r="O3909" s="296"/>
      <c r="P3909" s="297"/>
      <c r="Q3909" s="293"/>
      <c r="R3909" s="293"/>
      <c r="S3909" s="293"/>
    </row>
    <row r="3910" spans="2:19" ht="15">
      <c r="B3910" s="247">
        <f t="shared" si="33"/>
        <v>7360</v>
      </c>
      <c r="C3910" s="293" t="s">
        <v>429</v>
      </c>
      <c r="D3910" s="294" t="s">
        <v>4922</v>
      </c>
      <c r="E3910" s="455">
        <v>3497</v>
      </c>
      <c r="F3910" s="293" t="s">
        <v>198</v>
      </c>
      <c r="G3910" s="293" t="s">
        <v>7</v>
      </c>
      <c r="H3910" s="544" t="s">
        <v>6655</v>
      </c>
      <c r="I3910" s="293" t="s">
        <v>164</v>
      </c>
      <c r="J3910" s="256" t="s">
        <v>3055</v>
      </c>
      <c r="K3910" s="293" t="s">
        <v>1749</v>
      </c>
      <c r="L3910" s="251" t="s">
        <v>6667</v>
      </c>
      <c r="M3910" s="298" t="s">
        <v>4921</v>
      </c>
      <c r="N3910" s="353">
        <v>572</v>
      </c>
      <c r="O3910" s="296"/>
      <c r="P3910" s="297"/>
      <c r="Q3910" s="293"/>
      <c r="R3910" s="293"/>
      <c r="S3910" s="293"/>
    </row>
    <row r="3911" spans="2:19" ht="15">
      <c r="B3911" s="247">
        <f t="shared" si="33"/>
        <v>7361</v>
      </c>
      <c r="C3911" s="293" t="s">
        <v>429</v>
      </c>
      <c r="D3911" s="294" t="s">
        <v>4482</v>
      </c>
      <c r="E3911" s="455">
        <v>5200</v>
      </c>
      <c r="F3911" s="293" t="s">
        <v>198</v>
      </c>
      <c r="G3911" s="293" t="s">
        <v>7</v>
      </c>
      <c r="H3911" s="544" t="s">
        <v>6655</v>
      </c>
      <c r="I3911" s="293" t="s">
        <v>164</v>
      </c>
      <c r="J3911" s="256" t="s">
        <v>3223</v>
      </c>
      <c r="K3911" s="293" t="s">
        <v>1749</v>
      </c>
      <c r="L3911" s="251" t="s">
        <v>6668</v>
      </c>
      <c r="M3911" s="298" t="s">
        <v>4479</v>
      </c>
      <c r="N3911" s="353">
        <v>492</v>
      </c>
      <c r="O3911" s="296"/>
      <c r="P3911" s="297"/>
      <c r="Q3911" s="293"/>
      <c r="R3911" s="293"/>
      <c r="S3911" s="293"/>
    </row>
    <row r="3912" spans="2:19" ht="15">
      <c r="B3912" s="247">
        <f t="shared" si="33"/>
        <v>7362</v>
      </c>
      <c r="C3912" s="293" t="s">
        <v>429</v>
      </c>
      <c r="D3912" s="294" t="s">
        <v>4523</v>
      </c>
      <c r="E3912" s="455">
        <v>5200</v>
      </c>
      <c r="F3912" s="293" t="s">
        <v>865</v>
      </c>
      <c r="G3912" s="293" t="s">
        <v>7</v>
      </c>
      <c r="H3912" s="544" t="s">
        <v>6655</v>
      </c>
      <c r="I3912" s="293" t="s">
        <v>164</v>
      </c>
      <c r="J3912" s="256" t="s">
        <v>3000</v>
      </c>
      <c r="K3912" s="293" t="s">
        <v>1770</v>
      </c>
      <c r="L3912" s="251" t="s">
        <v>6669</v>
      </c>
      <c r="M3912" s="298" t="s">
        <v>4522</v>
      </c>
      <c r="N3912" s="353">
        <v>496</v>
      </c>
      <c r="O3912" s="296"/>
      <c r="P3912" s="297"/>
      <c r="Q3912" s="293"/>
      <c r="R3912" s="293"/>
      <c r="S3912" s="293"/>
    </row>
    <row r="3913" spans="2:19" ht="15">
      <c r="B3913" s="247">
        <f t="shared" si="33"/>
        <v>7363</v>
      </c>
      <c r="C3913" s="293" t="s">
        <v>429</v>
      </c>
      <c r="D3913" s="294" t="s">
        <v>767</v>
      </c>
      <c r="E3913" s="455">
        <v>5000</v>
      </c>
      <c r="F3913" s="293" t="s">
        <v>163</v>
      </c>
      <c r="G3913" s="293" t="s">
        <v>7</v>
      </c>
      <c r="H3913" s="544" t="s">
        <v>6655</v>
      </c>
      <c r="I3913" s="293" t="s">
        <v>164</v>
      </c>
      <c r="J3913" s="256" t="s">
        <v>694</v>
      </c>
      <c r="K3913" s="293" t="s">
        <v>1751</v>
      </c>
      <c r="L3913" s="251" t="s">
        <v>6670</v>
      </c>
      <c r="M3913" s="298" t="s">
        <v>852</v>
      </c>
      <c r="N3913" s="353">
        <v>311</v>
      </c>
      <c r="O3913" s="296"/>
      <c r="P3913" s="297"/>
      <c r="Q3913" s="293"/>
      <c r="R3913" s="293"/>
      <c r="S3913" s="293"/>
    </row>
    <row r="3914" spans="2:19" ht="15">
      <c r="B3914" s="247">
        <f t="shared" ref="B3914:B3933" si="34">B3913+1</f>
        <v>7364</v>
      </c>
      <c r="C3914" s="293" t="s">
        <v>5557</v>
      </c>
      <c r="D3914" s="294" t="s">
        <v>818</v>
      </c>
      <c r="E3914" s="455">
        <v>1800</v>
      </c>
      <c r="F3914" s="293" t="s">
        <v>5982</v>
      </c>
      <c r="G3914" s="293" t="s">
        <v>4314</v>
      </c>
      <c r="H3914" s="544" t="s">
        <v>6664</v>
      </c>
      <c r="I3914" s="293" t="s">
        <v>164</v>
      </c>
      <c r="J3914" s="256" t="s">
        <v>3424</v>
      </c>
      <c r="K3914" s="293" t="s">
        <v>243</v>
      </c>
      <c r="L3914" s="251" t="s">
        <v>6671</v>
      </c>
      <c r="M3914" s="298" t="s">
        <v>860</v>
      </c>
      <c r="N3914" s="353">
        <v>643</v>
      </c>
      <c r="O3914" s="296"/>
      <c r="P3914" s="297"/>
      <c r="Q3914" s="293"/>
      <c r="R3914" s="293"/>
      <c r="S3914" s="293"/>
    </row>
    <row r="3915" spans="2:19" ht="15">
      <c r="B3915" s="247">
        <f t="shared" si="34"/>
        <v>7365</v>
      </c>
      <c r="C3915" s="293" t="s">
        <v>5557</v>
      </c>
      <c r="D3915" s="294" t="s">
        <v>5962</v>
      </c>
      <c r="E3915" s="455">
        <v>1800</v>
      </c>
      <c r="F3915" s="293" t="s">
        <v>5982</v>
      </c>
      <c r="G3915" s="293" t="s">
        <v>4314</v>
      </c>
      <c r="H3915" s="544" t="s">
        <v>6664</v>
      </c>
      <c r="I3915" s="293" t="s">
        <v>164</v>
      </c>
      <c r="J3915" s="256" t="s">
        <v>6398</v>
      </c>
      <c r="K3915" s="293" t="s">
        <v>243</v>
      </c>
      <c r="L3915" s="251" t="s">
        <v>6672</v>
      </c>
      <c r="M3915" s="298" t="s">
        <v>5961</v>
      </c>
      <c r="N3915" s="353">
        <v>642</v>
      </c>
      <c r="O3915" s="296"/>
      <c r="P3915" s="297"/>
      <c r="Q3915" s="293"/>
      <c r="R3915" s="293"/>
      <c r="S3915" s="293"/>
    </row>
    <row r="3916" spans="2:19" s="627" customFormat="1" ht="17.399999999999999">
      <c r="B3916" s="247">
        <f t="shared" si="34"/>
        <v>7366</v>
      </c>
      <c r="C3916" s="293" t="s">
        <v>5557</v>
      </c>
      <c r="D3916" s="294" t="s">
        <v>5959</v>
      </c>
      <c r="E3916" s="455">
        <v>1800</v>
      </c>
      <c r="F3916" s="293" t="s">
        <v>5982</v>
      </c>
      <c r="G3916" s="293" t="s">
        <v>4314</v>
      </c>
      <c r="H3916" s="544" t="s">
        <v>6664</v>
      </c>
      <c r="I3916" s="293" t="s">
        <v>164</v>
      </c>
      <c r="J3916" s="256" t="s">
        <v>6398</v>
      </c>
      <c r="K3916" s="293" t="s">
        <v>243</v>
      </c>
      <c r="L3916" s="251" t="s">
        <v>6673</v>
      </c>
      <c r="M3916" s="298" t="s">
        <v>5958</v>
      </c>
      <c r="N3916" s="353">
        <v>641</v>
      </c>
      <c r="O3916" s="296"/>
      <c r="P3916" s="297"/>
      <c r="Q3916" s="293"/>
      <c r="R3916" s="293"/>
      <c r="S3916" s="293"/>
    </row>
    <row r="3917" spans="2:19" ht="15">
      <c r="B3917" s="247">
        <f t="shared" si="34"/>
        <v>7367</v>
      </c>
      <c r="C3917" s="293" t="s">
        <v>5557</v>
      </c>
      <c r="D3917" s="294" t="s">
        <v>5984</v>
      </c>
      <c r="E3917" s="455">
        <v>1800</v>
      </c>
      <c r="F3917" s="293" t="s">
        <v>5982</v>
      </c>
      <c r="G3917" s="293" t="s">
        <v>4314</v>
      </c>
      <c r="H3917" s="544" t="s">
        <v>6664</v>
      </c>
      <c r="I3917" s="293" t="s">
        <v>164</v>
      </c>
      <c r="J3917" s="256" t="s">
        <v>3296</v>
      </c>
      <c r="K3917" s="293" t="s">
        <v>243</v>
      </c>
      <c r="L3917" s="251" t="s">
        <v>6674</v>
      </c>
      <c r="M3917" s="298" t="s">
        <v>5983</v>
      </c>
      <c r="N3917" s="353">
        <v>644</v>
      </c>
      <c r="O3917" s="296"/>
      <c r="P3917" s="297"/>
      <c r="Q3917" s="293"/>
      <c r="R3917" s="293"/>
      <c r="S3917" s="293"/>
    </row>
    <row r="3918" spans="2:19" ht="15">
      <c r="B3918" s="247">
        <f t="shared" si="34"/>
        <v>7368</v>
      </c>
      <c r="C3918" s="293" t="s">
        <v>429</v>
      </c>
      <c r="D3918" s="294" t="s">
        <v>725</v>
      </c>
      <c r="E3918" s="455">
        <v>3350</v>
      </c>
      <c r="F3918" s="293" t="s">
        <v>518</v>
      </c>
      <c r="G3918" s="293" t="s">
        <v>7</v>
      </c>
      <c r="H3918" s="544" t="s">
        <v>6677</v>
      </c>
      <c r="I3918" s="293" t="s">
        <v>164</v>
      </c>
      <c r="J3918" s="256" t="s">
        <v>6686</v>
      </c>
      <c r="K3918" s="293" t="s">
        <v>1771</v>
      </c>
      <c r="L3918" s="251" t="s">
        <v>6680</v>
      </c>
      <c r="M3918" s="298" t="s">
        <v>842</v>
      </c>
      <c r="N3918" s="353">
        <v>371</v>
      </c>
      <c r="O3918" s="296"/>
      <c r="P3918" s="297"/>
      <c r="Q3918" s="293"/>
      <c r="R3918" s="293"/>
      <c r="S3918" s="293"/>
    </row>
    <row r="3919" spans="2:19" ht="18">
      <c r="B3919" s="621">
        <f t="shared" si="34"/>
        <v>7369</v>
      </c>
      <c r="C3919" s="622" t="s">
        <v>5557</v>
      </c>
      <c r="D3919" s="620" t="s">
        <v>6531</v>
      </c>
      <c r="E3919" s="623">
        <v>2275</v>
      </c>
      <c r="F3919" s="622" t="s">
        <v>163</v>
      </c>
      <c r="G3919" s="227" t="s">
        <v>4314</v>
      </c>
      <c r="H3919" s="622" t="s">
        <v>6677</v>
      </c>
      <c r="I3919" s="624" t="s">
        <v>164</v>
      </c>
      <c r="J3919" s="624" t="s">
        <v>1652</v>
      </c>
      <c r="K3919" s="622" t="s">
        <v>1751</v>
      </c>
      <c r="L3919" s="747" t="s">
        <v>6681</v>
      </c>
      <c r="M3919" s="622" t="s">
        <v>6530</v>
      </c>
      <c r="N3919" s="625">
        <v>686</v>
      </c>
      <c r="O3919" s="591"/>
      <c r="P3919" s="626"/>
      <c r="Q3919" s="627"/>
      <c r="R3919" s="627"/>
      <c r="S3919" s="627"/>
    </row>
    <row r="3920" spans="2:19" ht="15">
      <c r="B3920" s="247">
        <f t="shared" si="34"/>
        <v>7370</v>
      </c>
      <c r="C3920" s="293" t="s">
        <v>429</v>
      </c>
      <c r="D3920" s="294" t="s">
        <v>767</v>
      </c>
      <c r="E3920" s="455">
        <v>5000</v>
      </c>
      <c r="F3920" s="293" t="s">
        <v>163</v>
      </c>
      <c r="G3920" s="293" t="s">
        <v>7</v>
      </c>
      <c r="H3920" s="544">
        <v>45387</v>
      </c>
      <c r="I3920" s="293" t="s">
        <v>164</v>
      </c>
      <c r="J3920" s="256" t="s">
        <v>6597</v>
      </c>
      <c r="K3920" s="293" t="s">
        <v>1751</v>
      </c>
      <c r="L3920" s="251" t="s">
        <v>6682</v>
      </c>
      <c r="M3920" s="298" t="s">
        <v>852</v>
      </c>
      <c r="N3920" s="353">
        <v>311</v>
      </c>
      <c r="O3920" s="296"/>
      <c r="P3920" s="297"/>
      <c r="Q3920" s="293"/>
      <c r="R3920" s="293"/>
      <c r="S3920" s="293"/>
    </row>
    <row r="3921" spans="2:19" ht="15">
      <c r="B3921" s="247">
        <f t="shared" si="34"/>
        <v>7371</v>
      </c>
      <c r="C3921" s="293" t="s">
        <v>429</v>
      </c>
      <c r="D3921" s="294" t="s">
        <v>5493</v>
      </c>
      <c r="E3921" s="455">
        <v>2275</v>
      </c>
      <c r="F3921" s="293" t="s">
        <v>163</v>
      </c>
      <c r="G3921" s="293" t="s">
        <v>4314</v>
      </c>
      <c r="H3921" s="544" t="s">
        <v>6678</v>
      </c>
      <c r="I3921" s="293" t="s">
        <v>164</v>
      </c>
      <c r="J3921" s="256" t="s">
        <v>390</v>
      </c>
      <c r="K3921" s="293" t="s">
        <v>1751</v>
      </c>
      <c r="L3921" s="251" t="s">
        <v>6683</v>
      </c>
      <c r="M3921" s="298" t="s">
        <v>5492</v>
      </c>
      <c r="N3921" s="353">
        <v>596</v>
      </c>
      <c r="O3921" s="296"/>
      <c r="P3921" s="297"/>
      <c r="Q3921" s="293"/>
      <c r="R3921" s="293"/>
      <c r="S3921" s="293"/>
    </row>
    <row r="3922" spans="2:19" ht="15">
      <c r="B3922" s="247">
        <f t="shared" si="34"/>
        <v>7372</v>
      </c>
      <c r="C3922" s="293" t="s">
        <v>294</v>
      </c>
      <c r="D3922" s="294" t="s">
        <v>6181</v>
      </c>
      <c r="E3922" s="455">
        <v>3500</v>
      </c>
      <c r="F3922" s="293" t="s">
        <v>255</v>
      </c>
      <c r="G3922" s="293" t="s">
        <v>4314</v>
      </c>
      <c r="H3922" s="544" t="s">
        <v>6678</v>
      </c>
      <c r="I3922" s="293" t="s">
        <v>164</v>
      </c>
      <c r="J3922" s="256" t="s">
        <v>2327</v>
      </c>
      <c r="K3922" s="293" t="s">
        <v>1774</v>
      </c>
      <c r="L3922" s="251" t="s">
        <v>6684</v>
      </c>
      <c r="M3922" s="298" t="s">
        <v>6180</v>
      </c>
      <c r="N3922" s="353">
        <v>651</v>
      </c>
      <c r="O3922" s="296"/>
      <c r="P3922" s="297"/>
      <c r="Q3922" s="293"/>
      <c r="R3922" s="293"/>
      <c r="S3922" s="293"/>
    </row>
    <row r="3923" spans="2:19" ht="15">
      <c r="B3923" s="247">
        <f t="shared" si="34"/>
        <v>7373</v>
      </c>
      <c r="C3923" s="293" t="s">
        <v>427</v>
      </c>
      <c r="D3923" s="294" t="s">
        <v>6325</v>
      </c>
      <c r="E3923" s="455">
        <v>5200</v>
      </c>
      <c r="F3923" s="293" t="s">
        <v>865</v>
      </c>
      <c r="G3923" s="293" t="s">
        <v>7</v>
      </c>
      <c r="H3923" s="544" t="s">
        <v>6679</v>
      </c>
      <c r="I3923" s="293" t="s">
        <v>164</v>
      </c>
      <c r="J3923" s="256" t="s">
        <v>4885</v>
      </c>
      <c r="K3923" s="293" t="s">
        <v>1770</v>
      </c>
      <c r="L3923" s="251" t="s">
        <v>6685</v>
      </c>
      <c r="M3923" s="298" t="s">
        <v>6324</v>
      </c>
      <c r="N3923" s="353">
        <v>662</v>
      </c>
      <c r="O3923" s="296"/>
      <c r="P3923" s="297"/>
      <c r="Q3923" s="293"/>
      <c r="R3923" s="293"/>
      <c r="S3923" s="293"/>
    </row>
    <row r="3924" spans="2:19" ht="15">
      <c r="B3924" s="247">
        <f t="shared" si="34"/>
        <v>7374</v>
      </c>
      <c r="C3924" s="293" t="s">
        <v>5557</v>
      </c>
      <c r="D3924" s="294" t="s">
        <v>5990</v>
      </c>
      <c r="E3924" s="455">
        <v>2520</v>
      </c>
      <c r="F3924" s="293" t="s">
        <v>5982</v>
      </c>
      <c r="G3924" s="293" t="s">
        <v>7</v>
      </c>
      <c r="H3924" s="544" t="s">
        <v>6688</v>
      </c>
      <c r="I3924" s="293" t="s">
        <v>164</v>
      </c>
      <c r="J3924" s="256" t="s">
        <v>6694</v>
      </c>
      <c r="K3924" s="293" t="s">
        <v>243</v>
      </c>
      <c r="L3924" s="251" t="s">
        <v>6689</v>
      </c>
      <c r="M3924" s="298" t="s">
        <v>5989</v>
      </c>
      <c r="N3924" s="353">
        <v>646</v>
      </c>
      <c r="O3924" s="296"/>
      <c r="P3924" s="297"/>
      <c r="Q3924" s="293"/>
      <c r="R3924" s="293"/>
      <c r="S3924" s="293"/>
    </row>
    <row r="3925" spans="2:19" ht="15">
      <c r="B3925" s="247">
        <f t="shared" si="34"/>
        <v>7375</v>
      </c>
      <c r="C3925" s="293" t="s">
        <v>429</v>
      </c>
      <c r="D3925" s="294" t="s">
        <v>422</v>
      </c>
      <c r="E3925" s="455">
        <v>5000</v>
      </c>
      <c r="F3925" s="293" t="s">
        <v>163</v>
      </c>
      <c r="G3925" s="293" t="s">
        <v>7</v>
      </c>
      <c r="H3925" s="544" t="s">
        <v>6688</v>
      </c>
      <c r="I3925" s="293" t="s">
        <v>224</v>
      </c>
      <c r="J3925" s="256" t="s">
        <v>694</v>
      </c>
      <c r="K3925" s="293" t="s">
        <v>1751</v>
      </c>
      <c r="L3925" s="251" t="s">
        <v>6690</v>
      </c>
      <c r="M3925" s="298" t="s">
        <v>825</v>
      </c>
      <c r="N3925" s="353">
        <v>220</v>
      </c>
      <c r="O3925" s="296"/>
      <c r="P3925" s="297"/>
      <c r="Q3925" s="293"/>
      <c r="R3925" s="293"/>
      <c r="S3925" s="293"/>
    </row>
    <row r="3926" spans="2:19" ht="15">
      <c r="B3926" s="247">
        <f t="shared" si="34"/>
        <v>7376</v>
      </c>
      <c r="C3926" s="293" t="s">
        <v>5557</v>
      </c>
      <c r="D3926" s="294" t="s">
        <v>6069</v>
      </c>
      <c r="E3926" s="455">
        <v>2520</v>
      </c>
      <c r="F3926" s="293" t="s">
        <v>5982</v>
      </c>
      <c r="G3926" s="293" t="s">
        <v>7</v>
      </c>
      <c r="H3926" s="544" t="s">
        <v>6688</v>
      </c>
      <c r="I3926" s="293" t="s">
        <v>164</v>
      </c>
      <c r="J3926" s="256" t="s">
        <v>6694</v>
      </c>
      <c r="K3926" s="293" t="s">
        <v>243</v>
      </c>
      <c r="L3926" s="251" t="s">
        <v>6691</v>
      </c>
      <c r="M3926" s="298" t="s">
        <v>6067</v>
      </c>
      <c r="N3926" s="353">
        <v>640</v>
      </c>
      <c r="O3926" s="296"/>
      <c r="P3926" s="297"/>
      <c r="Q3926" s="293"/>
      <c r="R3926" s="293"/>
      <c r="S3926" s="293"/>
    </row>
    <row r="3927" spans="2:19" ht="15">
      <c r="B3927" s="247">
        <f t="shared" si="34"/>
        <v>7377</v>
      </c>
      <c r="C3927" s="293" t="s">
        <v>5557</v>
      </c>
      <c r="D3927" s="294" t="s">
        <v>5752</v>
      </c>
      <c r="E3927" s="455">
        <v>2520</v>
      </c>
      <c r="F3927" s="293" t="s">
        <v>5982</v>
      </c>
      <c r="G3927" s="293" t="s">
        <v>7</v>
      </c>
      <c r="H3927" s="544" t="s">
        <v>6688</v>
      </c>
      <c r="I3927" s="293" t="s">
        <v>164</v>
      </c>
      <c r="J3927" s="256" t="s">
        <v>6694</v>
      </c>
      <c r="K3927" s="293" t="s">
        <v>243</v>
      </c>
      <c r="L3927" s="251" t="s">
        <v>6692</v>
      </c>
      <c r="M3927" s="298" t="s">
        <v>5751</v>
      </c>
      <c r="N3927" s="353">
        <v>619</v>
      </c>
      <c r="O3927" s="296"/>
      <c r="P3927" s="297"/>
      <c r="Q3927" s="293"/>
      <c r="R3927" s="293"/>
      <c r="S3927" s="293"/>
    </row>
    <row r="3928" spans="2:19" ht="15">
      <c r="B3928" s="247">
        <f t="shared" si="34"/>
        <v>7378</v>
      </c>
      <c r="C3928" s="293" t="s">
        <v>429</v>
      </c>
      <c r="D3928" s="294" t="s">
        <v>6242</v>
      </c>
      <c r="E3928" s="455">
        <v>2000</v>
      </c>
      <c r="F3928" s="293" t="s">
        <v>163</v>
      </c>
      <c r="G3928" s="293" t="s">
        <v>7</v>
      </c>
      <c r="H3928" s="544" t="s">
        <v>6688</v>
      </c>
      <c r="I3928" s="293" t="s">
        <v>164</v>
      </c>
      <c r="J3928" s="256" t="s">
        <v>5225</v>
      </c>
      <c r="K3928" s="293" t="s">
        <v>1751</v>
      </c>
      <c r="L3928" s="251" t="s">
        <v>6693</v>
      </c>
      <c r="M3928" s="298" t="s">
        <v>6241</v>
      </c>
      <c r="N3928" s="353">
        <v>655</v>
      </c>
      <c r="O3928" s="296"/>
      <c r="P3928" s="297"/>
      <c r="Q3928" s="293"/>
      <c r="R3928" s="293"/>
      <c r="S3928" s="293"/>
    </row>
    <row r="3929" spans="2:19" ht="15">
      <c r="B3929" s="247">
        <f t="shared" si="34"/>
        <v>7379</v>
      </c>
      <c r="C3929" s="293" t="s">
        <v>427</v>
      </c>
      <c r="D3929" s="294" t="s">
        <v>6696</v>
      </c>
      <c r="E3929" s="455">
        <v>3275</v>
      </c>
      <c r="F3929" s="293" t="s">
        <v>303</v>
      </c>
      <c r="G3929" s="293" t="s">
        <v>7</v>
      </c>
      <c r="H3929" s="544" t="s">
        <v>6698</v>
      </c>
      <c r="I3929" s="293" t="s">
        <v>164</v>
      </c>
      <c r="J3929" s="256" t="s">
        <v>6701</v>
      </c>
      <c r="K3929" s="293" t="s">
        <v>1775</v>
      </c>
      <c r="L3929" s="251" t="s">
        <v>6699</v>
      </c>
      <c r="M3929" s="298" t="s">
        <v>6695</v>
      </c>
      <c r="N3929" s="353">
        <v>698</v>
      </c>
      <c r="O3929" s="296"/>
      <c r="P3929" s="297"/>
      <c r="Q3929" s="293"/>
      <c r="R3929" s="293"/>
      <c r="S3929" s="293"/>
    </row>
    <row r="3930" spans="2:19" ht="15">
      <c r="B3930" s="247">
        <f t="shared" si="34"/>
        <v>7380</v>
      </c>
      <c r="C3930" s="293" t="s">
        <v>429</v>
      </c>
      <c r="D3930" s="294" t="s">
        <v>258</v>
      </c>
      <c r="E3930" s="455">
        <v>5000</v>
      </c>
      <c r="F3930" s="293" t="s">
        <v>303</v>
      </c>
      <c r="G3930" s="293" t="s">
        <v>7</v>
      </c>
      <c r="H3930" s="544" t="s">
        <v>6698</v>
      </c>
      <c r="I3930" s="293" t="s">
        <v>224</v>
      </c>
      <c r="J3930" s="256" t="s">
        <v>694</v>
      </c>
      <c r="K3930" s="293" t="s">
        <v>1775</v>
      </c>
      <c r="L3930" s="251" t="s">
        <v>6700</v>
      </c>
      <c r="M3930" s="298" t="s">
        <v>1013</v>
      </c>
      <c r="N3930" s="353">
        <v>35</v>
      </c>
      <c r="O3930" s="296"/>
      <c r="P3930" s="297"/>
      <c r="Q3930" s="293"/>
      <c r="R3930" s="293"/>
      <c r="S3930" s="293"/>
    </row>
    <row r="3931" spans="2:19" ht="15">
      <c r="B3931" s="247" t="s">
        <v>8702</v>
      </c>
      <c r="C3931" s="293" t="s">
        <v>429</v>
      </c>
      <c r="D3931" s="294" t="s">
        <v>8701</v>
      </c>
      <c r="E3931" s="267">
        <v>10000</v>
      </c>
      <c r="F3931" s="293" t="s">
        <v>163</v>
      </c>
      <c r="G3931" s="293" t="s">
        <v>7</v>
      </c>
      <c r="H3931" s="544">
        <v>45391</v>
      </c>
      <c r="I3931" s="293" t="s">
        <v>224</v>
      </c>
      <c r="J3931" s="256" t="s">
        <v>8703</v>
      </c>
      <c r="K3931" s="293" t="s">
        <v>1751</v>
      </c>
      <c r="L3931" s="251">
        <v>74566</v>
      </c>
      <c r="M3931" s="298" t="s">
        <v>2115</v>
      </c>
      <c r="N3931" s="353">
        <v>361</v>
      </c>
      <c r="O3931" s="296"/>
      <c r="P3931" s="297"/>
      <c r="Q3931" s="293"/>
      <c r="R3931" s="293"/>
      <c r="S3931" s="293"/>
    </row>
    <row r="3932" spans="2:19" ht="15">
      <c r="B3932" s="247">
        <f>B3930+1</f>
        <v>7381</v>
      </c>
      <c r="C3932" s="293" t="s">
        <v>429</v>
      </c>
      <c r="D3932" s="294" t="s">
        <v>4389</v>
      </c>
      <c r="E3932" s="455">
        <v>5600</v>
      </c>
      <c r="F3932" s="293" t="s">
        <v>198</v>
      </c>
      <c r="G3932" s="293" t="s">
        <v>4314</v>
      </c>
      <c r="H3932" s="544">
        <v>45331</v>
      </c>
      <c r="I3932" s="293" t="s">
        <v>164</v>
      </c>
      <c r="J3932" s="256" t="s">
        <v>6702</v>
      </c>
      <c r="K3932" s="293" t="s">
        <v>1749</v>
      </c>
      <c r="L3932" s="251">
        <v>395332</v>
      </c>
      <c r="M3932" s="298" t="s">
        <v>1171</v>
      </c>
      <c r="N3932" s="353">
        <v>467</v>
      </c>
      <c r="O3932" s="296"/>
      <c r="P3932" s="297"/>
      <c r="Q3932" s="293"/>
      <c r="R3932" s="293"/>
      <c r="S3932" s="293"/>
    </row>
    <row r="3933" spans="2:19" ht="15">
      <c r="B3933" s="247">
        <f t="shared" si="34"/>
        <v>7382</v>
      </c>
      <c r="C3933" s="293" t="s">
        <v>427</v>
      </c>
      <c r="D3933" s="294" t="s">
        <v>6381</v>
      </c>
      <c r="E3933" s="455">
        <v>5200</v>
      </c>
      <c r="F3933" s="293" t="s">
        <v>198</v>
      </c>
      <c r="G3933" s="293" t="s">
        <v>4314</v>
      </c>
      <c r="H3933" s="544" t="s">
        <v>6664</v>
      </c>
      <c r="I3933" s="293" t="s">
        <v>164</v>
      </c>
      <c r="J3933" s="256" t="s">
        <v>6704</v>
      </c>
      <c r="K3933" s="293" t="s">
        <v>1749</v>
      </c>
      <c r="L3933" s="251" t="s">
        <v>6703</v>
      </c>
      <c r="M3933" s="298" t="s">
        <v>6380</v>
      </c>
      <c r="N3933" s="353">
        <v>676</v>
      </c>
      <c r="O3933" s="296"/>
      <c r="P3933" s="297"/>
      <c r="Q3933" s="293"/>
      <c r="R3933" s="293"/>
      <c r="S3933" s="293"/>
    </row>
    <row r="3934" spans="2:19" ht="15">
      <c r="B3934" s="247" t="s">
        <v>6747</v>
      </c>
      <c r="C3934" s="293" t="s">
        <v>429</v>
      </c>
      <c r="D3934" s="294" t="s">
        <v>4506</v>
      </c>
      <c r="E3934" s="267">
        <v>3200</v>
      </c>
      <c r="F3934" s="293" t="s">
        <v>518</v>
      </c>
      <c r="G3934" s="293" t="s">
        <v>4314</v>
      </c>
      <c r="H3934" s="544">
        <v>45302</v>
      </c>
      <c r="I3934" s="293" t="s">
        <v>164</v>
      </c>
      <c r="J3934" s="256" t="s">
        <v>3467</v>
      </c>
      <c r="K3934" s="293" t="s">
        <v>1771</v>
      </c>
      <c r="L3934" s="251">
        <v>1</v>
      </c>
      <c r="M3934" s="298" t="s">
        <v>4480</v>
      </c>
      <c r="N3934" s="353">
        <v>489</v>
      </c>
      <c r="O3934" s="296"/>
      <c r="P3934" s="297"/>
      <c r="Q3934" s="293"/>
      <c r="R3934" s="293"/>
      <c r="S3934" s="293"/>
    </row>
    <row r="3935" spans="2:19" ht="15">
      <c r="B3935" s="247" t="s">
        <v>6748</v>
      </c>
      <c r="C3935" s="293" t="s">
        <v>429</v>
      </c>
      <c r="D3935" s="294" t="s">
        <v>4506</v>
      </c>
      <c r="E3935" s="267">
        <v>3200</v>
      </c>
      <c r="F3935" s="293" t="s">
        <v>518</v>
      </c>
      <c r="G3935" s="293" t="s">
        <v>4314</v>
      </c>
      <c r="H3935" s="544">
        <v>45334</v>
      </c>
      <c r="I3935" s="293" t="s">
        <v>164</v>
      </c>
      <c r="J3935" s="256" t="s">
        <v>4251</v>
      </c>
      <c r="K3935" s="293" t="s">
        <v>1771</v>
      </c>
      <c r="L3935" s="251">
        <v>1</v>
      </c>
      <c r="M3935" s="298" t="s">
        <v>4480</v>
      </c>
      <c r="N3935" s="353">
        <v>489</v>
      </c>
      <c r="O3935" s="296"/>
      <c r="P3935" s="297"/>
      <c r="Q3935" s="293"/>
      <c r="R3935" s="293"/>
      <c r="S3935" s="293"/>
    </row>
    <row r="3936" spans="2:19" ht="15">
      <c r="B3936" s="247" t="s">
        <v>6750</v>
      </c>
      <c r="C3936" s="293" t="s">
        <v>429</v>
      </c>
      <c r="D3936" s="294" t="s">
        <v>4506</v>
      </c>
      <c r="E3936" s="267">
        <v>3200</v>
      </c>
      <c r="F3936" s="293" t="s">
        <v>518</v>
      </c>
      <c r="G3936" s="293" t="s">
        <v>4314</v>
      </c>
      <c r="H3936" s="544">
        <v>45363</v>
      </c>
      <c r="I3936" s="293" t="s">
        <v>164</v>
      </c>
      <c r="J3936" s="256" t="s">
        <v>3959</v>
      </c>
      <c r="K3936" s="293" t="s">
        <v>1771</v>
      </c>
      <c r="L3936" s="251">
        <v>1</v>
      </c>
      <c r="M3936" s="298" t="s">
        <v>4480</v>
      </c>
      <c r="N3936" s="353">
        <v>489</v>
      </c>
      <c r="O3936" s="296"/>
      <c r="P3936" s="297"/>
      <c r="Q3936" s="293"/>
      <c r="R3936" s="293"/>
      <c r="S3936" s="293"/>
    </row>
    <row r="3937" spans="2:19" ht="15">
      <c r="B3937" s="247" t="s">
        <v>6751</v>
      </c>
      <c r="C3937" s="293" t="s">
        <v>429</v>
      </c>
      <c r="D3937" s="294" t="s">
        <v>5381</v>
      </c>
      <c r="E3937" s="455">
        <v>1650</v>
      </c>
      <c r="F3937" s="293" t="s">
        <v>518</v>
      </c>
      <c r="G3937" s="293" t="s">
        <v>4314</v>
      </c>
      <c r="H3937" s="544">
        <v>45308</v>
      </c>
      <c r="I3937" s="293" t="s">
        <v>164</v>
      </c>
      <c r="J3937" s="256" t="s">
        <v>6707</v>
      </c>
      <c r="K3937" s="293" t="s">
        <v>1771</v>
      </c>
      <c r="L3937" s="251" t="s">
        <v>6451</v>
      </c>
      <c r="M3937" s="298" t="s">
        <v>5391</v>
      </c>
      <c r="N3937" s="353">
        <v>593</v>
      </c>
      <c r="O3937" s="296"/>
      <c r="P3937" s="297"/>
      <c r="Q3937" s="293"/>
      <c r="R3937" s="293"/>
      <c r="S3937" s="293"/>
    </row>
    <row r="3938" spans="2:19" ht="15">
      <c r="B3938" s="247" t="s">
        <v>6752</v>
      </c>
      <c r="C3938" s="293" t="s">
        <v>429</v>
      </c>
      <c r="D3938" s="294" t="s">
        <v>5381</v>
      </c>
      <c r="E3938" s="267">
        <v>1650</v>
      </c>
      <c r="F3938" s="293" t="s">
        <v>518</v>
      </c>
      <c r="G3938" s="293" t="s">
        <v>4314</v>
      </c>
      <c r="H3938" s="544">
        <v>45368</v>
      </c>
      <c r="I3938" s="293" t="s">
        <v>164</v>
      </c>
      <c r="J3938" s="256" t="s">
        <v>6708</v>
      </c>
      <c r="K3938" s="293" t="s">
        <v>1771</v>
      </c>
      <c r="L3938" s="251" t="s">
        <v>6451</v>
      </c>
      <c r="M3938" s="298" t="s">
        <v>5391</v>
      </c>
      <c r="N3938" s="353">
        <v>593</v>
      </c>
      <c r="O3938" s="296"/>
      <c r="P3938" s="297"/>
      <c r="Q3938" s="293"/>
      <c r="R3938" s="293"/>
      <c r="S3938" s="293"/>
    </row>
    <row r="3939" spans="2:19" ht="15">
      <c r="B3939" s="247" t="s">
        <v>6753</v>
      </c>
      <c r="C3939" s="293" t="s">
        <v>429</v>
      </c>
      <c r="D3939" s="294" t="s">
        <v>4272</v>
      </c>
      <c r="E3939" s="267">
        <v>4200</v>
      </c>
      <c r="F3939" s="293" t="s">
        <v>518</v>
      </c>
      <c r="G3939" s="293" t="s">
        <v>4314</v>
      </c>
      <c r="H3939" s="544">
        <v>45341</v>
      </c>
      <c r="I3939" s="293" t="s">
        <v>164</v>
      </c>
      <c r="J3939" s="256" t="s">
        <v>4910</v>
      </c>
      <c r="K3939" s="293" t="s">
        <v>1771</v>
      </c>
      <c r="L3939" s="251">
        <v>1</v>
      </c>
      <c r="M3939" s="298" t="s">
        <v>4271</v>
      </c>
      <c r="N3939" s="353">
        <v>476</v>
      </c>
      <c r="O3939" s="296"/>
      <c r="P3939" s="297"/>
      <c r="Q3939" s="293"/>
      <c r="R3939" s="293"/>
      <c r="S3939" s="293"/>
    </row>
    <row r="3940" spans="2:19" ht="15">
      <c r="B3940" s="247" t="s">
        <v>6754</v>
      </c>
      <c r="C3940" s="293" t="s">
        <v>429</v>
      </c>
      <c r="D3940" s="294" t="s">
        <v>4272</v>
      </c>
      <c r="E3940" s="267">
        <v>4200</v>
      </c>
      <c r="F3940" s="293" t="s">
        <v>518</v>
      </c>
      <c r="G3940" s="293" t="s">
        <v>4314</v>
      </c>
      <c r="H3940" s="544">
        <v>45370</v>
      </c>
      <c r="I3940" s="293" t="s">
        <v>164</v>
      </c>
      <c r="J3940" s="256" t="s">
        <v>5091</v>
      </c>
      <c r="K3940" s="293" t="s">
        <v>1771</v>
      </c>
      <c r="L3940" s="251">
        <v>1</v>
      </c>
      <c r="M3940" s="298" t="s">
        <v>4271</v>
      </c>
      <c r="N3940" s="353">
        <v>476</v>
      </c>
      <c r="O3940" s="296"/>
      <c r="P3940" s="297"/>
      <c r="Q3940" s="293"/>
      <c r="R3940" s="293"/>
      <c r="S3940" s="293"/>
    </row>
    <row r="3941" spans="2:19" ht="15">
      <c r="B3941" s="247">
        <f>B3933+1</f>
        <v>7383</v>
      </c>
      <c r="C3941" s="293" t="s">
        <v>429</v>
      </c>
      <c r="D3941" s="294" t="s">
        <v>5324</v>
      </c>
      <c r="E3941" s="455">
        <v>1500</v>
      </c>
      <c r="F3941" s="293" t="s">
        <v>518</v>
      </c>
      <c r="G3941" s="293" t="s">
        <v>7</v>
      </c>
      <c r="H3941" s="544" t="s">
        <v>6709</v>
      </c>
      <c r="I3941" s="293" t="s">
        <v>164</v>
      </c>
      <c r="J3941" s="256" t="s">
        <v>4342</v>
      </c>
      <c r="K3941" s="293" t="s">
        <v>1771</v>
      </c>
      <c r="L3941" s="251" t="s">
        <v>6710</v>
      </c>
      <c r="M3941" s="298" t="s">
        <v>5323</v>
      </c>
      <c r="N3941" s="353">
        <v>589</v>
      </c>
      <c r="O3941" s="296"/>
      <c r="P3941" s="297"/>
      <c r="Q3941" s="293"/>
      <c r="R3941" s="293"/>
      <c r="S3941" s="293"/>
    </row>
    <row r="3942" spans="2:19" ht="15">
      <c r="B3942" s="247">
        <f>B3941+1</f>
        <v>7384</v>
      </c>
      <c r="C3942" s="293" t="s">
        <v>429</v>
      </c>
      <c r="D3942" s="294" t="s">
        <v>106</v>
      </c>
      <c r="E3942" s="455">
        <v>5200</v>
      </c>
      <c r="F3942" s="293" t="s">
        <v>198</v>
      </c>
      <c r="G3942" s="293" t="s">
        <v>4314</v>
      </c>
      <c r="H3942" s="544" t="s">
        <v>6709</v>
      </c>
      <c r="I3942" s="293" t="s">
        <v>164</v>
      </c>
      <c r="J3942" s="256" t="s">
        <v>3423</v>
      </c>
      <c r="K3942" s="293" t="s">
        <v>1749</v>
      </c>
      <c r="L3942" s="251" t="s">
        <v>6711</v>
      </c>
      <c r="M3942" s="298" t="s">
        <v>107</v>
      </c>
      <c r="N3942" s="353">
        <v>463</v>
      </c>
      <c r="O3942" s="296"/>
      <c r="P3942" s="297"/>
      <c r="Q3942" s="293"/>
      <c r="R3942" s="293"/>
      <c r="S3942" s="293"/>
    </row>
    <row r="3943" spans="2:19" ht="15.6">
      <c r="B3943" s="247">
        <f>B3942+1</f>
        <v>7385</v>
      </c>
      <c r="C3943" s="293" t="s">
        <v>429</v>
      </c>
      <c r="D3943" s="45" t="s">
        <v>6719</v>
      </c>
      <c r="E3943" s="455">
        <v>4200</v>
      </c>
      <c r="F3943" s="293" t="s">
        <v>518</v>
      </c>
      <c r="G3943" s="293" t="s">
        <v>7</v>
      </c>
      <c r="H3943" s="544" t="s">
        <v>6709</v>
      </c>
      <c r="I3943" s="293" t="s">
        <v>164</v>
      </c>
      <c r="J3943" s="256" t="s">
        <v>4251</v>
      </c>
      <c r="K3943" s="293" t="s">
        <v>1771</v>
      </c>
      <c r="L3943" s="251" t="s">
        <v>6712</v>
      </c>
      <c r="M3943" s="298" t="s">
        <v>4286</v>
      </c>
      <c r="N3943" s="353">
        <v>480</v>
      </c>
      <c r="O3943" s="296"/>
      <c r="P3943" s="297"/>
      <c r="Q3943" s="293"/>
      <c r="R3943" s="293"/>
      <c r="S3943" s="293"/>
    </row>
    <row r="3944" spans="2:19" ht="15">
      <c r="B3944" s="247">
        <f>B3943+1</f>
        <v>7386</v>
      </c>
      <c r="C3944" s="293" t="s">
        <v>429</v>
      </c>
      <c r="D3944" s="294" t="s">
        <v>78</v>
      </c>
      <c r="E3944" s="455">
        <v>21000</v>
      </c>
      <c r="F3944" s="293" t="s">
        <v>166</v>
      </c>
      <c r="G3944" s="293" t="s">
        <v>7</v>
      </c>
      <c r="H3944" s="544" t="s">
        <v>6705</v>
      </c>
      <c r="I3944" s="293" t="s">
        <v>634</v>
      </c>
      <c r="J3944" s="256" t="s">
        <v>4018</v>
      </c>
      <c r="K3944" s="293" t="s">
        <v>903</v>
      </c>
      <c r="L3944" s="251" t="s">
        <v>6713</v>
      </c>
      <c r="M3944" s="298" t="s">
        <v>79</v>
      </c>
      <c r="N3944" s="353">
        <v>213</v>
      </c>
      <c r="O3944" s="296"/>
      <c r="P3944" s="297"/>
      <c r="Q3944" s="293"/>
      <c r="R3944" s="293"/>
      <c r="S3944" s="293"/>
    </row>
    <row r="3945" spans="2:19" ht="15.6" thickBot="1">
      <c r="B3945" s="247">
        <f>B3944+1</f>
        <v>7387</v>
      </c>
      <c r="C3945" s="293" t="s">
        <v>427</v>
      </c>
      <c r="D3945" s="294" t="s">
        <v>6384</v>
      </c>
      <c r="E3945" s="455">
        <v>5200</v>
      </c>
      <c r="F3945" s="293" t="s">
        <v>198</v>
      </c>
      <c r="G3945" s="293" t="s">
        <v>7</v>
      </c>
      <c r="H3945" s="544" t="s">
        <v>6705</v>
      </c>
      <c r="I3945" s="293" t="s">
        <v>164</v>
      </c>
      <c r="J3945" s="256" t="s">
        <v>6731</v>
      </c>
      <c r="K3945" s="293" t="s">
        <v>1749</v>
      </c>
      <c r="L3945" s="251" t="s">
        <v>6714</v>
      </c>
      <c r="M3945" s="298" t="s">
        <v>6383</v>
      </c>
      <c r="N3945" s="353">
        <v>677</v>
      </c>
      <c r="O3945" s="296"/>
      <c r="P3945" s="297"/>
      <c r="Q3945" s="293"/>
      <c r="R3945" s="293"/>
      <c r="S3945" s="293"/>
    </row>
    <row r="3946" spans="2:19" ht="30.75" customHeight="1" thickBot="1">
      <c r="B3946" s="247">
        <f>B3945+1</f>
        <v>7388</v>
      </c>
      <c r="C3946" s="293" t="s">
        <v>429</v>
      </c>
      <c r="D3946" s="294" t="s">
        <v>375</v>
      </c>
      <c r="E3946" s="455">
        <v>2800</v>
      </c>
      <c r="F3946" s="707" t="s">
        <v>198</v>
      </c>
      <c r="G3946" s="707" t="s">
        <v>7</v>
      </c>
      <c r="H3946" s="544" t="s">
        <v>5332</v>
      </c>
      <c r="I3946" s="293" t="s">
        <v>164</v>
      </c>
      <c r="J3946" s="256" t="s">
        <v>5359</v>
      </c>
      <c r="K3946" s="293" t="s">
        <v>1749</v>
      </c>
      <c r="L3946" s="251" t="s">
        <v>5358</v>
      </c>
      <c r="M3946" s="298" t="s">
        <v>1164</v>
      </c>
      <c r="N3946" s="353">
        <v>468</v>
      </c>
      <c r="O3946" s="296"/>
      <c r="P3946" s="297"/>
      <c r="Q3946" s="293"/>
      <c r="R3946" s="293"/>
      <c r="S3946" s="293"/>
    </row>
    <row r="3947" spans="2:19" ht="15">
      <c r="B3947" s="247" t="s">
        <v>6755</v>
      </c>
      <c r="C3947" s="293" t="s">
        <v>429</v>
      </c>
      <c r="D3947" s="294" t="s">
        <v>5378</v>
      </c>
      <c r="E3947" s="455">
        <v>1650</v>
      </c>
      <c r="F3947" s="293" t="s">
        <v>518</v>
      </c>
      <c r="G3947" s="293" t="s">
        <v>7</v>
      </c>
      <c r="H3947" s="544">
        <v>45198</v>
      </c>
      <c r="I3947" s="293" t="s">
        <v>164</v>
      </c>
      <c r="J3947" s="256" t="s">
        <v>6718</v>
      </c>
      <c r="K3947" s="293" t="s">
        <v>1771</v>
      </c>
      <c r="L3947" s="533">
        <v>8292</v>
      </c>
      <c r="M3947" s="298" t="s">
        <v>5377</v>
      </c>
      <c r="N3947" s="353">
        <v>592</v>
      </c>
      <c r="O3947" s="296"/>
      <c r="P3947" s="297"/>
      <c r="Q3947" s="293"/>
      <c r="R3947" s="293"/>
      <c r="S3947" s="293"/>
    </row>
    <row r="3948" spans="2:19" ht="15">
      <c r="B3948" s="247" t="s">
        <v>6749</v>
      </c>
      <c r="C3948" s="293" t="s">
        <v>429</v>
      </c>
      <c r="D3948" s="294" t="s">
        <v>5378</v>
      </c>
      <c r="E3948" s="455">
        <v>1650</v>
      </c>
      <c r="F3948" s="293" t="s">
        <v>518</v>
      </c>
      <c r="G3948" s="293" t="s">
        <v>7</v>
      </c>
      <c r="H3948" s="544">
        <v>45233</v>
      </c>
      <c r="I3948" s="293" t="s">
        <v>164</v>
      </c>
      <c r="J3948" s="256" t="s">
        <v>6717</v>
      </c>
      <c r="K3948" s="293" t="s">
        <v>1771</v>
      </c>
      <c r="L3948" s="533">
        <v>828899</v>
      </c>
      <c r="M3948" s="298" t="s">
        <v>5377</v>
      </c>
      <c r="N3948" s="353">
        <v>592</v>
      </c>
      <c r="O3948" s="296"/>
      <c r="P3948" s="297"/>
      <c r="Q3948" s="293"/>
      <c r="R3948" s="293"/>
      <c r="S3948" s="293"/>
    </row>
    <row r="3949" spans="2:19" ht="15">
      <c r="B3949" s="247" t="s">
        <v>6756</v>
      </c>
      <c r="C3949" s="293" t="s">
        <v>429</v>
      </c>
      <c r="D3949" s="294" t="s">
        <v>4506</v>
      </c>
      <c r="E3949" s="267">
        <v>3200</v>
      </c>
      <c r="F3949" s="293" t="s">
        <v>518</v>
      </c>
      <c r="G3949" s="293" t="s">
        <v>4314</v>
      </c>
      <c r="H3949" s="544">
        <v>45395</v>
      </c>
      <c r="I3949" s="293" t="s">
        <v>164</v>
      </c>
      <c r="J3949" s="256" t="s">
        <v>4688</v>
      </c>
      <c r="K3949" s="293" t="s">
        <v>1771</v>
      </c>
      <c r="L3949" s="251">
        <v>1</v>
      </c>
      <c r="M3949" s="298" t="s">
        <v>4480</v>
      </c>
      <c r="N3949" s="353">
        <v>489</v>
      </c>
      <c r="O3949" s="296"/>
      <c r="P3949" s="297"/>
      <c r="Q3949" s="293"/>
      <c r="R3949" s="293"/>
      <c r="S3949" s="293"/>
    </row>
    <row r="3950" spans="2:19" ht="15">
      <c r="B3950" s="247" t="s">
        <v>6757</v>
      </c>
      <c r="C3950" s="293" t="s">
        <v>429</v>
      </c>
      <c r="D3950" s="294" t="s">
        <v>4272</v>
      </c>
      <c r="E3950" s="455">
        <v>4200</v>
      </c>
      <c r="F3950" s="293" t="s">
        <v>518</v>
      </c>
      <c r="G3950" s="293" t="s">
        <v>4314</v>
      </c>
      <c r="H3950" s="544">
        <v>45395</v>
      </c>
      <c r="I3950" s="293" t="s">
        <v>164</v>
      </c>
      <c r="J3950" s="256" t="s">
        <v>5304</v>
      </c>
      <c r="K3950" s="293" t="s">
        <v>1771</v>
      </c>
      <c r="L3950" s="251">
        <v>1</v>
      </c>
      <c r="M3950" s="298" t="s">
        <v>4271</v>
      </c>
      <c r="N3950" s="353">
        <v>476</v>
      </c>
      <c r="O3950" s="296"/>
      <c r="P3950" s="297"/>
      <c r="Q3950" s="293"/>
      <c r="R3950" s="293"/>
      <c r="S3950" s="293"/>
    </row>
    <row r="3951" spans="2:19" ht="15">
      <c r="B3951" s="247">
        <f>B3946+1</f>
        <v>7389</v>
      </c>
      <c r="C3951" s="293" t="s">
        <v>429</v>
      </c>
      <c r="D3951" s="294" t="s">
        <v>5378</v>
      </c>
      <c r="E3951" s="455">
        <v>2000</v>
      </c>
      <c r="F3951" s="293" t="s">
        <v>518</v>
      </c>
      <c r="G3951" s="293" t="s">
        <v>7</v>
      </c>
      <c r="H3951" s="544" t="s">
        <v>6709</v>
      </c>
      <c r="I3951" s="293" t="s">
        <v>164</v>
      </c>
      <c r="J3951" s="256" t="s">
        <v>7000</v>
      </c>
      <c r="K3951" s="293" t="s">
        <v>1771</v>
      </c>
      <c r="L3951" s="251" t="s">
        <v>6723</v>
      </c>
      <c r="M3951" s="298" t="s">
        <v>5377</v>
      </c>
      <c r="N3951" s="353">
        <v>592</v>
      </c>
      <c r="O3951" s="296"/>
      <c r="P3951" s="297"/>
      <c r="Q3951" s="293"/>
      <c r="R3951" s="293"/>
      <c r="S3951" s="293"/>
    </row>
    <row r="3952" spans="2:19" ht="15.6" thickBot="1">
      <c r="B3952" s="247">
        <f t="shared" ref="B3952:B3981" si="35">B3951+1</f>
        <v>7390</v>
      </c>
      <c r="C3952" s="293" t="s">
        <v>429</v>
      </c>
      <c r="D3952" s="294" t="s">
        <v>4284</v>
      </c>
      <c r="E3952" s="455">
        <v>4200</v>
      </c>
      <c r="F3952" s="293" t="s">
        <v>518</v>
      </c>
      <c r="G3952" s="293" t="s">
        <v>7</v>
      </c>
      <c r="H3952" s="544" t="s">
        <v>6720</v>
      </c>
      <c r="I3952" s="293" t="s">
        <v>164</v>
      </c>
      <c r="J3952" s="256" t="s">
        <v>5425</v>
      </c>
      <c r="K3952" s="293" t="s">
        <v>1771</v>
      </c>
      <c r="L3952" s="251" t="s">
        <v>6722</v>
      </c>
      <c r="M3952" s="298" t="s">
        <v>4268</v>
      </c>
      <c r="N3952" s="353">
        <v>474</v>
      </c>
      <c r="O3952" s="296"/>
      <c r="P3952" s="297"/>
      <c r="Q3952" s="293"/>
      <c r="R3952" s="293"/>
      <c r="S3952" s="293"/>
    </row>
    <row r="3953" spans="2:19" ht="15.6" thickBot="1">
      <c r="B3953" s="247">
        <f t="shared" si="35"/>
        <v>7391</v>
      </c>
      <c r="C3953" s="293" t="s">
        <v>294</v>
      </c>
      <c r="D3953" s="585" t="s">
        <v>6646</v>
      </c>
      <c r="E3953" s="455">
        <v>9000</v>
      </c>
      <c r="F3953" s="293" t="s">
        <v>255</v>
      </c>
      <c r="G3953" s="293" t="s">
        <v>4314</v>
      </c>
      <c r="H3953" s="544" t="s">
        <v>6720</v>
      </c>
      <c r="I3953" s="293" t="s">
        <v>164</v>
      </c>
      <c r="J3953" s="256" t="s">
        <v>6730</v>
      </c>
      <c r="K3953" s="293" t="s">
        <v>1774</v>
      </c>
      <c r="L3953" s="251" t="s">
        <v>6721</v>
      </c>
      <c r="M3953" s="298" t="s">
        <v>6645</v>
      </c>
      <c r="N3953" s="353">
        <v>696</v>
      </c>
      <c r="O3953" s="296"/>
      <c r="P3953" s="297"/>
      <c r="Q3953" s="293"/>
      <c r="R3953" s="293"/>
      <c r="S3953" s="293"/>
    </row>
    <row r="3954" spans="2:19" ht="15">
      <c r="B3954" s="247">
        <f t="shared" si="35"/>
        <v>7392</v>
      </c>
      <c r="C3954" s="293" t="s">
        <v>429</v>
      </c>
      <c r="D3954" s="294" t="s">
        <v>6727</v>
      </c>
      <c r="E3954" s="455">
        <v>3497</v>
      </c>
      <c r="F3954" s="293" t="s">
        <v>865</v>
      </c>
      <c r="G3954" s="293" t="s">
        <v>7</v>
      </c>
      <c r="H3954" s="544" t="s">
        <v>6709</v>
      </c>
      <c r="I3954" s="293" t="s">
        <v>164</v>
      </c>
      <c r="J3954" s="256" t="s">
        <v>6733</v>
      </c>
      <c r="K3954" s="293" t="s">
        <v>1770</v>
      </c>
      <c r="L3954" s="251" t="s">
        <v>6732</v>
      </c>
      <c r="M3954" s="298" t="s">
        <v>6726</v>
      </c>
      <c r="N3954" s="353">
        <v>700</v>
      </c>
      <c r="O3954" s="296"/>
      <c r="P3954" s="297"/>
      <c r="Q3954" s="293"/>
      <c r="R3954" s="293"/>
      <c r="S3954" s="293"/>
    </row>
    <row r="3955" spans="2:19" ht="15">
      <c r="B3955" s="247">
        <f t="shared" si="35"/>
        <v>7393</v>
      </c>
      <c r="C3955" s="293" t="s">
        <v>427</v>
      </c>
      <c r="D3955" s="294" t="s">
        <v>6436</v>
      </c>
      <c r="E3955" s="267">
        <v>3650</v>
      </c>
      <c r="F3955" s="293" t="s">
        <v>198</v>
      </c>
      <c r="G3955" s="293" t="s">
        <v>7</v>
      </c>
      <c r="H3955" s="544" t="s">
        <v>6738</v>
      </c>
      <c r="I3955" s="293" t="s">
        <v>164</v>
      </c>
      <c r="J3955" s="256" t="s">
        <v>2061</v>
      </c>
      <c r="K3955" s="293" t="s">
        <v>1749</v>
      </c>
      <c r="L3955" s="251" t="s">
        <v>6740</v>
      </c>
      <c r="M3955" s="298" t="s">
        <v>6651</v>
      </c>
      <c r="N3955" s="353">
        <v>682</v>
      </c>
      <c r="O3955" s="296"/>
      <c r="P3955" s="297"/>
      <c r="Q3955" s="293"/>
      <c r="R3955" s="293"/>
      <c r="S3955" s="293"/>
    </row>
    <row r="3956" spans="2:19" ht="15">
      <c r="B3956" s="247">
        <f t="shared" si="35"/>
        <v>7394</v>
      </c>
      <c r="C3956" s="293" t="s">
        <v>429</v>
      </c>
      <c r="D3956" s="294" t="s">
        <v>4837</v>
      </c>
      <c r="E3956" s="455">
        <v>2275</v>
      </c>
      <c r="F3956" s="293" t="s">
        <v>518</v>
      </c>
      <c r="G3956" s="293" t="s">
        <v>7</v>
      </c>
      <c r="H3956" s="544" t="s">
        <v>6739</v>
      </c>
      <c r="I3956" s="293" t="s">
        <v>164</v>
      </c>
      <c r="J3956" s="256" t="s">
        <v>3417</v>
      </c>
      <c r="K3956" s="293" t="s">
        <v>1771</v>
      </c>
      <c r="L3956" s="251" t="s">
        <v>6741</v>
      </c>
      <c r="M3956" s="298" t="s">
        <v>4836</v>
      </c>
      <c r="N3956" s="353">
        <v>563</v>
      </c>
      <c r="O3956" s="296"/>
      <c r="P3956" s="297"/>
      <c r="Q3956" s="293"/>
      <c r="R3956" s="293"/>
      <c r="S3956" s="293"/>
    </row>
    <row r="3957" spans="2:19" ht="15">
      <c r="B3957" s="247">
        <f t="shared" si="35"/>
        <v>7395</v>
      </c>
      <c r="C3957" s="293" t="s">
        <v>429</v>
      </c>
      <c r="D3957" s="294" t="s">
        <v>2904</v>
      </c>
      <c r="E3957" s="455">
        <v>3500</v>
      </c>
      <c r="F3957" s="293" t="s">
        <v>865</v>
      </c>
      <c r="G3957" s="293" t="s">
        <v>5631</v>
      </c>
      <c r="H3957" s="544" t="s">
        <v>6739</v>
      </c>
      <c r="I3957" s="293" t="s">
        <v>164</v>
      </c>
      <c r="J3957" s="256" t="s">
        <v>2632</v>
      </c>
      <c r="K3957" s="293" t="s">
        <v>1770</v>
      </c>
      <c r="L3957" s="251" t="s">
        <v>6742</v>
      </c>
      <c r="M3957" s="298" t="s">
        <v>2903</v>
      </c>
      <c r="N3957" s="353">
        <v>431</v>
      </c>
      <c r="O3957" s="296"/>
      <c r="P3957" s="297"/>
      <c r="Q3957" s="293"/>
      <c r="R3957" s="293"/>
      <c r="S3957" s="293"/>
    </row>
    <row r="3958" spans="2:19" ht="15">
      <c r="B3958" s="247">
        <f t="shared" si="35"/>
        <v>7396</v>
      </c>
      <c r="C3958" s="293" t="s">
        <v>429</v>
      </c>
      <c r="D3958" s="294" t="s">
        <v>412</v>
      </c>
      <c r="E3958" s="455">
        <v>5667</v>
      </c>
      <c r="F3958" s="293" t="s">
        <v>865</v>
      </c>
      <c r="G3958" s="293" t="s">
        <v>7</v>
      </c>
      <c r="H3958" s="544" t="s">
        <v>6720</v>
      </c>
      <c r="I3958" s="293" t="s">
        <v>634</v>
      </c>
      <c r="J3958" s="256" t="s">
        <v>6597</v>
      </c>
      <c r="K3958" s="293" t="s">
        <v>1770</v>
      </c>
      <c r="L3958" s="251" t="s">
        <v>6743</v>
      </c>
      <c r="M3958" s="298" t="s">
        <v>822</v>
      </c>
      <c r="N3958" s="353">
        <v>374</v>
      </c>
      <c r="O3958" s="296"/>
      <c r="P3958" s="297"/>
      <c r="Q3958" s="293"/>
      <c r="R3958" s="293"/>
      <c r="S3958" s="293"/>
    </row>
    <row r="3959" spans="2:19" ht="15">
      <c r="B3959" s="247">
        <f t="shared" si="35"/>
        <v>7397</v>
      </c>
      <c r="C3959" s="293" t="s">
        <v>429</v>
      </c>
      <c r="D3959" s="294" t="s">
        <v>412</v>
      </c>
      <c r="E3959" s="455">
        <v>5666</v>
      </c>
      <c r="F3959" s="293" t="s">
        <v>865</v>
      </c>
      <c r="G3959" s="293" t="s">
        <v>7</v>
      </c>
      <c r="H3959" s="544" t="s">
        <v>6720</v>
      </c>
      <c r="I3959" s="293" t="s">
        <v>634</v>
      </c>
      <c r="J3959" s="256" t="s">
        <v>6597</v>
      </c>
      <c r="K3959" s="293" t="s">
        <v>1770</v>
      </c>
      <c r="L3959" s="251" t="s">
        <v>6744</v>
      </c>
      <c r="M3959" s="298" t="s">
        <v>822</v>
      </c>
      <c r="N3959" s="353">
        <v>374</v>
      </c>
      <c r="O3959" s="296"/>
      <c r="P3959" s="297"/>
      <c r="Q3959" s="293"/>
      <c r="R3959" s="293"/>
      <c r="S3959" s="293"/>
    </row>
    <row r="3960" spans="2:19" ht="15">
      <c r="B3960" s="247">
        <f t="shared" si="35"/>
        <v>7398</v>
      </c>
      <c r="C3960" s="293" t="s">
        <v>429</v>
      </c>
      <c r="D3960" s="294" t="s">
        <v>412</v>
      </c>
      <c r="E3960" s="455">
        <v>5667</v>
      </c>
      <c r="F3960" s="293" t="s">
        <v>865</v>
      </c>
      <c r="G3960" s="293" t="s">
        <v>7</v>
      </c>
      <c r="H3960" s="544" t="s">
        <v>6720</v>
      </c>
      <c r="I3960" s="293" t="s">
        <v>634</v>
      </c>
      <c r="J3960" s="256" t="s">
        <v>6597</v>
      </c>
      <c r="K3960" s="293" t="s">
        <v>1770</v>
      </c>
      <c r="L3960" s="251" t="s">
        <v>6745</v>
      </c>
      <c r="M3960" s="298" t="s">
        <v>822</v>
      </c>
      <c r="N3960" s="353">
        <v>374</v>
      </c>
      <c r="O3960" s="296"/>
      <c r="P3960" s="297"/>
      <c r="Q3960" s="293"/>
      <c r="R3960" s="293"/>
      <c r="S3960" s="293"/>
    </row>
    <row r="3961" spans="2:19" ht="15">
      <c r="B3961" s="247">
        <f t="shared" si="35"/>
        <v>7399</v>
      </c>
      <c r="C3961" s="293" t="s">
        <v>429</v>
      </c>
      <c r="D3961" s="294" t="s">
        <v>412</v>
      </c>
      <c r="E3961" s="455">
        <v>6000</v>
      </c>
      <c r="F3961" s="293" t="s">
        <v>865</v>
      </c>
      <c r="G3961" s="293" t="s">
        <v>7</v>
      </c>
      <c r="H3961" s="544" t="s">
        <v>6720</v>
      </c>
      <c r="I3961" s="293" t="s">
        <v>634</v>
      </c>
      <c r="J3961" s="256" t="s">
        <v>6597</v>
      </c>
      <c r="K3961" s="293" t="s">
        <v>1770</v>
      </c>
      <c r="L3961" s="251" t="s">
        <v>6746</v>
      </c>
      <c r="M3961" s="298" t="s">
        <v>822</v>
      </c>
      <c r="N3961" s="353">
        <v>374</v>
      </c>
      <c r="O3961" s="296"/>
      <c r="P3961" s="297"/>
      <c r="Q3961" s="293"/>
      <c r="R3961" s="293"/>
      <c r="S3961" s="293"/>
    </row>
    <row r="3962" spans="2:19" ht="15">
      <c r="B3962" s="247">
        <f t="shared" si="35"/>
        <v>7400</v>
      </c>
      <c r="C3962" s="293" t="s">
        <v>429</v>
      </c>
      <c r="D3962" s="294" t="s">
        <v>4525</v>
      </c>
      <c r="E3962" s="455">
        <v>3947</v>
      </c>
      <c r="F3962" s="293" t="s">
        <v>198</v>
      </c>
      <c r="G3962" s="293" t="s">
        <v>7</v>
      </c>
      <c r="H3962" s="544" t="s">
        <v>6738</v>
      </c>
      <c r="I3962" s="293" t="s">
        <v>164</v>
      </c>
      <c r="J3962" s="256" t="s">
        <v>3000</v>
      </c>
      <c r="K3962" s="293" t="s">
        <v>1749</v>
      </c>
      <c r="L3962" s="251" t="s">
        <v>6788</v>
      </c>
      <c r="M3962" s="298" t="s">
        <v>4524</v>
      </c>
      <c r="N3962" s="353">
        <v>497</v>
      </c>
      <c r="O3962" s="296"/>
      <c r="P3962" s="297"/>
      <c r="Q3962" s="293"/>
      <c r="R3962" s="293"/>
      <c r="S3962" s="293"/>
    </row>
    <row r="3963" spans="2:19" ht="15">
      <c r="B3963" s="247">
        <f t="shared" si="35"/>
        <v>7401</v>
      </c>
      <c r="C3963" s="293" t="s">
        <v>429</v>
      </c>
      <c r="D3963" s="294" t="s">
        <v>767</v>
      </c>
      <c r="E3963" s="455">
        <v>5000</v>
      </c>
      <c r="F3963" s="293" t="s">
        <v>163</v>
      </c>
      <c r="G3963" s="293" t="s">
        <v>7</v>
      </c>
      <c r="H3963" s="544" t="s">
        <v>6738</v>
      </c>
      <c r="I3963" s="293" t="s">
        <v>224</v>
      </c>
      <c r="J3963" s="256" t="s">
        <v>6791</v>
      </c>
      <c r="K3963" s="293" t="s">
        <v>1751</v>
      </c>
      <c r="L3963" s="251" t="s">
        <v>6789</v>
      </c>
      <c r="M3963" s="298" t="s">
        <v>852</v>
      </c>
      <c r="N3963" s="353">
        <v>311</v>
      </c>
      <c r="O3963" s="296"/>
      <c r="P3963" s="297"/>
      <c r="Q3963" s="293"/>
      <c r="R3963" s="293"/>
      <c r="S3963" s="293"/>
    </row>
    <row r="3964" spans="2:19" ht="15">
      <c r="B3964" s="247">
        <f t="shared" si="35"/>
        <v>7402</v>
      </c>
      <c r="C3964" s="293" t="s">
        <v>429</v>
      </c>
      <c r="D3964" s="294" t="s">
        <v>517</v>
      </c>
      <c r="E3964" s="455">
        <v>3650</v>
      </c>
      <c r="F3964" s="293" t="s">
        <v>198</v>
      </c>
      <c r="G3964" s="293" t="s">
        <v>7</v>
      </c>
      <c r="H3964" s="544" t="s">
        <v>6738</v>
      </c>
      <c r="I3964" s="293" t="s">
        <v>164</v>
      </c>
      <c r="J3964" s="256" t="s">
        <v>3170</v>
      </c>
      <c r="K3964" s="293" t="s">
        <v>1749</v>
      </c>
      <c r="L3964" s="251" t="s">
        <v>6790</v>
      </c>
      <c r="M3964" s="298" t="s">
        <v>841</v>
      </c>
      <c r="N3964" s="353">
        <v>560</v>
      </c>
      <c r="O3964" s="296"/>
      <c r="P3964" s="297"/>
      <c r="Q3964" s="293"/>
      <c r="R3964" s="293"/>
      <c r="S3964" s="293"/>
    </row>
    <row r="3965" spans="2:19" ht="15">
      <c r="B3965" s="247">
        <f t="shared" si="35"/>
        <v>7403</v>
      </c>
      <c r="C3965" s="293" t="s">
        <v>429</v>
      </c>
      <c r="D3965" s="294" t="s">
        <v>517</v>
      </c>
      <c r="E3965" s="267">
        <v>3650</v>
      </c>
      <c r="F3965" s="293" t="s">
        <v>198</v>
      </c>
      <c r="G3965" s="293" t="s">
        <v>7</v>
      </c>
      <c r="H3965" s="544" t="s">
        <v>6803</v>
      </c>
      <c r="I3965" s="293" t="s">
        <v>164</v>
      </c>
      <c r="J3965" s="256" t="s">
        <v>3188</v>
      </c>
      <c r="K3965" s="293" t="s">
        <v>1749</v>
      </c>
      <c r="L3965" s="251" t="s">
        <v>6804</v>
      </c>
      <c r="M3965" s="298" t="s">
        <v>841</v>
      </c>
      <c r="N3965" s="353">
        <v>560</v>
      </c>
      <c r="O3965" s="296"/>
      <c r="P3965" s="297"/>
      <c r="Q3965" s="293"/>
      <c r="R3965" s="293"/>
      <c r="S3965" s="293"/>
    </row>
    <row r="3966" spans="2:19" ht="15">
      <c r="B3966" s="247">
        <f t="shared" si="35"/>
        <v>7404</v>
      </c>
      <c r="C3966" s="293" t="s">
        <v>429</v>
      </c>
      <c r="D3966" s="294" t="s">
        <v>6467</v>
      </c>
      <c r="E3966" s="455">
        <v>6995.15</v>
      </c>
      <c r="F3966" s="293" t="s">
        <v>198</v>
      </c>
      <c r="G3966" s="293" t="s">
        <v>7</v>
      </c>
      <c r="H3966" s="544" t="s">
        <v>6803</v>
      </c>
      <c r="I3966" s="293" t="s">
        <v>164</v>
      </c>
      <c r="J3966" s="256" t="s">
        <v>6808</v>
      </c>
      <c r="K3966" s="293" t="s">
        <v>1749</v>
      </c>
      <c r="L3966" s="251" t="s">
        <v>6805</v>
      </c>
      <c r="M3966" s="298" t="s">
        <v>6466</v>
      </c>
      <c r="N3966" s="353">
        <v>582</v>
      </c>
      <c r="O3966" s="296"/>
      <c r="P3966" s="297"/>
      <c r="Q3966" s="293"/>
      <c r="R3966" s="293"/>
      <c r="S3966" s="293"/>
    </row>
    <row r="3967" spans="2:19" ht="15">
      <c r="B3967" s="247">
        <f t="shared" si="35"/>
        <v>7405</v>
      </c>
      <c r="C3967" s="293" t="s">
        <v>429</v>
      </c>
      <c r="D3967" s="294" t="s">
        <v>5404</v>
      </c>
      <c r="E3967" s="455">
        <v>1600</v>
      </c>
      <c r="F3967" s="293" t="s">
        <v>166</v>
      </c>
      <c r="G3967" s="293" t="s">
        <v>4314</v>
      </c>
      <c r="H3967" s="544" t="s">
        <v>6738</v>
      </c>
      <c r="I3967" s="293" t="s">
        <v>164</v>
      </c>
      <c r="J3967" s="256" t="s">
        <v>3416</v>
      </c>
      <c r="K3967" s="293" t="s">
        <v>903</v>
      </c>
      <c r="L3967" s="251" t="s">
        <v>6806</v>
      </c>
      <c r="M3967" s="298" t="s">
        <v>5403</v>
      </c>
      <c r="N3967" s="353">
        <v>594</v>
      </c>
      <c r="O3967" s="296"/>
      <c r="P3967" s="297"/>
      <c r="Q3967" s="293"/>
      <c r="R3967" s="293"/>
      <c r="S3967" s="293"/>
    </row>
    <row r="3968" spans="2:19" ht="15">
      <c r="B3968" s="247">
        <f t="shared" si="35"/>
        <v>7406</v>
      </c>
      <c r="C3968" s="293" t="s">
        <v>429</v>
      </c>
      <c r="D3968" s="294" t="s">
        <v>4517</v>
      </c>
      <c r="E3968" s="455">
        <v>2800</v>
      </c>
      <c r="F3968" s="293" t="s">
        <v>198</v>
      </c>
      <c r="G3968" s="293" t="s">
        <v>7</v>
      </c>
      <c r="H3968" s="544" t="s">
        <v>6738</v>
      </c>
      <c r="I3968" s="293" t="s">
        <v>164</v>
      </c>
      <c r="J3968" s="256" t="s">
        <v>6809</v>
      </c>
      <c r="K3968" s="293" t="s">
        <v>1749</v>
      </c>
      <c r="L3968" s="251" t="s">
        <v>6807</v>
      </c>
      <c r="M3968" s="298" t="s">
        <v>4516</v>
      </c>
      <c r="N3968" s="353">
        <v>495</v>
      </c>
      <c r="O3968" s="296"/>
      <c r="P3968" s="297"/>
      <c r="Q3968" s="293"/>
      <c r="R3968" s="293"/>
      <c r="S3968" s="293"/>
    </row>
    <row r="3969" spans="2:19" ht="15">
      <c r="B3969" s="247">
        <f t="shared" si="35"/>
        <v>7407</v>
      </c>
      <c r="C3969" s="293" t="s">
        <v>429</v>
      </c>
      <c r="D3969" s="294" t="s">
        <v>2841</v>
      </c>
      <c r="E3969" s="455">
        <v>1620</v>
      </c>
      <c r="F3969" s="293" t="s">
        <v>303</v>
      </c>
      <c r="G3969" s="293" t="s">
        <v>4314</v>
      </c>
      <c r="H3969" s="544" t="s">
        <v>6803</v>
      </c>
      <c r="I3969" s="293" t="s">
        <v>164</v>
      </c>
      <c r="J3969" s="256" t="s">
        <v>3006</v>
      </c>
      <c r="K3969" s="293" t="s">
        <v>1775</v>
      </c>
      <c r="L3969" s="251" t="s">
        <v>6823</v>
      </c>
      <c r="M3969" s="298" t="s">
        <v>2840</v>
      </c>
      <c r="N3969" s="353">
        <v>413</v>
      </c>
      <c r="O3969" s="296"/>
      <c r="P3969" s="297"/>
      <c r="Q3969" s="293"/>
      <c r="R3969" s="293"/>
      <c r="S3969" s="293"/>
    </row>
    <row r="3970" spans="2:19" ht="15">
      <c r="B3970" s="247">
        <f t="shared" si="35"/>
        <v>7408</v>
      </c>
      <c r="C3970" s="293" t="s">
        <v>429</v>
      </c>
      <c r="D3970" s="294" t="s">
        <v>420</v>
      </c>
      <c r="E3970" s="455">
        <v>4335</v>
      </c>
      <c r="F3970" s="293" t="s">
        <v>198</v>
      </c>
      <c r="G3970" s="293" t="s">
        <v>4314</v>
      </c>
      <c r="H3970" s="544" t="s">
        <v>6803</v>
      </c>
      <c r="I3970" s="293" t="s">
        <v>164</v>
      </c>
      <c r="J3970" s="256" t="s">
        <v>3666</v>
      </c>
      <c r="K3970" s="293" t="s">
        <v>1749</v>
      </c>
      <c r="L3970" s="251" t="s">
        <v>6824</v>
      </c>
      <c r="M3970" s="298" t="s">
        <v>1457</v>
      </c>
      <c r="N3970" s="353">
        <v>462</v>
      </c>
      <c r="O3970" s="296"/>
      <c r="P3970" s="297"/>
      <c r="Q3970" s="293"/>
      <c r="R3970" s="293"/>
      <c r="S3970" s="293"/>
    </row>
    <row r="3971" spans="2:19" ht="15">
      <c r="B3971" s="247">
        <f t="shared" si="35"/>
        <v>7409</v>
      </c>
      <c r="C3971" s="293" t="s">
        <v>429</v>
      </c>
      <c r="D3971" s="294" t="s">
        <v>2222</v>
      </c>
      <c r="E3971" s="455">
        <v>17000</v>
      </c>
      <c r="F3971" s="293" t="s">
        <v>163</v>
      </c>
      <c r="G3971" s="293" t="s">
        <v>7</v>
      </c>
      <c r="H3971" s="544" t="s">
        <v>6803</v>
      </c>
      <c r="I3971" s="293" t="s">
        <v>164</v>
      </c>
      <c r="J3971" s="256" t="s">
        <v>6827</v>
      </c>
      <c r="K3971" s="293" t="s">
        <v>1751</v>
      </c>
      <c r="L3971" s="251" t="s">
        <v>6825</v>
      </c>
      <c r="M3971" s="298" t="s">
        <v>2013</v>
      </c>
      <c r="N3971" s="353">
        <v>347</v>
      </c>
      <c r="O3971" s="296"/>
      <c r="P3971" s="297"/>
      <c r="Q3971" s="293"/>
      <c r="R3971" s="293"/>
      <c r="S3971" s="293"/>
    </row>
    <row r="3972" spans="2:19" ht="15.6" thickBot="1">
      <c r="B3972" s="247">
        <f t="shared" si="35"/>
        <v>7410</v>
      </c>
      <c r="C3972" s="293" t="s">
        <v>427</v>
      </c>
      <c r="D3972" s="294" t="s">
        <v>6829</v>
      </c>
      <c r="E3972" s="455">
        <v>98000</v>
      </c>
      <c r="F3972" s="293" t="s">
        <v>865</v>
      </c>
      <c r="G3972" s="293" t="s">
        <v>5631</v>
      </c>
      <c r="H3972" s="544" t="s">
        <v>6803</v>
      </c>
      <c r="I3972" s="293" t="s">
        <v>164</v>
      </c>
      <c r="J3972" s="256" t="s">
        <v>6828</v>
      </c>
      <c r="K3972" s="293" t="s">
        <v>1770</v>
      </c>
      <c r="L3972" s="251" t="s">
        <v>6826</v>
      </c>
      <c r="M3972" s="298" t="s">
        <v>6820</v>
      </c>
      <c r="N3972" s="353">
        <v>718</v>
      </c>
      <c r="O3972" s="296"/>
      <c r="P3972" s="297"/>
      <c r="Q3972" s="293"/>
      <c r="R3972" s="293"/>
      <c r="S3972" s="293"/>
    </row>
    <row r="3973" spans="2:19" ht="16.2" thickBot="1">
      <c r="B3973" s="247">
        <f t="shared" si="35"/>
        <v>7411</v>
      </c>
      <c r="C3973" s="103" t="s">
        <v>427</v>
      </c>
      <c r="D3973" s="103" t="s">
        <v>710</v>
      </c>
      <c r="E3973" s="619">
        <v>1500</v>
      </c>
      <c r="F3973" s="609" t="s">
        <v>255</v>
      </c>
      <c r="G3973" s="86" t="s">
        <v>4314</v>
      </c>
      <c r="H3973" s="103" t="s">
        <v>6830</v>
      </c>
      <c r="I3973" s="135" t="s">
        <v>187</v>
      </c>
      <c r="J3973" s="135" t="s">
        <v>4283</v>
      </c>
      <c r="K3973" s="103" t="s">
        <v>1774</v>
      </c>
      <c r="L3973" s="745" t="s">
        <v>6831</v>
      </c>
      <c r="M3973" s="298" t="s">
        <v>6847</v>
      </c>
      <c r="N3973">
        <v>719</v>
      </c>
      <c r="O3973" s="296"/>
      <c r="P3973" s="297"/>
      <c r="Q3973" s="293"/>
      <c r="R3973" s="293"/>
      <c r="S3973" s="293"/>
    </row>
    <row r="3974" spans="2:19" ht="15.6">
      <c r="B3974" s="247">
        <f t="shared" si="35"/>
        <v>7412</v>
      </c>
      <c r="C3974" s="103" t="s">
        <v>294</v>
      </c>
      <c r="D3974" s="598" t="s">
        <v>6855</v>
      </c>
      <c r="E3974" s="597">
        <v>5000</v>
      </c>
      <c r="F3974" s="103" t="s">
        <v>255</v>
      </c>
      <c r="G3974" s="86" t="s">
        <v>7</v>
      </c>
      <c r="H3974" s="103">
        <v>45404</v>
      </c>
      <c r="I3974" s="135" t="s">
        <v>164</v>
      </c>
      <c r="J3974" s="135" t="s">
        <v>6856</v>
      </c>
      <c r="K3974" s="103" t="s">
        <v>1774</v>
      </c>
      <c r="L3974" s="745" t="s">
        <v>6832</v>
      </c>
      <c r="M3974" s="103" t="s">
        <v>6854</v>
      </c>
      <c r="N3974" s="140">
        <v>721</v>
      </c>
      <c r="O3974" s="296"/>
      <c r="P3974" s="297"/>
      <c r="Q3974" s="293"/>
      <c r="R3974" s="293"/>
      <c r="S3974" s="293"/>
    </row>
    <row r="3975" spans="2:19" ht="15">
      <c r="B3975" s="247">
        <f t="shared" si="35"/>
        <v>7413</v>
      </c>
      <c r="C3975" s="293" t="s">
        <v>5557</v>
      </c>
      <c r="D3975" s="294" t="s">
        <v>6850</v>
      </c>
      <c r="E3975" s="455">
        <v>1000</v>
      </c>
      <c r="F3975" s="293" t="s">
        <v>163</v>
      </c>
      <c r="G3975" s="293" t="s">
        <v>4405</v>
      </c>
      <c r="H3975" s="544">
        <v>45401</v>
      </c>
      <c r="I3975" s="293" t="s">
        <v>187</v>
      </c>
      <c r="J3975" s="256" t="s">
        <v>4283</v>
      </c>
      <c r="K3975" s="293" t="s">
        <v>6852</v>
      </c>
      <c r="L3975" s="251" t="s">
        <v>6853</v>
      </c>
      <c r="M3975" s="298" t="s">
        <v>6849</v>
      </c>
      <c r="N3975" s="353">
        <v>720</v>
      </c>
      <c r="O3975" s="296"/>
      <c r="P3975" s="297"/>
      <c r="Q3975" s="293"/>
      <c r="R3975" s="293"/>
      <c r="S3975" s="293"/>
    </row>
    <row r="3976" spans="2:19" ht="15">
      <c r="B3976" s="247">
        <f t="shared" si="35"/>
        <v>7414</v>
      </c>
      <c r="C3976" s="293" t="s">
        <v>429</v>
      </c>
      <c r="D3976" s="267" t="s">
        <v>6256</v>
      </c>
      <c r="E3976" s="455">
        <v>4000</v>
      </c>
      <c r="F3976" s="293" t="s">
        <v>163</v>
      </c>
      <c r="G3976" s="293" t="s">
        <v>7</v>
      </c>
      <c r="H3976" s="544" t="s">
        <v>6848</v>
      </c>
      <c r="I3976" s="293" t="s">
        <v>164</v>
      </c>
      <c r="J3976" s="256" t="s">
        <v>6858</v>
      </c>
      <c r="K3976" s="293" t="s">
        <v>1751</v>
      </c>
      <c r="L3976" s="251" t="s">
        <v>6857</v>
      </c>
      <c r="M3976" s="298" t="s">
        <v>6255</v>
      </c>
      <c r="N3976" s="353">
        <v>656</v>
      </c>
      <c r="O3976" s="296"/>
      <c r="P3976" s="297"/>
      <c r="Q3976" s="293"/>
      <c r="R3976" s="293"/>
      <c r="S3976" s="293"/>
    </row>
    <row r="3977" spans="2:19" ht="15">
      <c r="B3977" s="247">
        <f t="shared" si="35"/>
        <v>7415</v>
      </c>
      <c r="C3977" s="293" t="s">
        <v>427</v>
      </c>
      <c r="D3977" s="294" t="s">
        <v>4468</v>
      </c>
      <c r="E3977" s="455">
        <v>56610.73</v>
      </c>
      <c r="F3977" s="293" t="s">
        <v>2038</v>
      </c>
      <c r="G3977" s="293" t="s">
        <v>7</v>
      </c>
      <c r="H3977" s="544" t="s">
        <v>6860</v>
      </c>
      <c r="I3977" s="293" t="s">
        <v>164</v>
      </c>
      <c r="J3977" s="256" t="s">
        <v>6862</v>
      </c>
      <c r="K3977" s="293" t="s">
        <v>2038</v>
      </c>
      <c r="L3977" s="251" t="s">
        <v>6861</v>
      </c>
      <c r="M3977" s="298" t="s">
        <v>2834</v>
      </c>
      <c r="N3977" s="353">
        <v>411</v>
      </c>
      <c r="O3977" s="296"/>
      <c r="P3977" s="297"/>
      <c r="Q3977" s="293"/>
      <c r="R3977" s="293"/>
      <c r="S3977" s="293"/>
    </row>
    <row r="3978" spans="2:19" ht="15">
      <c r="B3978" s="247">
        <f t="shared" si="35"/>
        <v>7416</v>
      </c>
      <c r="C3978" s="293" t="s">
        <v>427</v>
      </c>
      <c r="D3978" s="294" t="s">
        <v>6222</v>
      </c>
      <c r="E3978" s="455">
        <v>2000</v>
      </c>
      <c r="F3978" s="293" t="s">
        <v>163</v>
      </c>
      <c r="G3978" s="293" t="s">
        <v>7</v>
      </c>
      <c r="H3978" s="544" t="s">
        <v>6677</v>
      </c>
      <c r="I3978" s="293" t="s">
        <v>164</v>
      </c>
      <c r="J3978" s="256" t="s">
        <v>4908</v>
      </c>
      <c r="K3978" s="293" t="s">
        <v>1751</v>
      </c>
      <c r="L3978" s="251" t="s">
        <v>6863</v>
      </c>
      <c r="M3978" s="298" t="s">
        <v>6221</v>
      </c>
      <c r="N3978" s="353">
        <v>652</v>
      </c>
      <c r="O3978" s="296"/>
      <c r="P3978" s="297"/>
      <c r="Q3978" s="293"/>
      <c r="R3978" s="293"/>
      <c r="S3978" s="293"/>
    </row>
    <row r="3979" spans="2:19" ht="15">
      <c r="B3979" s="247">
        <f t="shared" si="35"/>
        <v>7417</v>
      </c>
      <c r="C3979" s="293" t="s">
        <v>427</v>
      </c>
      <c r="D3979" s="294" t="s">
        <v>245</v>
      </c>
      <c r="E3979" s="455">
        <v>2280</v>
      </c>
      <c r="F3979" s="293" t="s">
        <v>163</v>
      </c>
      <c r="G3979" s="293" t="s">
        <v>7</v>
      </c>
      <c r="H3979" s="544" t="s">
        <v>6705</v>
      </c>
      <c r="I3979" s="293" t="s">
        <v>164</v>
      </c>
      <c r="J3979" s="256" t="s">
        <v>792</v>
      </c>
      <c r="K3979" s="293" t="s">
        <v>1751</v>
      </c>
      <c r="L3979" s="251" t="s">
        <v>6864</v>
      </c>
      <c r="M3979" s="298" t="s">
        <v>1028</v>
      </c>
      <c r="N3979" s="353">
        <v>691</v>
      </c>
      <c r="O3979" s="296"/>
      <c r="P3979" s="297"/>
      <c r="Q3979" s="293"/>
      <c r="R3979" s="293"/>
      <c r="S3979" s="293"/>
    </row>
    <row r="3980" spans="2:19" ht="15">
      <c r="B3980" s="247">
        <f t="shared" si="35"/>
        <v>7418</v>
      </c>
      <c r="C3980" s="293" t="s">
        <v>429</v>
      </c>
      <c r="D3980" s="294" t="s">
        <v>767</v>
      </c>
      <c r="E3980" s="455">
        <v>5000</v>
      </c>
      <c r="F3980" s="293" t="s">
        <v>163</v>
      </c>
      <c r="G3980" s="293" t="s">
        <v>7</v>
      </c>
      <c r="H3980" s="544" t="s">
        <v>6848</v>
      </c>
      <c r="I3980" s="293" t="s">
        <v>164</v>
      </c>
      <c r="J3980" s="256" t="s">
        <v>6791</v>
      </c>
      <c r="K3980" s="293" t="s">
        <v>1751</v>
      </c>
      <c r="L3980" s="251" t="s">
        <v>6865</v>
      </c>
      <c r="M3980" s="298" t="s">
        <v>852</v>
      </c>
      <c r="N3980" s="353">
        <v>311</v>
      </c>
      <c r="O3980" s="296"/>
      <c r="P3980" s="297"/>
      <c r="Q3980" s="293"/>
      <c r="R3980" s="293"/>
      <c r="S3980" s="293"/>
    </row>
    <row r="3981" spans="2:19" ht="15">
      <c r="B3981" s="247">
        <f t="shared" si="35"/>
        <v>7419</v>
      </c>
      <c r="C3981" s="293" t="s">
        <v>429</v>
      </c>
      <c r="D3981" s="294" t="s">
        <v>5309</v>
      </c>
      <c r="E3981" s="455">
        <v>3200</v>
      </c>
      <c r="F3981" s="293" t="s">
        <v>166</v>
      </c>
      <c r="G3981" s="293" t="s">
        <v>4314</v>
      </c>
      <c r="H3981" s="544" t="s">
        <v>6848</v>
      </c>
      <c r="I3981" s="293" t="s">
        <v>164</v>
      </c>
      <c r="J3981" s="256" t="s">
        <v>6867</v>
      </c>
      <c r="K3981" s="293" t="s">
        <v>903</v>
      </c>
      <c r="L3981" s="251" t="s">
        <v>6866</v>
      </c>
      <c r="M3981" s="298" t="s">
        <v>5308</v>
      </c>
      <c r="N3981" s="353">
        <v>588</v>
      </c>
      <c r="O3981" s="296"/>
      <c r="P3981" s="297"/>
      <c r="Q3981" s="293"/>
      <c r="R3981" s="293"/>
      <c r="S3981" s="293"/>
    </row>
    <row r="3982" spans="2:19" ht="15">
      <c r="B3982" s="247" t="s">
        <v>6870</v>
      </c>
      <c r="C3982" s="293" t="s">
        <v>427</v>
      </c>
      <c r="D3982" s="294" t="s">
        <v>24</v>
      </c>
      <c r="E3982" s="267">
        <v>51500</v>
      </c>
      <c r="F3982" s="293" t="s">
        <v>198</v>
      </c>
      <c r="G3982" s="293" t="s">
        <v>38</v>
      </c>
      <c r="H3982" s="544">
        <v>45407</v>
      </c>
      <c r="I3982" s="293" t="s">
        <v>164</v>
      </c>
      <c r="J3982" s="256" t="s">
        <v>6871</v>
      </c>
      <c r="K3982" s="293" t="s">
        <v>1749</v>
      </c>
      <c r="L3982" s="251">
        <v>123</v>
      </c>
      <c r="M3982" s="298" t="s">
        <v>25</v>
      </c>
      <c r="N3982" s="353">
        <v>190</v>
      </c>
      <c r="O3982" s="296"/>
      <c r="P3982" s="297"/>
      <c r="Q3982" s="293"/>
      <c r="R3982" s="293"/>
      <c r="S3982" s="293"/>
    </row>
    <row r="3983" spans="2:19" ht="15">
      <c r="B3983" s="247">
        <f>B3981+1</f>
        <v>7420</v>
      </c>
      <c r="C3983" s="293" t="s">
        <v>427</v>
      </c>
      <c r="D3983" s="294" t="s">
        <v>24</v>
      </c>
      <c r="E3983" s="455">
        <v>1000</v>
      </c>
      <c r="F3983" s="293" t="s">
        <v>198</v>
      </c>
      <c r="G3983" s="293" t="s">
        <v>7</v>
      </c>
      <c r="H3983" s="544" t="s">
        <v>6872</v>
      </c>
      <c r="I3983" s="293" t="s">
        <v>164</v>
      </c>
      <c r="J3983" s="256" t="s">
        <v>1873</v>
      </c>
      <c r="K3983" s="293" t="s">
        <v>1749</v>
      </c>
      <c r="L3983" s="251" t="s">
        <v>6873</v>
      </c>
      <c r="M3983" s="298" t="s">
        <v>25</v>
      </c>
      <c r="N3983" s="353">
        <v>190</v>
      </c>
      <c r="O3983" s="296"/>
      <c r="P3983" s="297"/>
      <c r="Q3983" s="293"/>
      <c r="R3983" s="293"/>
      <c r="S3983" s="293"/>
    </row>
    <row r="3984" spans="2:19" ht="15">
      <c r="B3984" s="247">
        <f t="shared" ref="B3984:B4015" si="36">B3983+1</f>
        <v>7421</v>
      </c>
      <c r="C3984" s="293" t="s">
        <v>429</v>
      </c>
      <c r="D3984" s="294" t="s">
        <v>4965</v>
      </c>
      <c r="E3984" s="267">
        <v>1600</v>
      </c>
      <c r="F3984" s="293" t="s">
        <v>166</v>
      </c>
      <c r="G3984" s="293" t="s">
        <v>7</v>
      </c>
      <c r="H3984" s="544">
        <v>38089</v>
      </c>
      <c r="I3984" s="293" t="s">
        <v>164</v>
      </c>
      <c r="J3984" s="256" t="s">
        <v>6874</v>
      </c>
      <c r="K3984" s="293" t="s">
        <v>903</v>
      </c>
      <c r="L3984" s="251" t="s">
        <v>6291</v>
      </c>
      <c r="M3984" s="298" t="s">
        <v>4964</v>
      </c>
      <c r="N3984" s="353">
        <v>575</v>
      </c>
      <c r="O3984" s="296"/>
      <c r="P3984" s="297"/>
      <c r="Q3984" s="293"/>
      <c r="R3984" s="293"/>
      <c r="S3984" s="293"/>
    </row>
    <row r="3985" spans="2:19" ht="15">
      <c r="B3985" s="247">
        <f t="shared" si="36"/>
        <v>7422</v>
      </c>
      <c r="C3985" s="293" t="s">
        <v>427</v>
      </c>
      <c r="D3985" s="294" t="s">
        <v>767</v>
      </c>
      <c r="E3985" s="455">
        <v>5000</v>
      </c>
      <c r="F3985" s="293" t="s">
        <v>163</v>
      </c>
      <c r="G3985" s="293" t="s">
        <v>7</v>
      </c>
      <c r="H3985" s="544" t="s">
        <v>6872</v>
      </c>
      <c r="I3985" s="293" t="s">
        <v>164</v>
      </c>
      <c r="J3985" s="256" t="s">
        <v>1873</v>
      </c>
      <c r="K3985" s="293" t="s">
        <v>1751</v>
      </c>
      <c r="L3985" s="251" t="s">
        <v>6875</v>
      </c>
      <c r="M3985" s="298" t="s">
        <v>852</v>
      </c>
      <c r="N3985" s="353">
        <v>311</v>
      </c>
      <c r="O3985" s="296"/>
      <c r="P3985" s="297"/>
      <c r="Q3985" s="293"/>
      <c r="R3985" s="293"/>
      <c r="S3985" s="293"/>
    </row>
    <row r="3986" spans="2:19" ht="15">
      <c r="B3986" s="247">
        <f t="shared" si="36"/>
        <v>7423</v>
      </c>
      <c r="C3986" s="293" t="s">
        <v>427</v>
      </c>
      <c r="D3986" s="294" t="s">
        <v>6650</v>
      </c>
      <c r="E3986" s="455">
        <v>4550</v>
      </c>
      <c r="F3986" s="293" t="s">
        <v>303</v>
      </c>
      <c r="G3986" s="293" t="s">
        <v>7</v>
      </c>
      <c r="H3986" s="544" t="s">
        <v>6876</v>
      </c>
      <c r="I3986" s="293" t="s">
        <v>164</v>
      </c>
      <c r="J3986" s="256" t="s">
        <v>6886</v>
      </c>
      <c r="K3986" s="293" t="s">
        <v>1775</v>
      </c>
      <c r="L3986" s="251" t="s">
        <v>6878</v>
      </c>
      <c r="M3986" s="298" t="s">
        <v>6561</v>
      </c>
      <c r="N3986" s="353">
        <v>687</v>
      </c>
      <c r="O3986" s="296"/>
      <c r="P3986" s="297"/>
      <c r="Q3986" s="293"/>
      <c r="R3986" s="293"/>
      <c r="S3986" s="293"/>
    </row>
    <row r="3987" spans="2:19" ht="15">
      <c r="B3987" s="247">
        <f t="shared" si="36"/>
        <v>7424</v>
      </c>
      <c r="C3987" s="293" t="s">
        <v>429</v>
      </c>
      <c r="D3987" s="294" t="s">
        <v>5019</v>
      </c>
      <c r="E3987" s="455">
        <v>5700</v>
      </c>
      <c r="F3987" s="293" t="s">
        <v>865</v>
      </c>
      <c r="G3987" s="293" t="s">
        <v>4314</v>
      </c>
      <c r="H3987" s="544" t="s">
        <v>6876</v>
      </c>
      <c r="I3987" s="293" t="s">
        <v>164</v>
      </c>
      <c r="J3987" s="256" t="s">
        <v>6791</v>
      </c>
      <c r="K3987" s="293" t="s">
        <v>1770</v>
      </c>
      <c r="L3987" s="251" t="s">
        <v>6879</v>
      </c>
      <c r="M3987" s="298" t="s">
        <v>2682</v>
      </c>
      <c r="N3987" s="353">
        <v>381</v>
      </c>
      <c r="O3987" s="296"/>
      <c r="P3987" s="297"/>
      <c r="Q3987" s="293"/>
      <c r="R3987" s="293"/>
      <c r="S3987" s="293"/>
    </row>
    <row r="3988" spans="2:19" ht="15">
      <c r="B3988" s="247">
        <f t="shared" si="36"/>
        <v>7425</v>
      </c>
      <c r="C3988" s="293" t="s">
        <v>429</v>
      </c>
      <c r="D3988" s="294" t="s">
        <v>3860</v>
      </c>
      <c r="E3988" s="455">
        <v>3497</v>
      </c>
      <c r="F3988" s="293" t="s">
        <v>865</v>
      </c>
      <c r="G3988" s="293" t="s">
        <v>7</v>
      </c>
      <c r="H3988" s="544" t="s">
        <v>6876</v>
      </c>
      <c r="I3988" s="293" t="s">
        <v>164</v>
      </c>
      <c r="J3988" s="256" t="s">
        <v>3423</v>
      </c>
      <c r="K3988" s="293" t="s">
        <v>1770</v>
      </c>
      <c r="L3988" s="251" t="s">
        <v>6880</v>
      </c>
      <c r="M3988" s="298" t="s">
        <v>6663</v>
      </c>
      <c r="N3988" s="353">
        <v>461</v>
      </c>
      <c r="O3988" s="296"/>
      <c r="P3988" s="297"/>
      <c r="Q3988" s="293"/>
      <c r="R3988" s="293"/>
      <c r="S3988" s="293"/>
    </row>
    <row r="3989" spans="2:19" ht="15">
      <c r="B3989" s="247">
        <f t="shared" si="36"/>
        <v>7426</v>
      </c>
      <c r="C3989" s="293" t="s">
        <v>429</v>
      </c>
      <c r="D3989" s="294" t="s">
        <v>557</v>
      </c>
      <c r="E3989" s="455">
        <v>5200</v>
      </c>
      <c r="F3989" s="293" t="s">
        <v>198</v>
      </c>
      <c r="G3989" s="293" t="s">
        <v>7</v>
      </c>
      <c r="H3989" s="544" t="s">
        <v>6876</v>
      </c>
      <c r="I3989" s="293" t="s">
        <v>164</v>
      </c>
      <c r="J3989" s="256" t="s">
        <v>2566</v>
      </c>
      <c r="K3989" s="293" t="s">
        <v>1749</v>
      </c>
      <c r="L3989" s="251" t="s">
        <v>6881</v>
      </c>
      <c r="M3989" s="298" t="s">
        <v>127</v>
      </c>
      <c r="N3989" s="353">
        <v>577</v>
      </c>
      <c r="O3989" s="296"/>
      <c r="P3989" s="297"/>
      <c r="Q3989" s="293"/>
      <c r="R3989" s="293"/>
      <c r="S3989" s="293"/>
    </row>
    <row r="3990" spans="2:19" ht="15.6">
      <c r="B3990" s="247">
        <f t="shared" si="36"/>
        <v>7427</v>
      </c>
      <c r="C3990" s="211" t="s">
        <v>294</v>
      </c>
      <c r="D3990" s="294" t="s">
        <v>2201</v>
      </c>
      <c r="E3990" s="455">
        <v>1600</v>
      </c>
      <c r="F3990" s="293" t="s">
        <v>166</v>
      </c>
      <c r="G3990" s="293" t="s">
        <v>7</v>
      </c>
      <c r="H3990" s="544" t="s">
        <v>6876</v>
      </c>
      <c r="I3990" s="293" t="s">
        <v>164</v>
      </c>
      <c r="J3990" s="256" t="s">
        <v>4496</v>
      </c>
      <c r="K3990" s="293" t="s">
        <v>903</v>
      </c>
      <c r="L3990" s="251" t="s">
        <v>6882</v>
      </c>
      <c r="M3990" s="298" t="s">
        <v>2200</v>
      </c>
      <c r="N3990" s="353">
        <v>365</v>
      </c>
      <c r="O3990" s="296"/>
      <c r="P3990" s="297"/>
      <c r="Q3990" s="293"/>
      <c r="R3990" s="293"/>
      <c r="S3990" s="293"/>
    </row>
    <row r="3991" spans="2:19" ht="15">
      <c r="B3991" s="247">
        <f t="shared" si="36"/>
        <v>7428</v>
      </c>
      <c r="C3991" s="293" t="s">
        <v>427</v>
      </c>
      <c r="D3991" s="294" t="s">
        <v>6469</v>
      </c>
      <c r="E3991" s="455">
        <v>3497</v>
      </c>
      <c r="F3991" s="293" t="s">
        <v>255</v>
      </c>
      <c r="G3991" s="293" t="s">
        <v>7</v>
      </c>
      <c r="H3991" s="544" t="s">
        <v>6877</v>
      </c>
      <c r="I3991" s="293" t="s">
        <v>164</v>
      </c>
      <c r="J3991" s="256" t="s">
        <v>8838</v>
      </c>
      <c r="K3991" s="293" t="s">
        <v>1774</v>
      </c>
      <c r="L3991" s="251" t="s">
        <v>6883</v>
      </c>
      <c r="M3991" s="298" t="s">
        <v>6468</v>
      </c>
      <c r="N3991" s="353">
        <v>684</v>
      </c>
      <c r="O3991" s="296"/>
      <c r="P3991" s="297"/>
      <c r="Q3991" s="293"/>
      <c r="R3991" s="293"/>
      <c r="S3991" s="293"/>
    </row>
    <row r="3992" spans="2:19" ht="15">
      <c r="B3992" s="247">
        <f t="shared" si="36"/>
        <v>7429</v>
      </c>
      <c r="C3992" s="293" t="s">
        <v>429</v>
      </c>
      <c r="D3992" s="294" t="s">
        <v>361</v>
      </c>
      <c r="E3992" s="455">
        <v>2800</v>
      </c>
      <c r="F3992" s="293" t="s">
        <v>198</v>
      </c>
      <c r="G3992" s="293" t="s">
        <v>4314</v>
      </c>
      <c r="H3992" s="544" t="s">
        <v>6877</v>
      </c>
      <c r="I3992" s="293" t="s">
        <v>164</v>
      </c>
      <c r="J3992" s="256" t="s">
        <v>7782</v>
      </c>
      <c r="K3992" s="293" t="s">
        <v>1749</v>
      </c>
      <c r="L3992" s="251" t="s">
        <v>6884</v>
      </c>
      <c r="M3992" s="298" t="s">
        <v>1176</v>
      </c>
      <c r="N3992" s="353">
        <v>465</v>
      </c>
      <c r="O3992" s="296"/>
      <c r="P3992" s="297"/>
      <c r="Q3992" s="293"/>
      <c r="R3992" s="293"/>
      <c r="S3992" s="293"/>
    </row>
    <row r="3993" spans="2:19" ht="15">
      <c r="B3993" s="247">
        <f t="shared" si="36"/>
        <v>7430</v>
      </c>
      <c r="C3993" s="293" t="s">
        <v>429</v>
      </c>
      <c r="D3993" s="294" t="s">
        <v>2884</v>
      </c>
      <c r="E3993" s="455">
        <v>3350</v>
      </c>
      <c r="F3993" s="293" t="s">
        <v>865</v>
      </c>
      <c r="G3993" s="293" t="s">
        <v>7</v>
      </c>
      <c r="H3993" s="544" t="s">
        <v>6877</v>
      </c>
      <c r="I3993" s="293" t="s">
        <v>164</v>
      </c>
      <c r="J3993" s="256" t="s">
        <v>5253</v>
      </c>
      <c r="K3993" s="293" t="s">
        <v>1770</v>
      </c>
      <c r="L3993" s="251" t="s">
        <v>6885</v>
      </c>
      <c r="M3993" s="298" t="s">
        <v>2883</v>
      </c>
      <c r="N3993" s="353">
        <v>426</v>
      </c>
      <c r="O3993" s="296"/>
      <c r="P3993" s="297"/>
      <c r="Q3993" s="293"/>
      <c r="R3993" s="293"/>
      <c r="S3993" s="293"/>
    </row>
    <row r="3994" spans="2:19" ht="15">
      <c r="B3994" s="247">
        <f t="shared" si="36"/>
        <v>7431</v>
      </c>
      <c r="C3994" s="293" t="s">
        <v>427</v>
      </c>
      <c r="D3994" s="294" t="s">
        <v>2933</v>
      </c>
      <c r="E3994" s="455">
        <v>3497</v>
      </c>
      <c r="F3994" s="293" t="s">
        <v>198</v>
      </c>
      <c r="G3994" s="293" t="s">
        <v>7</v>
      </c>
      <c r="H3994" s="544" t="s">
        <v>6705</v>
      </c>
      <c r="I3994" s="293" t="s">
        <v>164</v>
      </c>
      <c r="J3994" s="256" t="s">
        <v>4558</v>
      </c>
      <c r="K3994" s="293" t="s">
        <v>1749</v>
      </c>
      <c r="L3994" s="251" t="s">
        <v>6887</v>
      </c>
      <c r="M3994" s="298" t="s">
        <v>2932</v>
      </c>
      <c r="N3994" s="353">
        <v>445</v>
      </c>
      <c r="O3994" s="296"/>
      <c r="P3994" s="297"/>
      <c r="Q3994" s="293"/>
      <c r="R3994" s="293"/>
      <c r="S3994" s="293"/>
    </row>
    <row r="3995" spans="2:19" ht="15">
      <c r="B3995" s="247">
        <f t="shared" si="36"/>
        <v>7432</v>
      </c>
      <c r="C3995" s="293" t="s">
        <v>5557</v>
      </c>
      <c r="D3995" s="294" t="s">
        <v>6850</v>
      </c>
      <c r="E3995" s="455">
        <v>2275</v>
      </c>
      <c r="F3995" s="293" t="s">
        <v>163</v>
      </c>
      <c r="G3995" s="293" t="s">
        <v>5631</v>
      </c>
      <c r="H3995" s="544" t="s">
        <v>6876</v>
      </c>
      <c r="I3995" s="293" t="s">
        <v>164</v>
      </c>
      <c r="J3995" s="256" t="s">
        <v>2092</v>
      </c>
      <c r="K3995" s="293" t="s">
        <v>1751</v>
      </c>
      <c r="L3995" s="251" t="s">
        <v>6888</v>
      </c>
      <c r="M3995" s="298" t="s">
        <v>6849</v>
      </c>
      <c r="N3995" s="353">
        <v>720</v>
      </c>
      <c r="O3995" s="296"/>
      <c r="P3995" s="297"/>
      <c r="Q3995" s="293"/>
      <c r="R3995" s="293"/>
      <c r="S3995" s="293"/>
    </row>
    <row r="3996" spans="2:19" ht="15">
      <c r="B3996" s="247">
        <f t="shared" si="36"/>
        <v>7433</v>
      </c>
      <c r="C3996" s="293" t="s">
        <v>294</v>
      </c>
      <c r="D3996" s="294" t="s">
        <v>6235</v>
      </c>
      <c r="E3996" s="455">
        <v>20000</v>
      </c>
      <c r="F3996" s="293" t="s">
        <v>255</v>
      </c>
      <c r="G3996" s="293" t="s">
        <v>7</v>
      </c>
      <c r="H3996" s="544" t="s">
        <v>6876</v>
      </c>
      <c r="I3996" s="293" t="s">
        <v>164</v>
      </c>
      <c r="J3996" s="256" t="s">
        <v>6890</v>
      </c>
      <c r="K3996" s="293" t="s">
        <v>1774</v>
      </c>
      <c r="L3996" s="251" t="s">
        <v>6889</v>
      </c>
      <c r="M3996" s="298" t="s">
        <v>6234</v>
      </c>
      <c r="N3996" s="353">
        <v>654</v>
      </c>
      <c r="O3996" s="296"/>
      <c r="P3996" s="297"/>
      <c r="Q3996" s="293"/>
      <c r="R3996" s="293"/>
      <c r="S3996" s="293"/>
    </row>
    <row r="3997" spans="2:19" ht="15">
      <c r="B3997" s="247">
        <f t="shared" si="36"/>
        <v>7434</v>
      </c>
      <c r="C3997" s="293" t="s">
        <v>427</v>
      </c>
      <c r="D3997" s="294" t="s">
        <v>5404</v>
      </c>
      <c r="E3997" s="455">
        <v>1600</v>
      </c>
      <c r="F3997" s="293" t="s">
        <v>166</v>
      </c>
      <c r="G3997" s="293" t="s">
        <v>7</v>
      </c>
      <c r="H3997" s="544" t="s">
        <v>6892</v>
      </c>
      <c r="I3997" s="293" t="s">
        <v>164</v>
      </c>
      <c r="J3997" s="256" t="s">
        <v>4036</v>
      </c>
      <c r="K3997" s="293" t="s">
        <v>903</v>
      </c>
      <c r="L3997" s="251" t="s">
        <v>6894</v>
      </c>
      <c r="M3997" s="298" t="s">
        <v>5403</v>
      </c>
      <c r="N3997" s="353">
        <v>594</v>
      </c>
      <c r="O3997" s="296"/>
      <c r="P3997" s="297"/>
      <c r="Q3997" s="293"/>
      <c r="R3997" s="293"/>
      <c r="S3997" s="293"/>
    </row>
    <row r="3998" spans="2:19" ht="15">
      <c r="B3998" s="247">
        <f t="shared" si="36"/>
        <v>7435</v>
      </c>
      <c r="C3998" s="293" t="s">
        <v>294</v>
      </c>
      <c r="D3998" s="294" t="s">
        <v>5744</v>
      </c>
      <c r="E3998" s="455">
        <v>10000</v>
      </c>
      <c r="F3998" s="293" t="s">
        <v>255</v>
      </c>
      <c r="G3998" s="293" t="s">
        <v>4314</v>
      </c>
      <c r="H3998" s="544" t="s">
        <v>6893</v>
      </c>
      <c r="I3998" s="293" t="s">
        <v>164</v>
      </c>
      <c r="J3998" s="256" t="s">
        <v>6904</v>
      </c>
      <c r="K3998" s="293" t="s">
        <v>1774</v>
      </c>
      <c r="L3998" s="251" t="s">
        <v>6895</v>
      </c>
      <c r="M3998" s="298" t="s">
        <v>5910</v>
      </c>
      <c r="N3998" s="353">
        <v>649</v>
      </c>
      <c r="O3998" s="296"/>
      <c r="P3998" s="297"/>
      <c r="Q3998" s="293"/>
      <c r="R3998" s="293"/>
      <c r="S3998" s="293"/>
    </row>
    <row r="3999" spans="2:19" ht="15">
      <c r="B3999" s="247">
        <f t="shared" si="36"/>
        <v>7436</v>
      </c>
      <c r="C3999" s="293" t="s">
        <v>429</v>
      </c>
      <c r="D3999" s="294" t="s">
        <v>4922</v>
      </c>
      <c r="E3999" s="455">
        <v>3497</v>
      </c>
      <c r="F3999" s="293" t="s">
        <v>198</v>
      </c>
      <c r="G3999" s="293" t="s">
        <v>7</v>
      </c>
      <c r="H3999" s="544" t="s">
        <v>6893</v>
      </c>
      <c r="I3999" s="293" t="s">
        <v>164</v>
      </c>
      <c r="J3999" s="256" t="s">
        <v>3223</v>
      </c>
      <c r="K3999" s="293" t="s">
        <v>1749</v>
      </c>
      <c r="L3999" s="251" t="s">
        <v>6896</v>
      </c>
      <c r="M3999" s="298" t="s">
        <v>4921</v>
      </c>
      <c r="N3999" s="353">
        <v>572</v>
      </c>
      <c r="O3999" s="296"/>
      <c r="P3999" s="297"/>
      <c r="Q3999" s="293"/>
      <c r="R3999" s="293"/>
      <c r="S3999" s="293"/>
    </row>
    <row r="4000" spans="2:19" ht="15">
      <c r="B4000" s="247">
        <f t="shared" si="36"/>
        <v>7437</v>
      </c>
      <c r="C4000" s="293" t="s">
        <v>429</v>
      </c>
      <c r="D4000" s="294" t="s">
        <v>4523</v>
      </c>
      <c r="E4000" s="455">
        <v>5200</v>
      </c>
      <c r="F4000" s="293" t="s">
        <v>865</v>
      </c>
      <c r="G4000" s="293" t="s">
        <v>7</v>
      </c>
      <c r="H4000" s="544" t="s">
        <v>6893</v>
      </c>
      <c r="I4000" s="293" t="s">
        <v>164</v>
      </c>
      <c r="J4000" s="256" t="s">
        <v>6905</v>
      </c>
      <c r="K4000" s="293" t="s">
        <v>1770</v>
      </c>
      <c r="L4000" s="251" t="s">
        <v>6897</v>
      </c>
      <c r="M4000" s="298" t="s">
        <v>4522</v>
      </c>
      <c r="N4000" s="353">
        <v>496</v>
      </c>
      <c r="O4000" s="296"/>
      <c r="P4000" s="297"/>
      <c r="Q4000" s="293"/>
      <c r="R4000" s="293"/>
      <c r="S4000" s="293"/>
    </row>
    <row r="4001" spans="2:19" ht="15">
      <c r="B4001" s="247">
        <f t="shared" si="36"/>
        <v>7438</v>
      </c>
      <c r="C4001" s="293" t="s">
        <v>427</v>
      </c>
      <c r="D4001" s="294" t="s">
        <v>6325</v>
      </c>
      <c r="E4001" s="455">
        <v>5200</v>
      </c>
      <c r="F4001" s="293" t="s">
        <v>865</v>
      </c>
      <c r="G4001" s="293" t="s">
        <v>7</v>
      </c>
      <c r="H4001" s="544" t="s">
        <v>6893</v>
      </c>
      <c r="I4001" s="293" t="s">
        <v>164</v>
      </c>
      <c r="J4001" s="256" t="s">
        <v>4908</v>
      </c>
      <c r="K4001" s="293" t="s">
        <v>1770</v>
      </c>
      <c r="L4001" s="251" t="s">
        <v>6898</v>
      </c>
      <c r="M4001" s="298" t="s">
        <v>6324</v>
      </c>
      <c r="N4001" s="353">
        <v>662</v>
      </c>
      <c r="O4001" s="296"/>
      <c r="P4001" s="297"/>
      <c r="Q4001" s="293"/>
      <c r="R4001" s="293"/>
      <c r="S4001" s="293"/>
    </row>
    <row r="4002" spans="2:19" ht="15.6" thickBot="1">
      <c r="B4002" s="247">
        <f t="shared" si="36"/>
        <v>7439</v>
      </c>
      <c r="C4002" s="293" t="s">
        <v>427</v>
      </c>
      <c r="D4002" s="294" t="s">
        <v>6696</v>
      </c>
      <c r="E4002" s="455">
        <v>2275</v>
      </c>
      <c r="F4002" s="293" t="s">
        <v>303</v>
      </c>
      <c r="G4002" s="293" t="s">
        <v>4314</v>
      </c>
      <c r="H4002" s="544" t="s">
        <v>6893</v>
      </c>
      <c r="I4002" s="293" t="s">
        <v>164</v>
      </c>
      <c r="J4002" s="256" t="s">
        <v>336</v>
      </c>
      <c r="K4002" s="293" t="s">
        <v>1775</v>
      </c>
      <c r="L4002" s="251" t="s">
        <v>6899</v>
      </c>
      <c r="M4002" s="298" t="s">
        <v>6695</v>
      </c>
      <c r="N4002" s="353">
        <v>698</v>
      </c>
      <c r="O4002" s="296"/>
      <c r="P4002" s="297"/>
      <c r="Q4002" s="293"/>
      <c r="R4002" s="293"/>
      <c r="S4002" s="293"/>
    </row>
    <row r="4003" spans="2:19" ht="15.6" thickBot="1">
      <c r="B4003" s="247">
        <f t="shared" si="36"/>
        <v>7440</v>
      </c>
      <c r="C4003" s="293" t="s">
        <v>429</v>
      </c>
      <c r="D4003" s="294" t="s">
        <v>710</v>
      </c>
      <c r="E4003" s="455">
        <v>3500</v>
      </c>
      <c r="F4003" s="609" t="s">
        <v>255</v>
      </c>
      <c r="G4003" s="293" t="s">
        <v>5631</v>
      </c>
      <c r="H4003" s="544" t="s">
        <v>6893</v>
      </c>
      <c r="I4003" s="293" t="s">
        <v>164</v>
      </c>
      <c r="J4003" s="256" t="s">
        <v>6048</v>
      </c>
      <c r="K4003" s="293" t="s">
        <v>1774</v>
      </c>
      <c r="L4003" s="251" t="s">
        <v>6900</v>
      </c>
      <c r="M4003" s="298" t="s">
        <v>6847</v>
      </c>
      <c r="N4003" s="353">
        <v>719</v>
      </c>
      <c r="O4003" s="296"/>
      <c r="P4003" s="297"/>
      <c r="Q4003" s="293"/>
      <c r="R4003" s="293"/>
      <c r="S4003" s="293"/>
    </row>
    <row r="4004" spans="2:19" ht="15">
      <c r="B4004" s="247">
        <f t="shared" si="36"/>
        <v>7441</v>
      </c>
      <c r="C4004" s="293" t="s">
        <v>429</v>
      </c>
      <c r="D4004" s="294" t="s">
        <v>4958</v>
      </c>
      <c r="E4004" s="455">
        <v>3497</v>
      </c>
      <c r="F4004" s="293" t="s">
        <v>198</v>
      </c>
      <c r="G4004" s="293" t="s">
        <v>4314</v>
      </c>
      <c r="H4004" s="544" t="s">
        <v>6893</v>
      </c>
      <c r="I4004" s="293" t="s">
        <v>164</v>
      </c>
      <c r="J4004" s="256" t="s">
        <v>3055</v>
      </c>
      <c r="K4004" s="293" t="s">
        <v>1749</v>
      </c>
      <c r="L4004" s="251" t="s">
        <v>6901</v>
      </c>
      <c r="M4004" s="298" t="s">
        <v>6687</v>
      </c>
      <c r="N4004" s="353">
        <v>573</v>
      </c>
      <c r="O4004" s="296"/>
      <c r="P4004" s="297"/>
      <c r="Q4004" s="293"/>
      <c r="R4004" s="293"/>
      <c r="S4004" s="293"/>
    </row>
    <row r="4005" spans="2:19" ht="15">
      <c r="B4005" s="247">
        <f t="shared" si="36"/>
        <v>7442</v>
      </c>
      <c r="C4005" s="293" t="s">
        <v>429</v>
      </c>
      <c r="D4005" s="294" t="s">
        <v>5647</v>
      </c>
      <c r="E4005" s="455">
        <v>2275</v>
      </c>
      <c r="F4005" s="293" t="s">
        <v>163</v>
      </c>
      <c r="G4005" s="293" t="s">
        <v>7</v>
      </c>
      <c r="H4005" s="544" t="s">
        <v>6893</v>
      </c>
      <c r="I4005" s="293" t="s">
        <v>164</v>
      </c>
      <c r="J4005" s="256" t="s">
        <v>3243</v>
      </c>
      <c r="K4005" s="293" t="s">
        <v>1751</v>
      </c>
      <c r="L4005" s="251" t="s">
        <v>6902</v>
      </c>
      <c r="M4005" s="298" t="s">
        <v>5646</v>
      </c>
      <c r="N4005" s="353">
        <v>610</v>
      </c>
      <c r="O4005" s="296"/>
      <c r="P4005" s="297"/>
      <c r="Q4005" s="293"/>
      <c r="R4005" s="293"/>
      <c r="S4005" s="293"/>
    </row>
    <row r="4006" spans="2:19" ht="15">
      <c r="B4006" s="247">
        <f t="shared" si="36"/>
        <v>7443</v>
      </c>
      <c r="C4006" s="293" t="s">
        <v>429</v>
      </c>
      <c r="D4006" s="294" t="s">
        <v>5381</v>
      </c>
      <c r="E4006" s="455">
        <v>1650</v>
      </c>
      <c r="F4006" s="293" t="s">
        <v>518</v>
      </c>
      <c r="G4006" s="293" t="s">
        <v>7</v>
      </c>
      <c r="H4006" s="544" t="s">
        <v>6893</v>
      </c>
      <c r="I4006" s="293" t="s">
        <v>164</v>
      </c>
      <c r="J4006" s="256" t="s">
        <v>3310</v>
      </c>
      <c r="K4006" s="293" t="s">
        <v>1771</v>
      </c>
      <c r="L4006" s="251" t="s">
        <v>6903</v>
      </c>
      <c r="M4006" s="298" t="s">
        <v>5391</v>
      </c>
      <c r="N4006" s="353">
        <v>593</v>
      </c>
      <c r="O4006" s="296"/>
      <c r="P4006" s="297"/>
      <c r="Q4006" s="293"/>
      <c r="R4006" s="293"/>
      <c r="S4006" s="293"/>
    </row>
    <row r="4007" spans="2:19" ht="15">
      <c r="B4007" s="247">
        <f t="shared" si="36"/>
        <v>7444</v>
      </c>
      <c r="C4007" s="293" t="s">
        <v>429</v>
      </c>
      <c r="D4007" s="294" t="s">
        <v>5493</v>
      </c>
      <c r="E4007" s="455">
        <v>2275</v>
      </c>
      <c r="F4007" s="293" t="s">
        <v>163</v>
      </c>
      <c r="G4007" s="293" t="s">
        <v>4314</v>
      </c>
      <c r="H4007" s="544" t="s">
        <v>6907</v>
      </c>
      <c r="I4007" s="293" t="s">
        <v>164</v>
      </c>
      <c r="J4007" s="256" t="s">
        <v>3059</v>
      </c>
      <c r="K4007" s="293" t="s">
        <v>1751</v>
      </c>
      <c r="L4007" s="251" t="s">
        <v>6908</v>
      </c>
      <c r="M4007" s="298" t="s">
        <v>5492</v>
      </c>
      <c r="N4007" s="353">
        <v>596</v>
      </c>
      <c r="O4007" s="296"/>
      <c r="P4007" s="297"/>
      <c r="Q4007" s="293"/>
      <c r="R4007" s="293"/>
      <c r="S4007" s="293"/>
    </row>
    <row r="4008" spans="2:19" ht="15">
      <c r="B4008" s="247">
        <f t="shared" si="36"/>
        <v>7445</v>
      </c>
      <c r="C4008" s="293" t="s">
        <v>429</v>
      </c>
      <c r="D4008" s="294" t="s">
        <v>375</v>
      </c>
      <c r="E4008" s="455">
        <v>2800</v>
      </c>
      <c r="F4008" s="293" t="s">
        <v>198</v>
      </c>
      <c r="G4008" s="293" t="s">
        <v>7</v>
      </c>
      <c r="H4008" s="544" t="s">
        <v>7843</v>
      </c>
      <c r="I4008" s="293" t="s">
        <v>164</v>
      </c>
      <c r="J4008" s="256" t="s">
        <v>8166</v>
      </c>
      <c r="K4008" s="293" t="s">
        <v>1749</v>
      </c>
      <c r="L4008" s="251" t="s">
        <v>7852</v>
      </c>
      <c r="M4008" s="298" t="s">
        <v>1164</v>
      </c>
      <c r="N4008" s="353">
        <v>468</v>
      </c>
      <c r="O4008" s="296"/>
      <c r="P4008" s="297"/>
      <c r="Q4008" s="293"/>
      <c r="R4008" s="293"/>
      <c r="S4008" s="293"/>
    </row>
    <row r="4009" spans="2:19" ht="15">
      <c r="B4009" s="247">
        <f t="shared" si="36"/>
        <v>7446</v>
      </c>
      <c r="C4009" s="293" t="s">
        <v>429</v>
      </c>
      <c r="D4009" s="294" t="s">
        <v>6333</v>
      </c>
      <c r="E4009" s="455">
        <v>1800</v>
      </c>
      <c r="F4009" s="293" t="s">
        <v>166</v>
      </c>
      <c r="G4009" s="293" t="s">
        <v>7</v>
      </c>
      <c r="H4009" s="544" t="s">
        <v>6907</v>
      </c>
      <c r="I4009" s="293" t="s">
        <v>164</v>
      </c>
      <c r="J4009" s="256" t="s">
        <v>352</v>
      </c>
      <c r="K4009" s="293" t="s">
        <v>903</v>
      </c>
      <c r="L4009" s="251" t="s">
        <v>6910</v>
      </c>
      <c r="M4009" s="298" t="s">
        <v>6332</v>
      </c>
      <c r="N4009" s="353">
        <v>663</v>
      </c>
      <c r="O4009" s="296"/>
      <c r="P4009" s="297"/>
      <c r="Q4009" s="293"/>
      <c r="R4009" s="293"/>
      <c r="S4009" s="293"/>
    </row>
    <row r="4010" spans="2:19" ht="15">
      <c r="B4010" s="247">
        <f t="shared" si="36"/>
        <v>7447</v>
      </c>
      <c r="C4010" s="293" t="s">
        <v>429</v>
      </c>
      <c r="D4010" s="407" t="s">
        <v>4133</v>
      </c>
      <c r="E4010" s="455">
        <v>5200</v>
      </c>
      <c r="F4010" s="293" t="s">
        <v>865</v>
      </c>
      <c r="G4010" s="293" t="s">
        <v>7</v>
      </c>
      <c r="H4010" s="544" t="s">
        <v>6907</v>
      </c>
      <c r="I4010" s="293" t="s">
        <v>164</v>
      </c>
      <c r="J4010" s="256" t="s">
        <v>2632</v>
      </c>
      <c r="K4010" s="293" t="s">
        <v>199</v>
      </c>
      <c r="L4010" s="251">
        <v>2</v>
      </c>
      <c r="M4010" s="298" t="s">
        <v>4132</v>
      </c>
      <c r="N4010" s="353">
        <v>411</v>
      </c>
      <c r="O4010" s="296"/>
      <c r="P4010" s="297"/>
      <c r="Q4010" s="293"/>
      <c r="R4010" s="293"/>
      <c r="S4010" s="293"/>
    </row>
    <row r="4011" spans="2:19" ht="15">
      <c r="B4011" s="247">
        <f t="shared" si="36"/>
        <v>7448</v>
      </c>
      <c r="C4011" s="293" t="s">
        <v>294</v>
      </c>
      <c r="D4011" s="407" t="s">
        <v>7016</v>
      </c>
      <c r="E4011" s="455">
        <v>10000</v>
      </c>
      <c r="F4011" s="293" t="s">
        <v>198</v>
      </c>
      <c r="G4011" s="293" t="s">
        <v>7</v>
      </c>
      <c r="H4011" s="544" t="s">
        <v>6907</v>
      </c>
      <c r="I4011" s="293" t="s">
        <v>164</v>
      </c>
      <c r="J4011" s="256" t="s">
        <v>6956</v>
      </c>
      <c r="K4011" s="293" t="s">
        <v>1749</v>
      </c>
      <c r="L4011" s="748">
        <v>578701</v>
      </c>
      <c r="M4011" s="298" t="s">
        <v>6940</v>
      </c>
      <c r="N4011" s="353">
        <v>723</v>
      </c>
      <c r="O4011" s="296"/>
      <c r="P4011" s="297"/>
      <c r="Q4011" s="293"/>
      <c r="R4011" s="293"/>
      <c r="S4011" s="293"/>
    </row>
    <row r="4012" spans="2:19" ht="15">
      <c r="B4012" s="247">
        <f t="shared" si="36"/>
        <v>7449</v>
      </c>
      <c r="C4012" s="293" t="s">
        <v>5557</v>
      </c>
      <c r="D4012" s="294" t="s">
        <v>6069</v>
      </c>
      <c r="E4012" s="455">
        <v>2520</v>
      </c>
      <c r="F4012" s="293" t="s">
        <v>5982</v>
      </c>
      <c r="G4012" s="293" t="s">
        <v>7</v>
      </c>
      <c r="H4012" s="544" t="s">
        <v>6907</v>
      </c>
      <c r="I4012" s="293" t="s">
        <v>164</v>
      </c>
      <c r="J4012" s="256" t="s">
        <v>599</v>
      </c>
      <c r="K4012" s="293" t="s">
        <v>243</v>
      </c>
      <c r="L4012" s="251" t="s">
        <v>6911</v>
      </c>
      <c r="M4012" s="298" t="s">
        <v>6067</v>
      </c>
      <c r="N4012" s="353">
        <v>640</v>
      </c>
      <c r="O4012" s="296"/>
      <c r="P4012" s="297"/>
      <c r="Q4012" s="293"/>
      <c r="R4012" s="293"/>
      <c r="S4012" s="293"/>
    </row>
    <row r="4013" spans="2:19" ht="15">
      <c r="B4013" s="247">
        <f t="shared" si="36"/>
        <v>7450</v>
      </c>
      <c r="C4013" s="293" t="s">
        <v>294</v>
      </c>
      <c r="D4013" s="294" t="s">
        <v>6316</v>
      </c>
      <c r="E4013" s="455">
        <v>3497</v>
      </c>
      <c r="F4013" s="293" t="s">
        <v>198</v>
      </c>
      <c r="G4013" s="293" t="s">
        <v>7</v>
      </c>
      <c r="H4013" s="544" t="s">
        <v>6907</v>
      </c>
      <c r="I4013" s="293" t="s">
        <v>164</v>
      </c>
      <c r="J4013" s="256" t="s">
        <v>6929</v>
      </c>
      <c r="K4013" s="293" t="s">
        <v>1749</v>
      </c>
      <c r="L4013" s="251" t="s">
        <v>6912</v>
      </c>
      <c r="M4013" s="298" t="s">
        <v>6314</v>
      </c>
      <c r="N4013" s="353">
        <v>661</v>
      </c>
      <c r="O4013" s="296"/>
      <c r="P4013" s="297"/>
      <c r="Q4013" s="293"/>
      <c r="R4013" s="293"/>
      <c r="S4013" s="293"/>
    </row>
    <row r="4014" spans="2:19" ht="15">
      <c r="B4014" s="247">
        <f t="shared" si="36"/>
        <v>7451</v>
      </c>
      <c r="C4014" s="293" t="s">
        <v>5557</v>
      </c>
      <c r="D4014" s="294" t="s">
        <v>5752</v>
      </c>
      <c r="E4014" s="455">
        <v>2520</v>
      </c>
      <c r="F4014" s="293" t="s">
        <v>5982</v>
      </c>
      <c r="G4014" s="293" t="s">
        <v>7</v>
      </c>
      <c r="H4014" s="544" t="s">
        <v>6907</v>
      </c>
      <c r="I4014" s="293" t="s">
        <v>164</v>
      </c>
      <c r="J4014" s="256" t="s">
        <v>6932</v>
      </c>
      <c r="K4014" s="293" t="s">
        <v>243</v>
      </c>
      <c r="L4014" s="251" t="s">
        <v>6913</v>
      </c>
      <c r="M4014" s="298" t="s">
        <v>5751</v>
      </c>
      <c r="N4014" s="353">
        <v>619</v>
      </c>
      <c r="O4014" s="296"/>
      <c r="P4014" s="297"/>
      <c r="Q4014" s="293"/>
      <c r="R4014" s="293"/>
      <c r="S4014" s="293"/>
    </row>
    <row r="4015" spans="2:19" ht="15">
      <c r="B4015" s="247">
        <f t="shared" si="36"/>
        <v>7452</v>
      </c>
      <c r="C4015" s="293" t="s">
        <v>429</v>
      </c>
      <c r="D4015" s="294" t="s">
        <v>4837</v>
      </c>
      <c r="E4015" s="455">
        <v>2275</v>
      </c>
      <c r="F4015" s="293" t="s">
        <v>518</v>
      </c>
      <c r="G4015" s="293" t="s">
        <v>7</v>
      </c>
      <c r="H4015" s="544" t="s">
        <v>6907</v>
      </c>
      <c r="I4015" s="293" t="s">
        <v>164</v>
      </c>
      <c r="J4015" s="256" t="s">
        <v>6081</v>
      </c>
      <c r="K4015" s="293" t="s">
        <v>1771</v>
      </c>
      <c r="L4015" s="251" t="s">
        <v>6914</v>
      </c>
      <c r="M4015" s="298" t="s">
        <v>4836</v>
      </c>
      <c r="N4015" s="353">
        <v>563</v>
      </c>
      <c r="O4015" s="296"/>
      <c r="P4015" s="297"/>
      <c r="Q4015" s="293"/>
      <c r="R4015" s="293"/>
      <c r="S4015" s="293"/>
    </row>
    <row r="4016" spans="2:19" ht="15">
      <c r="B4016" s="247">
        <f t="shared" ref="B4016:B4041" si="37">B4015+1</f>
        <v>7453</v>
      </c>
      <c r="C4016" s="293" t="s">
        <v>5557</v>
      </c>
      <c r="D4016" s="294" t="s">
        <v>6487</v>
      </c>
      <c r="E4016" s="455">
        <v>2275</v>
      </c>
      <c r="F4016" s="293" t="s">
        <v>163</v>
      </c>
      <c r="G4016" s="293" t="s">
        <v>4314</v>
      </c>
      <c r="H4016" s="544">
        <v>45414</v>
      </c>
      <c r="I4016" s="293" t="s">
        <v>164</v>
      </c>
      <c r="J4016" s="256" t="s">
        <v>2488</v>
      </c>
      <c r="K4016" s="293" t="s">
        <v>1751</v>
      </c>
      <c r="L4016" s="251">
        <v>116198</v>
      </c>
      <c r="M4016" s="298" t="s">
        <v>6486</v>
      </c>
      <c r="N4016" s="353">
        <v>685</v>
      </c>
      <c r="O4016" s="296"/>
      <c r="P4016" s="297"/>
      <c r="Q4016" s="293"/>
      <c r="R4016" s="293"/>
      <c r="S4016" s="293"/>
    </row>
    <row r="4017" spans="1:19" ht="15">
      <c r="B4017" s="247">
        <f t="shared" si="37"/>
        <v>7454</v>
      </c>
      <c r="C4017" s="293" t="s">
        <v>429</v>
      </c>
      <c r="D4017" s="294" t="s">
        <v>4482</v>
      </c>
      <c r="E4017" s="455">
        <v>5200</v>
      </c>
      <c r="F4017" s="293" t="s">
        <v>198</v>
      </c>
      <c r="G4017" s="293" t="s">
        <v>7</v>
      </c>
      <c r="H4017" s="544" t="s">
        <v>6907</v>
      </c>
      <c r="I4017" s="293" t="s">
        <v>164</v>
      </c>
      <c r="J4017" s="256" t="s">
        <v>3000</v>
      </c>
      <c r="K4017" s="293" t="s">
        <v>1749</v>
      </c>
      <c r="L4017" s="251" t="s">
        <v>6915</v>
      </c>
      <c r="M4017" s="298" t="s">
        <v>4479</v>
      </c>
      <c r="N4017" s="353">
        <v>492</v>
      </c>
      <c r="O4017" s="296"/>
      <c r="P4017" s="297"/>
      <c r="Q4017" s="293"/>
      <c r="R4017" s="293"/>
      <c r="S4017" s="293"/>
    </row>
    <row r="4018" spans="1:19" ht="15">
      <c r="A4018" s="28" t="s">
        <v>6936</v>
      </c>
      <c r="B4018" s="247">
        <f t="shared" si="37"/>
        <v>7455</v>
      </c>
      <c r="C4018" s="293" t="s">
        <v>429</v>
      </c>
      <c r="D4018" s="294" t="s">
        <v>2933</v>
      </c>
      <c r="E4018" s="455">
        <v>3497</v>
      </c>
      <c r="F4018" s="293" t="s">
        <v>198</v>
      </c>
      <c r="G4018" s="293" t="s">
        <v>7</v>
      </c>
      <c r="H4018" s="544" t="s">
        <v>6907</v>
      </c>
      <c r="I4018" s="293" t="s">
        <v>164</v>
      </c>
      <c r="J4018" s="256" t="s">
        <v>3609</v>
      </c>
      <c r="K4018" s="293" t="s">
        <v>1749</v>
      </c>
      <c r="L4018" s="251" t="s">
        <v>6916</v>
      </c>
      <c r="M4018" s="298" t="s">
        <v>2932</v>
      </c>
      <c r="N4018" s="353">
        <v>445</v>
      </c>
      <c r="O4018" s="296"/>
      <c r="P4018" s="297"/>
      <c r="Q4018" s="293"/>
      <c r="R4018" s="293"/>
      <c r="S4018" s="293"/>
    </row>
    <row r="4019" spans="1:19" ht="15">
      <c r="B4019" s="247">
        <f t="shared" si="37"/>
        <v>7456</v>
      </c>
      <c r="C4019" s="293" t="s">
        <v>429</v>
      </c>
      <c r="D4019" s="294" t="s">
        <v>240</v>
      </c>
      <c r="E4019" s="455">
        <v>16000</v>
      </c>
      <c r="F4019" s="293" t="s">
        <v>163</v>
      </c>
      <c r="G4019" s="293" t="s">
        <v>7</v>
      </c>
      <c r="H4019" s="544" t="s">
        <v>6907</v>
      </c>
      <c r="I4019" s="293" t="s">
        <v>164</v>
      </c>
      <c r="J4019" s="256" t="s">
        <v>634</v>
      </c>
      <c r="K4019" s="293" t="s">
        <v>1751</v>
      </c>
      <c r="L4019" s="251" t="s">
        <v>6917</v>
      </c>
      <c r="M4019" s="298" t="s">
        <v>1066</v>
      </c>
      <c r="N4019" s="353">
        <v>230</v>
      </c>
      <c r="O4019" s="296"/>
      <c r="P4019" s="297"/>
      <c r="Q4019" s="293"/>
      <c r="R4019" s="293"/>
      <c r="S4019" s="293"/>
    </row>
    <row r="4020" spans="1:19" ht="15">
      <c r="B4020" s="247">
        <f t="shared" si="37"/>
        <v>7457</v>
      </c>
      <c r="C4020" s="293" t="s">
        <v>294</v>
      </c>
      <c r="D4020" s="294" t="s">
        <v>6162</v>
      </c>
      <c r="E4020" s="455">
        <v>6000</v>
      </c>
      <c r="F4020" s="293" t="s">
        <v>163</v>
      </c>
      <c r="G4020" s="293" t="s">
        <v>4314</v>
      </c>
      <c r="H4020" s="544" t="s">
        <v>6907</v>
      </c>
      <c r="I4020" s="293" t="s">
        <v>164</v>
      </c>
      <c r="J4020" s="256" t="s">
        <v>6935</v>
      </c>
      <c r="K4020" s="293" t="s">
        <v>1751</v>
      </c>
      <c r="L4020" s="251" t="s">
        <v>6918</v>
      </c>
      <c r="M4020" s="298" t="s">
        <v>6161</v>
      </c>
      <c r="N4020" s="353">
        <v>647</v>
      </c>
      <c r="O4020" s="296"/>
      <c r="P4020" s="297"/>
      <c r="Q4020" s="293"/>
      <c r="R4020" s="293"/>
      <c r="S4020" s="293"/>
    </row>
    <row r="4021" spans="1:19" ht="15">
      <c r="B4021" s="247">
        <f t="shared" si="37"/>
        <v>7458</v>
      </c>
      <c r="C4021" s="293" t="s">
        <v>294</v>
      </c>
      <c r="D4021" s="294" t="s">
        <v>6181</v>
      </c>
      <c r="E4021" s="455">
        <v>3500</v>
      </c>
      <c r="F4021" s="293" t="s">
        <v>255</v>
      </c>
      <c r="G4021" s="293" t="s">
        <v>4314</v>
      </c>
      <c r="H4021" s="544" t="s">
        <v>6906</v>
      </c>
      <c r="I4021" s="293" t="s">
        <v>164</v>
      </c>
      <c r="J4021" s="256" t="s">
        <v>4835</v>
      </c>
      <c r="K4021" s="293" t="s">
        <v>1774</v>
      </c>
      <c r="L4021" s="251" t="s">
        <v>6919</v>
      </c>
      <c r="M4021" s="298" t="s">
        <v>6180</v>
      </c>
      <c r="N4021" s="353">
        <v>651</v>
      </c>
      <c r="O4021" s="296"/>
      <c r="P4021" s="297"/>
      <c r="Q4021" s="293"/>
      <c r="R4021" s="293"/>
      <c r="S4021" s="293"/>
    </row>
    <row r="4022" spans="1:19" ht="15">
      <c r="B4022" s="247">
        <f t="shared" si="37"/>
        <v>7459</v>
      </c>
      <c r="C4022" s="293" t="s">
        <v>429</v>
      </c>
      <c r="D4022" s="294" t="s">
        <v>6381</v>
      </c>
      <c r="E4022" s="455">
        <v>5200</v>
      </c>
      <c r="F4022" s="293" t="s">
        <v>198</v>
      </c>
      <c r="G4022" s="293" t="s">
        <v>4314</v>
      </c>
      <c r="H4022" s="544" t="s">
        <v>6906</v>
      </c>
      <c r="I4022" s="293" t="s">
        <v>164</v>
      </c>
      <c r="J4022" s="256" t="s">
        <v>7053</v>
      </c>
      <c r="K4022" s="293" t="s">
        <v>1749</v>
      </c>
      <c r="L4022" s="251" t="s">
        <v>6920</v>
      </c>
      <c r="M4022" s="298" t="s">
        <v>6380</v>
      </c>
      <c r="N4022" s="353">
        <v>676</v>
      </c>
      <c r="O4022" s="296"/>
      <c r="P4022" s="297"/>
      <c r="Q4022" s="293"/>
      <c r="R4022" s="293"/>
      <c r="S4022" s="293"/>
    </row>
    <row r="4023" spans="1:19" ht="15">
      <c r="B4023" s="247">
        <f t="shared" si="37"/>
        <v>7460</v>
      </c>
      <c r="C4023" s="293" t="s">
        <v>429</v>
      </c>
      <c r="D4023" s="294" t="s">
        <v>4240</v>
      </c>
      <c r="E4023" s="455">
        <v>5200</v>
      </c>
      <c r="F4023" s="293" t="s">
        <v>198</v>
      </c>
      <c r="G4023" s="293" t="s">
        <v>7</v>
      </c>
      <c r="H4023" s="544" t="s">
        <v>6906</v>
      </c>
      <c r="I4023" s="293" t="s">
        <v>164</v>
      </c>
      <c r="J4023" s="256" t="s">
        <v>3223</v>
      </c>
      <c r="K4023" s="293" t="s">
        <v>1749</v>
      </c>
      <c r="L4023" s="251" t="s">
        <v>6921</v>
      </c>
      <c r="M4023" s="298" t="s">
        <v>4239</v>
      </c>
      <c r="N4023" s="353">
        <v>470</v>
      </c>
      <c r="O4023" s="296"/>
      <c r="P4023" s="297"/>
      <c r="Q4023" s="293"/>
      <c r="R4023" s="293"/>
      <c r="S4023" s="293"/>
    </row>
    <row r="4024" spans="1:19" ht="15">
      <c r="B4024" s="247">
        <f t="shared" si="37"/>
        <v>7461</v>
      </c>
      <c r="C4024" s="293" t="s">
        <v>429</v>
      </c>
      <c r="D4024" s="294" t="s">
        <v>4084</v>
      </c>
      <c r="E4024" s="455">
        <v>5200</v>
      </c>
      <c r="F4024" s="293" t="s">
        <v>198</v>
      </c>
      <c r="G4024" s="293" t="s">
        <v>7</v>
      </c>
      <c r="H4024" s="544" t="s">
        <v>6906</v>
      </c>
      <c r="I4024" s="293" t="s">
        <v>164</v>
      </c>
      <c r="J4024" s="256" t="s">
        <v>3098</v>
      </c>
      <c r="K4024" s="293" t="s">
        <v>1749</v>
      </c>
      <c r="L4024" s="251" t="s">
        <v>6922</v>
      </c>
      <c r="M4024" s="298" t="s">
        <v>4083</v>
      </c>
      <c r="N4024" s="353">
        <v>464</v>
      </c>
      <c r="O4024" s="296"/>
      <c r="P4024" s="297"/>
      <c r="Q4024" s="293"/>
      <c r="R4024" s="293"/>
      <c r="S4024" s="293"/>
    </row>
    <row r="4025" spans="1:19" ht="15">
      <c r="B4025" s="247">
        <f t="shared" si="37"/>
        <v>7462</v>
      </c>
      <c r="C4025" s="293" t="s">
        <v>5557</v>
      </c>
      <c r="D4025" s="294" t="s">
        <v>5962</v>
      </c>
      <c r="E4025" s="455">
        <v>1800</v>
      </c>
      <c r="F4025" s="293" t="s">
        <v>5982</v>
      </c>
      <c r="G4025" s="293" t="s">
        <v>5631</v>
      </c>
      <c r="H4025" s="544" t="s">
        <v>6906</v>
      </c>
      <c r="I4025" s="293" t="s">
        <v>164</v>
      </c>
      <c r="J4025" s="256" t="s">
        <v>1800</v>
      </c>
      <c r="K4025" s="293" t="s">
        <v>243</v>
      </c>
      <c r="L4025" s="251" t="s">
        <v>6923</v>
      </c>
      <c r="M4025" s="298" t="s">
        <v>5961</v>
      </c>
      <c r="N4025" s="353">
        <v>642</v>
      </c>
      <c r="O4025" s="296"/>
      <c r="P4025" s="297"/>
      <c r="Q4025" s="293"/>
      <c r="R4025" s="293"/>
      <c r="S4025" s="293"/>
    </row>
    <row r="4026" spans="1:19" ht="15">
      <c r="B4026" s="247">
        <f t="shared" si="37"/>
        <v>7463</v>
      </c>
      <c r="C4026" s="293" t="s">
        <v>5557</v>
      </c>
      <c r="D4026" s="294" t="s">
        <v>5984</v>
      </c>
      <c r="E4026" s="455">
        <v>1800</v>
      </c>
      <c r="F4026" s="293" t="s">
        <v>5982</v>
      </c>
      <c r="G4026" s="293" t="s">
        <v>5631</v>
      </c>
      <c r="H4026" s="544" t="s">
        <v>6906</v>
      </c>
      <c r="I4026" s="293" t="s">
        <v>164</v>
      </c>
      <c r="J4026" s="256" t="s">
        <v>3424</v>
      </c>
      <c r="K4026" s="293" t="s">
        <v>243</v>
      </c>
      <c r="L4026" s="251" t="s">
        <v>6924</v>
      </c>
      <c r="M4026" s="298" t="s">
        <v>5983</v>
      </c>
      <c r="N4026" s="353">
        <v>644</v>
      </c>
      <c r="O4026" s="296"/>
      <c r="P4026" s="297"/>
      <c r="Q4026" s="293"/>
      <c r="R4026" s="293"/>
      <c r="S4026" s="293"/>
    </row>
    <row r="4027" spans="1:19" ht="15">
      <c r="B4027" s="247">
        <f t="shared" si="37"/>
        <v>7464</v>
      </c>
      <c r="C4027" s="293" t="s">
        <v>5557</v>
      </c>
      <c r="D4027" s="294" t="s">
        <v>818</v>
      </c>
      <c r="E4027" s="455">
        <v>1800</v>
      </c>
      <c r="F4027" s="293" t="s">
        <v>5982</v>
      </c>
      <c r="G4027" s="293" t="s">
        <v>5631</v>
      </c>
      <c r="H4027" s="544" t="s">
        <v>6906</v>
      </c>
      <c r="I4027" s="293" t="s">
        <v>164</v>
      </c>
      <c r="J4027" s="256" t="s">
        <v>331</v>
      </c>
      <c r="K4027" s="293" t="s">
        <v>243</v>
      </c>
      <c r="L4027" s="251" t="s">
        <v>6925</v>
      </c>
      <c r="M4027" s="298" t="s">
        <v>860</v>
      </c>
      <c r="N4027" s="353">
        <v>643</v>
      </c>
      <c r="O4027" s="296"/>
      <c r="P4027" s="297"/>
      <c r="Q4027" s="293"/>
      <c r="R4027" s="293"/>
      <c r="S4027" s="293"/>
    </row>
    <row r="4028" spans="1:19" ht="15">
      <c r="B4028" s="247">
        <f t="shared" si="37"/>
        <v>7465</v>
      </c>
      <c r="C4028" s="293" t="s">
        <v>5557</v>
      </c>
      <c r="D4028" s="294" t="s">
        <v>5959</v>
      </c>
      <c r="E4028" s="455">
        <v>1800</v>
      </c>
      <c r="F4028" s="293" t="s">
        <v>5982</v>
      </c>
      <c r="G4028" s="293" t="s">
        <v>5631</v>
      </c>
      <c r="H4028" s="544" t="s">
        <v>6906</v>
      </c>
      <c r="I4028" s="293" t="s">
        <v>164</v>
      </c>
      <c r="J4028" s="256" t="s">
        <v>3424</v>
      </c>
      <c r="K4028" s="293" t="s">
        <v>243</v>
      </c>
      <c r="L4028" s="251" t="s">
        <v>6926</v>
      </c>
      <c r="M4028" s="298" t="s">
        <v>5958</v>
      </c>
      <c r="N4028" s="353">
        <v>641</v>
      </c>
      <c r="O4028" s="296"/>
      <c r="P4028" s="297"/>
      <c r="Q4028" s="293"/>
      <c r="R4028" s="293"/>
      <c r="S4028" s="293"/>
    </row>
    <row r="4029" spans="1:19" ht="15">
      <c r="B4029" s="247">
        <f t="shared" si="37"/>
        <v>7466</v>
      </c>
      <c r="C4029" s="293" t="s">
        <v>427</v>
      </c>
      <c r="D4029" s="294" t="s">
        <v>6696</v>
      </c>
      <c r="E4029" s="455">
        <v>2275</v>
      </c>
      <c r="F4029" s="293" t="s">
        <v>303</v>
      </c>
      <c r="G4029" s="293" t="s">
        <v>7</v>
      </c>
      <c r="H4029" s="544" t="s">
        <v>6906</v>
      </c>
      <c r="I4029" s="293" t="s">
        <v>164</v>
      </c>
      <c r="J4029" s="256" t="s">
        <v>801</v>
      </c>
      <c r="K4029" s="293" t="s">
        <v>1775</v>
      </c>
      <c r="L4029" s="251" t="s">
        <v>6927</v>
      </c>
      <c r="M4029" s="298" t="s">
        <v>6695</v>
      </c>
      <c r="N4029" s="353">
        <v>698</v>
      </c>
      <c r="O4029" s="296"/>
      <c r="P4029" s="297"/>
      <c r="Q4029" s="293"/>
      <c r="R4029" s="293"/>
      <c r="S4029" s="293"/>
    </row>
    <row r="4030" spans="1:19" ht="15">
      <c r="B4030" s="247">
        <f t="shared" si="37"/>
        <v>7467</v>
      </c>
      <c r="C4030" s="293" t="s">
        <v>427</v>
      </c>
      <c r="D4030" s="294" t="s">
        <v>6436</v>
      </c>
      <c r="E4030" s="455">
        <v>3498.4</v>
      </c>
      <c r="F4030" s="293" t="s">
        <v>198</v>
      </c>
      <c r="G4030" s="293" t="s">
        <v>7</v>
      </c>
      <c r="H4030" s="544" t="s">
        <v>6906</v>
      </c>
      <c r="I4030" s="293" t="s">
        <v>164</v>
      </c>
      <c r="J4030" s="256" t="s">
        <v>4908</v>
      </c>
      <c r="K4030" s="293" t="s">
        <v>1749</v>
      </c>
      <c r="L4030" s="251" t="s">
        <v>6928</v>
      </c>
      <c r="M4030" s="298" t="s">
        <v>6651</v>
      </c>
      <c r="N4030" s="353">
        <v>682</v>
      </c>
      <c r="O4030" s="296"/>
      <c r="P4030" s="297"/>
      <c r="Q4030" s="293"/>
      <c r="R4030" s="293"/>
      <c r="S4030" s="293"/>
    </row>
    <row r="4031" spans="1:19" ht="15">
      <c r="B4031" s="247">
        <f t="shared" si="37"/>
        <v>7468</v>
      </c>
      <c r="C4031" s="293" t="s">
        <v>440</v>
      </c>
      <c r="D4031" s="294" t="s">
        <v>6947</v>
      </c>
      <c r="E4031" s="455">
        <v>1000</v>
      </c>
      <c r="F4031" s="293" t="s">
        <v>518</v>
      </c>
      <c r="G4031" s="293" t="s">
        <v>7</v>
      </c>
      <c r="H4031" s="544" t="s">
        <v>6930</v>
      </c>
      <c r="I4031" s="293" t="s">
        <v>164</v>
      </c>
      <c r="J4031" s="256" t="s">
        <v>4283</v>
      </c>
      <c r="K4031" s="293" t="s">
        <v>1771</v>
      </c>
      <c r="L4031" s="251" t="s">
        <v>6950</v>
      </c>
      <c r="M4031" s="298" t="s">
        <v>6946</v>
      </c>
      <c r="N4031" s="353">
        <v>725</v>
      </c>
      <c r="O4031" s="296"/>
      <c r="P4031" s="297"/>
      <c r="Q4031" s="293"/>
      <c r="R4031" s="293"/>
      <c r="S4031" s="293"/>
    </row>
    <row r="4032" spans="1:19" ht="15">
      <c r="B4032" s="247">
        <f t="shared" si="37"/>
        <v>7469</v>
      </c>
      <c r="C4032" s="293" t="s">
        <v>427</v>
      </c>
      <c r="D4032" s="294" t="s">
        <v>6944</v>
      </c>
      <c r="E4032" s="455">
        <v>3000</v>
      </c>
      <c r="F4032" s="293" t="s">
        <v>865</v>
      </c>
      <c r="G4032" s="293" t="s">
        <v>7</v>
      </c>
      <c r="H4032" s="544" t="s">
        <v>6930</v>
      </c>
      <c r="I4032" s="293" t="s">
        <v>164</v>
      </c>
      <c r="J4032" s="256" t="s">
        <v>3381</v>
      </c>
      <c r="K4032" s="293" t="s">
        <v>1749</v>
      </c>
      <c r="L4032" s="251" t="s">
        <v>6951</v>
      </c>
      <c r="M4032" s="298" t="s">
        <v>6943</v>
      </c>
      <c r="N4032" s="353">
        <v>724</v>
      </c>
      <c r="O4032" s="296"/>
      <c r="P4032" s="297"/>
      <c r="Q4032" s="293"/>
      <c r="R4032" s="293"/>
      <c r="S4032" s="293"/>
    </row>
    <row r="4033" spans="2:19" ht="15">
      <c r="B4033" s="247">
        <f t="shared" si="37"/>
        <v>7470</v>
      </c>
      <c r="C4033" s="293" t="s">
        <v>5557</v>
      </c>
      <c r="D4033" s="294" t="s">
        <v>5990</v>
      </c>
      <c r="E4033" s="455">
        <v>2520</v>
      </c>
      <c r="F4033" s="293" t="s">
        <v>5982</v>
      </c>
      <c r="G4033" s="293" t="s">
        <v>7</v>
      </c>
      <c r="H4033" s="544" t="s">
        <v>6931</v>
      </c>
      <c r="I4033" s="293" t="s">
        <v>164</v>
      </c>
      <c r="J4033" s="256" t="s">
        <v>1800</v>
      </c>
      <c r="K4033" s="293" t="s">
        <v>243</v>
      </c>
      <c r="L4033" s="251" t="s">
        <v>6952</v>
      </c>
      <c r="M4033" s="298" t="s">
        <v>5989</v>
      </c>
      <c r="N4033" s="353">
        <v>646</v>
      </c>
      <c r="O4033" s="296"/>
      <c r="P4033" s="297"/>
      <c r="Q4033" s="293"/>
      <c r="R4033" s="293"/>
      <c r="S4033" s="293"/>
    </row>
    <row r="4034" spans="2:19" ht="15">
      <c r="B4034" s="247" t="s">
        <v>9128</v>
      </c>
      <c r="C4034" s="293" t="s">
        <v>429</v>
      </c>
      <c r="D4034" s="294" t="s">
        <v>6242</v>
      </c>
      <c r="E4034" s="455">
        <v>2000</v>
      </c>
      <c r="F4034" s="293" t="s">
        <v>163</v>
      </c>
      <c r="G4034" s="293" t="s">
        <v>7</v>
      </c>
      <c r="H4034" s="544">
        <v>45419</v>
      </c>
      <c r="I4034" s="293" t="s">
        <v>164</v>
      </c>
      <c r="J4034" s="256" t="s">
        <v>5224</v>
      </c>
      <c r="K4034" s="293" t="s">
        <v>1751</v>
      </c>
      <c r="L4034" s="251" t="s">
        <v>6693</v>
      </c>
      <c r="M4034" s="298" t="s">
        <v>6241</v>
      </c>
      <c r="N4034" s="353">
        <v>655</v>
      </c>
      <c r="O4034" s="296"/>
      <c r="P4034" s="297"/>
      <c r="Q4034" s="293"/>
      <c r="R4034" s="293"/>
      <c r="S4034" s="293"/>
    </row>
    <row r="4035" spans="2:19" ht="15">
      <c r="B4035" s="247">
        <f>B4033+1</f>
        <v>7471</v>
      </c>
      <c r="C4035" s="293" t="s">
        <v>427</v>
      </c>
      <c r="D4035" s="294" t="s">
        <v>2904</v>
      </c>
      <c r="E4035" s="267">
        <v>3500</v>
      </c>
      <c r="F4035" s="293" t="s">
        <v>865</v>
      </c>
      <c r="G4035" s="293" t="s">
        <v>4405</v>
      </c>
      <c r="H4035" s="544" t="s">
        <v>6937</v>
      </c>
      <c r="I4035" s="293" t="s">
        <v>164</v>
      </c>
      <c r="J4035" s="256" t="s">
        <v>3020</v>
      </c>
      <c r="K4035" s="293" t="s">
        <v>1770</v>
      </c>
      <c r="L4035" s="251" t="s">
        <v>6953</v>
      </c>
      <c r="M4035" s="298" t="s">
        <v>2903</v>
      </c>
      <c r="N4035" s="353">
        <v>431</v>
      </c>
      <c r="O4035" s="296"/>
      <c r="P4035" s="297"/>
      <c r="Q4035" s="293"/>
      <c r="R4035" s="293"/>
      <c r="S4035" s="293"/>
    </row>
    <row r="4036" spans="2:19" ht="15">
      <c r="B4036" s="247">
        <f t="shared" si="37"/>
        <v>7472</v>
      </c>
      <c r="C4036" s="293" t="s">
        <v>429</v>
      </c>
      <c r="D4036" s="294" t="s">
        <v>5019</v>
      </c>
      <c r="E4036" s="267">
        <v>800</v>
      </c>
      <c r="F4036" s="293" t="s">
        <v>865</v>
      </c>
      <c r="G4036" s="293" t="s">
        <v>4581</v>
      </c>
      <c r="H4036" s="544" t="s">
        <v>6937</v>
      </c>
      <c r="I4036" s="293" t="s">
        <v>634</v>
      </c>
      <c r="J4036" s="256" t="s">
        <v>4316</v>
      </c>
      <c r="K4036" s="293" t="s">
        <v>1770</v>
      </c>
      <c r="L4036" s="251" t="s">
        <v>6954</v>
      </c>
      <c r="M4036" s="298" t="s">
        <v>2682</v>
      </c>
      <c r="N4036" s="353">
        <v>381</v>
      </c>
      <c r="O4036" s="296"/>
      <c r="P4036" s="297"/>
      <c r="Q4036" s="293"/>
      <c r="R4036" s="293"/>
      <c r="S4036" s="293"/>
    </row>
    <row r="4037" spans="2:19" ht="15">
      <c r="B4037" s="247">
        <f t="shared" si="37"/>
        <v>7473</v>
      </c>
      <c r="C4037" s="293" t="s">
        <v>5557</v>
      </c>
      <c r="D4037" s="294" t="s">
        <v>6531</v>
      </c>
      <c r="E4037" s="267">
        <v>2275</v>
      </c>
      <c r="F4037" s="293" t="s">
        <v>163</v>
      </c>
      <c r="G4037" s="293" t="s">
        <v>4405</v>
      </c>
      <c r="H4037" s="544" t="s">
        <v>6937</v>
      </c>
      <c r="I4037" s="293" t="s">
        <v>164</v>
      </c>
      <c r="J4037" s="256" t="s">
        <v>2488</v>
      </c>
      <c r="K4037" s="293" t="s">
        <v>1751</v>
      </c>
      <c r="L4037" s="251" t="s">
        <v>6955</v>
      </c>
      <c r="M4037" s="298" t="s">
        <v>6530</v>
      </c>
      <c r="N4037" s="353">
        <v>686</v>
      </c>
      <c r="O4037" s="296"/>
      <c r="P4037" s="297"/>
      <c r="Q4037" s="293"/>
      <c r="R4037" s="293"/>
      <c r="S4037" s="293"/>
    </row>
    <row r="4038" spans="2:19" ht="15">
      <c r="B4038" s="247">
        <f t="shared" si="37"/>
        <v>7474</v>
      </c>
      <c r="C4038" s="293" t="s">
        <v>427</v>
      </c>
      <c r="D4038" s="294" t="s">
        <v>725</v>
      </c>
      <c r="E4038" s="267">
        <v>3350</v>
      </c>
      <c r="F4038" s="293" t="s">
        <v>2945</v>
      </c>
      <c r="G4038" s="293" t="s">
        <v>7</v>
      </c>
      <c r="H4038" s="544" t="s">
        <v>6957</v>
      </c>
      <c r="I4038" s="293" t="s">
        <v>164</v>
      </c>
      <c r="J4038" s="256" t="s">
        <v>6960</v>
      </c>
      <c r="K4038" s="293" t="s">
        <v>2946</v>
      </c>
      <c r="L4038" s="251" t="s">
        <v>6958</v>
      </c>
      <c r="M4038" s="298" t="s">
        <v>842</v>
      </c>
      <c r="N4038" s="353">
        <v>632</v>
      </c>
      <c r="O4038" s="296"/>
      <c r="P4038" s="297"/>
      <c r="Q4038" s="293"/>
      <c r="R4038" s="293"/>
      <c r="S4038" s="293"/>
    </row>
    <row r="4039" spans="2:19" ht="15">
      <c r="B4039" s="247">
        <f t="shared" si="37"/>
        <v>7475</v>
      </c>
      <c r="C4039" s="293" t="s">
        <v>429</v>
      </c>
      <c r="D4039" s="294" t="s">
        <v>4517</v>
      </c>
      <c r="E4039" s="267">
        <v>2800</v>
      </c>
      <c r="F4039" s="293" t="s">
        <v>198</v>
      </c>
      <c r="G4039" s="293" t="s">
        <v>7</v>
      </c>
      <c r="H4039" s="544" t="s">
        <v>6937</v>
      </c>
      <c r="I4039" s="293" t="s">
        <v>164</v>
      </c>
      <c r="J4039" s="256" t="s">
        <v>3542</v>
      </c>
      <c r="K4039" s="293" t="s">
        <v>1749</v>
      </c>
      <c r="L4039" s="251" t="s">
        <v>6959</v>
      </c>
      <c r="M4039" s="298" t="s">
        <v>4516</v>
      </c>
      <c r="N4039" s="353">
        <v>495</v>
      </c>
      <c r="O4039" s="296"/>
      <c r="P4039" s="297"/>
      <c r="Q4039" s="293"/>
      <c r="R4039" s="293"/>
      <c r="S4039" s="293"/>
    </row>
    <row r="4040" spans="2:19" ht="15">
      <c r="B4040" s="247">
        <f t="shared" si="37"/>
        <v>7476</v>
      </c>
      <c r="C4040" s="293" t="s">
        <v>427</v>
      </c>
      <c r="D4040" s="294" t="s">
        <v>4284</v>
      </c>
      <c r="E4040" s="267">
        <v>4200</v>
      </c>
      <c r="F4040" s="293" t="s">
        <v>518</v>
      </c>
      <c r="G4040" s="293" t="s">
        <v>7</v>
      </c>
      <c r="H4040" s="544" t="s">
        <v>6962</v>
      </c>
      <c r="I4040" s="293" t="s">
        <v>164</v>
      </c>
      <c r="J4040" s="256" t="s">
        <v>4688</v>
      </c>
      <c r="K4040" s="293" t="s">
        <v>1771</v>
      </c>
      <c r="L4040" s="251" t="s">
        <v>6969</v>
      </c>
      <c r="M4040" s="298" t="s">
        <v>4268</v>
      </c>
      <c r="N4040" s="353">
        <v>474</v>
      </c>
      <c r="O4040" s="296"/>
      <c r="P4040" s="297"/>
      <c r="Q4040" s="293"/>
      <c r="R4040" s="293"/>
      <c r="S4040" s="293"/>
    </row>
    <row r="4041" spans="2:19" ht="15">
      <c r="B4041" s="247">
        <f t="shared" si="37"/>
        <v>7477</v>
      </c>
      <c r="C4041" s="293" t="s">
        <v>294</v>
      </c>
      <c r="D4041" s="294" t="s">
        <v>6162</v>
      </c>
      <c r="E4041" s="267">
        <v>7500</v>
      </c>
      <c r="F4041" s="293" t="s">
        <v>163</v>
      </c>
      <c r="G4041" s="293" t="s">
        <v>7</v>
      </c>
      <c r="H4041" s="544" t="s">
        <v>6962</v>
      </c>
      <c r="I4041" s="293" t="s">
        <v>164</v>
      </c>
      <c r="J4041" s="256" t="s">
        <v>6974</v>
      </c>
      <c r="K4041" s="293" t="s">
        <v>1751</v>
      </c>
      <c r="L4041" s="251" t="s">
        <v>6970</v>
      </c>
      <c r="M4041" s="298" t="s">
        <v>6161</v>
      </c>
      <c r="N4041" s="353">
        <v>647</v>
      </c>
      <c r="O4041" s="296"/>
      <c r="P4041" s="297"/>
      <c r="Q4041" s="293"/>
      <c r="R4041" s="293"/>
      <c r="S4041" s="293"/>
    </row>
    <row r="4042" spans="2:19" ht="15">
      <c r="B4042" s="247" t="s">
        <v>7035</v>
      </c>
      <c r="C4042" s="293" t="s">
        <v>5557</v>
      </c>
      <c r="D4042" s="294" t="s">
        <v>6966</v>
      </c>
      <c r="E4042" s="267">
        <v>2520</v>
      </c>
      <c r="F4042" s="293" t="s">
        <v>6964</v>
      </c>
      <c r="G4042" s="293" t="s">
        <v>5631</v>
      </c>
      <c r="H4042" s="544" t="s">
        <v>6963</v>
      </c>
      <c r="I4042" s="293" t="s">
        <v>164</v>
      </c>
      <c r="J4042" s="256" t="s">
        <v>2555</v>
      </c>
      <c r="K4042" s="293" t="s">
        <v>6968</v>
      </c>
      <c r="L4042" s="251" t="s">
        <v>6971</v>
      </c>
      <c r="M4042" s="298" t="s">
        <v>6965</v>
      </c>
      <c r="N4042" s="353">
        <v>727</v>
      </c>
      <c r="O4042" s="296"/>
      <c r="P4042" s="297"/>
      <c r="Q4042" s="293"/>
      <c r="R4042" s="293"/>
      <c r="S4042" s="293"/>
    </row>
    <row r="4043" spans="2:19" ht="15">
      <c r="B4043" s="247">
        <f>B4041+1</f>
        <v>7478</v>
      </c>
      <c r="C4043" s="293" t="s">
        <v>429</v>
      </c>
      <c r="D4043" s="294" t="s">
        <v>375</v>
      </c>
      <c r="E4043" s="455">
        <v>2800</v>
      </c>
      <c r="F4043" s="293" t="s">
        <v>198</v>
      </c>
      <c r="G4043" s="293" t="s">
        <v>7</v>
      </c>
      <c r="H4043" s="544" t="s">
        <v>5533</v>
      </c>
      <c r="I4043" s="293" t="s">
        <v>164</v>
      </c>
      <c r="J4043" s="256" t="s">
        <v>5538</v>
      </c>
      <c r="K4043" s="293" t="s">
        <v>1749</v>
      </c>
      <c r="L4043" s="251" t="s">
        <v>5534</v>
      </c>
      <c r="M4043" s="298" t="s">
        <v>1164</v>
      </c>
      <c r="N4043" s="353">
        <v>468</v>
      </c>
      <c r="O4043" s="296"/>
      <c r="P4043" s="297"/>
      <c r="Q4043" s="293"/>
      <c r="R4043" s="293"/>
      <c r="S4043" s="293"/>
    </row>
    <row r="4044" spans="2:19" ht="15">
      <c r="B4044" s="247">
        <f t="shared" ref="B4044:B4070" si="38">B4043+1</f>
        <v>7479</v>
      </c>
      <c r="C4044" s="293" t="s">
        <v>427</v>
      </c>
      <c r="D4044" s="294" t="s">
        <v>6944</v>
      </c>
      <c r="E4044" s="267">
        <v>497</v>
      </c>
      <c r="F4044" s="293" t="s">
        <v>865</v>
      </c>
      <c r="G4044" s="293" t="s">
        <v>7</v>
      </c>
      <c r="H4044" s="544" t="s">
        <v>6957</v>
      </c>
      <c r="I4044" s="293" t="s">
        <v>164</v>
      </c>
      <c r="J4044" s="256" t="s">
        <v>6995</v>
      </c>
      <c r="K4044" s="293" t="s">
        <v>1770</v>
      </c>
      <c r="L4044" s="251" t="s">
        <v>6972</v>
      </c>
      <c r="M4044" s="298" t="s">
        <v>6943</v>
      </c>
      <c r="N4044" s="353">
        <v>724</v>
      </c>
      <c r="O4044" s="296"/>
      <c r="P4044" s="297"/>
      <c r="Q4044" s="293"/>
      <c r="R4044" s="293"/>
      <c r="S4044" s="293"/>
    </row>
    <row r="4045" spans="2:19" ht="15">
      <c r="B4045" s="247">
        <f t="shared" si="38"/>
        <v>7480</v>
      </c>
      <c r="C4045" s="293" t="s">
        <v>429</v>
      </c>
      <c r="D4045" s="294" t="s">
        <v>5324</v>
      </c>
      <c r="E4045" s="267">
        <v>1500</v>
      </c>
      <c r="F4045" s="293" t="s">
        <v>518</v>
      </c>
      <c r="G4045" s="293" t="s">
        <v>7</v>
      </c>
      <c r="H4045" s="544" t="s">
        <v>6957</v>
      </c>
      <c r="I4045" s="293" t="s">
        <v>164</v>
      </c>
      <c r="J4045" s="256" t="s">
        <v>3310</v>
      </c>
      <c r="K4045" s="293" t="s">
        <v>1771</v>
      </c>
      <c r="L4045" s="251" t="s">
        <v>6973</v>
      </c>
      <c r="M4045" s="298" t="s">
        <v>5323</v>
      </c>
      <c r="N4045" s="353">
        <v>589</v>
      </c>
      <c r="O4045" s="296"/>
      <c r="P4045" s="297"/>
      <c r="Q4045" s="293"/>
      <c r="R4045" s="293"/>
      <c r="S4045" s="293"/>
    </row>
    <row r="4046" spans="2:19" ht="15">
      <c r="B4046" s="247">
        <f t="shared" si="38"/>
        <v>7481</v>
      </c>
      <c r="C4046" s="293" t="s">
        <v>429</v>
      </c>
      <c r="D4046" s="294" t="s">
        <v>6979</v>
      </c>
      <c r="E4046" s="267">
        <v>1000</v>
      </c>
      <c r="F4046" s="293" t="s">
        <v>166</v>
      </c>
      <c r="G4046" s="293" t="s">
        <v>7</v>
      </c>
      <c r="H4046" s="544" t="s">
        <v>6975</v>
      </c>
      <c r="I4046" s="293" t="s">
        <v>6996</v>
      </c>
      <c r="J4046" s="256" t="s">
        <v>6997</v>
      </c>
      <c r="K4046" s="293" t="s">
        <v>903</v>
      </c>
      <c r="L4046" s="251" t="s">
        <v>6983</v>
      </c>
      <c r="M4046" s="298" t="s">
        <v>6978</v>
      </c>
      <c r="N4046" s="353">
        <v>729</v>
      </c>
      <c r="O4046" s="296"/>
      <c r="P4046" s="297"/>
      <c r="Q4046" s="293"/>
      <c r="R4046" s="293"/>
      <c r="S4046" s="293"/>
    </row>
    <row r="4047" spans="2:19" ht="15">
      <c r="B4047" s="247">
        <f t="shared" si="38"/>
        <v>7482</v>
      </c>
      <c r="C4047" s="293" t="s">
        <v>440</v>
      </c>
      <c r="D4047" s="294" t="s">
        <v>2222</v>
      </c>
      <c r="E4047" s="267">
        <v>5200</v>
      </c>
      <c r="F4047" s="293" t="s">
        <v>198</v>
      </c>
      <c r="G4047" s="293" t="s">
        <v>4314</v>
      </c>
      <c r="H4047" s="544" t="s">
        <v>6975</v>
      </c>
      <c r="I4047" s="293" t="s">
        <v>164</v>
      </c>
      <c r="J4047" s="256" t="s">
        <v>7003</v>
      </c>
      <c r="K4047" s="293" t="s">
        <v>1749</v>
      </c>
      <c r="L4047" s="251" t="s">
        <v>6984</v>
      </c>
      <c r="M4047" s="298" t="s">
        <v>2013</v>
      </c>
      <c r="N4047" s="353">
        <v>728</v>
      </c>
      <c r="O4047" s="296"/>
      <c r="P4047" s="297"/>
      <c r="Q4047" s="293"/>
      <c r="R4047" s="293"/>
      <c r="S4047" s="293"/>
    </row>
    <row r="4048" spans="2:19" ht="15">
      <c r="B4048" s="247">
        <f t="shared" si="38"/>
        <v>7483</v>
      </c>
      <c r="C4048" s="293" t="s">
        <v>429</v>
      </c>
      <c r="D4048" s="294" t="s">
        <v>4525</v>
      </c>
      <c r="E4048" s="267">
        <v>3497</v>
      </c>
      <c r="F4048" s="293" t="s">
        <v>198</v>
      </c>
      <c r="G4048" s="293" t="s">
        <v>7</v>
      </c>
      <c r="H4048" s="544" t="s">
        <v>6975</v>
      </c>
      <c r="I4048" s="293" t="s">
        <v>164</v>
      </c>
      <c r="J4048" s="256" t="s">
        <v>4980</v>
      </c>
      <c r="K4048" s="293" t="s">
        <v>1749</v>
      </c>
      <c r="L4048" s="251" t="s">
        <v>6985</v>
      </c>
      <c r="M4048" s="298" t="s">
        <v>4524</v>
      </c>
      <c r="N4048" s="353">
        <v>497</v>
      </c>
      <c r="O4048" s="296"/>
      <c r="P4048" s="297"/>
      <c r="Q4048" s="293"/>
      <c r="R4048" s="293"/>
      <c r="S4048" s="293"/>
    </row>
    <row r="4049" spans="2:19" ht="15">
      <c r="B4049" s="247">
        <f t="shared" si="38"/>
        <v>7484</v>
      </c>
      <c r="C4049" s="293" t="s">
        <v>427</v>
      </c>
      <c r="D4049" s="294" t="s">
        <v>6384</v>
      </c>
      <c r="E4049" s="267">
        <v>5200</v>
      </c>
      <c r="F4049" s="293" t="s">
        <v>198</v>
      </c>
      <c r="G4049" s="293" t="s">
        <v>7</v>
      </c>
      <c r="H4049" s="544" t="s">
        <v>6976</v>
      </c>
      <c r="I4049" s="293" t="s">
        <v>164</v>
      </c>
      <c r="J4049" s="256" t="s">
        <v>7004</v>
      </c>
      <c r="K4049" s="293" t="s">
        <v>1749</v>
      </c>
      <c r="L4049" s="251" t="s">
        <v>6986</v>
      </c>
      <c r="M4049" s="298" t="s">
        <v>6383</v>
      </c>
      <c r="N4049" s="353">
        <v>677</v>
      </c>
      <c r="O4049" s="296"/>
      <c r="P4049" s="297"/>
      <c r="Q4049" s="293"/>
      <c r="R4049" s="293"/>
      <c r="S4049" s="293"/>
    </row>
    <row r="4050" spans="2:19" ht="15">
      <c r="B4050" s="247">
        <f t="shared" si="38"/>
        <v>7485</v>
      </c>
      <c r="C4050" s="293" t="s">
        <v>427</v>
      </c>
      <c r="D4050" s="294" t="s">
        <v>5019</v>
      </c>
      <c r="E4050" s="267">
        <v>5600</v>
      </c>
      <c r="F4050" s="293" t="s">
        <v>865</v>
      </c>
      <c r="G4050" s="293" t="s">
        <v>4314</v>
      </c>
      <c r="H4050" s="544" t="s">
        <v>6987</v>
      </c>
      <c r="I4050" s="293" t="s">
        <v>634</v>
      </c>
      <c r="J4050" s="256" t="s">
        <v>694</v>
      </c>
      <c r="K4050" s="293" t="s">
        <v>1770</v>
      </c>
      <c r="L4050" s="251" t="s">
        <v>6989</v>
      </c>
      <c r="M4050" s="298" t="s">
        <v>2682</v>
      </c>
      <c r="N4050" s="353">
        <v>381</v>
      </c>
      <c r="O4050" s="296"/>
      <c r="P4050" s="297"/>
      <c r="Q4050" s="293"/>
      <c r="R4050" s="293"/>
      <c r="S4050" s="293"/>
    </row>
    <row r="4051" spans="2:19" ht="15">
      <c r="B4051" s="247">
        <f t="shared" si="38"/>
        <v>7486</v>
      </c>
      <c r="C4051" s="293" t="s">
        <v>429</v>
      </c>
      <c r="D4051" s="294" t="s">
        <v>420</v>
      </c>
      <c r="E4051" s="267">
        <v>4335</v>
      </c>
      <c r="F4051" s="293" t="s">
        <v>198</v>
      </c>
      <c r="G4051" s="293" t="s">
        <v>4314</v>
      </c>
      <c r="H4051" s="544" t="s">
        <v>6987</v>
      </c>
      <c r="I4051" s="293" t="s">
        <v>164</v>
      </c>
      <c r="J4051" s="256" t="s">
        <v>7002</v>
      </c>
      <c r="K4051" s="293" t="s">
        <v>1749</v>
      </c>
      <c r="L4051" s="251" t="s">
        <v>6990</v>
      </c>
      <c r="M4051" s="298" t="s">
        <v>1457</v>
      </c>
      <c r="N4051" s="353">
        <v>462</v>
      </c>
      <c r="O4051" s="296"/>
      <c r="P4051" s="297"/>
      <c r="Q4051" s="293"/>
      <c r="R4051" s="293"/>
      <c r="S4051" s="293"/>
    </row>
    <row r="4052" spans="2:19" ht="15">
      <c r="B4052" s="247">
        <f t="shared" si="38"/>
        <v>7487</v>
      </c>
      <c r="C4052" s="293" t="s">
        <v>294</v>
      </c>
      <c r="D4052" s="294" t="s">
        <v>6609</v>
      </c>
      <c r="E4052" s="267">
        <v>10000</v>
      </c>
      <c r="F4052" s="293" t="s">
        <v>255</v>
      </c>
      <c r="G4052" s="293" t="s">
        <v>7</v>
      </c>
      <c r="H4052" s="544" t="s">
        <v>6988</v>
      </c>
      <c r="I4052" s="293" t="s">
        <v>164</v>
      </c>
      <c r="J4052" s="256" t="s">
        <v>7005</v>
      </c>
      <c r="K4052" s="293" t="s">
        <v>1774</v>
      </c>
      <c r="L4052" s="251" t="s">
        <v>6991</v>
      </c>
      <c r="M4052" s="298" t="s">
        <v>6608</v>
      </c>
      <c r="N4052" s="353">
        <v>695</v>
      </c>
      <c r="O4052" s="296"/>
      <c r="P4052" s="297"/>
      <c r="Q4052" s="293"/>
      <c r="R4052" s="293"/>
      <c r="S4052" s="293"/>
    </row>
    <row r="4053" spans="2:19" ht="15">
      <c r="B4053" s="247">
        <f t="shared" si="38"/>
        <v>7488</v>
      </c>
      <c r="C4053" s="293" t="s">
        <v>429</v>
      </c>
      <c r="D4053" s="294" t="s">
        <v>106</v>
      </c>
      <c r="E4053" s="267">
        <v>5200</v>
      </c>
      <c r="F4053" s="293" t="s">
        <v>198</v>
      </c>
      <c r="G4053" s="293" t="s">
        <v>4314</v>
      </c>
      <c r="H4053" s="544" t="s">
        <v>6988</v>
      </c>
      <c r="I4053" s="293" t="s">
        <v>164</v>
      </c>
      <c r="J4053" s="256" t="s">
        <v>3020</v>
      </c>
      <c r="K4053" s="293" t="s">
        <v>1749</v>
      </c>
      <c r="L4053" s="251" t="s">
        <v>6992</v>
      </c>
      <c r="M4053" s="298" t="s">
        <v>107</v>
      </c>
      <c r="N4053" s="353">
        <v>463</v>
      </c>
      <c r="O4053" s="296"/>
      <c r="P4053" s="297"/>
      <c r="Q4053" s="293"/>
      <c r="R4053" s="293"/>
      <c r="S4053" s="293"/>
    </row>
    <row r="4054" spans="2:19" ht="15">
      <c r="B4054" s="247">
        <f t="shared" si="38"/>
        <v>7489</v>
      </c>
      <c r="C4054" s="293" t="s">
        <v>294</v>
      </c>
      <c r="D4054" s="294" t="s">
        <v>6232</v>
      </c>
      <c r="E4054" s="267">
        <v>5000</v>
      </c>
      <c r="F4054" s="293" t="s">
        <v>255</v>
      </c>
      <c r="G4054" s="293" t="s">
        <v>4314</v>
      </c>
      <c r="H4054" s="544" t="s">
        <v>6988</v>
      </c>
      <c r="I4054" s="293" t="s">
        <v>164</v>
      </c>
      <c r="J4054" s="256" t="s">
        <v>6998</v>
      </c>
      <c r="K4054" s="293" t="s">
        <v>1774</v>
      </c>
      <c r="L4054" s="251" t="s">
        <v>6993</v>
      </c>
      <c r="M4054" s="298" t="s">
        <v>6231</v>
      </c>
      <c r="N4054" s="353">
        <v>653</v>
      </c>
      <c r="O4054" s="296"/>
      <c r="P4054" s="297"/>
      <c r="Q4054" s="293"/>
      <c r="R4054" s="293"/>
      <c r="S4054" s="293"/>
    </row>
    <row r="4055" spans="2:19" ht="15">
      <c r="B4055" s="247">
        <f t="shared" si="38"/>
        <v>7490</v>
      </c>
      <c r="C4055" s="293" t="s">
        <v>294</v>
      </c>
      <c r="D4055" s="294" t="s">
        <v>6232</v>
      </c>
      <c r="E4055" s="267">
        <v>10000</v>
      </c>
      <c r="F4055" s="293" t="s">
        <v>255</v>
      </c>
      <c r="G4055" s="293" t="s">
        <v>4314</v>
      </c>
      <c r="H4055" s="544" t="s">
        <v>6988</v>
      </c>
      <c r="I4055" s="293" t="s">
        <v>164</v>
      </c>
      <c r="J4055" s="256" t="s">
        <v>6999</v>
      </c>
      <c r="K4055" s="293" t="s">
        <v>1774</v>
      </c>
      <c r="L4055" s="251" t="s">
        <v>6994</v>
      </c>
      <c r="M4055" s="298" t="s">
        <v>6231</v>
      </c>
      <c r="N4055" s="353">
        <v>653</v>
      </c>
      <c r="O4055" s="296"/>
      <c r="P4055" s="297"/>
      <c r="Q4055" s="293"/>
      <c r="R4055" s="293"/>
      <c r="S4055" s="293"/>
    </row>
    <row r="4056" spans="2:19" ht="15">
      <c r="B4056" s="247">
        <f t="shared" si="38"/>
        <v>7491</v>
      </c>
      <c r="C4056" s="293" t="s">
        <v>427</v>
      </c>
      <c r="D4056" s="294" t="s">
        <v>6947</v>
      </c>
      <c r="E4056" s="455">
        <v>2275</v>
      </c>
      <c r="F4056" s="293" t="s">
        <v>518</v>
      </c>
      <c r="G4056" s="293" t="s">
        <v>7</v>
      </c>
      <c r="H4056" s="544" t="s">
        <v>6975</v>
      </c>
      <c r="I4056" s="293" t="s">
        <v>164</v>
      </c>
      <c r="J4056" s="256" t="s">
        <v>6319</v>
      </c>
      <c r="K4056" s="293" t="s">
        <v>1771</v>
      </c>
      <c r="L4056" s="251" t="s">
        <v>7001</v>
      </c>
      <c r="M4056" s="298" t="s">
        <v>6946</v>
      </c>
      <c r="N4056" s="353">
        <v>725</v>
      </c>
      <c r="O4056" s="296"/>
      <c r="P4056" s="297"/>
      <c r="Q4056" s="293"/>
      <c r="R4056" s="293"/>
      <c r="S4056" s="293"/>
    </row>
    <row r="4057" spans="2:19" ht="15">
      <c r="B4057" s="247">
        <f t="shared" si="38"/>
        <v>7492</v>
      </c>
      <c r="C4057" s="293" t="s">
        <v>429</v>
      </c>
      <c r="D4057" s="294" t="s">
        <v>6467</v>
      </c>
      <c r="E4057" s="455">
        <v>7050</v>
      </c>
      <c r="F4057" s="293" t="s">
        <v>198</v>
      </c>
      <c r="G4057" s="293" t="s">
        <v>5631</v>
      </c>
      <c r="H4057" s="544" t="s">
        <v>7006</v>
      </c>
      <c r="I4057" s="293" t="s">
        <v>164</v>
      </c>
      <c r="J4057" s="256" t="s">
        <v>7013</v>
      </c>
      <c r="K4057" s="293" t="s">
        <v>1749</v>
      </c>
      <c r="L4057" s="251">
        <v>2292996</v>
      </c>
      <c r="M4057" s="298" t="s">
        <v>6466</v>
      </c>
      <c r="N4057" s="353">
        <v>582</v>
      </c>
      <c r="O4057" s="296"/>
      <c r="P4057" s="297"/>
      <c r="Q4057" s="293"/>
      <c r="R4057" s="293"/>
      <c r="S4057" s="293"/>
    </row>
    <row r="4058" spans="2:19" ht="15">
      <c r="B4058" s="247">
        <f t="shared" si="38"/>
        <v>7493</v>
      </c>
      <c r="C4058" s="293" t="s">
        <v>427</v>
      </c>
      <c r="D4058" s="294" t="s">
        <v>6696</v>
      </c>
      <c r="E4058" s="455">
        <v>2275</v>
      </c>
      <c r="F4058" s="293" t="s">
        <v>303</v>
      </c>
      <c r="G4058" s="293" t="s">
        <v>7</v>
      </c>
      <c r="H4058" s="544" t="s">
        <v>7007</v>
      </c>
      <c r="I4058" s="293" t="s">
        <v>164</v>
      </c>
      <c r="J4058" s="256" t="s">
        <v>3641</v>
      </c>
      <c r="K4058" s="293" t="s">
        <v>1775</v>
      </c>
      <c r="L4058" s="251" t="s">
        <v>7009</v>
      </c>
      <c r="M4058" s="298" t="s">
        <v>6695</v>
      </c>
      <c r="N4058" s="353">
        <v>698</v>
      </c>
      <c r="O4058" s="296"/>
      <c r="P4058" s="297"/>
      <c r="Q4058" s="293"/>
      <c r="R4058" s="293"/>
      <c r="S4058" s="293"/>
    </row>
    <row r="4059" spans="2:19" ht="15">
      <c r="B4059" s="247">
        <f t="shared" si="38"/>
        <v>7494</v>
      </c>
      <c r="C4059" s="293" t="s">
        <v>429</v>
      </c>
      <c r="D4059" s="294" t="s">
        <v>5324</v>
      </c>
      <c r="E4059" s="455">
        <v>300</v>
      </c>
      <c r="F4059" s="293" t="s">
        <v>518</v>
      </c>
      <c r="G4059" s="293" t="s">
        <v>7</v>
      </c>
      <c r="H4059" s="544" t="s">
        <v>7008</v>
      </c>
      <c r="I4059" s="293" t="s">
        <v>164</v>
      </c>
      <c r="J4059" s="256" t="s">
        <v>7014</v>
      </c>
      <c r="K4059" s="293" t="s">
        <v>1771</v>
      </c>
      <c r="L4059" s="251" t="s">
        <v>7010</v>
      </c>
      <c r="M4059" s="298" t="s">
        <v>5323</v>
      </c>
      <c r="N4059" s="353">
        <v>589</v>
      </c>
      <c r="O4059" s="296"/>
      <c r="P4059" s="297"/>
      <c r="Q4059" s="293"/>
      <c r="R4059" s="293"/>
      <c r="S4059" s="293"/>
    </row>
    <row r="4060" spans="2:19" ht="15">
      <c r="B4060" s="247">
        <f t="shared" si="38"/>
        <v>7495</v>
      </c>
      <c r="C4060" s="293" t="s">
        <v>427</v>
      </c>
      <c r="D4060" s="294" t="s">
        <v>361</v>
      </c>
      <c r="E4060" s="455">
        <v>2800</v>
      </c>
      <c r="F4060" s="293" t="s">
        <v>198</v>
      </c>
      <c r="G4060" s="293" t="s">
        <v>7</v>
      </c>
      <c r="H4060" s="544" t="s">
        <v>7006</v>
      </c>
      <c r="I4060" s="293" t="s">
        <v>164</v>
      </c>
      <c r="J4060" s="256" t="s">
        <v>3666</v>
      </c>
      <c r="K4060" s="293" t="s">
        <v>1749</v>
      </c>
      <c r="L4060" s="251" t="s">
        <v>7011</v>
      </c>
      <c r="M4060" s="298" t="s">
        <v>1176</v>
      </c>
      <c r="N4060" s="353">
        <v>465</v>
      </c>
      <c r="O4060" s="296"/>
      <c r="P4060" s="297"/>
      <c r="Q4060" s="293"/>
      <c r="R4060" s="293"/>
      <c r="S4060" s="293"/>
    </row>
    <row r="4061" spans="2:19" ht="15">
      <c r="B4061" s="247">
        <f t="shared" si="38"/>
        <v>7496</v>
      </c>
      <c r="C4061" s="293" t="s">
        <v>429</v>
      </c>
      <c r="D4061" s="294" t="s">
        <v>989</v>
      </c>
      <c r="E4061" s="455">
        <v>8400</v>
      </c>
      <c r="F4061" s="293" t="s">
        <v>163</v>
      </c>
      <c r="G4061" s="293" t="s">
        <v>7</v>
      </c>
      <c r="H4061" s="544" t="s">
        <v>7006</v>
      </c>
      <c r="I4061" s="293" t="s">
        <v>164</v>
      </c>
      <c r="J4061" s="256" t="s">
        <v>7015</v>
      </c>
      <c r="K4061" s="293" t="s">
        <v>1751</v>
      </c>
      <c r="L4061" s="251" t="s">
        <v>7012</v>
      </c>
      <c r="M4061" s="298" t="s">
        <v>987</v>
      </c>
      <c r="N4061" s="353">
        <v>471</v>
      </c>
      <c r="O4061" s="296"/>
      <c r="P4061" s="297"/>
      <c r="Q4061" s="293"/>
      <c r="R4061" s="293"/>
      <c r="S4061" s="293"/>
    </row>
    <row r="4062" spans="2:19" ht="15">
      <c r="B4062" s="247">
        <f t="shared" si="38"/>
        <v>7497</v>
      </c>
      <c r="C4062" s="293" t="s">
        <v>427</v>
      </c>
      <c r="D4062" s="294" t="s">
        <v>6567</v>
      </c>
      <c r="E4062" s="455">
        <v>10000</v>
      </c>
      <c r="F4062" s="293" t="s">
        <v>2050</v>
      </c>
      <c r="G4062" s="293" t="s">
        <v>7</v>
      </c>
      <c r="H4062" s="544" t="s">
        <v>7017</v>
      </c>
      <c r="I4062" s="293" t="s">
        <v>164</v>
      </c>
      <c r="J4062" s="256" t="s">
        <v>7020</v>
      </c>
      <c r="K4062" s="293" t="s">
        <v>1770</v>
      </c>
      <c r="L4062" s="251" t="s">
        <v>7018</v>
      </c>
      <c r="M4062" s="298" t="s">
        <v>6566</v>
      </c>
      <c r="N4062" s="353">
        <v>689</v>
      </c>
      <c r="O4062" s="296"/>
      <c r="P4062" s="297"/>
      <c r="Q4062" s="293"/>
      <c r="R4062" s="293"/>
      <c r="S4062" s="293"/>
    </row>
    <row r="4063" spans="2:19" ht="15">
      <c r="B4063" s="247">
        <f t="shared" si="38"/>
        <v>7498</v>
      </c>
      <c r="C4063" s="293" t="s">
        <v>294</v>
      </c>
      <c r="D4063" s="294" t="s">
        <v>6938</v>
      </c>
      <c r="E4063" s="455">
        <v>10000</v>
      </c>
      <c r="F4063" s="293" t="s">
        <v>198</v>
      </c>
      <c r="G4063" s="293" t="s">
        <v>7</v>
      </c>
      <c r="H4063" s="544" t="s">
        <v>6907</v>
      </c>
      <c r="I4063" s="293" t="s">
        <v>164</v>
      </c>
      <c r="J4063" s="256" t="s">
        <v>7021</v>
      </c>
      <c r="K4063" s="293" t="s">
        <v>1749</v>
      </c>
      <c r="L4063" s="251" t="s">
        <v>7019</v>
      </c>
      <c r="M4063" s="298" t="s">
        <v>7041</v>
      </c>
      <c r="N4063" s="353">
        <v>722</v>
      </c>
      <c r="O4063" s="296"/>
      <c r="P4063" s="297"/>
      <c r="Q4063" s="293"/>
      <c r="R4063" s="293"/>
      <c r="S4063" s="293"/>
    </row>
    <row r="4064" spans="2:19" ht="15">
      <c r="B4064" s="247">
        <f t="shared" si="38"/>
        <v>7499</v>
      </c>
      <c r="C4064" s="293" t="s">
        <v>294</v>
      </c>
      <c r="D4064" s="294" t="s">
        <v>6386</v>
      </c>
      <c r="E4064" s="455">
        <v>10000</v>
      </c>
      <c r="F4064" s="293" t="s">
        <v>198</v>
      </c>
      <c r="G4064" s="293" t="s">
        <v>7</v>
      </c>
      <c r="H4064" s="544" t="s">
        <v>7022</v>
      </c>
      <c r="I4064" s="293" t="s">
        <v>164</v>
      </c>
      <c r="J4064" s="256" t="s">
        <v>7799</v>
      </c>
      <c r="K4064" s="293" t="s">
        <v>1749</v>
      </c>
      <c r="L4064" s="251" t="s">
        <v>7023</v>
      </c>
      <c r="M4064" s="298" t="s">
        <v>6312</v>
      </c>
      <c r="N4064" s="353">
        <v>660</v>
      </c>
      <c r="O4064" s="296"/>
      <c r="P4064" s="297"/>
      <c r="Q4064" s="293"/>
      <c r="R4064" s="293"/>
      <c r="S4064" s="293"/>
    </row>
    <row r="4065" spans="2:19" ht="15">
      <c r="B4065" s="247">
        <f t="shared" si="38"/>
        <v>7500</v>
      </c>
      <c r="C4065" s="293" t="s">
        <v>427</v>
      </c>
      <c r="D4065" s="294" t="s">
        <v>6727</v>
      </c>
      <c r="E4065" s="455">
        <v>3497</v>
      </c>
      <c r="F4065" s="293" t="s">
        <v>865</v>
      </c>
      <c r="G4065" s="293" t="s">
        <v>7</v>
      </c>
      <c r="H4065" s="544" t="s">
        <v>7022</v>
      </c>
      <c r="I4065" s="293" t="s">
        <v>164</v>
      </c>
      <c r="J4065" s="256" t="s">
        <v>6447</v>
      </c>
      <c r="K4065" s="293" t="s">
        <v>1770</v>
      </c>
      <c r="L4065" s="251" t="s">
        <v>7024</v>
      </c>
      <c r="M4065" s="298" t="s">
        <v>6726</v>
      </c>
      <c r="N4065" s="353">
        <v>700</v>
      </c>
      <c r="O4065" s="296"/>
      <c r="P4065" s="297"/>
      <c r="Q4065" s="293"/>
      <c r="R4065" s="293"/>
      <c r="S4065" s="293"/>
    </row>
    <row r="4066" spans="2:19" ht="15">
      <c r="B4066" s="247">
        <f t="shared" si="38"/>
        <v>7501</v>
      </c>
      <c r="C4066" s="293" t="s">
        <v>429</v>
      </c>
      <c r="D4066" s="294" t="s">
        <v>557</v>
      </c>
      <c r="E4066" s="455">
        <v>5200</v>
      </c>
      <c r="F4066" s="293" t="s">
        <v>198</v>
      </c>
      <c r="G4066" s="293" t="s">
        <v>7</v>
      </c>
      <c r="H4066" s="544" t="s">
        <v>7017</v>
      </c>
      <c r="I4066" s="293" t="s">
        <v>164</v>
      </c>
      <c r="J4066" s="256" t="s">
        <v>3188</v>
      </c>
      <c r="K4066" s="293" t="s">
        <v>1749</v>
      </c>
      <c r="L4066" s="251" t="s">
        <v>7025</v>
      </c>
      <c r="M4066" s="298" t="s">
        <v>127</v>
      </c>
      <c r="N4066" s="353">
        <v>577</v>
      </c>
      <c r="O4066" s="296"/>
      <c r="P4066" s="297"/>
      <c r="Q4066" s="293"/>
      <c r="R4066" s="293"/>
      <c r="S4066" s="293"/>
    </row>
    <row r="4067" spans="2:19" ht="15">
      <c r="B4067" s="247">
        <f t="shared" si="38"/>
        <v>7502</v>
      </c>
      <c r="C4067" s="293" t="s">
        <v>429</v>
      </c>
      <c r="D4067" s="294" t="s">
        <v>5404</v>
      </c>
      <c r="E4067" s="455">
        <v>1600</v>
      </c>
      <c r="F4067" s="293" t="s">
        <v>166</v>
      </c>
      <c r="G4067" s="293" t="s">
        <v>7</v>
      </c>
      <c r="H4067" s="544" t="s">
        <v>7026</v>
      </c>
      <c r="I4067" s="293" t="s">
        <v>164</v>
      </c>
      <c r="J4067" s="256" t="s">
        <v>7031</v>
      </c>
      <c r="K4067" s="293" t="s">
        <v>903</v>
      </c>
      <c r="L4067" s="251" t="s">
        <v>7027</v>
      </c>
      <c r="M4067" s="298" t="s">
        <v>5403</v>
      </c>
      <c r="N4067" s="353">
        <v>594</v>
      </c>
      <c r="O4067" s="296"/>
      <c r="P4067" s="297"/>
      <c r="Q4067" s="293"/>
      <c r="R4067" s="293"/>
      <c r="S4067" s="293"/>
    </row>
    <row r="4068" spans="2:19" ht="15">
      <c r="B4068" s="247">
        <f t="shared" si="38"/>
        <v>7503</v>
      </c>
      <c r="C4068" s="293" t="s">
        <v>427</v>
      </c>
      <c r="D4068" s="294" t="s">
        <v>6469</v>
      </c>
      <c r="E4068" s="455">
        <v>3497</v>
      </c>
      <c r="F4068" s="293" t="s">
        <v>255</v>
      </c>
      <c r="G4068" s="293" t="s">
        <v>7</v>
      </c>
      <c r="H4068" s="544" t="s">
        <v>7026</v>
      </c>
      <c r="I4068" s="293" t="s">
        <v>164</v>
      </c>
      <c r="J4068" s="256" t="s">
        <v>8839</v>
      </c>
      <c r="K4068" s="293" t="s">
        <v>1774</v>
      </c>
      <c r="L4068" s="251" t="s">
        <v>7028</v>
      </c>
      <c r="M4068" s="298" t="s">
        <v>6468</v>
      </c>
      <c r="N4068" s="353">
        <v>684</v>
      </c>
      <c r="O4068" s="296"/>
      <c r="P4068" s="297"/>
      <c r="Q4068" s="293"/>
      <c r="R4068" s="293"/>
      <c r="S4068" s="293"/>
    </row>
    <row r="4069" spans="2:19" ht="15">
      <c r="B4069" s="247">
        <f t="shared" si="38"/>
        <v>7504</v>
      </c>
      <c r="C4069" s="293" t="s">
        <v>429</v>
      </c>
      <c r="D4069" s="294" t="s">
        <v>3860</v>
      </c>
      <c r="E4069" s="455">
        <v>3497</v>
      </c>
      <c r="F4069" s="293" t="s">
        <v>865</v>
      </c>
      <c r="G4069" s="293" t="s">
        <v>7</v>
      </c>
      <c r="H4069" s="544" t="s">
        <v>7026</v>
      </c>
      <c r="I4069" s="293" t="s">
        <v>164</v>
      </c>
      <c r="J4069" s="256" t="s">
        <v>3020</v>
      </c>
      <c r="K4069" s="293" t="s">
        <v>1770</v>
      </c>
      <c r="L4069" s="251" t="s">
        <v>7029</v>
      </c>
      <c r="M4069" s="298" t="s">
        <v>6663</v>
      </c>
      <c r="N4069" s="353">
        <v>461</v>
      </c>
      <c r="O4069" s="296"/>
      <c r="P4069" s="297"/>
      <c r="Q4069" s="293"/>
      <c r="R4069" s="293"/>
      <c r="S4069" s="293"/>
    </row>
    <row r="4070" spans="2:19" ht="15">
      <c r="B4070" s="247">
        <f t="shared" si="38"/>
        <v>7505</v>
      </c>
      <c r="C4070" s="293" t="s">
        <v>429</v>
      </c>
      <c r="D4070" s="294" t="s">
        <v>4468</v>
      </c>
      <c r="E4070" s="455">
        <v>97437.49</v>
      </c>
      <c r="F4070" s="293" t="s">
        <v>518</v>
      </c>
      <c r="G4070" s="293" t="s">
        <v>7</v>
      </c>
      <c r="H4070" s="544" t="s">
        <v>7026</v>
      </c>
      <c r="I4070" s="293" t="s">
        <v>164</v>
      </c>
      <c r="J4070" s="256" t="s">
        <v>7032</v>
      </c>
      <c r="K4070" s="293" t="s">
        <v>2038</v>
      </c>
      <c r="L4070" s="251" t="s">
        <v>7030</v>
      </c>
      <c r="M4070" s="298" t="s">
        <v>2834</v>
      </c>
      <c r="N4070" s="353">
        <v>411</v>
      </c>
      <c r="O4070" s="296"/>
      <c r="P4070" s="297"/>
      <c r="Q4070" s="293"/>
      <c r="R4070" s="293"/>
      <c r="S4070" s="293"/>
    </row>
    <row r="4071" spans="2:19" ht="15">
      <c r="B4071" s="247" t="s">
        <v>7036</v>
      </c>
      <c r="C4071" s="293" t="s">
        <v>5557</v>
      </c>
      <c r="D4071" s="294" t="s">
        <v>5984</v>
      </c>
      <c r="E4071" s="455">
        <v>2000</v>
      </c>
      <c r="F4071" s="293" t="s">
        <v>6964</v>
      </c>
      <c r="G4071" s="293" t="s">
        <v>5631</v>
      </c>
      <c r="H4071" s="544" t="s">
        <v>7007</v>
      </c>
      <c r="I4071" s="293" t="s">
        <v>164</v>
      </c>
      <c r="J4071" s="256" t="s">
        <v>2586</v>
      </c>
      <c r="K4071" s="293" t="s">
        <v>6968</v>
      </c>
      <c r="L4071" s="251" t="s">
        <v>7034</v>
      </c>
      <c r="M4071" s="298" t="s">
        <v>5983</v>
      </c>
      <c r="N4071" s="353">
        <v>730</v>
      </c>
      <c r="O4071" s="296"/>
      <c r="P4071" s="297"/>
      <c r="Q4071" s="293"/>
      <c r="R4071" s="293"/>
      <c r="S4071" s="293"/>
    </row>
    <row r="4072" spans="2:19" ht="15">
      <c r="B4072" s="247">
        <f>B4070+1</f>
        <v>7506</v>
      </c>
      <c r="C4072" s="293" t="s">
        <v>429</v>
      </c>
      <c r="D4072" s="294" t="s">
        <v>4523</v>
      </c>
      <c r="E4072" s="455">
        <v>5200</v>
      </c>
      <c r="F4072" s="293" t="s">
        <v>865</v>
      </c>
      <c r="G4072" s="293" t="s">
        <v>7</v>
      </c>
      <c r="H4072" s="544" t="s">
        <v>7043</v>
      </c>
      <c r="I4072" s="293" t="s">
        <v>164</v>
      </c>
      <c r="J4072" s="256" t="s">
        <v>2632</v>
      </c>
      <c r="K4072" s="293" t="s">
        <v>1770</v>
      </c>
      <c r="L4072" s="251" t="s">
        <v>7044</v>
      </c>
      <c r="M4072" s="298" t="s">
        <v>4522</v>
      </c>
      <c r="N4072" s="353">
        <v>496</v>
      </c>
      <c r="O4072" s="296"/>
      <c r="P4072" s="297"/>
      <c r="Q4072" s="293"/>
      <c r="R4072" s="293"/>
      <c r="S4072" s="293"/>
    </row>
    <row r="4073" spans="2:19" ht="15">
      <c r="B4073" s="247">
        <f t="shared" ref="B4073:B4084" si="39">B4072+1</f>
        <v>7507</v>
      </c>
      <c r="C4073" s="293" t="s">
        <v>429</v>
      </c>
      <c r="D4073" s="294" t="s">
        <v>5647</v>
      </c>
      <c r="E4073" s="455">
        <v>2275</v>
      </c>
      <c r="F4073" s="293" t="s">
        <v>163</v>
      </c>
      <c r="G4073" s="293" t="s">
        <v>7</v>
      </c>
      <c r="H4073" s="544" t="s">
        <v>7043</v>
      </c>
      <c r="I4073" s="293" t="s">
        <v>164</v>
      </c>
      <c r="J4073" s="256" t="s">
        <v>3170</v>
      </c>
      <c r="K4073" s="293" t="s">
        <v>1751</v>
      </c>
      <c r="L4073" s="251" t="s">
        <v>7045</v>
      </c>
      <c r="M4073" s="298" t="s">
        <v>5646</v>
      </c>
      <c r="N4073" s="353">
        <v>610</v>
      </c>
      <c r="O4073" s="296"/>
      <c r="P4073" s="297"/>
      <c r="Q4073" s="293"/>
      <c r="R4073" s="293"/>
      <c r="S4073" s="293"/>
    </row>
    <row r="4074" spans="2:19" ht="15">
      <c r="B4074" s="247">
        <f t="shared" si="39"/>
        <v>7508</v>
      </c>
      <c r="C4074" s="293" t="s">
        <v>427</v>
      </c>
      <c r="D4074" s="294" t="s">
        <v>6333</v>
      </c>
      <c r="E4074" s="455">
        <v>1800</v>
      </c>
      <c r="F4074" s="293" t="s">
        <v>166</v>
      </c>
      <c r="G4074" s="293" t="s">
        <v>7</v>
      </c>
      <c r="H4074" s="544" t="s">
        <v>7043</v>
      </c>
      <c r="I4074" s="293" t="s">
        <v>164</v>
      </c>
      <c r="J4074" s="256" t="s">
        <v>374</v>
      </c>
      <c r="K4074" s="293" t="s">
        <v>903</v>
      </c>
      <c r="L4074" s="251" t="s">
        <v>7046</v>
      </c>
      <c r="M4074" s="298" t="s">
        <v>6332</v>
      </c>
      <c r="N4074" s="353">
        <v>663</v>
      </c>
      <c r="O4074" s="296"/>
      <c r="P4074" s="297"/>
      <c r="Q4074" s="293"/>
      <c r="R4074" s="293"/>
      <c r="S4074" s="293"/>
    </row>
    <row r="4075" spans="2:19" ht="15">
      <c r="B4075" s="247">
        <f t="shared" si="39"/>
        <v>7509</v>
      </c>
      <c r="C4075" s="293" t="s">
        <v>427</v>
      </c>
      <c r="D4075" s="294" t="s">
        <v>6381</v>
      </c>
      <c r="E4075" s="455">
        <v>5200</v>
      </c>
      <c r="F4075" s="293" t="s">
        <v>198</v>
      </c>
      <c r="G4075" s="293" t="s">
        <v>4314</v>
      </c>
      <c r="H4075" s="544" t="s">
        <v>7043</v>
      </c>
      <c r="I4075" s="293" t="s">
        <v>164</v>
      </c>
      <c r="J4075" s="256" t="s">
        <v>7054</v>
      </c>
      <c r="K4075" s="293" t="s">
        <v>1749</v>
      </c>
      <c r="L4075" s="251" t="s">
        <v>7047</v>
      </c>
      <c r="M4075" s="298" t="s">
        <v>6380</v>
      </c>
      <c r="N4075" s="353">
        <v>676</v>
      </c>
      <c r="O4075" s="296"/>
      <c r="P4075" s="297"/>
      <c r="Q4075" s="293"/>
      <c r="R4075" s="293"/>
      <c r="S4075" s="293"/>
    </row>
    <row r="4076" spans="2:19" ht="15">
      <c r="B4076" s="247">
        <f t="shared" si="39"/>
        <v>7510</v>
      </c>
      <c r="C4076" s="293" t="s">
        <v>429</v>
      </c>
      <c r="D4076" s="294" t="s">
        <v>291</v>
      </c>
      <c r="E4076" s="455">
        <v>24000</v>
      </c>
      <c r="F4076" s="293" t="s">
        <v>198</v>
      </c>
      <c r="G4076" s="293" t="s">
        <v>7</v>
      </c>
      <c r="H4076" s="544" t="s">
        <v>7043</v>
      </c>
      <c r="I4076" s="293" t="s">
        <v>634</v>
      </c>
      <c r="J4076" s="256" t="s">
        <v>4029</v>
      </c>
      <c r="K4076" s="293" t="s">
        <v>1749</v>
      </c>
      <c r="L4076" s="251" t="s">
        <v>7048</v>
      </c>
      <c r="M4076" s="298" t="s">
        <v>1314</v>
      </c>
      <c r="N4076" s="353">
        <v>176</v>
      </c>
      <c r="O4076" s="296"/>
      <c r="P4076" s="297"/>
      <c r="Q4076" s="293"/>
      <c r="R4076" s="293"/>
      <c r="S4076" s="293"/>
    </row>
    <row r="4077" spans="2:19" ht="15">
      <c r="B4077" s="247">
        <f t="shared" si="39"/>
        <v>7511</v>
      </c>
      <c r="C4077" s="293" t="s">
        <v>5557</v>
      </c>
      <c r="D4077" s="294" t="s">
        <v>6487</v>
      </c>
      <c r="E4077" s="455">
        <v>2275</v>
      </c>
      <c r="F4077" s="293" t="s">
        <v>163</v>
      </c>
      <c r="G4077" s="293" t="s">
        <v>4314</v>
      </c>
      <c r="H4077" s="544" t="s">
        <v>7043</v>
      </c>
      <c r="I4077" s="293" t="s">
        <v>164</v>
      </c>
      <c r="J4077" s="256" t="s">
        <v>4108</v>
      </c>
      <c r="K4077" s="293" t="s">
        <v>1751</v>
      </c>
      <c r="L4077" s="251" t="s">
        <v>7049</v>
      </c>
      <c r="M4077" s="298" t="s">
        <v>6486</v>
      </c>
      <c r="N4077" s="353">
        <v>685</v>
      </c>
      <c r="O4077" s="296"/>
      <c r="P4077" s="297"/>
      <c r="Q4077" s="293"/>
      <c r="R4077" s="293"/>
      <c r="S4077" s="293"/>
    </row>
    <row r="4078" spans="2:19" ht="15">
      <c r="B4078" s="247">
        <f t="shared" si="39"/>
        <v>7512</v>
      </c>
      <c r="C4078" s="293" t="s">
        <v>429</v>
      </c>
      <c r="D4078" s="294" t="s">
        <v>4482</v>
      </c>
      <c r="E4078" s="455">
        <v>5200</v>
      </c>
      <c r="F4078" s="293" t="s">
        <v>198</v>
      </c>
      <c r="G4078" s="293" t="s">
        <v>7</v>
      </c>
      <c r="H4078" s="544" t="s">
        <v>7043</v>
      </c>
      <c r="I4078" s="293" t="s">
        <v>164</v>
      </c>
      <c r="J4078" s="256" t="s">
        <v>4216</v>
      </c>
      <c r="K4078" s="293" t="s">
        <v>1749</v>
      </c>
      <c r="L4078" s="251" t="s">
        <v>7050</v>
      </c>
      <c r="M4078" s="298" t="s">
        <v>4479</v>
      </c>
      <c r="N4078" s="353">
        <v>492</v>
      </c>
      <c r="O4078" s="296"/>
      <c r="P4078" s="297"/>
      <c r="Q4078" s="293"/>
      <c r="R4078" s="293"/>
      <c r="S4078" s="293"/>
    </row>
    <row r="4079" spans="2:19" ht="15">
      <c r="B4079" s="247">
        <f t="shared" si="39"/>
        <v>7513</v>
      </c>
      <c r="C4079" s="293" t="s">
        <v>429</v>
      </c>
      <c r="D4079" s="294" t="s">
        <v>4958</v>
      </c>
      <c r="E4079" s="455">
        <v>3497</v>
      </c>
      <c r="F4079" s="293" t="s">
        <v>198</v>
      </c>
      <c r="G4079" s="293" t="s">
        <v>4314</v>
      </c>
      <c r="H4079" s="544" t="s">
        <v>7043</v>
      </c>
      <c r="I4079" s="293" t="s">
        <v>164</v>
      </c>
      <c r="J4079" s="256" t="s">
        <v>7055</v>
      </c>
      <c r="K4079" s="293" t="s">
        <v>1749</v>
      </c>
      <c r="L4079" s="251" t="s">
        <v>7051</v>
      </c>
      <c r="M4079" s="298" t="s">
        <v>6687</v>
      </c>
      <c r="N4079" s="353">
        <v>573</v>
      </c>
      <c r="O4079" s="296"/>
      <c r="P4079" s="297"/>
      <c r="Q4079" s="293"/>
      <c r="R4079" s="293"/>
      <c r="S4079" s="293"/>
    </row>
    <row r="4080" spans="2:19" ht="15">
      <c r="B4080" s="247">
        <f t="shared" si="39"/>
        <v>7514</v>
      </c>
      <c r="C4080" s="293" t="s">
        <v>429</v>
      </c>
      <c r="D4080" s="294" t="s">
        <v>4084</v>
      </c>
      <c r="E4080" s="455">
        <v>5200</v>
      </c>
      <c r="F4080" s="293" t="s">
        <v>198</v>
      </c>
      <c r="G4080" s="293" t="s">
        <v>7</v>
      </c>
      <c r="H4080" s="544" t="s">
        <v>7043</v>
      </c>
      <c r="I4080" s="293" t="s">
        <v>164</v>
      </c>
      <c r="J4080" s="256" t="s">
        <v>5241</v>
      </c>
      <c r="K4080" s="293" t="s">
        <v>1749</v>
      </c>
      <c r="L4080" s="251" t="s">
        <v>7052</v>
      </c>
      <c r="M4080" s="298" t="s">
        <v>4083</v>
      </c>
      <c r="N4080" s="353">
        <v>464</v>
      </c>
      <c r="O4080" s="296"/>
      <c r="P4080" s="297"/>
      <c r="Q4080" s="293"/>
      <c r="R4080" s="293"/>
      <c r="S4080" s="293"/>
    </row>
    <row r="4081" spans="2:19" ht="15">
      <c r="B4081" s="247">
        <f t="shared" si="39"/>
        <v>7515</v>
      </c>
      <c r="C4081" s="293" t="s">
        <v>429</v>
      </c>
      <c r="D4081" s="294" t="s">
        <v>4837</v>
      </c>
      <c r="E4081" s="455">
        <v>2275</v>
      </c>
      <c r="F4081" s="293" t="s">
        <v>518</v>
      </c>
      <c r="G4081" s="293" t="s">
        <v>7</v>
      </c>
      <c r="H4081" s="544" t="s">
        <v>7056</v>
      </c>
      <c r="I4081" s="293" t="s">
        <v>164</v>
      </c>
      <c r="J4081" s="256" t="s">
        <v>3467</v>
      </c>
      <c r="K4081" s="293" t="s">
        <v>1771</v>
      </c>
      <c r="L4081" s="251" t="s">
        <v>7057</v>
      </c>
      <c r="M4081" s="298" t="s">
        <v>4836</v>
      </c>
      <c r="N4081" s="353">
        <v>563</v>
      </c>
      <c r="O4081" s="296"/>
      <c r="P4081" s="297"/>
      <c r="Q4081" s="293"/>
      <c r="R4081" s="293"/>
      <c r="S4081" s="293"/>
    </row>
    <row r="4082" spans="2:19" ht="15">
      <c r="B4082" s="247">
        <f t="shared" si="39"/>
        <v>7516</v>
      </c>
      <c r="C4082" s="293" t="s">
        <v>429</v>
      </c>
      <c r="D4082" s="294" t="s">
        <v>4240</v>
      </c>
      <c r="E4082" s="455">
        <v>5200</v>
      </c>
      <c r="F4082" s="293" t="s">
        <v>198</v>
      </c>
      <c r="G4082" s="293" t="s">
        <v>7</v>
      </c>
      <c r="H4082" s="544" t="s">
        <v>7056</v>
      </c>
      <c r="I4082" s="293" t="s">
        <v>164</v>
      </c>
      <c r="J4082" s="256" t="s">
        <v>3000</v>
      </c>
      <c r="K4082" s="293" t="s">
        <v>1749</v>
      </c>
      <c r="L4082" s="251" t="s">
        <v>7058</v>
      </c>
      <c r="M4082" s="298" t="s">
        <v>4239</v>
      </c>
      <c r="N4082" s="353">
        <v>470</v>
      </c>
      <c r="O4082" s="296"/>
      <c r="P4082" s="297"/>
      <c r="Q4082" s="293"/>
      <c r="R4082" s="293"/>
      <c r="S4082" s="293"/>
    </row>
    <row r="4083" spans="2:19" ht="15">
      <c r="B4083" s="247">
        <f t="shared" si="39"/>
        <v>7517</v>
      </c>
      <c r="C4083" s="293" t="s">
        <v>429</v>
      </c>
      <c r="D4083" s="294" t="s">
        <v>4523</v>
      </c>
      <c r="E4083" s="455">
        <v>5200</v>
      </c>
      <c r="F4083" s="293" t="s">
        <v>865</v>
      </c>
      <c r="G4083" s="293" t="s">
        <v>7</v>
      </c>
      <c r="H4083" s="544" t="s">
        <v>7043</v>
      </c>
      <c r="I4083" s="293" t="s">
        <v>164</v>
      </c>
      <c r="J4083" s="256" t="s">
        <v>7059</v>
      </c>
      <c r="K4083" s="293" t="s">
        <v>1770</v>
      </c>
      <c r="L4083" s="251" t="s">
        <v>7044</v>
      </c>
      <c r="M4083" s="298" t="s">
        <v>4522</v>
      </c>
      <c r="N4083" s="353">
        <v>496</v>
      </c>
      <c r="O4083" s="296"/>
      <c r="P4083" s="297"/>
      <c r="Q4083" s="293"/>
      <c r="R4083" s="293"/>
      <c r="S4083" s="293"/>
    </row>
    <row r="4084" spans="2:19" ht="15">
      <c r="B4084" s="247">
        <f t="shared" si="39"/>
        <v>7518</v>
      </c>
      <c r="C4084" s="293" t="s">
        <v>429</v>
      </c>
      <c r="D4084" s="407" t="s">
        <v>6979</v>
      </c>
      <c r="E4084" s="455">
        <v>1800</v>
      </c>
      <c r="F4084" s="293" t="s">
        <v>166</v>
      </c>
      <c r="G4084" s="293" t="s">
        <v>7</v>
      </c>
      <c r="H4084" s="544" t="s">
        <v>7043</v>
      </c>
      <c r="I4084" s="293" t="s">
        <v>164</v>
      </c>
      <c r="J4084" s="256" t="s">
        <v>4401</v>
      </c>
      <c r="K4084" s="293" t="s">
        <v>903</v>
      </c>
      <c r="L4084" s="251" t="s">
        <v>7045</v>
      </c>
      <c r="M4084" s="298" t="s">
        <v>6978</v>
      </c>
      <c r="N4084" s="353">
        <v>729</v>
      </c>
      <c r="O4084" s="296"/>
      <c r="P4084" s="297"/>
      <c r="Q4084" s="293"/>
      <c r="R4084" s="293"/>
      <c r="S4084" s="293"/>
    </row>
    <row r="4085" spans="2:19" ht="15">
      <c r="B4085" s="247" t="s">
        <v>7099</v>
      </c>
      <c r="C4085" s="293" t="s">
        <v>5557</v>
      </c>
      <c r="D4085" s="294" t="s">
        <v>6966</v>
      </c>
      <c r="E4085" s="455">
        <v>2520</v>
      </c>
      <c r="F4085" s="293" t="s">
        <v>6964</v>
      </c>
      <c r="G4085" s="293" t="s">
        <v>7</v>
      </c>
      <c r="H4085" s="544" t="s">
        <v>7087</v>
      </c>
      <c r="I4085" s="293" t="s">
        <v>164</v>
      </c>
      <c r="J4085" s="256" t="s">
        <v>3111</v>
      </c>
      <c r="K4085" s="293" t="s">
        <v>6968</v>
      </c>
      <c r="L4085" s="251" t="s">
        <v>7090</v>
      </c>
      <c r="M4085" s="298" t="s">
        <v>6965</v>
      </c>
      <c r="N4085" s="353">
        <v>727</v>
      </c>
      <c r="O4085" s="296"/>
      <c r="P4085" s="297"/>
      <c r="Q4085" s="293"/>
      <c r="R4085" s="293"/>
      <c r="S4085" s="293"/>
    </row>
    <row r="4086" spans="2:19" ht="15">
      <c r="B4086" s="247">
        <f>B4084+1</f>
        <v>7519</v>
      </c>
      <c r="C4086" s="293" t="s">
        <v>427</v>
      </c>
      <c r="D4086" s="294" t="s">
        <v>6436</v>
      </c>
      <c r="E4086" s="267">
        <v>3449.66</v>
      </c>
      <c r="F4086" s="293" t="s">
        <v>198</v>
      </c>
      <c r="G4086" s="293" t="s">
        <v>7</v>
      </c>
      <c r="H4086" s="544" t="s">
        <v>7088</v>
      </c>
      <c r="I4086" s="293" t="s">
        <v>164</v>
      </c>
      <c r="J4086" s="256" t="s">
        <v>5253</v>
      </c>
      <c r="K4086" s="293" t="s">
        <v>1749</v>
      </c>
      <c r="L4086" s="251" t="s">
        <v>7091</v>
      </c>
      <c r="M4086" s="298" t="s">
        <v>6651</v>
      </c>
      <c r="N4086" s="353">
        <v>682</v>
      </c>
      <c r="O4086" s="296"/>
      <c r="P4086" s="297"/>
      <c r="Q4086" s="293"/>
      <c r="R4086" s="293"/>
      <c r="S4086" s="293"/>
    </row>
    <row r="4087" spans="2:19" ht="15">
      <c r="B4087" s="247">
        <f t="shared" ref="B4087:B4100" si="40">B4086+1</f>
        <v>7520</v>
      </c>
      <c r="C4087" s="293" t="s">
        <v>429</v>
      </c>
      <c r="D4087" s="294" t="s">
        <v>5038</v>
      </c>
      <c r="E4087" s="578">
        <v>800</v>
      </c>
      <c r="F4087" s="293" t="s">
        <v>255</v>
      </c>
      <c r="G4087" s="293" t="s">
        <v>4314</v>
      </c>
      <c r="H4087" s="544" t="s">
        <v>7087</v>
      </c>
      <c r="I4087" s="293" t="s">
        <v>402</v>
      </c>
      <c r="J4087" s="256" t="s">
        <v>7097</v>
      </c>
      <c r="K4087" s="293" t="s">
        <v>1774</v>
      </c>
      <c r="L4087" s="251" t="s">
        <v>7092</v>
      </c>
      <c r="M4087" s="298" t="s">
        <v>5037</v>
      </c>
      <c r="N4087" s="353">
        <v>576</v>
      </c>
      <c r="O4087" s="296"/>
      <c r="P4087" s="297"/>
      <c r="Q4087" s="293"/>
      <c r="R4087" s="293"/>
      <c r="S4087" s="293"/>
    </row>
    <row r="4088" spans="2:19" ht="15">
      <c r="B4088" s="247">
        <f t="shared" si="40"/>
        <v>7521</v>
      </c>
      <c r="C4088" s="293" t="s">
        <v>429</v>
      </c>
      <c r="D4088" s="294" t="s">
        <v>5378</v>
      </c>
      <c r="E4088" s="267">
        <v>3000</v>
      </c>
      <c r="F4088" s="293" t="s">
        <v>518</v>
      </c>
      <c r="G4088" s="293" t="s">
        <v>7</v>
      </c>
      <c r="H4088" s="544" t="s">
        <v>7089</v>
      </c>
      <c r="I4088" s="293" t="s">
        <v>164</v>
      </c>
      <c r="J4088" s="256" t="s">
        <v>7098</v>
      </c>
      <c r="K4088" s="293" t="s">
        <v>1771</v>
      </c>
      <c r="L4088" s="251" t="s">
        <v>7093</v>
      </c>
      <c r="M4088" s="298" t="s">
        <v>5377</v>
      </c>
      <c r="N4088" s="353">
        <v>592</v>
      </c>
      <c r="O4088" s="296"/>
      <c r="P4088" s="297"/>
      <c r="Q4088" s="293"/>
      <c r="R4088" s="293"/>
      <c r="S4088" s="293"/>
    </row>
    <row r="4089" spans="2:19" ht="15">
      <c r="B4089" s="247">
        <f t="shared" si="40"/>
        <v>7522</v>
      </c>
      <c r="C4089" s="293" t="s">
        <v>429</v>
      </c>
      <c r="D4089" s="294" t="s">
        <v>5324</v>
      </c>
      <c r="E4089" s="267">
        <v>1650</v>
      </c>
      <c r="F4089" s="293" t="s">
        <v>518</v>
      </c>
      <c r="G4089" s="293" t="s">
        <v>7</v>
      </c>
      <c r="H4089" s="544" t="s">
        <v>7089</v>
      </c>
      <c r="I4089" s="293" t="s">
        <v>164</v>
      </c>
      <c r="J4089" s="256" t="s">
        <v>3417</v>
      </c>
      <c r="K4089" s="293" t="s">
        <v>1771</v>
      </c>
      <c r="L4089" s="251" t="s">
        <v>7094</v>
      </c>
      <c r="M4089" s="298" t="s">
        <v>5323</v>
      </c>
      <c r="N4089" s="353">
        <v>589</v>
      </c>
      <c r="O4089" s="296"/>
      <c r="P4089" s="297"/>
      <c r="Q4089" s="293"/>
      <c r="R4089" s="293"/>
      <c r="S4089" s="293"/>
    </row>
    <row r="4090" spans="2:19" ht="15.6" thickBot="1">
      <c r="B4090" s="247">
        <f t="shared" si="40"/>
        <v>7523</v>
      </c>
      <c r="C4090" s="293" t="s">
        <v>429</v>
      </c>
      <c r="D4090" s="294" t="s">
        <v>4133</v>
      </c>
      <c r="E4090" s="267">
        <v>5200</v>
      </c>
      <c r="F4090" s="293" t="s">
        <v>865</v>
      </c>
      <c r="G4090" s="293" t="s">
        <v>7</v>
      </c>
      <c r="H4090" s="544" t="s">
        <v>7089</v>
      </c>
      <c r="I4090" s="293" t="s">
        <v>164</v>
      </c>
      <c r="J4090" s="256" t="s">
        <v>3020</v>
      </c>
      <c r="K4090" s="293" t="s">
        <v>1770</v>
      </c>
      <c r="L4090" s="251" t="s">
        <v>7095</v>
      </c>
      <c r="M4090" s="298" t="s">
        <v>4132</v>
      </c>
      <c r="N4090" s="353">
        <v>466</v>
      </c>
      <c r="O4090" s="296"/>
      <c r="P4090" s="297"/>
      <c r="Q4090" s="293"/>
      <c r="R4090" s="293"/>
      <c r="S4090" s="293"/>
    </row>
    <row r="4091" spans="2:19" ht="15.6" thickBot="1">
      <c r="B4091" s="247">
        <f t="shared" si="40"/>
        <v>7524</v>
      </c>
      <c r="C4091" s="293" t="s">
        <v>294</v>
      </c>
      <c r="D4091" s="585" t="s">
        <v>6646</v>
      </c>
      <c r="E4091" s="267">
        <v>6000</v>
      </c>
      <c r="F4091" s="293" t="s">
        <v>255</v>
      </c>
      <c r="G4091" s="293" t="s">
        <v>4314</v>
      </c>
      <c r="H4091" s="544" t="s">
        <v>7089</v>
      </c>
      <c r="I4091" s="293" t="s">
        <v>257</v>
      </c>
      <c r="J4091" s="256" t="s">
        <v>2423</v>
      </c>
      <c r="K4091" s="293" t="s">
        <v>1774</v>
      </c>
      <c r="L4091" s="251" t="s">
        <v>7096</v>
      </c>
      <c r="M4091" s="298" t="s">
        <v>6645</v>
      </c>
      <c r="N4091" s="353">
        <v>696</v>
      </c>
      <c r="O4091" s="296"/>
      <c r="P4091" s="297"/>
      <c r="Q4091" s="293"/>
      <c r="R4091" s="293"/>
      <c r="S4091" s="293"/>
    </row>
    <row r="4092" spans="2:19" ht="15.6">
      <c r="B4092" s="247">
        <f t="shared" si="40"/>
        <v>7525</v>
      </c>
      <c r="C4092" s="103" t="s">
        <v>440</v>
      </c>
      <c r="D4092" s="697" t="s">
        <v>725</v>
      </c>
      <c r="E4092" s="207">
        <v>3350</v>
      </c>
      <c r="F4092" s="103" t="s">
        <v>6964</v>
      </c>
      <c r="G4092" s="86" t="s">
        <v>7</v>
      </c>
      <c r="H4092" s="103" t="s">
        <v>7088</v>
      </c>
      <c r="I4092" s="135" t="s">
        <v>164</v>
      </c>
      <c r="J4092" s="135" t="s">
        <v>7106</v>
      </c>
      <c r="K4092" s="103" t="s">
        <v>6968</v>
      </c>
      <c r="L4092" s="745" t="s">
        <v>7101</v>
      </c>
      <c r="M4092" s="103" t="s">
        <v>842</v>
      </c>
      <c r="N4092">
        <v>726</v>
      </c>
      <c r="O4092" s="296"/>
      <c r="P4092" s="297"/>
      <c r="Q4092" s="293"/>
      <c r="R4092" s="293"/>
      <c r="S4092" s="293"/>
    </row>
    <row r="4093" spans="2:19" ht="15.6">
      <c r="B4093" s="247">
        <f t="shared" si="40"/>
        <v>7526</v>
      </c>
      <c r="C4093" s="103" t="s">
        <v>429</v>
      </c>
      <c r="D4093" s="697" t="s">
        <v>6242</v>
      </c>
      <c r="E4093" s="207">
        <v>2000</v>
      </c>
      <c r="F4093" s="103" t="s">
        <v>163</v>
      </c>
      <c r="G4093" s="86" t="s">
        <v>7</v>
      </c>
      <c r="H4093" s="103" t="s">
        <v>7088</v>
      </c>
      <c r="I4093" s="135" t="s">
        <v>164</v>
      </c>
      <c r="J4093" s="135" t="s">
        <v>3059</v>
      </c>
      <c r="K4093" s="103" t="s">
        <v>1751</v>
      </c>
      <c r="L4093" s="745" t="s">
        <v>7102</v>
      </c>
      <c r="M4093" s="103" t="s">
        <v>6241</v>
      </c>
      <c r="N4093">
        <v>655</v>
      </c>
      <c r="O4093" s="296"/>
      <c r="P4093" s="297"/>
      <c r="Q4093" s="293"/>
      <c r="R4093" s="293"/>
      <c r="S4093" s="293"/>
    </row>
    <row r="4094" spans="2:19" ht="15.6">
      <c r="B4094" s="247">
        <f t="shared" si="40"/>
        <v>7527</v>
      </c>
      <c r="C4094" s="103" t="s">
        <v>429</v>
      </c>
      <c r="D4094" s="697" t="s">
        <v>6242</v>
      </c>
      <c r="E4094" s="207">
        <v>2000</v>
      </c>
      <c r="F4094" s="103" t="s">
        <v>163</v>
      </c>
      <c r="G4094" s="86" t="s">
        <v>7</v>
      </c>
      <c r="H4094" s="103" t="s">
        <v>7088</v>
      </c>
      <c r="I4094" s="135" t="s">
        <v>164</v>
      </c>
      <c r="J4094" s="659" t="s">
        <v>3243</v>
      </c>
      <c r="K4094" s="103" t="s">
        <v>1751</v>
      </c>
      <c r="L4094" s="745" t="s">
        <v>7103</v>
      </c>
      <c r="M4094" s="103" t="s">
        <v>6241</v>
      </c>
      <c r="N4094">
        <v>655</v>
      </c>
      <c r="O4094" s="296"/>
      <c r="P4094" s="297"/>
      <c r="Q4094" s="293"/>
      <c r="R4094" s="293"/>
      <c r="S4094" s="293"/>
    </row>
    <row r="4095" spans="2:19" ht="15.6">
      <c r="B4095" s="247">
        <f t="shared" si="40"/>
        <v>7528</v>
      </c>
      <c r="C4095" s="102" t="s">
        <v>429</v>
      </c>
      <c r="D4095" s="598" t="s">
        <v>2841</v>
      </c>
      <c r="E4095" s="207">
        <v>2180</v>
      </c>
      <c r="F4095" s="293" t="s">
        <v>303</v>
      </c>
      <c r="G4095" s="86" t="s">
        <v>4314</v>
      </c>
      <c r="H4095" s="103" t="s">
        <v>7088</v>
      </c>
      <c r="I4095" s="293" t="s">
        <v>634</v>
      </c>
      <c r="J4095" s="256" t="s">
        <v>3170</v>
      </c>
      <c r="K4095" s="293" t="s">
        <v>1775</v>
      </c>
      <c r="L4095" s="745" t="s">
        <v>7104</v>
      </c>
      <c r="M4095" s="298" t="s">
        <v>2840</v>
      </c>
      <c r="N4095" s="353">
        <v>413</v>
      </c>
      <c r="O4095" s="296"/>
      <c r="P4095" s="297"/>
      <c r="Q4095" s="293"/>
      <c r="R4095" s="293"/>
      <c r="S4095" s="293"/>
    </row>
    <row r="4096" spans="2:19" ht="15.6">
      <c r="B4096" s="247">
        <f t="shared" si="40"/>
        <v>7529</v>
      </c>
      <c r="C4096" s="103" t="s">
        <v>294</v>
      </c>
      <c r="D4096" s="103" t="s">
        <v>6181</v>
      </c>
      <c r="E4096" s="207">
        <v>3500</v>
      </c>
      <c r="F4096" s="103" t="s">
        <v>255</v>
      </c>
      <c r="G4096" s="86" t="s">
        <v>4314</v>
      </c>
      <c r="H4096" s="103" t="s">
        <v>7100</v>
      </c>
      <c r="I4096" s="135" t="s">
        <v>164</v>
      </c>
      <c r="J4096" s="256" t="s">
        <v>3488</v>
      </c>
      <c r="K4096" s="103" t="s">
        <v>1774</v>
      </c>
      <c r="L4096" s="745" t="s">
        <v>7105</v>
      </c>
      <c r="M4096" s="103" t="s">
        <v>6180</v>
      </c>
      <c r="N4096">
        <v>651</v>
      </c>
      <c r="O4096" s="296"/>
      <c r="P4096" s="297"/>
      <c r="Q4096" s="293"/>
      <c r="R4096" s="293"/>
      <c r="S4096" s="293"/>
    </row>
    <row r="4097" spans="2:19" ht="15.6">
      <c r="B4097" s="247">
        <f t="shared" si="40"/>
        <v>7530</v>
      </c>
      <c r="C4097" s="103" t="s">
        <v>427</v>
      </c>
      <c r="D4097" s="103" t="s">
        <v>6582</v>
      </c>
      <c r="E4097" s="207">
        <v>11639.09</v>
      </c>
      <c r="F4097" s="103" t="s">
        <v>198</v>
      </c>
      <c r="G4097" s="86" t="s">
        <v>7</v>
      </c>
      <c r="H4097" s="103" t="s">
        <v>7107</v>
      </c>
      <c r="I4097" s="135" t="s">
        <v>164</v>
      </c>
      <c r="J4097" s="256" t="s">
        <v>3427</v>
      </c>
      <c r="K4097" s="103" t="s">
        <v>1749</v>
      </c>
      <c r="L4097" s="745" t="s">
        <v>7109</v>
      </c>
      <c r="M4097" s="103" t="s">
        <v>7037</v>
      </c>
      <c r="N4097">
        <v>692</v>
      </c>
      <c r="O4097" s="102"/>
      <c r="P4097" s="297"/>
      <c r="Q4097" s="293"/>
      <c r="R4097" s="293"/>
      <c r="S4097" s="293"/>
    </row>
    <row r="4098" spans="2:19" ht="15.6">
      <c r="B4098" s="247">
        <f t="shared" si="40"/>
        <v>7531</v>
      </c>
      <c r="C4098" s="103" t="s">
        <v>429</v>
      </c>
      <c r="D4098" s="628" t="s">
        <v>106</v>
      </c>
      <c r="E4098" s="207">
        <v>5200</v>
      </c>
      <c r="F4098" s="598" t="s">
        <v>198</v>
      </c>
      <c r="G4098" s="86" t="s">
        <v>4314</v>
      </c>
      <c r="H4098" s="103">
        <v>45328</v>
      </c>
      <c r="I4098" s="135" t="s">
        <v>164</v>
      </c>
      <c r="J4098" s="256" t="s">
        <v>3697</v>
      </c>
      <c r="K4098" s="293" t="s">
        <v>1749</v>
      </c>
      <c r="L4098" s="745">
        <v>328158</v>
      </c>
      <c r="M4098" s="298" t="s">
        <v>107</v>
      </c>
      <c r="N4098" s="353">
        <v>463</v>
      </c>
      <c r="O4098" s="296"/>
      <c r="P4098" s="297"/>
      <c r="Q4098" s="293"/>
      <c r="R4098" s="293"/>
      <c r="S4098" s="293"/>
    </row>
    <row r="4099" spans="2:19" ht="15.6">
      <c r="B4099" s="247">
        <f t="shared" si="40"/>
        <v>7532</v>
      </c>
      <c r="C4099" s="103" t="s">
        <v>429</v>
      </c>
      <c r="D4099" s="103" t="s">
        <v>2195</v>
      </c>
      <c r="E4099" s="207">
        <v>2275</v>
      </c>
      <c r="F4099" s="103" t="s">
        <v>303</v>
      </c>
      <c r="G4099" s="86" t="s">
        <v>7</v>
      </c>
      <c r="H4099" s="103" t="s">
        <v>7108</v>
      </c>
      <c r="I4099" s="135" t="s">
        <v>402</v>
      </c>
      <c r="J4099" s="256" t="s">
        <v>3223</v>
      </c>
      <c r="K4099" s="103" t="s">
        <v>1775</v>
      </c>
      <c r="L4099" s="745" t="s">
        <v>7111</v>
      </c>
      <c r="M4099" s="103" t="s">
        <v>2196</v>
      </c>
      <c r="N4099">
        <v>364</v>
      </c>
      <c r="O4099" s="296"/>
      <c r="P4099" s="297"/>
      <c r="Q4099" s="293"/>
      <c r="R4099" s="293"/>
      <c r="S4099" s="293"/>
    </row>
    <row r="4100" spans="2:19" ht="15.6">
      <c r="B4100" s="247">
        <f t="shared" si="40"/>
        <v>7533</v>
      </c>
      <c r="C4100" s="102" t="s">
        <v>294</v>
      </c>
      <c r="D4100" s="103" t="s">
        <v>6316</v>
      </c>
      <c r="E4100" s="207">
        <v>3497</v>
      </c>
      <c r="F4100" s="103" t="s">
        <v>198</v>
      </c>
      <c r="G4100" s="86" t="s">
        <v>7</v>
      </c>
      <c r="H4100" s="103" t="s">
        <v>7108</v>
      </c>
      <c r="I4100" s="135" t="s">
        <v>164</v>
      </c>
      <c r="J4100" s="256" t="s">
        <v>3000</v>
      </c>
      <c r="K4100" s="103" t="s">
        <v>1749</v>
      </c>
      <c r="L4100" s="745" t="s">
        <v>7112</v>
      </c>
      <c r="M4100" s="103" t="s">
        <v>6314</v>
      </c>
      <c r="N4100">
        <v>661</v>
      </c>
      <c r="O4100" s="296"/>
      <c r="P4100" s="297"/>
      <c r="Q4100" s="293"/>
      <c r="R4100" s="293"/>
      <c r="S4100" s="293"/>
    </row>
    <row r="4101" spans="2:19" ht="16.2" thickBot="1">
      <c r="B4101" s="247" t="s">
        <v>7118</v>
      </c>
      <c r="C4101" s="103" t="s">
        <v>5557</v>
      </c>
      <c r="D4101" s="602" t="s">
        <v>5959</v>
      </c>
      <c r="E4101" s="207">
        <v>2000</v>
      </c>
      <c r="F4101" s="103" t="s">
        <v>6964</v>
      </c>
      <c r="G4101" s="86" t="s">
        <v>7</v>
      </c>
      <c r="H4101" s="103" t="s">
        <v>7088</v>
      </c>
      <c r="I4101" s="135" t="s">
        <v>164</v>
      </c>
      <c r="J4101" s="256" t="s">
        <v>2606</v>
      </c>
      <c r="K4101" s="103" t="s">
        <v>6968</v>
      </c>
      <c r="L4101" s="745" t="s">
        <v>7116</v>
      </c>
      <c r="M4101" s="103" t="s">
        <v>5958</v>
      </c>
      <c r="N4101">
        <v>737</v>
      </c>
      <c r="O4101" s="296"/>
      <c r="P4101" s="297"/>
      <c r="Q4101" s="293"/>
      <c r="R4101" s="293"/>
      <c r="S4101" s="293"/>
    </row>
    <row r="4102" spans="2:19" ht="16.2" thickBot="1">
      <c r="B4102" s="247" t="s">
        <v>7119</v>
      </c>
      <c r="C4102" s="103" t="s">
        <v>5557</v>
      </c>
      <c r="D4102" s="103" t="s">
        <v>818</v>
      </c>
      <c r="E4102" s="207">
        <v>2000</v>
      </c>
      <c r="F4102" s="103" t="s">
        <v>6964</v>
      </c>
      <c r="G4102" s="86" t="s">
        <v>7</v>
      </c>
      <c r="H4102" s="103" t="s">
        <v>7088</v>
      </c>
      <c r="I4102" s="613" t="s">
        <v>164</v>
      </c>
      <c r="J4102" s="256" t="s">
        <v>2632</v>
      </c>
      <c r="K4102" s="103" t="s">
        <v>6968</v>
      </c>
      <c r="L4102" s="745" t="s">
        <v>7117</v>
      </c>
      <c r="M4102" s="103" t="s">
        <v>860</v>
      </c>
      <c r="N4102">
        <v>731</v>
      </c>
      <c r="O4102" s="296"/>
      <c r="P4102" s="297"/>
      <c r="Q4102" s="293"/>
      <c r="R4102" s="293"/>
      <c r="S4102" s="293"/>
    </row>
    <row r="4103" spans="2:19" ht="15">
      <c r="B4103" s="247">
        <f>B4100+1</f>
        <v>7534</v>
      </c>
      <c r="C4103" s="293" t="s">
        <v>294</v>
      </c>
      <c r="D4103" s="294" t="s">
        <v>6567</v>
      </c>
      <c r="E4103" s="248">
        <v>10000</v>
      </c>
      <c r="F4103" s="293" t="s">
        <v>865</v>
      </c>
      <c r="G4103" s="293" t="s">
        <v>7</v>
      </c>
      <c r="H4103" s="544" t="s">
        <v>7120</v>
      </c>
      <c r="I4103" s="293" t="s">
        <v>164</v>
      </c>
      <c r="J4103" s="256" t="s">
        <v>3020</v>
      </c>
      <c r="K4103" s="293" t="s">
        <v>1770</v>
      </c>
      <c r="L4103" s="251" t="s">
        <v>7122</v>
      </c>
      <c r="M4103" s="298" t="s">
        <v>6566</v>
      </c>
      <c r="N4103" s="353">
        <v>689</v>
      </c>
      <c r="O4103" s="296"/>
      <c r="P4103" s="297"/>
      <c r="Q4103" s="293"/>
      <c r="R4103" s="293"/>
      <c r="S4103" s="293"/>
    </row>
    <row r="4104" spans="2:19" ht="15">
      <c r="B4104" s="247" t="s">
        <v>7155</v>
      </c>
      <c r="C4104" s="293" t="s">
        <v>429</v>
      </c>
      <c r="D4104" s="294" t="s">
        <v>4772</v>
      </c>
      <c r="E4104" s="455">
        <v>3186</v>
      </c>
      <c r="F4104" s="293" t="s">
        <v>518</v>
      </c>
      <c r="G4104" s="293" t="s">
        <v>7</v>
      </c>
      <c r="H4104" s="544">
        <v>45460</v>
      </c>
      <c r="I4104" s="293" t="s">
        <v>164</v>
      </c>
      <c r="J4104" s="256" t="s">
        <v>3223</v>
      </c>
      <c r="K4104" s="293" t="s">
        <v>1771</v>
      </c>
      <c r="L4104" s="251">
        <v>170624</v>
      </c>
      <c r="M4104" s="298" t="s">
        <v>4542</v>
      </c>
      <c r="N4104" s="353">
        <v>498</v>
      </c>
      <c r="O4104" s="296"/>
      <c r="P4104" s="297"/>
      <c r="Q4104" s="293"/>
      <c r="R4104" s="293"/>
      <c r="S4104" s="293"/>
    </row>
    <row r="4105" spans="2:19" ht="15.6">
      <c r="B4105" s="247">
        <f>B4103+1</f>
        <v>7535</v>
      </c>
      <c r="C4105" s="211" t="s">
        <v>294</v>
      </c>
      <c r="D4105" s="294" t="s">
        <v>2201</v>
      </c>
      <c r="E4105" s="248">
        <v>1600</v>
      </c>
      <c r="F4105" s="293" t="s">
        <v>166</v>
      </c>
      <c r="G4105" s="293" t="s">
        <v>7</v>
      </c>
      <c r="H4105" s="544" t="s">
        <v>7121</v>
      </c>
      <c r="I4105" s="293" t="s">
        <v>164</v>
      </c>
      <c r="J4105" s="256" t="s">
        <v>4463</v>
      </c>
      <c r="K4105" s="293" t="s">
        <v>903</v>
      </c>
      <c r="L4105" s="251" t="s">
        <v>7123</v>
      </c>
      <c r="M4105" s="298" t="s">
        <v>2200</v>
      </c>
      <c r="N4105" s="353">
        <v>365</v>
      </c>
      <c r="O4105" s="296"/>
      <c r="P4105" s="297"/>
      <c r="Q4105" s="293"/>
      <c r="R4105" s="293"/>
      <c r="S4105" s="293"/>
    </row>
    <row r="4106" spans="2:19" ht="15.6">
      <c r="B4106" s="247">
        <f>B4105+1</f>
        <v>7536</v>
      </c>
      <c r="C4106" s="103" t="s">
        <v>429</v>
      </c>
      <c r="D4106" s="628" t="s">
        <v>106</v>
      </c>
      <c r="E4106" s="207">
        <v>5200</v>
      </c>
      <c r="F4106" s="598" t="s">
        <v>198</v>
      </c>
      <c r="G4106" s="86" t="s">
        <v>4314</v>
      </c>
      <c r="H4106" s="103" t="s">
        <v>7107</v>
      </c>
      <c r="I4106" s="135" t="s">
        <v>164</v>
      </c>
      <c r="J4106" s="135" t="s">
        <v>5241</v>
      </c>
      <c r="K4106" s="293" t="s">
        <v>1749</v>
      </c>
      <c r="L4106" s="745" t="s">
        <v>7110</v>
      </c>
      <c r="M4106" s="298" t="s">
        <v>107</v>
      </c>
      <c r="N4106" s="353">
        <v>463</v>
      </c>
      <c r="O4106" s="296"/>
      <c r="P4106" s="297"/>
      <c r="Q4106" s="293"/>
      <c r="R4106" s="293"/>
      <c r="S4106" s="293"/>
    </row>
    <row r="4107" spans="2:19" ht="15">
      <c r="B4107" s="247" t="s">
        <v>8704</v>
      </c>
      <c r="C4107" s="293" t="s">
        <v>440</v>
      </c>
      <c r="D4107" s="294" t="s">
        <v>2222</v>
      </c>
      <c r="E4107" s="267">
        <v>5200</v>
      </c>
      <c r="F4107" s="293" t="s">
        <v>198</v>
      </c>
      <c r="G4107" s="293" t="s">
        <v>4314</v>
      </c>
      <c r="H4107" s="544">
        <v>45455</v>
      </c>
      <c r="I4107" s="293" t="s">
        <v>164</v>
      </c>
      <c r="J4107" s="256" t="s">
        <v>7200</v>
      </c>
      <c r="K4107" s="293" t="s">
        <v>1749</v>
      </c>
      <c r="L4107" s="251">
        <v>87471</v>
      </c>
      <c r="M4107" s="298" t="s">
        <v>2013</v>
      </c>
      <c r="N4107" s="353">
        <v>728</v>
      </c>
      <c r="O4107" s="296"/>
      <c r="P4107" s="297"/>
      <c r="Q4107" s="293"/>
      <c r="R4107" s="293"/>
      <c r="S4107" s="293"/>
    </row>
    <row r="4108" spans="2:19" ht="15.6">
      <c r="B4108" s="247" t="s">
        <v>7124</v>
      </c>
      <c r="C4108" s="103" t="s">
        <v>429</v>
      </c>
      <c r="D4108" s="294" t="s">
        <v>2884</v>
      </c>
      <c r="E4108" s="578">
        <v>30000</v>
      </c>
      <c r="F4108" s="293" t="s">
        <v>865</v>
      </c>
      <c r="G4108" s="293" t="s">
        <v>1875</v>
      </c>
      <c r="H4108" s="544">
        <v>45449</v>
      </c>
      <c r="I4108" s="293" t="s">
        <v>164</v>
      </c>
      <c r="J4108" s="256" t="s">
        <v>7127</v>
      </c>
      <c r="K4108" s="293" t="s">
        <v>164</v>
      </c>
      <c r="L4108" s="251">
        <v>2</v>
      </c>
      <c r="M4108" s="298" t="s">
        <v>2883</v>
      </c>
      <c r="N4108" s="353">
        <v>426</v>
      </c>
      <c r="O4108" s="296"/>
      <c r="P4108" s="297"/>
      <c r="Q4108" s="293"/>
      <c r="R4108" s="293"/>
      <c r="S4108" s="293"/>
    </row>
    <row r="4109" spans="2:19" ht="15.6">
      <c r="B4109" s="247" t="s">
        <v>7125</v>
      </c>
      <c r="C4109" s="103" t="s">
        <v>429</v>
      </c>
      <c r="D4109" s="294" t="s">
        <v>4506</v>
      </c>
      <c r="E4109" s="267">
        <v>3200</v>
      </c>
      <c r="F4109" s="293" t="s">
        <v>518</v>
      </c>
      <c r="G4109" s="293" t="s">
        <v>4314</v>
      </c>
      <c r="H4109" s="544">
        <v>45455</v>
      </c>
      <c r="I4109" s="293" t="s">
        <v>164</v>
      </c>
      <c r="J4109" s="256" t="s">
        <v>4984</v>
      </c>
      <c r="K4109" s="293" t="s">
        <v>1771</v>
      </c>
      <c r="L4109" s="251">
        <v>1</v>
      </c>
      <c r="M4109" s="298" t="s">
        <v>4480</v>
      </c>
      <c r="N4109" s="353">
        <v>489</v>
      </c>
      <c r="O4109" s="296"/>
      <c r="P4109" s="297"/>
      <c r="Q4109" s="293"/>
      <c r="R4109" s="293"/>
      <c r="S4109" s="293"/>
    </row>
    <row r="4110" spans="2:19" ht="15.6">
      <c r="B4110" s="247" t="s">
        <v>7126</v>
      </c>
      <c r="C4110" s="103" t="s">
        <v>429</v>
      </c>
      <c r="D4110" s="294" t="s">
        <v>7128</v>
      </c>
      <c r="E4110" s="267">
        <v>4200</v>
      </c>
      <c r="F4110" s="293" t="s">
        <v>518</v>
      </c>
      <c r="G4110" s="293" t="s">
        <v>7</v>
      </c>
      <c r="H4110" s="544">
        <v>45455</v>
      </c>
      <c r="I4110" s="293" t="s">
        <v>164</v>
      </c>
      <c r="J4110" s="256" t="s">
        <v>4984</v>
      </c>
      <c r="K4110" s="293" t="s">
        <v>1771</v>
      </c>
      <c r="L4110" s="251" t="s">
        <v>6969</v>
      </c>
      <c r="M4110" s="298" t="s">
        <v>4268</v>
      </c>
      <c r="N4110" s="353">
        <v>474</v>
      </c>
      <c r="O4110" s="296"/>
      <c r="P4110" s="297"/>
      <c r="Q4110" s="293"/>
      <c r="R4110" s="293"/>
      <c r="S4110" s="293"/>
    </row>
    <row r="4111" spans="2:19" ht="15">
      <c r="B4111" s="247">
        <v>7538</v>
      </c>
      <c r="C4111" s="293" t="s">
        <v>429</v>
      </c>
      <c r="D4111" s="294" t="s">
        <v>4468</v>
      </c>
      <c r="E4111" s="248">
        <v>229938.07</v>
      </c>
      <c r="F4111" s="293" t="s">
        <v>518</v>
      </c>
      <c r="G4111" s="293" t="s">
        <v>7</v>
      </c>
      <c r="H4111" s="544" t="s">
        <v>7129</v>
      </c>
      <c r="I4111" s="293" t="s">
        <v>164</v>
      </c>
      <c r="J4111" s="256" t="s">
        <v>7147</v>
      </c>
      <c r="K4111" s="293" t="s">
        <v>1771</v>
      </c>
      <c r="L4111" s="251" t="s">
        <v>7133</v>
      </c>
      <c r="M4111" s="298" t="s">
        <v>2834</v>
      </c>
      <c r="N4111" s="353">
        <v>411</v>
      </c>
      <c r="O4111" s="296"/>
      <c r="P4111" s="297"/>
      <c r="Q4111" s="293"/>
      <c r="R4111" s="293"/>
      <c r="S4111" s="293"/>
    </row>
    <row r="4112" spans="2:19" ht="15">
      <c r="B4112" s="247">
        <f t="shared" ref="B4112:B4123" si="41">B4111+1</f>
        <v>7539</v>
      </c>
      <c r="C4112" s="293" t="s">
        <v>429</v>
      </c>
      <c r="D4112" s="294" t="s">
        <v>4468</v>
      </c>
      <c r="E4112" s="248">
        <v>27438.5</v>
      </c>
      <c r="F4112" s="293" t="s">
        <v>198</v>
      </c>
      <c r="G4112" s="293" t="s">
        <v>7</v>
      </c>
      <c r="H4112" s="544" t="s">
        <v>7129</v>
      </c>
      <c r="I4112" s="293" t="s">
        <v>1726</v>
      </c>
      <c r="J4112" s="256" t="s">
        <v>7146</v>
      </c>
      <c r="K4112" s="293" t="s">
        <v>1749</v>
      </c>
      <c r="L4112" s="251" t="s">
        <v>7134</v>
      </c>
      <c r="M4112" s="298" t="s">
        <v>2834</v>
      </c>
      <c r="N4112" s="353">
        <v>411</v>
      </c>
      <c r="O4112" s="296"/>
      <c r="P4112" s="297"/>
      <c r="Q4112" s="293"/>
      <c r="R4112" s="293"/>
      <c r="S4112" s="293"/>
    </row>
    <row r="4113" spans="2:19" ht="15">
      <c r="B4113" s="247">
        <f t="shared" si="41"/>
        <v>7540</v>
      </c>
      <c r="C4113" s="293" t="s">
        <v>429</v>
      </c>
      <c r="D4113" s="294" t="s">
        <v>6467</v>
      </c>
      <c r="E4113" s="267">
        <v>7150</v>
      </c>
      <c r="F4113" s="293" t="s">
        <v>198</v>
      </c>
      <c r="G4113" s="293" t="s">
        <v>7</v>
      </c>
      <c r="H4113" s="544" t="s">
        <v>7129</v>
      </c>
      <c r="I4113" s="293" t="s">
        <v>164</v>
      </c>
      <c r="J4113" s="256" t="s">
        <v>7148</v>
      </c>
      <c r="K4113" s="293" t="s">
        <v>1749</v>
      </c>
      <c r="L4113" s="251" t="s">
        <v>7135</v>
      </c>
      <c r="M4113" s="298" t="s">
        <v>6466</v>
      </c>
      <c r="N4113" s="353">
        <v>582</v>
      </c>
      <c r="O4113" s="296"/>
      <c r="P4113" s="297"/>
      <c r="Q4113" s="293"/>
      <c r="R4113" s="293"/>
      <c r="S4113" s="293"/>
    </row>
    <row r="4114" spans="2:19" ht="15">
      <c r="B4114" s="247">
        <f t="shared" si="41"/>
        <v>7541</v>
      </c>
      <c r="C4114" s="293" t="s">
        <v>427</v>
      </c>
      <c r="D4114" s="294" t="s">
        <v>6696</v>
      </c>
      <c r="E4114" s="248">
        <v>2275</v>
      </c>
      <c r="F4114" s="293" t="s">
        <v>303</v>
      </c>
      <c r="G4114" s="293" t="s">
        <v>7</v>
      </c>
      <c r="H4114" s="544" t="s">
        <v>7129</v>
      </c>
      <c r="I4114" s="293" t="s">
        <v>164</v>
      </c>
      <c r="J4114" s="256" t="s">
        <v>3605</v>
      </c>
      <c r="K4114" s="293" t="s">
        <v>1775</v>
      </c>
      <c r="L4114" s="251" t="s">
        <v>7136</v>
      </c>
      <c r="M4114" s="298" t="s">
        <v>6695</v>
      </c>
      <c r="N4114" s="353">
        <v>698</v>
      </c>
      <c r="O4114" s="296"/>
      <c r="P4114" s="297"/>
      <c r="Q4114" s="293"/>
      <c r="R4114" s="293"/>
      <c r="S4114" s="293"/>
    </row>
    <row r="4115" spans="2:19" ht="15">
      <c r="B4115" s="247">
        <f t="shared" si="41"/>
        <v>7542</v>
      </c>
      <c r="C4115" s="293" t="s">
        <v>427</v>
      </c>
      <c r="D4115" s="294" t="s">
        <v>6333</v>
      </c>
      <c r="E4115" s="248">
        <v>1800</v>
      </c>
      <c r="F4115" s="293" t="s">
        <v>166</v>
      </c>
      <c r="G4115" s="293" t="s">
        <v>7</v>
      </c>
      <c r="H4115" s="544" t="s">
        <v>7129</v>
      </c>
      <c r="I4115" s="293" t="s">
        <v>164</v>
      </c>
      <c r="J4115" s="256" t="s">
        <v>719</v>
      </c>
      <c r="K4115" s="293" t="s">
        <v>903</v>
      </c>
      <c r="L4115" s="251" t="s">
        <v>7137</v>
      </c>
      <c r="M4115" s="298" t="s">
        <v>6332</v>
      </c>
      <c r="N4115" s="353">
        <v>663</v>
      </c>
      <c r="O4115" s="296"/>
      <c r="P4115" s="297"/>
      <c r="Q4115" s="293"/>
      <c r="R4115" s="293"/>
      <c r="S4115" s="293"/>
    </row>
    <row r="4116" spans="2:19" ht="15">
      <c r="B4116" s="247">
        <f t="shared" si="41"/>
        <v>7543</v>
      </c>
      <c r="C4116" s="293" t="s">
        <v>429</v>
      </c>
      <c r="D4116" s="294" t="s">
        <v>90</v>
      </c>
      <c r="E4116" s="248">
        <v>3500</v>
      </c>
      <c r="F4116" s="293" t="s">
        <v>166</v>
      </c>
      <c r="G4116" s="293" t="s">
        <v>7</v>
      </c>
      <c r="H4116" s="544" t="s">
        <v>7130</v>
      </c>
      <c r="I4116" s="293" t="s">
        <v>224</v>
      </c>
      <c r="J4116" s="256" t="s">
        <v>285</v>
      </c>
      <c r="K4116" s="293" t="s">
        <v>903</v>
      </c>
      <c r="L4116" s="251" t="s">
        <v>7138</v>
      </c>
      <c r="M4116" s="298" t="s">
        <v>91</v>
      </c>
      <c r="N4116" s="353">
        <v>218</v>
      </c>
      <c r="O4116" s="296"/>
      <c r="P4116" s="297"/>
      <c r="Q4116" s="293"/>
      <c r="R4116" s="293"/>
      <c r="S4116" s="293"/>
    </row>
    <row r="4117" spans="2:19" ht="15">
      <c r="B4117" s="247">
        <f t="shared" si="41"/>
        <v>7544</v>
      </c>
      <c r="C4117" s="293" t="s">
        <v>429</v>
      </c>
      <c r="D4117" s="294" t="s">
        <v>4869</v>
      </c>
      <c r="E4117" s="248">
        <v>5200</v>
      </c>
      <c r="F4117" s="293" t="s">
        <v>198</v>
      </c>
      <c r="G4117" s="293" t="s">
        <v>7</v>
      </c>
      <c r="H4117" s="544" t="s">
        <v>7130</v>
      </c>
      <c r="I4117" s="293" t="s">
        <v>164</v>
      </c>
      <c r="J4117" s="256" t="s">
        <v>3059</v>
      </c>
      <c r="K4117" s="293" t="s">
        <v>1749</v>
      </c>
      <c r="L4117" s="251" t="s">
        <v>7139</v>
      </c>
      <c r="M4117" s="298" t="s">
        <v>4868</v>
      </c>
      <c r="N4117" s="353">
        <v>566</v>
      </c>
      <c r="O4117" s="296"/>
      <c r="P4117" s="297"/>
      <c r="Q4117" s="293"/>
      <c r="R4117" s="293"/>
      <c r="S4117" s="293"/>
    </row>
    <row r="4118" spans="2:19" ht="15">
      <c r="B4118" s="247">
        <f t="shared" si="41"/>
        <v>7545</v>
      </c>
      <c r="C4118" s="293" t="s">
        <v>427</v>
      </c>
      <c r="D4118" s="294" t="s">
        <v>6944</v>
      </c>
      <c r="E4118" s="248">
        <v>3497</v>
      </c>
      <c r="F4118" s="293" t="s">
        <v>865</v>
      </c>
      <c r="G4118" s="293" t="s">
        <v>7</v>
      </c>
      <c r="H4118" s="544" t="s">
        <v>7130</v>
      </c>
      <c r="I4118" s="293" t="s">
        <v>164</v>
      </c>
      <c r="J4118" s="256" t="s">
        <v>7149</v>
      </c>
      <c r="K4118" s="293" t="s">
        <v>1770</v>
      </c>
      <c r="L4118" s="251" t="s">
        <v>7140</v>
      </c>
      <c r="M4118" s="298" t="s">
        <v>6943</v>
      </c>
      <c r="N4118" s="353">
        <v>724</v>
      </c>
      <c r="O4118" s="296"/>
      <c r="P4118" s="297"/>
      <c r="Q4118" s="293"/>
      <c r="R4118" s="293"/>
      <c r="S4118" s="293"/>
    </row>
    <row r="4119" spans="2:19" ht="15">
      <c r="B4119" s="247">
        <f t="shared" si="41"/>
        <v>7546</v>
      </c>
      <c r="C4119" s="293" t="s">
        <v>429</v>
      </c>
      <c r="D4119" s="294" t="s">
        <v>4517</v>
      </c>
      <c r="E4119" s="248">
        <v>2800</v>
      </c>
      <c r="F4119" s="293" t="s">
        <v>198</v>
      </c>
      <c r="G4119" s="293" t="s">
        <v>7</v>
      </c>
      <c r="H4119" s="544" t="s">
        <v>7131</v>
      </c>
      <c r="I4119" s="293" t="s">
        <v>164</v>
      </c>
      <c r="J4119" s="256" t="s">
        <v>4228</v>
      </c>
      <c r="K4119" s="293" t="s">
        <v>1749</v>
      </c>
      <c r="L4119" s="251" t="s">
        <v>7141</v>
      </c>
      <c r="M4119" s="298" t="s">
        <v>4516</v>
      </c>
      <c r="N4119" s="353">
        <v>495</v>
      </c>
      <c r="O4119" s="296"/>
      <c r="P4119" s="297"/>
      <c r="Q4119" s="293"/>
      <c r="R4119" s="293"/>
      <c r="S4119" s="293"/>
    </row>
    <row r="4120" spans="2:19" ht="15">
      <c r="B4120" s="247">
        <f t="shared" si="41"/>
        <v>7547</v>
      </c>
      <c r="C4120" s="293" t="s">
        <v>427</v>
      </c>
      <c r="D4120" s="294" t="s">
        <v>7114</v>
      </c>
      <c r="E4120" s="248">
        <v>6000</v>
      </c>
      <c r="F4120" s="293" t="s">
        <v>295</v>
      </c>
      <c r="G4120" s="293" t="s">
        <v>7</v>
      </c>
      <c r="H4120" s="544" t="s">
        <v>7131</v>
      </c>
      <c r="I4120" s="293" t="s">
        <v>164</v>
      </c>
      <c r="J4120" s="256" t="s">
        <v>6612</v>
      </c>
      <c r="K4120" s="293" t="s">
        <v>1769</v>
      </c>
      <c r="L4120" s="251" t="s">
        <v>7142</v>
      </c>
      <c r="M4120" s="298" t="s">
        <v>7113</v>
      </c>
      <c r="N4120" s="353">
        <v>739</v>
      </c>
      <c r="O4120" s="296"/>
      <c r="P4120" s="297"/>
      <c r="Q4120" s="293"/>
      <c r="R4120" s="293"/>
      <c r="S4120" s="293"/>
    </row>
    <row r="4121" spans="2:19" ht="15">
      <c r="B4121" s="247">
        <f t="shared" si="41"/>
        <v>7548</v>
      </c>
      <c r="C4121" s="293" t="s">
        <v>429</v>
      </c>
      <c r="D4121" s="294" t="s">
        <v>361</v>
      </c>
      <c r="E4121" s="248">
        <v>2800</v>
      </c>
      <c r="F4121" s="293" t="s">
        <v>198</v>
      </c>
      <c r="G4121" s="293" t="s">
        <v>7</v>
      </c>
      <c r="H4121" s="544" t="s">
        <v>7131</v>
      </c>
      <c r="I4121" s="293" t="s">
        <v>164</v>
      </c>
      <c r="J4121" s="256" t="s">
        <v>7332</v>
      </c>
      <c r="K4121" s="293" t="s">
        <v>1749</v>
      </c>
      <c r="L4121" s="251" t="s">
        <v>7143</v>
      </c>
      <c r="M4121" s="298" t="s">
        <v>1176</v>
      </c>
      <c r="N4121" s="353">
        <v>465</v>
      </c>
      <c r="O4121" s="296"/>
      <c r="P4121" s="297"/>
      <c r="Q4121" s="293"/>
      <c r="R4121" s="293"/>
      <c r="S4121" s="293"/>
    </row>
    <row r="4122" spans="2:19" ht="15">
      <c r="B4122" s="247">
        <f t="shared" si="41"/>
        <v>7549</v>
      </c>
      <c r="C4122" s="293" t="s">
        <v>429</v>
      </c>
      <c r="D4122" s="294" t="s">
        <v>420</v>
      </c>
      <c r="E4122" s="248">
        <v>4335</v>
      </c>
      <c r="F4122" s="293" t="s">
        <v>198</v>
      </c>
      <c r="G4122" s="293" t="s">
        <v>4314</v>
      </c>
      <c r="H4122" s="544" t="s">
        <v>7132</v>
      </c>
      <c r="I4122" s="293" t="s">
        <v>164</v>
      </c>
      <c r="J4122" s="256" t="s">
        <v>4497</v>
      </c>
      <c r="K4122" s="293" t="s">
        <v>1749</v>
      </c>
      <c r="L4122" s="251" t="s">
        <v>7144</v>
      </c>
      <c r="M4122" s="298" t="s">
        <v>1457</v>
      </c>
      <c r="N4122" s="353">
        <v>462</v>
      </c>
      <c r="O4122" s="296"/>
      <c r="P4122" s="297"/>
      <c r="Q4122" s="293"/>
      <c r="R4122" s="293"/>
      <c r="S4122" s="293"/>
    </row>
    <row r="4123" spans="2:19" ht="15">
      <c r="B4123" s="247">
        <f t="shared" si="41"/>
        <v>7550</v>
      </c>
      <c r="C4123" s="293" t="s">
        <v>427</v>
      </c>
      <c r="D4123" s="294" t="s">
        <v>6384</v>
      </c>
      <c r="E4123" s="248">
        <v>5200</v>
      </c>
      <c r="F4123" s="293" t="s">
        <v>198</v>
      </c>
      <c r="G4123" s="293" t="s">
        <v>7</v>
      </c>
      <c r="H4123" s="544" t="s">
        <v>7132</v>
      </c>
      <c r="I4123" s="293" t="s">
        <v>164</v>
      </c>
      <c r="J4123" s="256" t="s">
        <v>390</v>
      </c>
      <c r="K4123" s="293" t="s">
        <v>1749</v>
      </c>
      <c r="L4123" s="251" t="s">
        <v>7145</v>
      </c>
      <c r="M4123" s="298" t="s">
        <v>6383</v>
      </c>
      <c r="N4123" s="353">
        <v>677</v>
      </c>
      <c r="O4123" s="296"/>
      <c r="P4123" s="297"/>
      <c r="Q4123" s="293"/>
      <c r="R4123" s="293"/>
      <c r="S4123" s="293"/>
    </row>
    <row r="4124" spans="2:19" ht="15">
      <c r="B4124" s="247" t="s">
        <v>7155</v>
      </c>
      <c r="C4124" s="293" t="s">
        <v>5557</v>
      </c>
      <c r="D4124" s="294" t="s">
        <v>5567</v>
      </c>
      <c r="E4124" s="248">
        <v>2000</v>
      </c>
      <c r="F4124" s="293" t="s">
        <v>6964</v>
      </c>
      <c r="G4124" s="293" t="s">
        <v>4314</v>
      </c>
      <c r="H4124" s="544" t="s">
        <v>7132</v>
      </c>
      <c r="I4124" s="293" t="s">
        <v>164</v>
      </c>
      <c r="J4124" s="256" t="s">
        <v>761</v>
      </c>
      <c r="K4124" s="293" t="s">
        <v>6968</v>
      </c>
      <c r="L4124" s="251" t="s">
        <v>7150</v>
      </c>
      <c r="M4124" s="298" t="s">
        <v>5566</v>
      </c>
      <c r="N4124" s="353">
        <v>732</v>
      </c>
      <c r="O4124" s="296"/>
      <c r="P4124" s="297"/>
      <c r="Q4124" s="293"/>
      <c r="R4124" s="293"/>
      <c r="S4124" s="293"/>
    </row>
    <row r="4125" spans="2:19" ht="15">
      <c r="B4125" s="247" t="s">
        <v>7156</v>
      </c>
      <c r="C4125" s="293" t="s">
        <v>5557</v>
      </c>
      <c r="D4125" s="294" t="s">
        <v>5559</v>
      </c>
      <c r="E4125" s="248">
        <v>2000</v>
      </c>
      <c r="F4125" s="293" t="s">
        <v>6964</v>
      </c>
      <c r="G4125" s="293" t="s">
        <v>4314</v>
      </c>
      <c r="H4125" s="544" t="s">
        <v>7132</v>
      </c>
      <c r="I4125" s="293" t="s">
        <v>164</v>
      </c>
      <c r="J4125" s="256" t="s">
        <v>761</v>
      </c>
      <c r="K4125" s="293" t="s">
        <v>6968</v>
      </c>
      <c r="L4125" s="251" t="s">
        <v>7151</v>
      </c>
      <c r="M4125" s="298" t="s">
        <v>5558</v>
      </c>
      <c r="N4125" s="353">
        <v>733</v>
      </c>
      <c r="O4125" s="296"/>
      <c r="P4125" s="297"/>
      <c r="Q4125" s="293"/>
      <c r="R4125" s="293"/>
      <c r="S4125" s="293"/>
    </row>
    <row r="4126" spans="2:19" ht="15">
      <c r="B4126" s="247" t="s">
        <v>7157</v>
      </c>
      <c r="C4126" s="293" t="s">
        <v>5557</v>
      </c>
      <c r="D4126" s="294" t="s">
        <v>5576</v>
      </c>
      <c r="E4126" s="248">
        <v>2000</v>
      </c>
      <c r="F4126" s="293" t="s">
        <v>6964</v>
      </c>
      <c r="G4126" s="293" t="s">
        <v>4314</v>
      </c>
      <c r="H4126" s="544" t="s">
        <v>7132</v>
      </c>
      <c r="I4126" s="293" t="s">
        <v>164</v>
      </c>
      <c r="J4126" s="256" t="s">
        <v>761</v>
      </c>
      <c r="K4126" s="293" t="s">
        <v>6968</v>
      </c>
      <c r="L4126" s="251" t="s">
        <v>7152</v>
      </c>
      <c r="M4126" s="298" t="s">
        <v>5575</v>
      </c>
      <c r="N4126" s="353">
        <v>736</v>
      </c>
      <c r="O4126" s="296"/>
      <c r="P4126" s="297"/>
      <c r="Q4126" s="293"/>
      <c r="R4126" s="293"/>
      <c r="S4126" s="293"/>
    </row>
    <row r="4127" spans="2:19" ht="15">
      <c r="B4127" s="247" t="s">
        <v>7158</v>
      </c>
      <c r="C4127" s="293" t="s">
        <v>5557</v>
      </c>
      <c r="D4127" s="294" t="s">
        <v>5555</v>
      </c>
      <c r="E4127" s="248">
        <v>2000</v>
      </c>
      <c r="F4127" s="293" t="s">
        <v>6964</v>
      </c>
      <c r="G4127" s="293" t="s">
        <v>4314</v>
      </c>
      <c r="H4127" s="544" t="s">
        <v>7132</v>
      </c>
      <c r="I4127" s="293" t="s">
        <v>164</v>
      </c>
      <c r="J4127" s="256" t="s">
        <v>165</v>
      </c>
      <c r="K4127" s="293" t="s">
        <v>6968</v>
      </c>
      <c r="L4127" s="251" t="s">
        <v>7153</v>
      </c>
      <c r="M4127" s="298" t="s">
        <v>5554</v>
      </c>
      <c r="N4127" s="353">
        <v>734</v>
      </c>
      <c r="O4127" s="296"/>
      <c r="P4127" s="297"/>
      <c r="Q4127" s="293"/>
      <c r="R4127" s="293"/>
      <c r="S4127" s="293"/>
    </row>
    <row r="4128" spans="2:19" ht="15">
      <c r="B4128" s="247" t="s">
        <v>7159</v>
      </c>
      <c r="C4128" s="293" t="s">
        <v>5557</v>
      </c>
      <c r="D4128" s="294" t="s">
        <v>5984</v>
      </c>
      <c r="E4128" s="248">
        <v>2000</v>
      </c>
      <c r="F4128" s="293" t="s">
        <v>6964</v>
      </c>
      <c r="G4128" s="293" t="s">
        <v>4314</v>
      </c>
      <c r="H4128" s="544" t="s">
        <v>7132</v>
      </c>
      <c r="I4128" s="293" t="s">
        <v>164</v>
      </c>
      <c r="J4128" s="256" t="s">
        <v>336</v>
      </c>
      <c r="K4128" s="293" t="s">
        <v>6968</v>
      </c>
      <c r="L4128" s="251" t="s">
        <v>7154</v>
      </c>
      <c r="M4128" s="298" t="s">
        <v>5983</v>
      </c>
      <c r="N4128" s="353">
        <v>730</v>
      </c>
      <c r="O4128" s="296"/>
      <c r="P4128" s="297"/>
      <c r="Q4128" s="293"/>
      <c r="R4128" s="293"/>
      <c r="S4128" s="293"/>
    </row>
    <row r="4129" spans="2:19" ht="15">
      <c r="B4129" s="247">
        <f>B4123+1</f>
        <v>7551</v>
      </c>
      <c r="C4129" s="293" t="s">
        <v>294</v>
      </c>
      <c r="D4129" s="294" t="s">
        <v>5744</v>
      </c>
      <c r="E4129" s="248">
        <v>5000</v>
      </c>
      <c r="F4129" s="293" t="s">
        <v>255</v>
      </c>
      <c r="G4129" s="293" t="s">
        <v>4314</v>
      </c>
      <c r="H4129" s="544" t="s">
        <v>7179</v>
      </c>
      <c r="I4129" s="293" t="s">
        <v>164</v>
      </c>
      <c r="J4129" s="256" t="s">
        <v>694</v>
      </c>
      <c r="K4129" s="293" t="s">
        <v>1774</v>
      </c>
      <c r="L4129" s="251" t="s">
        <v>7180</v>
      </c>
      <c r="M4129" s="298" t="s">
        <v>5910</v>
      </c>
      <c r="N4129" s="353">
        <v>649</v>
      </c>
      <c r="O4129" s="296"/>
      <c r="P4129" s="297"/>
      <c r="Q4129" s="293"/>
      <c r="R4129" s="293"/>
      <c r="S4129" s="293"/>
    </row>
    <row r="4130" spans="2:19" ht="15">
      <c r="B4130" s="247">
        <f t="shared" ref="B4130:B4136" si="42">B4129+1</f>
        <v>7552</v>
      </c>
      <c r="C4130" s="293" t="s">
        <v>427</v>
      </c>
      <c r="D4130" s="294" t="s">
        <v>6469</v>
      </c>
      <c r="E4130" s="248">
        <v>3497</v>
      </c>
      <c r="F4130" s="293" t="s">
        <v>255</v>
      </c>
      <c r="G4130" s="293" t="s">
        <v>7</v>
      </c>
      <c r="H4130" s="544" t="s">
        <v>7179</v>
      </c>
      <c r="I4130" s="293" t="s">
        <v>164</v>
      </c>
      <c r="J4130" s="256" t="s">
        <v>8840</v>
      </c>
      <c r="K4130" s="293" t="s">
        <v>1774</v>
      </c>
      <c r="L4130" s="251" t="s">
        <v>7181</v>
      </c>
      <c r="M4130" s="298" t="s">
        <v>6468</v>
      </c>
      <c r="N4130" s="353">
        <v>684</v>
      </c>
      <c r="O4130" s="296"/>
      <c r="P4130" s="297"/>
      <c r="Q4130" s="293"/>
      <c r="R4130" s="293"/>
      <c r="S4130" s="293"/>
    </row>
    <row r="4131" spans="2:19" ht="15.6" thickBot="1">
      <c r="B4131" s="247">
        <f t="shared" si="42"/>
        <v>7553</v>
      </c>
      <c r="C4131" s="293" t="s">
        <v>294</v>
      </c>
      <c r="D4131" s="294" t="s">
        <v>6162</v>
      </c>
      <c r="E4131" s="248">
        <v>5500</v>
      </c>
      <c r="F4131" s="293" t="s">
        <v>163</v>
      </c>
      <c r="G4131" s="293" t="s">
        <v>4314</v>
      </c>
      <c r="H4131" s="544" t="s">
        <v>7179</v>
      </c>
      <c r="I4131" s="293" t="s">
        <v>164</v>
      </c>
      <c r="J4131" s="256" t="s">
        <v>7184</v>
      </c>
      <c r="K4131" s="293" t="s">
        <v>1751</v>
      </c>
      <c r="L4131" s="251" t="s">
        <v>7182</v>
      </c>
      <c r="M4131" s="298" t="s">
        <v>6161</v>
      </c>
      <c r="N4131" s="353">
        <v>647</v>
      </c>
      <c r="O4131" s="296"/>
      <c r="P4131" s="297"/>
      <c r="Q4131" s="293"/>
      <c r="R4131" s="293"/>
      <c r="S4131" s="293"/>
    </row>
    <row r="4132" spans="2:19" ht="30.6" thickBot="1">
      <c r="B4132" s="247">
        <f>B4131+1</f>
        <v>7554</v>
      </c>
      <c r="C4132" s="629" t="s">
        <v>427</v>
      </c>
      <c r="D4132" s="629" t="s">
        <v>7185</v>
      </c>
      <c r="E4132" s="630">
        <v>2280</v>
      </c>
      <c r="F4132" s="629" t="s">
        <v>163</v>
      </c>
      <c r="G4132" s="629" t="s">
        <v>7</v>
      </c>
      <c r="H4132" s="631">
        <v>45470</v>
      </c>
      <c r="I4132" s="629" t="s">
        <v>164</v>
      </c>
      <c r="J4132" s="629" t="s">
        <v>2488</v>
      </c>
      <c r="K4132" s="629" t="s">
        <v>1751</v>
      </c>
      <c r="L4132" s="632">
        <v>79957</v>
      </c>
      <c r="M4132" s="629" t="s">
        <v>1028</v>
      </c>
      <c r="N4132" s="632">
        <v>691</v>
      </c>
      <c r="O4132" s="296"/>
      <c r="P4132" s="297"/>
      <c r="Q4132" s="293"/>
      <c r="R4132" s="293"/>
      <c r="S4132" s="293"/>
    </row>
    <row r="4133" spans="2:19" ht="30.6" thickBot="1">
      <c r="B4133" s="247">
        <f t="shared" si="42"/>
        <v>7555</v>
      </c>
      <c r="C4133" s="613" t="s">
        <v>429</v>
      </c>
      <c r="D4133" s="613" t="s">
        <v>820</v>
      </c>
      <c r="E4133" s="614">
        <v>2000</v>
      </c>
      <c r="F4133" s="613" t="s">
        <v>163</v>
      </c>
      <c r="G4133" s="613" t="s">
        <v>7</v>
      </c>
      <c r="H4133" s="615">
        <v>45469</v>
      </c>
      <c r="I4133" s="700" t="s">
        <v>280</v>
      </c>
      <c r="J4133" s="613" t="s">
        <v>7186</v>
      </c>
      <c r="K4133" s="613" t="s">
        <v>1751</v>
      </c>
      <c r="L4133" s="616">
        <v>383624</v>
      </c>
      <c r="M4133" s="613" t="s">
        <v>862</v>
      </c>
      <c r="N4133" s="616">
        <v>321</v>
      </c>
      <c r="O4133" s="296"/>
      <c r="P4133" s="297"/>
      <c r="Q4133" s="293"/>
      <c r="R4133" s="293"/>
      <c r="S4133" s="293"/>
    </row>
    <row r="4134" spans="2:19" ht="45.6" thickBot="1">
      <c r="B4134" s="247">
        <f t="shared" si="42"/>
        <v>7556</v>
      </c>
      <c r="C4134" s="633" t="s">
        <v>294</v>
      </c>
      <c r="D4134" s="633" t="s">
        <v>6637</v>
      </c>
      <c r="E4134" s="634">
        <v>4550</v>
      </c>
      <c r="F4134" s="633" t="s">
        <v>303</v>
      </c>
      <c r="G4134" s="633" t="s">
        <v>7</v>
      </c>
      <c r="H4134" s="635">
        <v>45471</v>
      </c>
      <c r="I4134" s="633" t="s">
        <v>164</v>
      </c>
      <c r="J4134" s="633" t="s">
        <v>7187</v>
      </c>
      <c r="K4134" s="633" t="s">
        <v>1775</v>
      </c>
      <c r="L4134" s="636">
        <v>404844</v>
      </c>
      <c r="M4134" s="633" t="s">
        <v>6561</v>
      </c>
      <c r="N4134" s="636">
        <v>687</v>
      </c>
      <c r="O4134" s="296"/>
      <c r="P4134" s="297"/>
      <c r="Q4134" s="293"/>
      <c r="R4134" s="293"/>
      <c r="S4134" s="293"/>
    </row>
    <row r="4135" spans="2:19" ht="30.6" thickBot="1">
      <c r="B4135" s="247">
        <f t="shared" si="42"/>
        <v>7557</v>
      </c>
      <c r="C4135" s="613" t="s">
        <v>429</v>
      </c>
      <c r="D4135" s="613" t="s">
        <v>557</v>
      </c>
      <c r="E4135" s="614">
        <v>5200</v>
      </c>
      <c r="F4135" s="613" t="s">
        <v>198</v>
      </c>
      <c r="G4135" s="613" t="s">
        <v>7</v>
      </c>
      <c r="H4135" s="615">
        <v>45471</v>
      </c>
      <c r="I4135" s="613" t="s">
        <v>164</v>
      </c>
      <c r="J4135" s="613" t="s">
        <v>5899</v>
      </c>
      <c r="K4135" s="613" t="s">
        <v>1749</v>
      </c>
      <c r="L4135" s="616">
        <v>765591</v>
      </c>
      <c r="M4135" s="613" t="s">
        <v>127</v>
      </c>
      <c r="N4135" s="616">
        <v>577</v>
      </c>
      <c r="O4135" s="296"/>
      <c r="P4135" s="297"/>
      <c r="Q4135" s="293"/>
      <c r="R4135" s="293"/>
      <c r="S4135" s="293"/>
    </row>
    <row r="4136" spans="2:19" ht="15.6" thickBot="1">
      <c r="B4136" s="247">
        <f t="shared" si="42"/>
        <v>7558</v>
      </c>
      <c r="C4136" s="293" t="s">
        <v>5557</v>
      </c>
      <c r="D4136" s="294" t="s">
        <v>6850</v>
      </c>
      <c r="E4136" s="455">
        <v>2275</v>
      </c>
      <c r="F4136" s="293" t="s">
        <v>163</v>
      </c>
      <c r="G4136" s="293" t="s">
        <v>5631</v>
      </c>
      <c r="H4136" s="544">
        <v>45447</v>
      </c>
      <c r="I4136" s="293" t="s">
        <v>164</v>
      </c>
      <c r="J4136" s="256" t="s">
        <v>7188</v>
      </c>
      <c r="K4136" s="293" t="s">
        <v>1751</v>
      </c>
      <c r="L4136" s="251">
        <v>110298</v>
      </c>
      <c r="M4136" s="298" t="s">
        <v>6849</v>
      </c>
      <c r="N4136" s="353">
        <v>720</v>
      </c>
      <c r="O4136" s="296"/>
      <c r="P4136" s="297"/>
      <c r="Q4136" s="293"/>
      <c r="R4136" s="293"/>
      <c r="S4136" s="293"/>
    </row>
    <row r="4137" spans="2:19" ht="16.2" thickBot="1">
      <c r="B4137" s="247" t="s">
        <v>7191</v>
      </c>
      <c r="C4137" s="293" t="s">
        <v>5557</v>
      </c>
      <c r="D4137" s="294" t="s">
        <v>818</v>
      </c>
      <c r="E4137" s="207">
        <v>2000</v>
      </c>
      <c r="F4137" s="103" t="s">
        <v>6964</v>
      </c>
      <c r="G4137" s="86" t="s">
        <v>7</v>
      </c>
      <c r="H4137" s="103">
        <v>45462</v>
      </c>
      <c r="I4137" s="613" t="s">
        <v>164</v>
      </c>
      <c r="J4137" s="135" t="s">
        <v>7189</v>
      </c>
      <c r="K4137" s="103" t="s">
        <v>6968</v>
      </c>
      <c r="L4137" s="745">
        <v>268642</v>
      </c>
      <c r="M4137" s="103" t="s">
        <v>860</v>
      </c>
      <c r="N4137">
        <v>731</v>
      </c>
      <c r="O4137" s="296"/>
      <c r="P4137" s="297"/>
      <c r="Q4137" s="293"/>
      <c r="R4137" s="293"/>
      <c r="S4137" s="293"/>
    </row>
    <row r="4138" spans="2:19" ht="15.6">
      <c r="B4138" s="247" t="s">
        <v>7192</v>
      </c>
      <c r="C4138" s="293" t="s">
        <v>5557</v>
      </c>
      <c r="D4138" s="294" t="s">
        <v>5959</v>
      </c>
      <c r="E4138" s="207">
        <v>2000</v>
      </c>
      <c r="F4138" s="103" t="s">
        <v>6964</v>
      </c>
      <c r="G4138" s="86" t="s">
        <v>7</v>
      </c>
      <c r="H4138" s="103">
        <v>45462</v>
      </c>
      <c r="I4138" s="135" t="s">
        <v>164</v>
      </c>
      <c r="J4138" s="135" t="s">
        <v>7190</v>
      </c>
      <c r="K4138" s="103" t="s">
        <v>6968</v>
      </c>
      <c r="L4138" s="745">
        <v>268707</v>
      </c>
      <c r="M4138" s="103" t="s">
        <v>5958</v>
      </c>
      <c r="N4138">
        <v>737</v>
      </c>
      <c r="O4138" s="296"/>
      <c r="P4138" s="297"/>
      <c r="Q4138" s="293"/>
      <c r="R4138" s="293"/>
      <c r="S4138" s="293"/>
    </row>
    <row r="4139" spans="2:19" ht="15.6">
      <c r="B4139" s="247">
        <f>B4136+1</f>
        <v>7559</v>
      </c>
      <c r="C4139" s="293" t="s">
        <v>429</v>
      </c>
      <c r="D4139" s="45" t="s">
        <v>6719</v>
      </c>
      <c r="E4139" s="455">
        <v>4200</v>
      </c>
      <c r="F4139" s="293" t="s">
        <v>518</v>
      </c>
      <c r="G4139" s="293" t="s">
        <v>7</v>
      </c>
      <c r="H4139" s="544">
        <v>45453</v>
      </c>
      <c r="I4139" s="293" t="s">
        <v>164</v>
      </c>
      <c r="J4139" s="256" t="s">
        <v>3959</v>
      </c>
      <c r="K4139" s="293" t="s">
        <v>1771</v>
      </c>
      <c r="L4139" s="533">
        <v>480860</v>
      </c>
      <c r="M4139" s="298" t="s">
        <v>4286</v>
      </c>
      <c r="N4139" s="353">
        <v>480</v>
      </c>
      <c r="O4139" s="296"/>
      <c r="P4139" s="297"/>
      <c r="Q4139" s="293"/>
      <c r="R4139" s="293"/>
      <c r="S4139" s="293"/>
    </row>
    <row r="4140" spans="2:19" ht="15.6" thickBot="1">
      <c r="B4140" s="247">
        <f t="shared" ref="B4140:B4156" si="43">B4139+1</f>
        <v>7560</v>
      </c>
      <c r="C4140" s="293" t="s">
        <v>427</v>
      </c>
      <c r="D4140" s="294" t="s">
        <v>6325</v>
      </c>
      <c r="E4140" s="455">
        <v>5200</v>
      </c>
      <c r="F4140" s="293" t="s">
        <v>865</v>
      </c>
      <c r="G4140" s="293" t="s">
        <v>7</v>
      </c>
      <c r="H4140" s="544">
        <v>45446</v>
      </c>
      <c r="I4140" s="293" t="s">
        <v>164</v>
      </c>
      <c r="J4140" s="256" t="s">
        <v>5070</v>
      </c>
      <c r="K4140" s="293" t="s">
        <v>1770</v>
      </c>
      <c r="L4140" s="251" t="s">
        <v>6898</v>
      </c>
      <c r="M4140" s="298" t="s">
        <v>6324</v>
      </c>
      <c r="N4140" s="353">
        <v>662</v>
      </c>
      <c r="O4140" s="296"/>
      <c r="P4140" s="297"/>
      <c r="Q4140" s="293"/>
      <c r="R4140" s="293"/>
      <c r="S4140" s="293"/>
    </row>
    <row r="4141" spans="2:19" ht="29.4" thickBot="1">
      <c r="B4141" s="247">
        <f t="shared" si="43"/>
        <v>7561</v>
      </c>
      <c r="C4141" s="603" t="s">
        <v>429</v>
      </c>
      <c r="D4141" s="637" t="s">
        <v>4482</v>
      </c>
      <c r="E4141" s="638">
        <v>5200</v>
      </c>
      <c r="F4141" s="637" t="s">
        <v>198</v>
      </c>
      <c r="G4141" s="637" t="s">
        <v>7</v>
      </c>
      <c r="H4141" s="639">
        <v>45474</v>
      </c>
      <c r="I4141" s="637" t="s">
        <v>164</v>
      </c>
      <c r="J4141" s="603" t="s">
        <v>2632</v>
      </c>
      <c r="K4141" s="637" t="s">
        <v>1749</v>
      </c>
      <c r="L4141" s="640">
        <v>2882189</v>
      </c>
      <c r="M4141" s="637" t="s">
        <v>4479</v>
      </c>
      <c r="N4141" s="640">
        <v>492</v>
      </c>
      <c r="O4141" s="296"/>
      <c r="P4141" s="297"/>
      <c r="Q4141" s="293"/>
      <c r="R4141" s="293"/>
      <c r="S4141" s="293"/>
    </row>
    <row r="4142" spans="2:19" ht="30.6" thickBot="1">
      <c r="B4142" s="247">
        <f t="shared" si="43"/>
        <v>7562</v>
      </c>
      <c r="C4142" s="609" t="s">
        <v>446</v>
      </c>
      <c r="D4142" s="609" t="s">
        <v>293</v>
      </c>
      <c r="E4142" s="610">
        <v>5000</v>
      </c>
      <c r="F4142" s="609" t="s">
        <v>198</v>
      </c>
      <c r="G4142" s="609" t="s">
        <v>7</v>
      </c>
      <c r="H4142" s="611">
        <v>45474</v>
      </c>
      <c r="I4142" s="609" t="s">
        <v>224</v>
      </c>
      <c r="J4142" s="609" t="s">
        <v>462</v>
      </c>
      <c r="K4142" s="609" t="s">
        <v>1749</v>
      </c>
      <c r="L4142" s="612">
        <v>2696169</v>
      </c>
      <c r="M4142" s="609" t="s">
        <v>1240</v>
      </c>
      <c r="N4142" s="612">
        <v>141</v>
      </c>
      <c r="O4142" s="296"/>
      <c r="P4142" s="297"/>
      <c r="Q4142" s="293"/>
      <c r="R4142" s="293"/>
      <c r="S4142" s="293"/>
    </row>
    <row r="4143" spans="2:19" ht="18.75" customHeight="1" thickBot="1">
      <c r="B4143" s="247">
        <f t="shared" si="43"/>
        <v>7563</v>
      </c>
      <c r="C4143" s="613" t="s">
        <v>429</v>
      </c>
      <c r="D4143" s="613" t="s">
        <v>4084</v>
      </c>
      <c r="E4143" s="614">
        <v>5200</v>
      </c>
      <c r="F4143" s="613" t="s">
        <v>198</v>
      </c>
      <c r="G4143" s="613" t="s">
        <v>7</v>
      </c>
      <c r="H4143" s="615">
        <v>45474</v>
      </c>
      <c r="I4143" s="613" t="s">
        <v>164</v>
      </c>
      <c r="J4143" s="613" t="s">
        <v>3496</v>
      </c>
      <c r="K4143" s="613" t="s">
        <v>1749</v>
      </c>
      <c r="L4143" s="616">
        <v>2668891</v>
      </c>
      <c r="M4143" s="613" t="s">
        <v>4083</v>
      </c>
      <c r="N4143" s="616">
        <v>464</v>
      </c>
      <c r="O4143" s="296"/>
      <c r="P4143" s="297"/>
      <c r="Q4143" s="293"/>
      <c r="R4143" s="293"/>
      <c r="S4143" s="293"/>
    </row>
    <row r="4144" spans="2:19" ht="30.6" thickBot="1">
      <c r="B4144" s="247">
        <f t="shared" si="43"/>
        <v>7564</v>
      </c>
      <c r="C4144" s="609" t="s">
        <v>427</v>
      </c>
      <c r="D4144" s="609" t="s">
        <v>710</v>
      </c>
      <c r="E4144" s="610">
        <v>3850</v>
      </c>
      <c r="F4144" s="609" t="s">
        <v>255</v>
      </c>
      <c r="G4144" s="609" t="s">
        <v>6392</v>
      </c>
      <c r="H4144" s="611">
        <v>45474</v>
      </c>
      <c r="I4144" s="609" t="s">
        <v>164</v>
      </c>
      <c r="J4144" s="609" t="s">
        <v>3111</v>
      </c>
      <c r="K4144" s="609" t="s">
        <v>1774</v>
      </c>
      <c r="L4144" s="612">
        <v>316565</v>
      </c>
      <c r="M4144" s="609" t="s">
        <v>6847</v>
      </c>
      <c r="N4144" s="612">
        <v>719</v>
      </c>
      <c r="O4144" s="296"/>
      <c r="P4144" s="297"/>
      <c r="Q4144" s="293"/>
      <c r="R4144" s="293"/>
      <c r="S4144" s="293"/>
    </row>
    <row r="4145" spans="1:20" ht="15.6" thickBot="1">
      <c r="B4145" s="247">
        <f t="shared" si="43"/>
        <v>7565</v>
      </c>
      <c r="C4145" s="293" t="s">
        <v>429</v>
      </c>
      <c r="D4145" s="294" t="s">
        <v>5647</v>
      </c>
      <c r="E4145" s="614">
        <v>2275</v>
      </c>
      <c r="F4145" s="613" t="s">
        <v>163</v>
      </c>
      <c r="G4145" s="613" t="s">
        <v>7</v>
      </c>
      <c r="H4145" s="544">
        <v>45474</v>
      </c>
      <c r="I4145" s="613" t="s">
        <v>164</v>
      </c>
      <c r="J4145" s="613" t="s">
        <v>7716</v>
      </c>
      <c r="K4145" s="293" t="s">
        <v>1751</v>
      </c>
      <c r="L4145" s="616">
        <v>540992</v>
      </c>
      <c r="M4145" s="298" t="s">
        <v>5646</v>
      </c>
      <c r="N4145" s="616">
        <v>610</v>
      </c>
      <c r="O4145" s="296"/>
      <c r="P4145" s="297"/>
      <c r="Q4145" s="293"/>
      <c r="R4145" s="293"/>
      <c r="S4145" s="293"/>
    </row>
    <row r="4146" spans="1:20" ht="30.6" thickBot="1">
      <c r="B4146" s="247">
        <f t="shared" si="43"/>
        <v>7566</v>
      </c>
      <c r="C4146" s="293" t="s">
        <v>429</v>
      </c>
      <c r="D4146" s="609" t="s">
        <v>2222</v>
      </c>
      <c r="E4146" s="267">
        <v>5200</v>
      </c>
      <c r="F4146" s="609" t="s">
        <v>198</v>
      </c>
      <c r="G4146" s="293" t="s">
        <v>4314</v>
      </c>
      <c r="H4146" s="611">
        <v>45474</v>
      </c>
      <c r="I4146" s="609" t="s">
        <v>164</v>
      </c>
      <c r="J4146" s="609" t="s">
        <v>7423</v>
      </c>
      <c r="K4146" s="609" t="s">
        <v>1749</v>
      </c>
      <c r="L4146" s="612">
        <v>333590</v>
      </c>
      <c r="M4146" s="609" t="s">
        <v>2013</v>
      </c>
      <c r="N4146" s="612">
        <v>728</v>
      </c>
      <c r="O4146" s="296"/>
      <c r="P4146" s="297"/>
      <c r="Q4146" s="293"/>
      <c r="R4146" s="293"/>
      <c r="S4146" s="293"/>
    </row>
    <row r="4147" spans="1:20" ht="31.2" thickBot="1">
      <c r="B4147" s="247">
        <f t="shared" si="43"/>
        <v>7567</v>
      </c>
      <c r="C4147" s="293" t="s">
        <v>5557</v>
      </c>
      <c r="D4147" s="613" t="s">
        <v>6487</v>
      </c>
      <c r="E4147" s="614">
        <v>2275</v>
      </c>
      <c r="F4147" s="613" t="s">
        <v>163</v>
      </c>
      <c r="G4147" s="613" t="s">
        <v>6392</v>
      </c>
      <c r="H4147" s="615">
        <v>45474</v>
      </c>
      <c r="I4147" s="613" t="s">
        <v>164</v>
      </c>
      <c r="J4147" s="641" t="s">
        <v>4690</v>
      </c>
      <c r="K4147" s="293" t="s">
        <v>1751</v>
      </c>
      <c r="L4147" s="616">
        <v>378262</v>
      </c>
      <c r="M4147" s="298" t="s">
        <v>6486</v>
      </c>
      <c r="N4147" s="353">
        <v>685</v>
      </c>
      <c r="O4147" s="296"/>
      <c r="P4147" s="297"/>
      <c r="Q4147" s="293"/>
      <c r="R4147" s="293"/>
      <c r="S4147" s="293"/>
    </row>
    <row r="4148" spans="1:20" ht="30.6" thickBot="1">
      <c r="B4148" s="247">
        <f t="shared" si="43"/>
        <v>7568</v>
      </c>
      <c r="C4148" s="609" t="s">
        <v>429</v>
      </c>
      <c r="D4148" s="609" t="s">
        <v>4958</v>
      </c>
      <c r="E4148" s="610">
        <v>3497</v>
      </c>
      <c r="F4148" s="609" t="s">
        <v>198</v>
      </c>
      <c r="G4148" s="609" t="s">
        <v>6392</v>
      </c>
      <c r="H4148" s="611">
        <v>45474</v>
      </c>
      <c r="I4148" s="609" t="s">
        <v>164</v>
      </c>
      <c r="J4148" s="609" t="s">
        <v>3000</v>
      </c>
      <c r="K4148" s="609" t="s">
        <v>1749</v>
      </c>
      <c r="L4148" s="612">
        <v>377576</v>
      </c>
      <c r="M4148" s="609" t="s">
        <v>4955</v>
      </c>
      <c r="N4148" s="612">
        <v>573</v>
      </c>
      <c r="O4148" s="296"/>
      <c r="P4148" s="297"/>
      <c r="Q4148" s="293"/>
      <c r="R4148" s="293"/>
      <c r="S4148" s="293"/>
    </row>
    <row r="4149" spans="1:20" ht="30.6" thickBot="1">
      <c r="B4149" s="247">
        <f t="shared" si="43"/>
        <v>7569</v>
      </c>
      <c r="C4149" s="613" t="s">
        <v>429</v>
      </c>
      <c r="D4149" s="613" t="s">
        <v>4922</v>
      </c>
      <c r="E4149" s="614">
        <v>3497</v>
      </c>
      <c r="F4149" s="613" t="s">
        <v>198</v>
      </c>
      <c r="G4149" s="613" t="s">
        <v>7</v>
      </c>
      <c r="H4149" s="615">
        <v>45474</v>
      </c>
      <c r="I4149" s="613" t="s">
        <v>164</v>
      </c>
      <c r="J4149" s="613" t="s">
        <v>3000</v>
      </c>
      <c r="K4149" s="613" t="s">
        <v>1749</v>
      </c>
      <c r="L4149" s="616">
        <v>2252539</v>
      </c>
      <c r="M4149" s="613" t="s">
        <v>4921</v>
      </c>
      <c r="N4149" s="616">
        <v>572</v>
      </c>
      <c r="O4149" s="296"/>
      <c r="P4149" s="297"/>
      <c r="Q4149" s="293"/>
      <c r="R4149" s="293"/>
      <c r="S4149" s="293"/>
    </row>
    <row r="4150" spans="1:20" ht="75.599999999999994" thickBot="1">
      <c r="B4150" s="247">
        <f t="shared" si="43"/>
        <v>7570</v>
      </c>
      <c r="C4150" s="609" t="s">
        <v>429</v>
      </c>
      <c r="D4150" s="609" t="s">
        <v>3860</v>
      </c>
      <c r="E4150" s="610">
        <v>3497</v>
      </c>
      <c r="F4150" s="609" t="s">
        <v>865</v>
      </c>
      <c r="G4150" s="609" t="s">
        <v>7</v>
      </c>
      <c r="H4150" s="611">
        <v>45474</v>
      </c>
      <c r="I4150" s="609" t="s">
        <v>164</v>
      </c>
      <c r="J4150" s="609" t="s">
        <v>3098</v>
      </c>
      <c r="K4150" s="609" t="s">
        <v>1770</v>
      </c>
      <c r="L4150" s="612">
        <v>650221</v>
      </c>
      <c r="M4150" s="609" t="s">
        <v>6663</v>
      </c>
      <c r="N4150" s="612">
        <v>461</v>
      </c>
      <c r="O4150" s="296"/>
      <c r="P4150" s="297"/>
      <c r="Q4150" s="293"/>
      <c r="R4150" s="293"/>
      <c r="S4150" s="293"/>
    </row>
    <row r="4151" spans="1:20" ht="75.599999999999994" thickBot="1">
      <c r="B4151" s="247">
        <f t="shared" si="43"/>
        <v>7571</v>
      </c>
      <c r="C4151" s="633" t="s">
        <v>429</v>
      </c>
      <c r="D4151" s="633" t="s">
        <v>2433</v>
      </c>
      <c r="E4151" s="634">
        <v>11333</v>
      </c>
      <c r="F4151" s="633" t="s">
        <v>865</v>
      </c>
      <c r="G4151" s="633" t="s">
        <v>7</v>
      </c>
      <c r="H4151" s="635">
        <v>45475</v>
      </c>
      <c r="I4151" s="633" t="s">
        <v>634</v>
      </c>
      <c r="J4151" s="633" t="s">
        <v>285</v>
      </c>
      <c r="K4151" s="633" t="s">
        <v>1770</v>
      </c>
      <c r="L4151" s="636">
        <v>485427</v>
      </c>
      <c r="M4151" s="633" t="s">
        <v>2432</v>
      </c>
      <c r="N4151" s="636">
        <v>372</v>
      </c>
      <c r="O4151" s="296"/>
      <c r="P4151" s="297"/>
      <c r="Q4151" s="293"/>
      <c r="R4151" s="293"/>
      <c r="S4151" s="293"/>
    </row>
    <row r="4152" spans="1:20" ht="75.599999999999994" thickBot="1">
      <c r="B4152" s="247">
        <f t="shared" si="43"/>
        <v>7572</v>
      </c>
      <c r="C4152" s="609" t="s">
        <v>429</v>
      </c>
      <c r="D4152" s="609" t="s">
        <v>4523</v>
      </c>
      <c r="E4152" s="610">
        <v>5200</v>
      </c>
      <c r="F4152" s="609" t="s">
        <v>865</v>
      </c>
      <c r="G4152" s="609" t="s">
        <v>7</v>
      </c>
      <c r="H4152" s="611">
        <v>45475</v>
      </c>
      <c r="I4152" s="609" t="s">
        <v>224</v>
      </c>
      <c r="J4152" s="609" t="s">
        <v>7201</v>
      </c>
      <c r="K4152" s="609" t="s">
        <v>1770</v>
      </c>
      <c r="L4152" s="612">
        <v>468455</v>
      </c>
      <c r="M4152" s="609" t="s">
        <v>4522</v>
      </c>
      <c r="N4152" s="612">
        <v>496</v>
      </c>
      <c r="O4152" s="296"/>
      <c r="P4152" s="297"/>
      <c r="Q4152" s="293"/>
      <c r="R4152" s="293"/>
      <c r="S4152" s="293"/>
    </row>
    <row r="4153" spans="1:20" ht="30.6" thickBot="1">
      <c r="B4153" s="247">
        <f t="shared" si="43"/>
        <v>7573</v>
      </c>
      <c r="C4153" s="633" t="s">
        <v>294</v>
      </c>
      <c r="D4153" s="633" t="s">
        <v>6162</v>
      </c>
      <c r="E4153" s="634">
        <v>3500</v>
      </c>
      <c r="F4153" s="633" t="s">
        <v>163</v>
      </c>
      <c r="G4153" s="633" t="s">
        <v>6392</v>
      </c>
      <c r="H4153" s="635">
        <v>45475</v>
      </c>
      <c r="I4153" s="633" t="s">
        <v>164</v>
      </c>
      <c r="J4153" s="633" t="s">
        <v>7202</v>
      </c>
      <c r="K4153" s="293" t="s">
        <v>1751</v>
      </c>
      <c r="L4153" s="636">
        <v>7934</v>
      </c>
      <c r="M4153" s="633" t="s">
        <v>6161</v>
      </c>
      <c r="N4153" s="636">
        <v>647</v>
      </c>
      <c r="O4153" s="296"/>
      <c r="P4153" s="297"/>
      <c r="Q4153" s="293"/>
      <c r="R4153" s="293"/>
      <c r="S4153" s="293"/>
    </row>
    <row r="4154" spans="1:20" ht="15.6" thickBot="1">
      <c r="B4154" s="247">
        <f t="shared" si="43"/>
        <v>7574</v>
      </c>
      <c r="C4154" s="293" t="s">
        <v>429</v>
      </c>
      <c r="D4154" s="294" t="s">
        <v>4240</v>
      </c>
      <c r="E4154" s="644">
        <v>5200</v>
      </c>
      <c r="F4154" s="293" t="s">
        <v>198</v>
      </c>
      <c r="G4154" s="293" t="s">
        <v>7</v>
      </c>
      <c r="H4154" s="544">
        <v>45476</v>
      </c>
      <c r="I4154" s="293" t="s">
        <v>164</v>
      </c>
      <c r="J4154" s="256" t="s">
        <v>2606</v>
      </c>
      <c r="K4154" s="293" t="s">
        <v>1749</v>
      </c>
      <c r="L4154" s="251">
        <v>262858</v>
      </c>
      <c r="M4154" s="298" t="s">
        <v>4239</v>
      </c>
      <c r="N4154" s="353">
        <v>470</v>
      </c>
      <c r="O4154" s="296"/>
      <c r="P4154" s="297"/>
      <c r="Q4154" s="293"/>
      <c r="R4154" s="293"/>
      <c r="S4154" s="293"/>
    </row>
    <row r="4155" spans="1:20" ht="15.6" thickBot="1">
      <c r="B4155" s="247">
        <f t="shared" si="43"/>
        <v>7575</v>
      </c>
      <c r="C4155" s="293" t="s">
        <v>294</v>
      </c>
      <c r="D4155" s="294" t="s">
        <v>6316</v>
      </c>
      <c r="E4155" s="645">
        <v>3497</v>
      </c>
      <c r="F4155" s="293" t="s">
        <v>198</v>
      </c>
      <c r="G4155" s="293" t="s">
        <v>7</v>
      </c>
      <c r="H4155" s="544">
        <v>45476</v>
      </c>
      <c r="I4155" s="293" t="s">
        <v>164</v>
      </c>
      <c r="J4155" s="256" t="s">
        <v>720</v>
      </c>
      <c r="K4155" s="293" t="s">
        <v>1749</v>
      </c>
      <c r="L4155" s="251">
        <v>291162</v>
      </c>
      <c r="M4155" s="298" t="s">
        <v>6314</v>
      </c>
      <c r="N4155" s="353">
        <v>661</v>
      </c>
      <c r="O4155" s="296"/>
      <c r="P4155" s="297"/>
      <c r="Q4155" s="293"/>
      <c r="R4155" s="293"/>
      <c r="S4155" s="293"/>
    </row>
    <row r="4156" spans="1:20" ht="15.6" thickBot="1">
      <c r="B4156" s="247">
        <f t="shared" si="43"/>
        <v>7576</v>
      </c>
      <c r="C4156" s="293" t="s">
        <v>429</v>
      </c>
      <c r="D4156" s="294" t="s">
        <v>6381</v>
      </c>
      <c r="E4156" s="644">
        <v>5200</v>
      </c>
      <c r="F4156" s="293" t="s">
        <v>198</v>
      </c>
      <c r="G4156" s="293" t="s">
        <v>6392</v>
      </c>
      <c r="H4156" s="544">
        <v>45476</v>
      </c>
      <c r="I4156" s="293" t="s">
        <v>164</v>
      </c>
      <c r="J4156" s="256" t="s">
        <v>7208</v>
      </c>
      <c r="K4156" s="293" t="s">
        <v>1749</v>
      </c>
      <c r="L4156" s="251">
        <v>374350</v>
      </c>
      <c r="M4156" s="298" t="s">
        <v>6380</v>
      </c>
      <c r="N4156" s="353">
        <v>676</v>
      </c>
      <c r="O4156" s="296"/>
      <c r="P4156" s="297"/>
      <c r="Q4156" s="293"/>
      <c r="R4156" s="293"/>
      <c r="S4156" s="293"/>
    </row>
    <row r="4157" spans="1:20" ht="31.2" thickBot="1">
      <c r="B4157" s="646" t="s">
        <v>7221</v>
      </c>
      <c r="C4157" s="603" t="s">
        <v>5557</v>
      </c>
      <c r="D4157" s="603" t="s">
        <v>7212</v>
      </c>
      <c r="E4157" s="605">
        <v>2000</v>
      </c>
      <c r="F4157" s="293" t="s">
        <v>6964</v>
      </c>
      <c r="G4157" s="603" t="s">
        <v>6392</v>
      </c>
      <c r="H4157" s="647">
        <v>45481</v>
      </c>
      <c r="I4157" s="648" t="s">
        <v>164</v>
      </c>
      <c r="J4157" s="637" t="s">
        <v>165</v>
      </c>
      <c r="K4157" s="293" t="s">
        <v>6968</v>
      </c>
      <c r="L4157" s="607">
        <v>470834</v>
      </c>
      <c r="M4157" s="298" t="s">
        <v>7211</v>
      </c>
      <c r="N4157" s="353">
        <v>757</v>
      </c>
      <c r="O4157" s="296"/>
      <c r="P4157" s="297"/>
      <c r="Q4157" s="293"/>
      <c r="R4157" s="293"/>
      <c r="S4157" s="293"/>
    </row>
    <row r="4158" spans="1:20" ht="30.6" thickBot="1">
      <c r="B4158" s="649" t="s">
        <v>7222</v>
      </c>
      <c r="C4158" s="642" t="s">
        <v>5557</v>
      </c>
      <c r="D4158" s="294" t="s">
        <v>5576</v>
      </c>
      <c r="E4158" s="650">
        <v>2000</v>
      </c>
      <c r="F4158" s="642" t="s">
        <v>6964</v>
      </c>
      <c r="G4158" s="642" t="s">
        <v>6392</v>
      </c>
      <c r="H4158" s="651">
        <v>45481</v>
      </c>
      <c r="I4158" s="642" t="s">
        <v>164</v>
      </c>
      <c r="J4158" s="642" t="s">
        <v>792</v>
      </c>
      <c r="K4158" s="642" t="s">
        <v>6968</v>
      </c>
      <c r="L4158" s="652">
        <v>470896</v>
      </c>
      <c r="M4158" s="298" t="s">
        <v>5575</v>
      </c>
      <c r="N4158" s="652">
        <v>736</v>
      </c>
      <c r="O4158" s="296"/>
      <c r="P4158" s="297"/>
      <c r="Q4158" s="293"/>
      <c r="R4158" s="293"/>
      <c r="S4158" s="293"/>
    </row>
    <row r="4159" spans="1:20" customFormat="1" ht="15" customHeight="1" thickBot="1">
      <c r="A4159" s="654"/>
      <c r="B4159" s="649" t="s">
        <v>7223</v>
      </c>
      <c r="C4159" s="613" t="s">
        <v>5557</v>
      </c>
      <c r="D4159" s="613" t="s">
        <v>818</v>
      </c>
      <c r="E4159" s="614">
        <v>2000</v>
      </c>
      <c r="F4159" s="613" t="s">
        <v>6964</v>
      </c>
      <c r="G4159" s="613" t="s">
        <v>7224</v>
      </c>
      <c r="H4159" s="615">
        <v>45481</v>
      </c>
      <c r="I4159" s="613" t="s">
        <v>164</v>
      </c>
      <c r="J4159" s="613" t="s">
        <v>2554</v>
      </c>
      <c r="K4159" s="613" t="s">
        <v>6968</v>
      </c>
      <c r="L4159" s="616">
        <v>470871</v>
      </c>
      <c r="M4159" s="613" t="s">
        <v>860</v>
      </c>
      <c r="N4159" s="616">
        <v>731</v>
      </c>
      <c r="O4159" s="296"/>
      <c r="P4159" s="297"/>
      <c r="Q4159" s="293"/>
      <c r="R4159" s="293"/>
      <c r="S4159" s="293"/>
      <c r="T4159" s="654"/>
    </row>
    <row r="4160" spans="1:20" customFormat="1" ht="15" customHeight="1" thickBot="1">
      <c r="A4160" s="654"/>
      <c r="B4160" s="649" t="s">
        <v>7226</v>
      </c>
      <c r="C4160" s="293" t="s">
        <v>5557</v>
      </c>
      <c r="D4160" s="609" t="s">
        <v>5984</v>
      </c>
      <c r="E4160" s="610">
        <v>2000</v>
      </c>
      <c r="F4160" s="609" t="s">
        <v>6964</v>
      </c>
      <c r="G4160" s="609" t="s">
        <v>578</v>
      </c>
      <c r="H4160" s="611">
        <v>45481</v>
      </c>
      <c r="I4160" s="609" t="s">
        <v>164</v>
      </c>
      <c r="J4160" s="609" t="s">
        <v>801</v>
      </c>
      <c r="K4160" s="609" t="s">
        <v>6968</v>
      </c>
      <c r="L4160" s="612">
        <v>470850</v>
      </c>
      <c r="M4160" s="298" t="s">
        <v>5983</v>
      </c>
      <c r="N4160" s="612">
        <v>730</v>
      </c>
      <c r="O4160" s="296"/>
      <c r="P4160" s="297"/>
      <c r="Q4160" s="293"/>
      <c r="R4160" s="293"/>
      <c r="S4160" s="293"/>
      <c r="T4160" s="654"/>
    </row>
    <row r="4161" spans="1:20" customFormat="1" ht="15" customHeight="1" thickBot="1">
      <c r="A4161" s="654"/>
      <c r="B4161" s="649" t="s">
        <v>7227</v>
      </c>
      <c r="C4161" s="293" t="s">
        <v>5557</v>
      </c>
      <c r="D4161" s="613" t="s">
        <v>6966</v>
      </c>
      <c r="E4161" s="529">
        <v>2520</v>
      </c>
      <c r="F4161" s="613" t="s">
        <v>6964</v>
      </c>
      <c r="G4161" s="613" t="s">
        <v>7</v>
      </c>
      <c r="H4161" s="615">
        <v>45477</v>
      </c>
      <c r="I4161" s="613" t="s">
        <v>164</v>
      </c>
      <c r="J4161" s="613" t="s">
        <v>2554</v>
      </c>
      <c r="K4161" s="613" t="s">
        <v>6968</v>
      </c>
      <c r="L4161" s="616">
        <v>349038</v>
      </c>
      <c r="M4161" s="613" t="s">
        <v>6965</v>
      </c>
      <c r="N4161" s="616">
        <v>727</v>
      </c>
      <c r="O4161" s="296"/>
      <c r="P4161" s="297"/>
      <c r="Q4161" s="293"/>
      <c r="R4161" s="293"/>
      <c r="S4161" s="293"/>
      <c r="T4161" s="654"/>
    </row>
    <row r="4162" spans="1:20" customFormat="1" ht="15" customHeight="1" thickBot="1">
      <c r="A4162" s="654"/>
      <c r="B4162" s="247">
        <f>B4156+1</f>
        <v>7577</v>
      </c>
      <c r="C4162" s="613" t="s">
        <v>429</v>
      </c>
      <c r="D4162" s="613" t="s">
        <v>8684</v>
      </c>
      <c r="E4162" s="529">
        <v>29000</v>
      </c>
      <c r="F4162" s="613" t="s">
        <v>198</v>
      </c>
      <c r="G4162" s="613" t="s">
        <v>7</v>
      </c>
      <c r="H4162" s="615" t="s">
        <v>7203</v>
      </c>
      <c r="I4162" s="613" t="s">
        <v>634</v>
      </c>
      <c r="J4162" s="613" t="s">
        <v>7231</v>
      </c>
      <c r="K4162" s="613" t="s">
        <v>1749</v>
      </c>
      <c r="L4162" s="616" t="s">
        <v>7228</v>
      </c>
      <c r="M4162" s="613" t="s">
        <v>2871</v>
      </c>
      <c r="N4162" s="616">
        <v>422</v>
      </c>
      <c r="O4162" s="296"/>
      <c r="P4162" s="297"/>
      <c r="Q4162" s="293"/>
      <c r="R4162" s="293"/>
      <c r="S4162" s="293"/>
      <c r="T4162" s="654"/>
    </row>
    <row r="4163" spans="1:20" customFormat="1" ht="15" customHeight="1" thickBot="1">
      <c r="A4163" s="654"/>
      <c r="B4163" s="247">
        <f t="shared" ref="B4163:B4199" si="44">B4162+1</f>
        <v>7578</v>
      </c>
      <c r="C4163" s="642" t="s">
        <v>294</v>
      </c>
      <c r="D4163" s="633" t="s">
        <v>5749</v>
      </c>
      <c r="E4163" s="528">
        <v>20000</v>
      </c>
      <c r="F4163" s="609" t="s">
        <v>255</v>
      </c>
      <c r="G4163" s="609" t="s">
        <v>7</v>
      </c>
      <c r="H4163" s="611" t="s">
        <v>7203</v>
      </c>
      <c r="I4163" s="609" t="s">
        <v>164</v>
      </c>
      <c r="J4163" s="609" t="s">
        <v>634</v>
      </c>
      <c r="K4163" s="609" t="s">
        <v>1774</v>
      </c>
      <c r="L4163" s="612" t="s">
        <v>7229</v>
      </c>
      <c r="M4163" s="609" t="s">
        <v>6311</v>
      </c>
      <c r="N4163" s="612">
        <v>659</v>
      </c>
      <c r="O4163" s="296"/>
      <c r="P4163" s="297"/>
      <c r="Q4163" s="293"/>
      <c r="R4163" s="293"/>
      <c r="S4163" s="293"/>
      <c r="T4163" s="654"/>
    </row>
    <row r="4164" spans="1:20" customFormat="1" ht="15" customHeight="1" thickBot="1">
      <c r="A4164" s="654"/>
      <c r="B4164" s="247">
        <f t="shared" si="44"/>
        <v>7579</v>
      </c>
      <c r="C4164" s="613" t="s">
        <v>427</v>
      </c>
      <c r="D4164" s="643" t="s">
        <v>6436</v>
      </c>
      <c r="E4164" s="529">
        <v>3497.58</v>
      </c>
      <c r="F4164" s="613" t="s">
        <v>198</v>
      </c>
      <c r="G4164" s="613" t="s">
        <v>7</v>
      </c>
      <c r="H4164" s="615" t="s">
        <v>7203</v>
      </c>
      <c r="I4164" s="609" t="s">
        <v>164</v>
      </c>
      <c r="J4164" s="613" t="s">
        <v>7232</v>
      </c>
      <c r="K4164" s="613" t="s">
        <v>1749</v>
      </c>
      <c r="L4164" s="616" t="s">
        <v>7230</v>
      </c>
      <c r="M4164" s="613" t="s">
        <v>6651</v>
      </c>
      <c r="N4164" s="616">
        <v>682</v>
      </c>
      <c r="O4164" s="296"/>
      <c r="P4164" s="297"/>
      <c r="Q4164" s="293"/>
      <c r="R4164" s="293"/>
      <c r="S4164" s="293"/>
      <c r="T4164" s="654"/>
    </row>
    <row r="4165" spans="1:20" customFormat="1" ht="15" customHeight="1" thickBot="1">
      <c r="A4165" s="654"/>
      <c r="B4165" s="655">
        <f t="shared" si="44"/>
        <v>7580</v>
      </c>
      <c r="C4165" s="656" t="s">
        <v>429</v>
      </c>
      <c r="D4165" s="656" t="s">
        <v>106</v>
      </c>
      <c r="E4165" s="657">
        <v>5200</v>
      </c>
      <c r="F4165" s="656" t="s">
        <v>198</v>
      </c>
      <c r="G4165" s="656" t="s">
        <v>4436</v>
      </c>
      <c r="H4165" s="658" t="s">
        <v>7206</v>
      </c>
      <c r="I4165" s="656" t="s">
        <v>164</v>
      </c>
      <c r="J4165" s="659" t="s">
        <v>3496</v>
      </c>
      <c r="K4165" s="656" t="s">
        <v>1749</v>
      </c>
      <c r="L4165" s="749" t="s">
        <v>7319</v>
      </c>
      <c r="M4165" s="659" t="s">
        <v>107</v>
      </c>
      <c r="N4165" s="660">
        <v>463</v>
      </c>
      <c r="O4165" s="661"/>
      <c r="P4165" s="662"/>
      <c r="Q4165" s="656"/>
      <c r="R4165" s="656"/>
      <c r="S4165" s="656"/>
      <c r="T4165" s="654"/>
    </row>
    <row r="4166" spans="1:20" customFormat="1" ht="15" customHeight="1" thickBot="1">
      <c r="A4166" s="654"/>
      <c r="B4166" s="655">
        <f t="shared" si="44"/>
        <v>7581</v>
      </c>
      <c r="C4166" s="663" t="s">
        <v>7253</v>
      </c>
      <c r="D4166" s="294" t="s">
        <v>7288</v>
      </c>
      <c r="E4166" s="657">
        <v>3472</v>
      </c>
      <c r="F4166" s="656" t="s">
        <v>255</v>
      </c>
      <c r="G4166" s="663" t="s">
        <v>7</v>
      </c>
      <c r="H4166" s="665" t="s">
        <v>7204</v>
      </c>
      <c r="I4166" s="663" t="s">
        <v>164</v>
      </c>
      <c r="J4166" s="659" t="s">
        <v>2555</v>
      </c>
      <c r="K4166" s="666" t="s">
        <v>1774</v>
      </c>
      <c r="L4166" s="612" t="s">
        <v>9265</v>
      </c>
      <c r="M4166" s="668" t="s">
        <v>7287</v>
      </c>
      <c r="N4166" s="667">
        <v>767</v>
      </c>
      <c r="O4166" s="661"/>
      <c r="P4166" s="662"/>
      <c r="Q4166" s="656"/>
      <c r="R4166" s="656"/>
      <c r="S4166" s="656"/>
      <c r="T4166" s="654"/>
    </row>
    <row r="4167" spans="1:20" customFormat="1" ht="15" customHeight="1" thickBot="1">
      <c r="A4167" s="654"/>
      <c r="B4167" s="655">
        <f t="shared" si="44"/>
        <v>7582</v>
      </c>
      <c r="C4167" s="669" t="s">
        <v>7253</v>
      </c>
      <c r="D4167" s="669" t="s">
        <v>7303</v>
      </c>
      <c r="E4167" s="670">
        <v>3472</v>
      </c>
      <c r="F4167" s="656" t="s">
        <v>255</v>
      </c>
      <c r="G4167" s="671" t="s">
        <v>7</v>
      </c>
      <c r="H4167" s="672" t="s">
        <v>7204</v>
      </c>
      <c r="I4167" s="671" t="s">
        <v>164</v>
      </c>
      <c r="J4167" s="659" t="s">
        <v>2555</v>
      </c>
      <c r="K4167" s="666" t="s">
        <v>1774</v>
      </c>
      <c r="L4167" s="673" t="s">
        <v>7320</v>
      </c>
      <c r="M4167" s="671" t="s">
        <v>7302</v>
      </c>
      <c r="N4167" s="674">
        <v>783</v>
      </c>
      <c r="O4167" s="661"/>
      <c r="P4167" s="662"/>
      <c r="Q4167" s="656"/>
      <c r="R4167" s="656"/>
      <c r="S4167" s="656"/>
      <c r="T4167" s="654"/>
    </row>
    <row r="4168" spans="1:20" customFormat="1" ht="15" customHeight="1" thickBot="1">
      <c r="A4168" s="654"/>
      <c r="B4168" s="655">
        <f t="shared" si="44"/>
        <v>7583</v>
      </c>
      <c r="C4168" s="663" t="s">
        <v>7253</v>
      </c>
      <c r="D4168" s="675" t="s">
        <v>7321</v>
      </c>
      <c r="E4168" s="657">
        <v>3472</v>
      </c>
      <c r="F4168" s="656" t="s">
        <v>255</v>
      </c>
      <c r="G4168" s="663" t="s">
        <v>4436</v>
      </c>
      <c r="H4168" s="665" t="s">
        <v>7204</v>
      </c>
      <c r="I4168" s="663" t="s">
        <v>164</v>
      </c>
      <c r="J4168" s="659" t="s">
        <v>2555</v>
      </c>
      <c r="K4168" s="666" t="s">
        <v>1774</v>
      </c>
      <c r="L4168" s="667" t="s">
        <v>7322</v>
      </c>
      <c r="M4168" s="676" t="s">
        <v>7249</v>
      </c>
      <c r="N4168" s="667">
        <v>773</v>
      </c>
      <c r="O4168" s="661"/>
      <c r="P4168" s="662"/>
      <c r="Q4168" s="656"/>
      <c r="R4168" s="656"/>
      <c r="S4168" s="656"/>
      <c r="T4168" s="654"/>
    </row>
    <row r="4169" spans="1:20" customFormat="1" ht="15" customHeight="1" thickBot="1">
      <c r="A4169" s="654"/>
      <c r="B4169" s="655">
        <f t="shared" si="44"/>
        <v>7584</v>
      </c>
      <c r="C4169" s="663" t="s">
        <v>7253</v>
      </c>
      <c r="D4169" s="294" t="s">
        <v>7300</v>
      </c>
      <c r="E4169" s="657">
        <v>3472</v>
      </c>
      <c r="F4169" s="656" t="s">
        <v>255</v>
      </c>
      <c r="G4169" s="677" t="s">
        <v>4436</v>
      </c>
      <c r="H4169" s="678" t="s">
        <v>7204</v>
      </c>
      <c r="I4169" s="677" t="s">
        <v>164</v>
      </c>
      <c r="J4169" s="659" t="s">
        <v>2555</v>
      </c>
      <c r="K4169" s="666" t="s">
        <v>1774</v>
      </c>
      <c r="L4169" s="673" t="s">
        <v>7323</v>
      </c>
      <c r="M4169" s="677" t="s">
        <v>7299</v>
      </c>
      <c r="N4169" s="679">
        <v>762</v>
      </c>
      <c r="O4169" s="661"/>
      <c r="P4169" s="662"/>
      <c r="Q4169" s="656"/>
      <c r="R4169" s="656"/>
      <c r="S4169" s="656"/>
      <c r="T4169" s="654"/>
    </row>
    <row r="4170" spans="1:20" customFormat="1" ht="15" customHeight="1" thickBot="1">
      <c r="A4170" s="654"/>
      <c r="B4170" s="655">
        <f t="shared" si="44"/>
        <v>7585</v>
      </c>
      <c r="C4170" s="663" t="s">
        <v>7253</v>
      </c>
      <c r="D4170" s="680" t="s">
        <v>7285</v>
      </c>
      <c r="E4170" s="657">
        <v>3472</v>
      </c>
      <c r="F4170" s="656" t="s">
        <v>255</v>
      </c>
      <c r="G4170" s="677" t="s">
        <v>7</v>
      </c>
      <c r="H4170" s="678" t="s">
        <v>7204</v>
      </c>
      <c r="I4170" s="677" t="s">
        <v>164</v>
      </c>
      <c r="J4170" s="659" t="s">
        <v>2555</v>
      </c>
      <c r="K4170" s="666" t="s">
        <v>1774</v>
      </c>
      <c r="L4170" s="783">
        <v>21212</v>
      </c>
      <c r="M4170" s="681" t="s">
        <v>7284</v>
      </c>
      <c r="N4170" s="679">
        <v>775</v>
      </c>
      <c r="O4170" s="661"/>
      <c r="P4170" s="662"/>
      <c r="Q4170" s="656"/>
      <c r="R4170" s="656"/>
      <c r="S4170" s="656"/>
      <c r="T4170" s="654"/>
    </row>
    <row r="4171" spans="1:20" customFormat="1" ht="15" customHeight="1" thickBot="1">
      <c r="A4171" s="654"/>
      <c r="B4171" s="655">
        <f t="shared" si="44"/>
        <v>7586</v>
      </c>
      <c r="C4171" s="671" t="s">
        <v>427</v>
      </c>
      <c r="D4171" s="671" t="s">
        <v>6384</v>
      </c>
      <c r="E4171" s="657">
        <v>5200</v>
      </c>
      <c r="F4171" s="671" t="s">
        <v>198</v>
      </c>
      <c r="G4171" s="671" t="s">
        <v>7</v>
      </c>
      <c r="H4171" s="672" t="s">
        <v>7204</v>
      </c>
      <c r="I4171" s="671" t="s">
        <v>164</v>
      </c>
      <c r="J4171" s="701" t="s">
        <v>9341</v>
      </c>
      <c r="K4171" s="671" t="s">
        <v>1749</v>
      </c>
      <c r="L4171" s="699" t="s">
        <v>7703</v>
      </c>
      <c r="M4171" s="671" t="s">
        <v>6383</v>
      </c>
      <c r="N4171" s="674">
        <v>677</v>
      </c>
      <c r="O4171" s="661"/>
      <c r="P4171" s="662"/>
      <c r="Q4171" s="656"/>
      <c r="R4171" s="656"/>
      <c r="S4171" s="656"/>
      <c r="T4171" s="654"/>
    </row>
    <row r="4172" spans="1:20" customFormat="1" ht="16.2" thickBot="1">
      <c r="A4172" s="654"/>
      <c r="B4172" s="655">
        <f t="shared" si="44"/>
        <v>7587</v>
      </c>
      <c r="C4172" s="663" t="s">
        <v>7253</v>
      </c>
      <c r="D4172" s="764" t="s">
        <v>7291</v>
      </c>
      <c r="E4172" s="657">
        <v>3472</v>
      </c>
      <c r="F4172" s="656" t="s">
        <v>255</v>
      </c>
      <c r="G4172" s="293" t="s">
        <v>4314</v>
      </c>
      <c r="H4172" s="678" t="s">
        <v>7206</v>
      </c>
      <c r="I4172" s="677" t="s">
        <v>164</v>
      </c>
      <c r="J4172" s="659" t="s">
        <v>2555</v>
      </c>
      <c r="K4172" s="666" t="s">
        <v>1774</v>
      </c>
      <c r="L4172" s="679" t="s">
        <v>7324</v>
      </c>
      <c r="M4172" s="682" t="s">
        <v>7290</v>
      </c>
      <c r="N4172" s="679">
        <v>770</v>
      </c>
      <c r="O4172" s="661"/>
      <c r="P4172" s="662"/>
      <c r="Q4172" s="656"/>
      <c r="R4172" s="656"/>
      <c r="S4172" s="656"/>
      <c r="T4172" s="654"/>
    </row>
    <row r="4173" spans="1:20" customFormat="1" ht="15" customHeight="1" thickBot="1">
      <c r="A4173" s="654"/>
      <c r="B4173" s="655">
        <f t="shared" si="44"/>
        <v>7588</v>
      </c>
      <c r="C4173" s="293" t="s">
        <v>294</v>
      </c>
      <c r="D4173" s="585" t="s">
        <v>6646</v>
      </c>
      <c r="E4173" s="657">
        <v>13000</v>
      </c>
      <c r="F4173" s="293" t="s">
        <v>255</v>
      </c>
      <c r="G4173" s="753" t="s">
        <v>578</v>
      </c>
      <c r="H4173" s="672">
        <v>45478</v>
      </c>
      <c r="I4173" s="701" t="s">
        <v>402</v>
      </c>
      <c r="J4173" s="295" t="s">
        <v>7725</v>
      </c>
      <c r="K4173" s="293" t="s">
        <v>1774</v>
      </c>
      <c r="L4173" s="674" t="s">
        <v>7326</v>
      </c>
      <c r="M4173" s="298" t="s">
        <v>6645</v>
      </c>
      <c r="N4173" s="353">
        <v>696</v>
      </c>
      <c r="O4173" s="661"/>
      <c r="P4173" s="662"/>
      <c r="Q4173" s="656"/>
      <c r="R4173" s="656"/>
      <c r="S4173" s="656"/>
      <c r="T4173" s="654"/>
    </row>
    <row r="4174" spans="1:20" customFormat="1" ht="15" customHeight="1" thickBot="1">
      <c r="A4174" s="654"/>
      <c r="B4174" s="655">
        <f t="shared" si="44"/>
        <v>7589</v>
      </c>
      <c r="C4174" s="656" t="s">
        <v>429</v>
      </c>
      <c r="D4174" s="656" t="s">
        <v>4837</v>
      </c>
      <c r="E4174" s="657">
        <v>2275</v>
      </c>
      <c r="F4174" s="656" t="s">
        <v>518</v>
      </c>
      <c r="G4174" s="656" t="s">
        <v>7</v>
      </c>
      <c r="H4174" s="658" t="s">
        <v>7206</v>
      </c>
      <c r="I4174" s="656" t="s">
        <v>164</v>
      </c>
      <c r="J4174" s="659" t="s">
        <v>4251</v>
      </c>
      <c r="K4174" s="656" t="s">
        <v>1771</v>
      </c>
      <c r="L4174" s="749" t="s">
        <v>7327</v>
      </c>
      <c r="M4174" s="659" t="s">
        <v>4836</v>
      </c>
      <c r="N4174" s="660">
        <v>563</v>
      </c>
      <c r="O4174" s="661"/>
      <c r="P4174" s="662"/>
      <c r="Q4174" s="656"/>
      <c r="R4174" s="656"/>
      <c r="S4174" s="656"/>
      <c r="T4174" s="654"/>
    </row>
    <row r="4175" spans="1:20" customFormat="1" ht="15" customHeight="1" thickBot="1">
      <c r="A4175" s="654"/>
      <c r="B4175" s="655">
        <f t="shared" si="44"/>
        <v>7590</v>
      </c>
      <c r="C4175" s="663" t="s">
        <v>7253</v>
      </c>
      <c r="D4175" s="294" t="s">
        <v>7267</v>
      </c>
      <c r="E4175" s="657">
        <v>3472</v>
      </c>
      <c r="F4175" s="656" t="s">
        <v>255</v>
      </c>
      <c r="G4175" s="656" t="s">
        <v>7</v>
      </c>
      <c r="H4175" s="658" t="s">
        <v>7206</v>
      </c>
      <c r="I4175" s="656" t="s">
        <v>164</v>
      </c>
      <c r="J4175" s="659" t="s">
        <v>2555</v>
      </c>
      <c r="K4175" s="666" t="s">
        <v>1774</v>
      </c>
      <c r="L4175" s="749" t="s">
        <v>7328</v>
      </c>
      <c r="M4175" s="659" t="s">
        <v>7266</v>
      </c>
      <c r="N4175" s="660">
        <v>782</v>
      </c>
      <c r="O4175" s="661"/>
      <c r="P4175" s="662"/>
      <c r="Q4175" s="656"/>
      <c r="R4175" s="656"/>
      <c r="S4175" s="656"/>
      <c r="T4175" s="654"/>
    </row>
    <row r="4176" spans="1:20" customFormat="1" ht="15" customHeight="1" thickBot="1">
      <c r="A4176" s="654"/>
      <c r="B4176" s="655">
        <f t="shared" si="44"/>
        <v>7591</v>
      </c>
      <c r="C4176" s="663" t="s">
        <v>7253</v>
      </c>
      <c r="D4176" s="664" t="s">
        <v>7261</v>
      </c>
      <c r="E4176" s="657">
        <v>3472</v>
      </c>
      <c r="F4176" s="656" t="s">
        <v>255</v>
      </c>
      <c r="G4176" s="656" t="s">
        <v>7</v>
      </c>
      <c r="H4176" s="658" t="s">
        <v>7206</v>
      </c>
      <c r="I4176" s="656" t="s">
        <v>164</v>
      </c>
      <c r="J4176" s="659" t="s">
        <v>2555</v>
      </c>
      <c r="K4176" s="666" t="s">
        <v>1774</v>
      </c>
      <c r="L4176" s="749" t="s">
        <v>7329</v>
      </c>
      <c r="M4176" s="681" t="s">
        <v>7260</v>
      </c>
      <c r="N4176" s="660">
        <v>769</v>
      </c>
      <c r="O4176" s="661"/>
      <c r="P4176" s="662"/>
      <c r="Q4176" s="656"/>
      <c r="R4176" s="656"/>
      <c r="S4176" s="656"/>
      <c r="T4176" s="654"/>
    </row>
    <row r="4177" spans="1:20" customFormat="1" ht="15" customHeight="1" thickBot="1">
      <c r="A4177" s="654"/>
      <c r="B4177" s="655">
        <f t="shared" si="44"/>
        <v>7592</v>
      </c>
      <c r="C4177" s="663" t="s">
        <v>7253</v>
      </c>
      <c r="D4177" s="683" t="s">
        <v>7264</v>
      </c>
      <c r="E4177" s="657">
        <v>3472</v>
      </c>
      <c r="F4177" s="656" t="s">
        <v>255</v>
      </c>
      <c r="G4177" s="656" t="s">
        <v>7</v>
      </c>
      <c r="H4177" s="658" t="s">
        <v>7206</v>
      </c>
      <c r="I4177" s="656" t="s">
        <v>164</v>
      </c>
      <c r="J4177" s="659" t="s">
        <v>2555</v>
      </c>
      <c r="K4177" s="666" t="s">
        <v>1774</v>
      </c>
      <c r="L4177" s="749" t="s">
        <v>7330</v>
      </c>
      <c r="M4177" s="681" t="s">
        <v>7263</v>
      </c>
      <c r="N4177" s="660">
        <v>766</v>
      </c>
      <c r="O4177" s="661"/>
      <c r="P4177" s="662"/>
      <c r="Q4177" s="656"/>
      <c r="R4177" s="656"/>
      <c r="S4177" s="656"/>
      <c r="T4177" s="654"/>
    </row>
    <row r="4178" spans="1:20" customFormat="1" ht="15" customHeight="1" thickBot="1">
      <c r="A4178" s="654"/>
      <c r="B4178" s="655">
        <f t="shared" si="44"/>
        <v>7593</v>
      </c>
      <c r="C4178" s="663" t="s">
        <v>7253</v>
      </c>
      <c r="D4178" s="656" t="s">
        <v>7308</v>
      </c>
      <c r="E4178" s="657">
        <v>3742</v>
      </c>
      <c r="F4178" s="656" t="s">
        <v>255</v>
      </c>
      <c r="G4178" s="656" t="s">
        <v>7</v>
      </c>
      <c r="H4178" s="658" t="s">
        <v>7206</v>
      </c>
      <c r="I4178" s="656" t="s">
        <v>164</v>
      </c>
      <c r="J4178" s="659" t="s">
        <v>2555</v>
      </c>
      <c r="K4178" s="666" t="s">
        <v>1774</v>
      </c>
      <c r="L4178" s="749" t="s">
        <v>7331</v>
      </c>
      <c r="M4178" s="298" t="s">
        <v>7516</v>
      </c>
      <c r="N4178" s="660">
        <v>781</v>
      </c>
      <c r="O4178" s="661"/>
      <c r="P4178" s="662"/>
      <c r="Q4178" s="656"/>
      <c r="R4178" s="656"/>
      <c r="S4178" s="656"/>
      <c r="T4178" s="654"/>
    </row>
    <row r="4179" spans="1:20" customFormat="1" ht="15" customHeight="1" thickBot="1">
      <c r="A4179" s="654"/>
      <c r="B4179" s="247">
        <f t="shared" si="44"/>
        <v>7594</v>
      </c>
      <c r="C4179" s="293" t="s">
        <v>429</v>
      </c>
      <c r="D4179" s="294" t="s">
        <v>375</v>
      </c>
      <c r="E4179" s="455">
        <v>2800</v>
      </c>
      <c r="F4179" s="293" t="s">
        <v>198</v>
      </c>
      <c r="G4179" s="293" t="s">
        <v>7</v>
      </c>
      <c r="H4179" s="544" t="s">
        <v>6006</v>
      </c>
      <c r="I4179" s="293" t="s">
        <v>164</v>
      </c>
      <c r="J4179" s="256" t="s">
        <v>4208</v>
      </c>
      <c r="K4179" s="293" t="s">
        <v>1749</v>
      </c>
      <c r="L4179" s="251" t="s">
        <v>6017</v>
      </c>
      <c r="M4179" s="298" t="s">
        <v>1164</v>
      </c>
      <c r="N4179" s="353">
        <v>468</v>
      </c>
      <c r="O4179" s="296"/>
      <c r="P4179" s="297"/>
      <c r="Q4179" s="293"/>
      <c r="R4179" s="293"/>
      <c r="S4179" s="293"/>
      <c r="T4179" s="654"/>
    </row>
    <row r="4180" spans="1:20" customFormat="1" ht="15" customHeight="1" thickBot="1">
      <c r="A4180" s="654"/>
      <c r="B4180" s="655">
        <f t="shared" si="44"/>
        <v>7595</v>
      </c>
      <c r="C4180" s="663" t="s">
        <v>7253</v>
      </c>
      <c r="D4180" s="680" t="s">
        <v>7276</v>
      </c>
      <c r="E4180" s="657">
        <v>3472</v>
      </c>
      <c r="F4180" s="656" t="s">
        <v>255</v>
      </c>
      <c r="G4180" s="656" t="s">
        <v>7</v>
      </c>
      <c r="H4180" s="658" t="s">
        <v>7206</v>
      </c>
      <c r="I4180" s="656" t="s">
        <v>164</v>
      </c>
      <c r="J4180" s="659" t="s">
        <v>2555</v>
      </c>
      <c r="K4180" s="666" t="s">
        <v>1774</v>
      </c>
      <c r="L4180" s="749" t="s">
        <v>7334</v>
      </c>
      <c r="M4180" s="681" t="s">
        <v>7275</v>
      </c>
      <c r="N4180" s="660">
        <v>765</v>
      </c>
      <c r="O4180" s="661"/>
      <c r="P4180" s="662" t="s">
        <v>7335</v>
      </c>
      <c r="Q4180" s="656"/>
      <c r="R4180" s="656"/>
      <c r="S4180" s="656"/>
      <c r="T4180" s="654"/>
    </row>
    <row r="4181" spans="1:20" customFormat="1" ht="15" customHeight="1" thickBot="1">
      <c r="A4181" s="654"/>
      <c r="B4181" s="655">
        <f t="shared" si="44"/>
        <v>7596</v>
      </c>
      <c r="C4181" s="663" t="s">
        <v>7253</v>
      </c>
      <c r="D4181" s="294" t="s">
        <v>7273</v>
      </c>
      <c r="E4181" s="657">
        <v>3472</v>
      </c>
      <c r="F4181" s="656" t="s">
        <v>255</v>
      </c>
      <c r="G4181" s="656" t="s">
        <v>7</v>
      </c>
      <c r="H4181" s="658" t="s">
        <v>7206</v>
      </c>
      <c r="I4181" s="656" t="s">
        <v>164</v>
      </c>
      <c r="J4181" s="659" t="s">
        <v>2555</v>
      </c>
      <c r="K4181" s="293" t="s">
        <v>1774</v>
      </c>
      <c r="L4181" s="749" t="s">
        <v>7336</v>
      </c>
      <c r="M4181" s="298" t="s">
        <v>7272</v>
      </c>
      <c r="N4181" s="660">
        <v>768</v>
      </c>
      <c r="O4181" s="661"/>
      <c r="P4181" s="662" t="s">
        <v>7335</v>
      </c>
      <c r="Q4181" s="656"/>
      <c r="R4181" s="656"/>
      <c r="S4181" s="656"/>
      <c r="T4181" s="654"/>
    </row>
    <row r="4182" spans="1:20" customFormat="1" ht="15" customHeight="1" thickBot="1">
      <c r="A4182" s="654"/>
      <c r="B4182" s="655">
        <f t="shared" si="44"/>
        <v>7597</v>
      </c>
      <c r="C4182" s="663" t="s">
        <v>7253</v>
      </c>
      <c r="D4182" s="664" t="s">
        <v>7270</v>
      </c>
      <c r="E4182" s="657">
        <v>3472</v>
      </c>
      <c r="F4182" s="656" t="s">
        <v>255</v>
      </c>
      <c r="G4182" s="656" t="s">
        <v>7</v>
      </c>
      <c r="H4182" s="658" t="s">
        <v>7206</v>
      </c>
      <c r="I4182" s="656" t="s">
        <v>164</v>
      </c>
      <c r="J4182" s="659" t="s">
        <v>2555</v>
      </c>
      <c r="K4182" s="666" t="s">
        <v>1774</v>
      </c>
      <c r="L4182" s="749" t="s">
        <v>7337</v>
      </c>
      <c r="M4182" s="681" t="s">
        <v>7269</v>
      </c>
      <c r="N4182" s="660">
        <v>764</v>
      </c>
      <c r="O4182" s="661"/>
      <c r="P4182" s="662"/>
      <c r="Q4182" s="656"/>
      <c r="R4182" s="656"/>
      <c r="S4182" s="656"/>
      <c r="T4182" s="654"/>
    </row>
    <row r="4183" spans="1:20" customFormat="1" ht="15" customHeight="1" thickBot="1">
      <c r="A4183" s="654"/>
      <c r="B4183" s="655">
        <f t="shared" si="44"/>
        <v>7598</v>
      </c>
      <c r="C4183" s="663" t="s">
        <v>7253</v>
      </c>
      <c r="D4183" s="664" t="s">
        <v>7279</v>
      </c>
      <c r="E4183" s="657">
        <v>3472</v>
      </c>
      <c r="F4183" s="656" t="s">
        <v>255</v>
      </c>
      <c r="G4183" s="656" t="s">
        <v>7</v>
      </c>
      <c r="H4183" s="658" t="s">
        <v>7206</v>
      </c>
      <c r="I4183" s="656" t="s">
        <v>164</v>
      </c>
      <c r="J4183" s="659" t="s">
        <v>2555</v>
      </c>
      <c r="K4183" s="666" t="s">
        <v>1774</v>
      </c>
      <c r="L4183" s="749" t="s">
        <v>7338</v>
      </c>
      <c r="M4183" s="681" t="s">
        <v>7278</v>
      </c>
      <c r="N4183" s="660">
        <v>774</v>
      </c>
      <c r="O4183" s="661"/>
      <c r="P4183" s="662"/>
      <c r="Q4183" s="656"/>
      <c r="R4183" s="656"/>
      <c r="S4183" s="656"/>
      <c r="T4183" s="654"/>
    </row>
    <row r="4184" spans="1:20" customFormat="1" ht="15" customHeight="1" thickBot="1">
      <c r="A4184" s="654"/>
      <c r="B4184" s="655">
        <f t="shared" si="44"/>
        <v>7599</v>
      </c>
      <c r="C4184" s="663" t="s">
        <v>7253</v>
      </c>
      <c r="D4184" s="684" t="s">
        <v>7282</v>
      </c>
      <c r="E4184" s="657">
        <v>3472</v>
      </c>
      <c r="F4184" s="656" t="s">
        <v>255</v>
      </c>
      <c r="G4184" s="656" t="s">
        <v>7</v>
      </c>
      <c r="H4184" s="658" t="s">
        <v>7206</v>
      </c>
      <c r="I4184" s="656" t="s">
        <v>164</v>
      </c>
      <c r="J4184" s="659" t="s">
        <v>2555</v>
      </c>
      <c r="K4184" s="666" t="s">
        <v>1774</v>
      </c>
      <c r="L4184" s="749" t="s">
        <v>7339</v>
      </c>
      <c r="M4184" s="681" t="s">
        <v>7281</v>
      </c>
      <c r="N4184" s="660">
        <v>771</v>
      </c>
      <c r="O4184" s="661"/>
      <c r="P4184" s="662"/>
      <c r="Q4184" s="656"/>
      <c r="R4184" s="656"/>
      <c r="S4184" s="656"/>
      <c r="T4184" s="654"/>
    </row>
    <row r="4185" spans="1:20" customFormat="1" ht="15" customHeight="1">
      <c r="A4185" s="654"/>
      <c r="B4185" s="655">
        <f t="shared" si="44"/>
        <v>7600</v>
      </c>
      <c r="C4185" s="293" t="s">
        <v>427</v>
      </c>
      <c r="D4185" s="685" t="s">
        <v>6325</v>
      </c>
      <c r="E4185" s="657">
        <v>5200</v>
      </c>
      <c r="F4185" s="685" t="s">
        <v>865</v>
      </c>
      <c r="G4185" s="685" t="s">
        <v>7</v>
      </c>
      <c r="H4185" s="686" t="s">
        <v>7207</v>
      </c>
      <c r="I4185" s="685" t="s">
        <v>164</v>
      </c>
      <c r="J4185" s="687" t="s">
        <v>5253</v>
      </c>
      <c r="K4185" s="685" t="s">
        <v>1770</v>
      </c>
      <c r="L4185" s="750" t="s">
        <v>7340</v>
      </c>
      <c r="M4185" s="687" t="s">
        <v>6324</v>
      </c>
      <c r="N4185" s="688">
        <v>662</v>
      </c>
      <c r="O4185" s="661"/>
      <c r="P4185" s="662"/>
      <c r="Q4185" s="656"/>
      <c r="R4185" s="656"/>
      <c r="S4185" s="656"/>
      <c r="T4185" s="654"/>
    </row>
    <row r="4186" spans="1:20" customFormat="1" ht="15" customHeight="1">
      <c r="A4186" s="654"/>
      <c r="B4186" s="655">
        <f t="shared" si="44"/>
        <v>7601</v>
      </c>
      <c r="C4186" s="656" t="s">
        <v>429</v>
      </c>
      <c r="D4186" s="656" t="s">
        <v>5493</v>
      </c>
      <c r="E4186" s="657">
        <v>3275</v>
      </c>
      <c r="F4186" s="656" t="s">
        <v>163</v>
      </c>
      <c r="G4186" s="656" t="s">
        <v>4436</v>
      </c>
      <c r="H4186" s="658" t="s">
        <v>7207</v>
      </c>
      <c r="I4186" s="656" t="s">
        <v>164</v>
      </c>
      <c r="J4186" s="295" t="s">
        <v>8431</v>
      </c>
      <c r="K4186" s="656" t="s">
        <v>1751</v>
      </c>
      <c r="L4186" s="749" t="s">
        <v>7341</v>
      </c>
      <c r="M4186" s="659" t="s">
        <v>5492</v>
      </c>
      <c r="N4186" s="660">
        <v>596</v>
      </c>
      <c r="O4186" s="661"/>
      <c r="P4186" s="662"/>
      <c r="Q4186" s="656"/>
      <c r="R4186" s="656"/>
      <c r="S4186" s="656"/>
      <c r="T4186" s="654"/>
    </row>
    <row r="4187" spans="1:20" customFormat="1" ht="15" customHeight="1">
      <c r="A4187" s="654"/>
      <c r="B4187" s="655">
        <f t="shared" si="44"/>
        <v>7602</v>
      </c>
      <c r="C4187" s="685" t="s">
        <v>427</v>
      </c>
      <c r="D4187" s="685" t="s">
        <v>6727</v>
      </c>
      <c r="E4187" s="657">
        <v>3497</v>
      </c>
      <c r="F4187" s="685" t="s">
        <v>865</v>
      </c>
      <c r="G4187" s="685" t="s">
        <v>7</v>
      </c>
      <c r="H4187" s="686" t="s">
        <v>7207</v>
      </c>
      <c r="I4187" s="685" t="s">
        <v>164</v>
      </c>
      <c r="J4187" s="687" t="s">
        <v>4315</v>
      </c>
      <c r="K4187" s="685" t="s">
        <v>1770</v>
      </c>
      <c r="L4187" s="750" t="s">
        <v>7342</v>
      </c>
      <c r="M4187" s="687" t="s">
        <v>6726</v>
      </c>
      <c r="N4187" s="688">
        <v>700</v>
      </c>
      <c r="O4187" s="661"/>
      <c r="P4187" s="662"/>
      <c r="Q4187" s="656"/>
      <c r="R4187" s="656"/>
      <c r="S4187" s="656"/>
      <c r="T4187" s="654"/>
    </row>
    <row r="4188" spans="1:20" customFormat="1" ht="15" customHeight="1" thickBot="1">
      <c r="A4188" s="654"/>
      <c r="B4188" s="655">
        <f t="shared" si="44"/>
        <v>7603</v>
      </c>
      <c r="C4188" s="685" t="s">
        <v>429</v>
      </c>
      <c r="D4188" s="685" t="s">
        <v>4133</v>
      </c>
      <c r="E4188" s="657">
        <v>5200</v>
      </c>
      <c r="F4188" s="685" t="s">
        <v>865</v>
      </c>
      <c r="G4188" s="685" t="s">
        <v>7</v>
      </c>
      <c r="H4188" s="686" t="s">
        <v>7207</v>
      </c>
      <c r="I4188" s="685" t="s">
        <v>164</v>
      </c>
      <c r="J4188" s="687" t="s">
        <v>3552</v>
      </c>
      <c r="K4188" s="685" t="s">
        <v>1770</v>
      </c>
      <c r="L4188" s="750" t="s">
        <v>7343</v>
      </c>
      <c r="M4188" s="687" t="s">
        <v>4132</v>
      </c>
      <c r="N4188" s="688">
        <v>466</v>
      </c>
      <c r="O4188" s="661"/>
      <c r="P4188" s="662"/>
      <c r="Q4188" s="656"/>
      <c r="R4188" s="656"/>
      <c r="S4188" s="656"/>
      <c r="T4188" s="654"/>
    </row>
    <row r="4189" spans="1:20" customFormat="1" ht="15" customHeight="1" thickBot="1">
      <c r="A4189" s="654"/>
      <c r="B4189" s="655">
        <f t="shared" si="44"/>
        <v>7604</v>
      </c>
      <c r="C4189" s="663" t="s">
        <v>7253</v>
      </c>
      <c r="D4189" s="689" t="s">
        <v>7255</v>
      </c>
      <c r="E4189" s="657">
        <v>3472</v>
      </c>
      <c r="F4189" s="656" t="s">
        <v>255</v>
      </c>
      <c r="G4189" s="656" t="s">
        <v>7</v>
      </c>
      <c r="H4189" s="658" t="s">
        <v>7207</v>
      </c>
      <c r="I4189" s="656" t="s">
        <v>164</v>
      </c>
      <c r="J4189" s="659" t="s">
        <v>2555</v>
      </c>
      <c r="K4189" s="666" t="s">
        <v>1774</v>
      </c>
      <c r="L4189" s="749" t="s">
        <v>7344</v>
      </c>
      <c r="M4189" s="681" t="s">
        <v>7254</v>
      </c>
      <c r="N4189" s="660">
        <v>780</v>
      </c>
      <c r="O4189" s="661"/>
      <c r="P4189" s="662"/>
      <c r="Q4189" s="656"/>
      <c r="R4189" s="656"/>
      <c r="S4189" s="656"/>
      <c r="T4189" s="654"/>
    </row>
    <row r="4190" spans="1:20" customFormat="1" ht="15" customHeight="1" thickBot="1">
      <c r="A4190" s="654"/>
      <c r="B4190" s="655">
        <f t="shared" si="44"/>
        <v>7605</v>
      </c>
      <c r="C4190" s="663" t="s">
        <v>7253</v>
      </c>
      <c r="D4190" s="664" t="s">
        <v>7258</v>
      </c>
      <c r="E4190" s="657">
        <v>3472</v>
      </c>
      <c r="F4190" s="656" t="s">
        <v>255</v>
      </c>
      <c r="G4190" s="656" t="s">
        <v>7</v>
      </c>
      <c r="H4190" s="658" t="s">
        <v>7207</v>
      </c>
      <c r="I4190" s="656" t="s">
        <v>164</v>
      </c>
      <c r="J4190" s="659" t="s">
        <v>2555</v>
      </c>
      <c r="K4190" s="666" t="s">
        <v>1774</v>
      </c>
      <c r="L4190" s="749" t="s">
        <v>7345</v>
      </c>
      <c r="M4190" s="681" t="s">
        <v>7257</v>
      </c>
      <c r="N4190" s="353">
        <v>772</v>
      </c>
      <c r="O4190" s="661"/>
      <c r="P4190" s="662"/>
      <c r="Q4190" s="656"/>
      <c r="R4190" s="656"/>
      <c r="S4190" s="656"/>
      <c r="T4190" s="654"/>
    </row>
    <row r="4191" spans="1:20" customFormat="1" ht="15" customHeight="1">
      <c r="A4191" s="654"/>
      <c r="B4191" s="655">
        <f t="shared" si="44"/>
        <v>7606</v>
      </c>
      <c r="C4191" s="685" t="s">
        <v>429</v>
      </c>
      <c r="D4191" s="685" t="s">
        <v>422</v>
      </c>
      <c r="E4191" s="657">
        <v>10000</v>
      </c>
      <c r="F4191" s="685" t="s">
        <v>163</v>
      </c>
      <c r="G4191" s="685" t="s">
        <v>7</v>
      </c>
      <c r="H4191" s="686" t="s">
        <v>7346</v>
      </c>
      <c r="I4191" s="685" t="s">
        <v>224</v>
      </c>
      <c r="J4191" s="687" t="s">
        <v>331</v>
      </c>
      <c r="K4191" s="656" t="s">
        <v>1751</v>
      </c>
      <c r="L4191" s="749" t="s">
        <v>7347</v>
      </c>
      <c r="M4191" s="659" t="s">
        <v>825</v>
      </c>
      <c r="N4191" s="660">
        <v>220</v>
      </c>
      <c r="O4191" s="661"/>
      <c r="P4191" s="662"/>
      <c r="Q4191" s="656"/>
      <c r="R4191" s="656"/>
      <c r="S4191" s="656"/>
      <c r="T4191" s="654"/>
    </row>
    <row r="4192" spans="1:20" customFormat="1" ht="15" customHeight="1">
      <c r="A4192" s="654"/>
      <c r="B4192" s="655">
        <f t="shared" si="44"/>
        <v>7607</v>
      </c>
      <c r="C4192" s="656" t="s">
        <v>429</v>
      </c>
      <c r="D4192" s="656" t="s">
        <v>2195</v>
      </c>
      <c r="E4192" s="657">
        <v>2275</v>
      </c>
      <c r="F4192" s="656" t="s">
        <v>303</v>
      </c>
      <c r="G4192" s="656" t="s">
        <v>7</v>
      </c>
      <c r="H4192" s="658" t="s">
        <v>7348</v>
      </c>
      <c r="I4192" s="656" t="s">
        <v>164</v>
      </c>
      <c r="J4192" s="659" t="s">
        <v>720</v>
      </c>
      <c r="K4192" s="656" t="s">
        <v>1775</v>
      </c>
      <c r="L4192" s="749" t="s">
        <v>7349</v>
      </c>
      <c r="M4192" s="659" t="s">
        <v>2196</v>
      </c>
      <c r="N4192" s="660">
        <v>364</v>
      </c>
      <c r="O4192" s="661"/>
      <c r="P4192" s="662"/>
      <c r="Q4192" s="656"/>
      <c r="R4192" s="656"/>
      <c r="S4192" s="656"/>
      <c r="T4192" s="654"/>
    </row>
    <row r="4193" spans="1:20" customFormat="1" ht="15" customHeight="1">
      <c r="A4193" s="654"/>
      <c r="B4193" s="655">
        <f t="shared" si="44"/>
        <v>7608</v>
      </c>
      <c r="C4193" s="656" t="s">
        <v>429</v>
      </c>
      <c r="D4193" s="656" t="s">
        <v>6242</v>
      </c>
      <c r="E4193" s="657">
        <v>2000</v>
      </c>
      <c r="F4193" s="656" t="s">
        <v>163</v>
      </c>
      <c r="G4193" s="656" t="s">
        <v>7</v>
      </c>
      <c r="H4193" s="658" t="s">
        <v>7348</v>
      </c>
      <c r="I4193" s="656" t="s">
        <v>164</v>
      </c>
      <c r="J4193" s="295" t="s">
        <v>3170</v>
      </c>
      <c r="K4193" s="656" t="s">
        <v>1751</v>
      </c>
      <c r="L4193" s="749" t="s">
        <v>7350</v>
      </c>
      <c r="M4193" s="659" t="s">
        <v>6241</v>
      </c>
      <c r="N4193" s="660">
        <v>655</v>
      </c>
      <c r="O4193" s="661"/>
      <c r="P4193" s="662"/>
      <c r="Q4193" s="656"/>
      <c r="R4193" s="656"/>
      <c r="S4193" s="656"/>
      <c r="T4193" s="654"/>
    </row>
    <row r="4194" spans="1:20" customFormat="1" ht="15" customHeight="1">
      <c r="A4194" s="654"/>
      <c r="B4194" s="655">
        <f t="shared" si="44"/>
        <v>7609</v>
      </c>
      <c r="C4194" s="211" t="s">
        <v>294</v>
      </c>
      <c r="D4194" s="656" t="s">
        <v>2201</v>
      </c>
      <c r="E4194" s="657">
        <v>1600</v>
      </c>
      <c r="F4194" s="656" t="s">
        <v>166</v>
      </c>
      <c r="G4194" s="656" t="s">
        <v>7</v>
      </c>
      <c r="H4194" s="658" t="s">
        <v>7351</v>
      </c>
      <c r="I4194" s="656" t="s">
        <v>164</v>
      </c>
      <c r="J4194" s="659" t="s">
        <v>4858</v>
      </c>
      <c r="K4194" s="656" t="s">
        <v>903</v>
      </c>
      <c r="L4194" s="749" t="s">
        <v>7352</v>
      </c>
      <c r="M4194" s="659" t="s">
        <v>2200</v>
      </c>
      <c r="N4194" s="660">
        <v>365</v>
      </c>
      <c r="O4194" s="661"/>
      <c r="P4194" s="662"/>
      <c r="Q4194" s="656"/>
      <c r="R4194" s="656"/>
      <c r="S4194" s="656"/>
      <c r="T4194" s="654"/>
    </row>
    <row r="4195" spans="1:20" customFormat="1" ht="15" customHeight="1">
      <c r="A4195" s="654"/>
      <c r="B4195" s="655">
        <f t="shared" si="44"/>
        <v>7610</v>
      </c>
      <c r="C4195" s="656" t="s">
        <v>294</v>
      </c>
      <c r="D4195" s="656" t="s">
        <v>6235</v>
      </c>
      <c r="E4195" s="657">
        <v>18000</v>
      </c>
      <c r="F4195" s="656" t="s">
        <v>255</v>
      </c>
      <c r="G4195" s="656" t="s">
        <v>7</v>
      </c>
      <c r="H4195" s="658" t="s">
        <v>7351</v>
      </c>
      <c r="I4195" s="656" t="s">
        <v>634</v>
      </c>
      <c r="J4195" s="659" t="s">
        <v>694</v>
      </c>
      <c r="K4195" s="656" t="s">
        <v>1774</v>
      </c>
      <c r="L4195" s="749" t="s">
        <v>7353</v>
      </c>
      <c r="M4195" s="659" t="s">
        <v>6234</v>
      </c>
      <c r="N4195" s="660">
        <v>654</v>
      </c>
      <c r="O4195" s="661"/>
      <c r="P4195" s="662"/>
      <c r="Q4195" s="656"/>
      <c r="R4195" s="656"/>
      <c r="S4195" s="656"/>
      <c r="T4195" s="654"/>
    </row>
    <row r="4196" spans="1:20" customFormat="1" ht="15" customHeight="1">
      <c r="A4196" s="654"/>
      <c r="B4196" s="655">
        <f t="shared" si="44"/>
        <v>7611</v>
      </c>
      <c r="C4196" s="656" t="s">
        <v>427</v>
      </c>
      <c r="D4196" s="656" t="s">
        <v>6287</v>
      </c>
      <c r="E4196" s="657">
        <v>14400</v>
      </c>
      <c r="F4196" s="656" t="s">
        <v>303</v>
      </c>
      <c r="G4196" s="656" t="s">
        <v>7</v>
      </c>
      <c r="H4196" s="658" t="s">
        <v>7351</v>
      </c>
      <c r="I4196" s="656" t="s">
        <v>164</v>
      </c>
      <c r="J4196" s="659" t="s">
        <v>7354</v>
      </c>
      <c r="K4196" s="656" t="s">
        <v>903</v>
      </c>
      <c r="L4196" s="749" t="s">
        <v>7355</v>
      </c>
      <c r="M4196" s="659" t="s">
        <v>6286</v>
      </c>
      <c r="N4196" s="660">
        <v>658</v>
      </c>
      <c r="O4196" s="661"/>
      <c r="P4196" s="662"/>
      <c r="Q4196" s="656"/>
      <c r="R4196" s="656"/>
      <c r="S4196" s="656"/>
      <c r="T4196" s="654"/>
    </row>
    <row r="4197" spans="1:20" customFormat="1" ht="15" customHeight="1">
      <c r="A4197" s="654"/>
      <c r="B4197" s="655">
        <f t="shared" si="44"/>
        <v>7612</v>
      </c>
      <c r="C4197" s="685" t="s">
        <v>294</v>
      </c>
      <c r="D4197" s="685" t="s">
        <v>6567</v>
      </c>
      <c r="E4197" s="657">
        <v>10000</v>
      </c>
      <c r="F4197" s="685" t="s">
        <v>865</v>
      </c>
      <c r="G4197" s="685" t="s">
        <v>7</v>
      </c>
      <c r="H4197" s="686" t="s">
        <v>7356</v>
      </c>
      <c r="I4197" s="685" t="s">
        <v>164</v>
      </c>
      <c r="J4197" s="687" t="s">
        <v>7357</v>
      </c>
      <c r="K4197" s="685" t="s">
        <v>1770</v>
      </c>
      <c r="L4197" s="750" t="s">
        <v>7358</v>
      </c>
      <c r="M4197" s="687" t="s">
        <v>6566</v>
      </c>
      <c r="N4197" s="688">
        <v>689</v>
      </c>
      <c r="O4197" s="661"/>
      <c r="P4197" s="662"/>
      <c r="Q4197" s="656"/>
      <c r="R4197" s="656"/>
      <c r="S4197" s="656"/>
      <c r="T4197" s="654"/>
    </row>
    <row r="4198" spans="1:20" customFormat="1" ht="15" customHeight="1">
      <c r="A4198" s="654"/>
      <c r="B4198" s="655">
        <f t="shared" si="44"/>
        <v>7613</v>
      </c>
      <c r="C4198" s="656" t="s">
        <v>429</v>
      </c>
      <c r="D4198" s="656" t="s">
        <v>6467</v>
      </c>
      <c r="E4198" s="455">
        <v>7050</v>
      </c>
      <c r="F4198" s="656" t="s">
        <v>198</v>
      </c>
      <c r="G4198" s="656" t="s">
        <v>7</v>
      </c>
      <c r="H4198" s="658" t="s">
        <v>7356</v>
      </c>
      <c r="I4198" s="656" t="s">
        <v>164</v>
      </c>
      <c r="J4198" s="659" t="s">
        <v>7359</v>
      </c>
      <c r="K4198" s="656" t="s">
        <v>1749</v>
      </c>
      <c r="L4198" s="749" t="s">
        <v>7360</v>
      </c>
      <c r="M4198" s="659" t="s">
        <v>6466</v>
      </c>
      <c r="N4198" s="660">
        <v>582</v>
      </c>
      <c r="O4198" s="661"/>
      <c r="P4198" s="662"/>
      <c r="Q4198" s="656"/>
      <c r="R4198" s="656"/>
      <c r="S4198" s="656"/>
      <c r="T4198" s="654"/>
    </row>
    <row r="4199" spans="1:20" customFormat="1" ht="15" customHeight="1">
      <c r="A4199" s="654"/>
      <c r="B4199" s="655">
        <f t="shared" si="44"/>
        <v>7614</v>
      </c>
      <c r="C4199" s="656" t="s">
        <v>440</v>
      </c>
      <c r="D4199" s="656" t="s">
        <v>725</v>
      </c>
      <c r="E4199" s="657">
        <v>3350</v>
      </c>
      <c r="F4199" s="656" t="s">
        <v>6964</v>
      </c>
      <c r="G4199" s="656" t="s">
        <v>7</v>
      </c>
      <c r="H4199" s="658" t="s">
        <v>7356</v>
      </c>
      <c r="I4199" s="656" t="s">
        <v>164</v>
      </c>
      <c r="J4199" s="659" t="s">
        <v>7361</v>
      </c>
      <c r="K4199" s="656" t="s">
        <v>6968</v>
      </c>
      <c r="L4199" s="749" t="s">
        <v>7362</v>
      </c>
      <c r="M4199" s="659" t="s">
        <v>842</v>
      </c>
      <c r="N4199" s="660">
        <v>726</v>
      </c>
      <c r="O4199" s="661"/>
      <c r="P4199" s="662"/>
      <c r="Q4199" s="656"/>
      <c r="R4199" s="656"/>
      <c r="S4199" s="656"/>
      <c r="T4199" s="654"/>
    </row>
    <row r="4200" spans="1:20" customFormat="1" ht="15" customHeight="1">
      <c r="A4200" s="654"/>
      <c r="B4200" s="655" t="s">
        <v>7363</v>
      </c>
      <c r="C4200" s="656" t="s">
        <v>429</v>
      </c>
      <c r="D4200" s="656" t="s">
        <v>5381</v>
      </c>
      <c r="E4200" s="657">
        <v>1650</v>
      </c>
      <c r="F4200" s="656" t="s">
        <v>518</v>
      </c>
      <c r="G4200" s="293" t="s">
        <v>4314</v>
      </c>
      <c r="H4200" s="658">
        <v>45490</v>
      </c>
      <c r="I4200" s="656" t="s">
        <v>164</v>
      </c>
      <c r="J4200" s="659" t="s">
        <v>6266</v>
      </c>
      <c r="K4200" s="656" t="s">
        <v>1771</v>
      </c>
      <c r="L4200" s="751" t="s">
        <v>4467</v>
      </c>
      <c r="M4200" s="659" t="s">
        <v>5391</v>
      </c>
      <c r="N4200" s="660">
        <v>593</v>
      </c>
      <c r="O4200" s="661"/>
      <c r="P4200" s="662"/>
      <c r="Q4200" s="656"/>
      <c r="R4200" s="656"/>
      <c r="S4200" s="656"/>
      <c r="T4200" s="654"/>
    </row>
    <row r="4201" spans="1:20" customFormat="1" ht="15" customHeight="1">
      <c r="A4201" s="654"/>
      <c r="B4201" s="655" t="s">
        <v>7364</v>
      </c>
      <c r="C4201" s="656" t="s">
        <v>429</v>
      </c>
      <c r="D4201" s="656" t="s">
        <v>5381</v>
      </c>
      <c r="E4201" s="657">
        <v>1650</v>
      </c>
      <c r="F4201" s="656" t="s">
        <v>518</v>
      </c>
      <c r="G4201" s="293" t="s">
        <v>4314</v>
      </c>
      <c r="H4201" s="658">
        <v>45490</v>
      </c>
      <c r="I4201" s="656" t="s">
        <v>164</v>
      </c>
      <c r="J4201" s="659" t="s">
        <v>6081</v>
      </c>
      <c r="K4201" s="656" t="s">
        <v>1771</v>
      </c>
      <c r="L4201" s="751" t="s">
        <v>7365</v>
      </c>
      <c r="M4201" s="659" t="s">
        <v>5391</v>
      </c>
      <c r="N4201" s="660">
        <v>593</v>
      </c>
      <c r="O4201" s="661"/>
      <c r="P4201" s="662"/>
      <c r="Q4201" s="656"/>
      <c r="R4201" s="656"/>
      <c r="S4201" s="656"/>
      <c r="T4201" s="654"/>
    </row>
    <row r="4202" spans="1:20" customFormat="1" ht="15" customHeight="1">
      <c r="A4202" s="654"/>
      <c r="B4202" s="655">
        <f>B4199+1</f>
        <v>7615</v>
      </c>
      <c r="C4202" s="656" t="s">
        <v>429</v>
      </c>
      <c r="D4202" s="656" t="s">
        <v>2904</v>
      </c>
      <c r="E4202" s="657">
        <v>3500</v>
      </c>
      <c r="F4202" s="656" t="s">
        <v>865</v>
      </c>
      <c r="G4202" s="656" t="s">
        <v>7325</v>
      </c>
      <c r="H4202" s="658" t="s">
        <v>7356</v>
      </c>
      <c r="I4202" s="656" t="s">
        <v>164</v>
      </c>
      <c r="J4202" s="659" t="s">
        <v>3098</v>
      </c>
      <c r="K4202" s="656" t="s">
        <v>1770</v>
      </c>
      <c r="L4202" s="749" t="s">
        <v>7366</v>
      </c>
      <c r="M4202" s="659" t="s">
        <v>2903</v>
      </c>
      <c r="N4202" s="660">
        <v>431</v>
      </c>
      <c r="O4202" s="661"/>
      <c r="P4202" s="662"/>
      <c r="Q4202" s="656"/>
      <c r="R4202" s="656"/>
      <c r="S4202" s="656"/>
      <c r="T4202" s="654"/>
    </row>
    <row r="4203" spans="1:20" customFormat="1" ht="15" customHeight="1">
      <c r="A4203" s="654"/>
      <c r="B4203" s="655">
        <f>B4202+1</f>
        <v>7616</v>
      </c>
      <c r="C4203" s="656" t="s">
        <v>429</v>
      </c>
      <c r="D4203" s="656" t="s">
        <v>4525</v>
      </c>
      <c r="E4203" s="657">
        <v>3497</v>
      </c>
      <c r="F4203" s="656" t="s">
        <v>198</v>
      </c>
      <c r="G4203" s="656" t="s">
        <v>7</v>
      </c>
      <c r="H4203" s="658" t="s">
        <v>7351</v>
      </c>
      <c r="I4203" s="656" t="s">
        <v>164</v>
      </c>
      <c r="J4203" s="659" t="s">
        <v>3423</v>
      </c>
      <c r="K4203" s="656" t="s">
        <v>1749</v>
      </c>
      <c r="L4203" s="749" t="s">
        <v>7367</v>
      </c>
      <c r="M4203" s="659" t="s">
        <v>4524</v>
      </c>
      <c r="N4203" s="660">
        <v>497</v>
      </c>
      <c r="O4203" s="661"/>
      <c r="P4203" s="662"/>
      <c r="Q4203" s="656"/>
      <c r="R4203" s="656"/>
      <c r="S4203" s="656"/>
      <c r="T4203" s="654"/>
    </row>
    <row r="4204" spans="1:20" customFormat="1" ht="15" customHeight="1">
      <c r="A4204" s="654"/>
      <c r="B4204" s="655">
        <v>7617</v>
      </c>
      <c r="C4204" s="656" t="s">
        <v>294</v>
      </c>
      <c r="D4204" s="656" t="s">
        <v>6168</v>
      </c>
      <c r="E4204" s="657">
        <v>30488</v>
      </c>
      <c r="F4204" s="656" t="s">
        <v>255</v>
      </c>
      <c r="G4204" s="656" t="s">
        <v>7</v>
      </c>
      <c r="H4204" s="658" t="s">
        <v>7368</v>
      </c>
      <c r="I4204" s="656" t="s">
        <v>634</v>
      </c>
      <c r="J4204" s="659" t="s">
        <v>7369</v>
      </c>
      <c r="K4204" s="656" t="s">
        <v>1774</v>
      </c>
      <c r="L4204" s="749" t="s">
        <v>7370</v>
      </c>
      <c r="M4204" s="659" t="s">
        <v>6167</v>
      </c>
      <c r="N4204" s="660">
        <v>650</v>
      </c>
      <c r="O4204" s="661"/>
      <c r="P4204" s="662"/>
      <c r="Q4204" s="656"/>
      <c r="R4204" s="656"/>
      <c r="S4204" s="656"/>
      <c r="T4204" s="654"/>
    </row>
    <row r="4205" spans="1:20" customFormat="1" ht="15" customHeight="1">
      <c r="A4205" s="654"/>
      <c r="B4205" s="247">
        <f t="shared" ref="B4205:B4211" si="45">B4204+1</f>
        <v>7618</v>
      </c>
      <c r="C4205" s="293" t="s">
        <v>429</v>
      </c>
      <c r="D4205" s="294" t="s">
        <v>6944</v>
      </c>
      <c r="E4205" s="267">
        <v>3497</v>
      </c>
      <c r="F4205" s="293" t="s">
        <v>865</v>
      </c>
      <c r="G4205" s="293" t="s">
        <v>7</v>
      </c>
      <c r="H4205" s="544" t="s">
        <v>7368</v>
      </c>
      <c r="I4205" s="293" t="s">
        <v>164</v>
      </c>
      <c r="J4205" s="256" t="s">
        <v>801</v>
      </c>
      <c r="K4205" s="293" t="s">
        <v>1770</v>
      </c>
      <c r="L4205" s="251" t="s">
        <v>7371</v>
      </c>
      <c r="M4205" s="298" t="s">
        <v>6943</v>
      </c>
      <c r="N4205" s="353">
        <v>724</v>
      </c>
      <c r="O4205" s="296"/>
      <c r="P4205" s="297"/>
      <c r="Q4205" s="293"/>
      <c r="R4205" s="293"/>
      <c r="S4205" s="293"/>
      <c r="T4205" s="654"/>
    </row>
    <row r="4206" spans="1:20" customFormat="1" ht="15" customHeight="1">
      <c r="A4206" s="654"/>
      <c r="B4206" s="247">
        <f t="shared" si="45"/>
        <v>7619</v>
      </c>
      <c r="C4206" s="293" t="s">
        <v>429</v>
      </c>
      <c r="D4206" s="294" t="s">
        <v>5309</v>
      </c>
      <c r="E4206" s="267">
        <v>4000</v>
      </c>
      <c r="F4206" s="293" t="s">
        <v>166</v>
      </c>
      <c r="G4206" s="293" t="s">
        <v>4436</v>
      </c>
      <c r="H4206" s="544" t="s">
        <v>7368</v>
      </c>
      <c r="I4206" s="293" t="s">
        <v>164</v>
      </c>
      <c r="J4206" s="256" t="s">
        <v>7372</v>
      </c>
      <c r="K4206" s="293" t="s">
        <v>903</v>
      </c>
      <c r="L4206" s="251" t="s">
        <v>7373</v>
      </c>
      <c r="M4206" s="298" t="s">
        <v>5308</v>
      </c>
      <c r="N4206" s="353">
        <v>588</v>
      </c>
      <c r="O4206" s="296"/>
      <c r="P4206" s="297"/>
      <c r="Q4206" s="293"/>
      <c r="R4206" s="293"/>
      <c r="S4206" s="293"/>
      <c r="T4206" s="654"/>
    </row>
    <row r="4207" spans="1:20" customFormat="1" ht="15" customHeight="1">
      <c r="A4207" s="654"/>
      <c r="B4207" s="247">
        <f t="shared" si="45"/>
        <v>7620</v>
      </c>
      <c r="C4207" s="293" t="s">
        <v>294</v>
      </c>
      <c r="D4207" s="294" t="s">
        <v>5744</v>
      </c>
      <c r="E4207" s="267">
        <v>3488</v>
      </c>
      <c r="F4207" s="293" t="s">
        <v>255</v>
      </c>
      <c r="G4207" s="293" t="s">
        <v>4436</v>
      </c>
      <c r="H4207" s="544" t="s">
        <v>7368</v>
      </c>
      <c r="I4207" s="293" t="s">
        <v>224</v>
      </c>
      <c r="J4207" s="256" t="s">
        <v>694</v>
      </c>
      <c r="K4207" s="293" t="s">
        <v>1774</v>
      </c>
      <c r="L4207" s="251" t="s">
        <v>7374</v>
      </c>
      <c r="M4207" s="298" t="s">
        <v>5910</v>
      </c>
      <c r="N4207" s="353">
        <v>649</v>
      </c>
      <c r="O4207" s="296"/>
      <c r="P4207" s="297"/>
      <c r="Q4207" s="293"/>
      <c r="R4207" s="293"/>
      <c r="S4207" s="293"/>
      <c r="T4207" s="654"/>
    </row>
    <row r="4208" spans="1:20" customFormat="1" ht="15" customHeight="1">
      <c r="A4208" s="654"/>
      <c r="B4208" s="247">
        <f t="shared" si="45"/>
        <v>7621</v>
      </c>
      <c r="C4208" s="293" t="s">
        <v>429</v>
      </c>
      <c r="D4208" s="294" t="s">
        <v>5404</v>
      </c>
      <c r="E4208" s="267">
        <v>1600</v>
      </c>
      <c r="F4208" s="293" t="s">
        <v>166</v>
      </c>
      <c r="G4208" s="293" t="s">
        <v>7</v>
      </c>
      <c r="H4208" s="544" t="s">
        <v>7375</v>
      </c>
      <c r="I4208" s="293" t="s">
        <v>164</v>
      </c>
      <c r="J4208" s="256" t="s">
        <v>4432</v>
      </c>
      <c r="K4208" s="293" t="s">
        <v>903</v>
      </c>
      <c r="L4208" s="251" t="s">
        <v>7376</v>
      </c>
      <c r="M4208" s="298" t="s">
        <v>5403</v>
      </c>
      <c r="N4208" s="353">
        <v>594</v>
      </c>
      <c r="O4208" s="296"/>
      <c r="P4208" s="297"/>
      <c r="Q4208" s="293"/>
      <c r="R4208" s="293"/>
      <c r="S4208" s="293"/>
      <c r="T4208" s="654"/>
    </row>
    <row r="4209" spans="1:20" customFormat="1" ht="15" customHeight="1">
      <c r="A4209" s="654"/>
      <c r="B4209" s="247">
        <f t="shared" si="45"/>
        <v>7622</v>
      </c>
      <c r="C4209" s="293" t="s">
        <v>294</v>
      </c>
      <c r="D4209" s="294" t="s">
        <v>6235</v>
      </c>
      <c r="E4209" s="267">
        <v>488</v>
      </c>
      <c r="F4209" s="293" t="s">
        <v>255</v>
      </c>
      <c r="G4209" s="293" t="s">
        <v>7</v>
      </c>
      <c r="H4209" s="544" t="s">
        <v>7375</v>
      </c>
      <c r="I4209" s="293" t="s">
        <v>634</v>
      </c>
      <c r="J4209" s="256" t="s">
        <v>2343</v>
      </c>
      <c r="K4209" s="293" t="s">
        <v>1774</v>
      </c>
      <c r="L4209" s="251" t="s">
        <v>7377</v>
      </c>
      <c r="M4209" s="298" t="s">
        <v>6234</v>
      </c>
      <c r="N4209" s="353">
        <v>654</v>
      </c>
      <c r="O4209" s="296"/>
      <c r="P4209" s="297"/>
      <c r="Q4209" s="293"/>
      <c r="R4209" s="293"/>
      <c r="S4209" s="293"/>
      <c r="T4209" s="654"/>
    </row>
    <row r="4210" spans="1:20" customFormat="1" ht="15" customHeight="1">
      <c r="A4210" s="654"/>
      <c r="B4210" s="247">
        <f t="shared" si="45"/>
        <v>7623</v>
      </c>
      <c r="C4210" s="293" t="s">
        <v>427</v>
      </c>
      <c r="D4210" s="294" t="s">
        <v>6696</v>
      </c>
      <c r="E4210" s="267">
        <v>2275</v>
      </c>
      <c r="F4210" s="293" t="s">
        <v>303</v>
      </c>
      <c r="G4210" s="293" t="s">
        <v>7</v>
      </c>
      <c r="H4210" s="544" t="s">
        <v>7378</v>
      </c>
      <c r="I4210" s="293" t="s">
        <v>164</v>
      </c>
      <c r="J4210" s="256" t="s">
        <v>7379</v>
      </c>
      <c r="K4210" s="293" t="s">
        <v>1775</v>
      </c>
      <c r="L4210" s="251" t="s">
        <v>7380</v>
      </c>
      <c r="M4210" s="298" t="s">
        <v>6695</v>
      </c>
      <c r="N4210" s="353">
        <v>698</v>
      </c>
      <c r="O4210" s="296"/>
      <c r="P4210" s="297"/>
      <c r="Q4210" s="293"/>
      <c r="R4210" s="293"/>
      <c r="S4210" s="293"/>
      <c r="T4210" s="654"/>
    </row>
    <row r="4211" spans="1:20" customFormat="1" ht="15" customHeight="1">
      <c r="A4211" s="654"/>
      <c r="B4211" s="247">
        <f t="shared" si="45"/>
        <v>7624</v>
      </c>
      <c r="C4211" s="293" t="s">
        <v>429</v>
      </c>
      <c r="D4211" s="294" t="s">
        <v>90</v>
      </c>
      <c r="E4211" s="455">
        <v>3500</v>
      </c>
      <c r="F4211" s="293" t="s">
        <v>166</v>
      </c>
      <c r="G4211" s="293" t="s">
        <v>7</v>
      </c>
      <c r="H4211" s="544" t="s">
        <v>7375</v>
      </c>
      <c r="I4211" s="293" t="s">
        <v>634</v>
      </c>
      <c r="J4211" s="256" t="s">
        <v>285</v>
      </c>
      <c r="K4211" s="293" t="s">
        <v>903</v>
      </c>
      <c r="L4211" s="251" t="s">
        <v>7381</v>
      </c>
      <c r="M4211" s="298" t="s">
        <v>91</v>
      </c>
      <c r="N4211" s="353">
        <v>218</v>
      </c>
      <c r="O4211" s="296"/>
      <c r="P4211" s="297"/>
      <c r="Q4211" s="293"/>
      <c r="R4211" s="293"/>
      <c r="S4211" s="293"/>
      <c r="T4211" s="654"/>
    </row>
    <row r="4212" spans="1:20" customFormat="1" ht="15" customHeight="1">
      <c r="A4212" s="654"/>
      <c r="B4212" s="247" t="s">
        <v>7382</v>
      </c>
      <c r="C4212" s="293" t="s">
        <v>429</v>
      </c>
      <c r="D4212" s="294" t="s">
        <v>2933</v>
      </c>
      <c r="E4212" s="267">
        <v>6000</v>
      </c>
      <c r="F4212" s="293" t="s">
        <v>198</v>
      </c>
      <c r="G4212" s="293" t="s">
        <v>7</v>
      </c>
      <c r="H4212" s="544">
        <v>45491</v>
      </c>
      <c r="I4212" s="293" t="s">
        <v>634</v>
      </c>
      <c r="J4212" s="256" t="s">
        <v>7383</v>
      </c>
      <c r="K4212" s="293" t="s">
        <v>1749</v>
      </c>
      <c r="L4212" s="251">
        <v>8037647</v>
      </c>
      <c r="M4212" s="298" t="s">
        <v>2932</v>
      </c>
      <c r="N4212" s="353">
        <v>445</v>
      </c>
      <c r="O4212" s="296"/>
      <c r="P4212" s="297"/>
      <c r="Q4212" s="293"/>
      <c r="R4212" s="293"/>
      <c r="S4212" s="293"/>
      <c r="T4212" s="654"/>
    </row>
    <row r="4213" spans="1:20" customFormat="1" ht="15" customHeight="1">
      <c r="A4213" s="654"/>
      <c r="B4213" s="247" t="s">
        <v>7384</v>
      </c>
      <c r="C4213" s="293" t="s">
        <v>429</v>
      </c>
      <c r="D4213" s="294" t="s">
        <v>4398</v>
      </c>
      <c r="E4213" s="267">
        <v>21000</v>
      </c>
      <c r="F4213" s="293" t="s">
        <v>303</v>
      </c>
      <c r="G4213" s="293" t="s">
        <v>7325</v>
      </c>
      <c r="H4213" s="544">
        <v>45496</v>
      </c>
      <c r="I4213" s="293" t="s">
        <v>634</v>
      </c>
      <c r="J4213" s="256" t="s">
        <v>634</v>
      </c>
      <c r="K4213" s="293" t="s">
        <v>1775</v>
      </c>
      <c r="L4213" s="251"/>
      <c r="M4213" s="298" t="s">
        <v>4397</v>
      </c>
      <c r="N4213" s="353">
        <v>488</v>
      </c>
      <c r="O4213" s="296"/>
      <c r="P4213" s="297"/>
      <c r="Q4213" s="293"/>
      <c r="R4213" s="293"/>
      <c r="S4213" s="293"/>
      <c r="T4213" s="654"/>
    </row>
    <row r="4214" spans="1:20" customFormat="1" ht="15" customHeight="1">
      <c r="A4214" s="654"/>
      <c r="B4214" s="247">
        <v>7625</v>
      </c>
      <c r="C4214" s="293" t="s">
        <v>7253</v>
      </c>
      <c r="D4214" s="294" t="s">
        <v>7306</v>
      </c>
      <c r="E4214" s="690" t="s">
        <v>7205</v>
      </c>
      <c r="F4214" s="293" t="s">
        <v>255</v>
      </c>
      <c r="G4214" s="293" t="s">
        <v>7</v>
      </c>
      <c r="H4214" s="544">
        <v>45485</v>
      </c>
      <c r="I4214" s="293" t="s">
        <v>164</v>
      </c>
      <c r="J4214" s="256" t="s">
        <v>2555</v>
      </c>
      <c r="K4214" s="293" t="s">
        <v>1774</v>
      </c>
      <c r="L4214" s="251">
        <v>780547</v>
      </c>
      <c r="M4214" s="298" t="s">
        <v>7305</v>
      </c>
      <c r="N4214" s="353">
        <v>763</v>
      </c>
      <c r="O4214" s="296"/>
      <c r="P4214" s="297"/>
      <c r="Q4214" s="293"/>
      <c r="R4214" s="293"/>
      <c r="S4214" s="293"/>
      <c r="T4214" s="654"/>
    </row>
    <row r="4215" spans="1:20" customFormat="1" ht="15" customHeight="1">
      <c r="A4215" s="654"/>
      <c r="B4215" s="247">
        <f t="shared" ref="B4215:B4223" si="46">B4214+1</f>
        <v>7626</v>
      </c>
      <c r="C4215" s="293" t="s">
        <v>429</v>
      </c>
      <c r="D4215" s="294" t="s">
        <v>4517</v>
      </c>
      <c r="E4215" s="267">
        <v>2800</v>
      </c>
      <c r="F4215" s="293" t="s">
        <v>198</v>
      </c>
      <c r="G4215" s="293" t="s">
        <v>7</v>
      </c>
      <c r="H4215" s="544" t="s">
        <v>7385</v>
      </c>
      <c r="I4215" s="293" t="s">
        <v>164</v>
      </c>
      <c r="J4215" s="256" t="s">
        <v>3666</v>
      </c>
      <c r="K4215" s="293" t="s">
        <v>1749</v>
      </c>
      <c r="L4215" s="251" t="s">
        <v>7386</v>
      </c>
      <c r="M4215" s="298" t="s">
        <v>4516</v>
      </c>
      <c r="N4215" s="353">
        <v>495</v>
      </c>
      <c r="O4215" s="296"/>
      <c r="P4215" s="297"/>
      <c r="Q4215" s="293"/>
      <c r="R4215" s="293"/>
      <c r="S4215" s="293"/>
      <c r="T4215" s="654"/>
    </row>
    <row r="4216" spans="1:20" customFormat="1" ht="15" customHeight="1">
      <c r="A4216" s="654"/>
      <c r="B4216" s="247">
        <f t="shared" si="46"/>
        <v>7627</v>
      </c>
      <c r="C4216" s="293" t="s">
        <v>429</v>
      </c>
      <c r="D4216" s="294" t="s">
        <v>420</v>
      </c>
      <c r="E4216" s="267">
        <v>4335</v>
      </c>
      <c r="F4216" s="293" t="s">
        <v>198</v>
      </c>
      <c r="G4216" s="293" t="s">
        <v>4436</v>
      </c>
      <c r="H4216" s="544" t="s">
        <v>7387</v>
      </c>
      <c r="I4216" s="293" t="s">
        <v>164</v>
      </c>
      <c r="J4216" s="256" t="s">
        <v>3947</v>
      </c>
      <c r="K4216" s="293" t="s">
        <v>1749</v>
      </c>
      <c r="L4216" s="251" t="s">
        <v>7388</v>
      </c>
      <c r="M4216" s="298" t="s">
        <v>1457</v>
      </c>
      <c r="N4216" s="353">
        <v>462</v>
      </c>
      <c r="O4216" s="296"/>
      <c r="P4216" s="297"/>
      <c r="Q4216" s="293"/>
      <c r="R4216" s="293"/>
      <c r="S4216" s="293"/>
      <c r="T4216" s="654"/>
    </row>
    <row r="4217" spans="1:20" customFormat="1" ht="15" customHeight="1">
      <c r="A4217" s="654"/>
      <c r="B4217" s="247">
        <f t="shared" si="46"/>
        <v>7628</v>
      </c>
      <c r="C4217" s="293" t="s">
        <v>429</v>
      </c>
      <c r="D4217" s="294" t="s">
        <v>4869</v>
      </c>
      <c r="E4217" s="267">
        <v>5200</v>
      </c>
      <c r="F4217" s="293" t="s">
        <v>198</v>
      </c>
      <c r="G4217" s="293" t="s">
        <v>4436</v>
      </c>
      <c r="H4217" s="544" t="s">
        <v>7389</v>
      </c>
      <c r="I4217" s="293" t="s">
        <v>164</v>
      </c>
      <c r="J4217" s="256" t="s">
        <v>3426</v>
      </c>
      <c r="K4217" s="293" t="s">
        <v>1749</v>
      </c>
      <c r="L4217" s="251" t="s">
        <v>7390</v>
      </c>
      <c r="M4217" s="298" t="s">
        <v>4868</v>
      </c>
      <c r="N4217" s="353">
        <v>566</v>
      </c>
      <c r="O4217" s="296"/>
      <c r="P4217" s="297"/>
      <c r="Q4217" s="293"/>
      <c r="R4217" s="293"/>
      <c r="S4217" s="293"/>
      <c r="T4217" s="654"/>
    </row>
    <row r="4218" spans="1:20" customFormat="1" ht="15" customHeight="1">
      <c r="A4218" s="654"/>
      <c r="B4218" s="247">
        <f t="shared" si="46"/>
        <v>7629</v>
      </c>
      <c r="C4218" s="293" t="s">
        <v>294</v>
      </c>
      <c r="D4218" s="294" t="s">
        <v>6658</v>
      </c>
      <c r="E4218" s="267">
        <v>2800</v>
      </c>
      <c r="F4218" s="293" t="s">
        <v>255</v>
      </c>
      <c r="G4218" s="293" t="s">
        <v>7</v>
      </c>
      <c r="H4218" s="544" t="s">
        <v>7389</v>
      </c>
      <c r="I4218" s="293" t="s">
        <v>402</v>
      </c>
      <c r="J4218" s="256" t="s">
        <v>3176</v>
      </c>
      <c r="K4218" s="293" t="s">
        <v>1774</v>
      </c>
      <c r="L4218" s="251">
        <v>759346</v>
      </c>
      <c r="M4218" s="298" t="s">
        <v>6657</v>
      </c>
      <c r="N4218" s="353">
        <v>697</v>
      </c>
      <c r="O4218" s="296"/>
      <c r="P4218" s="297"/>
      <c r="Q4218" s="293"/>
      <c r="R4218" s="293"/>
      <c r="S4218" s="293"/>
      <c r="T4218" s="654"/>
    </row>
    <row r="4219" spans="1:20" customFormat="1" ht="14.25" customHeight="1">
      <c r="A4219" s="654"/>
      <c r="B4219" s="247">
        <f t="shared" si="46"/>
        <v>7630</v>
      </c>
      <c r="C4219" s="293" t="s">
        <v>294</v>
      </c>
      <c r="D4219" s="294" t="s">
        <v>6609</v>
      </c>
      <c r="E4219" s="267">
        <v>1400</v>
      </c>
      <c r="F4219" s="293" t="s">
        <v>255</v>
      </c>
      <c r="G4219" s="293" t="s">
        <v>7</v>
      </c>
      <c r="H4219" s="544" t="s">
        <v>7391</v>
      </c>
      <c r="I4219" s="293" t="s">
        <v>402</v>
      </c>
      <c r="J4219" s="256" t="s">
        <v>3176</v>
      </c>
      <c r="K4219" s="293" t="s">
        <v>1774</v>
      </c>
      <c r="L4219" s="251" t="s">
        <v>7392</v>
      </c>
      <c r="M4219" s="298" t="s">
        <v>6608</v>
      </c>
      <c r="N4219" s="353">
        <v>695</v>
      </c>
      <c r="O4219" s="296"/>
      <c r="P4219" s="297"/>
      <c r="Q4219" s="293"/>
      <c r="R4219" s="293"/>
      <c r="S4219" s="293"/>
      <c r="T4219" s="654"/>
    </row>
    <row r="4220" spans="1:20" customFormat="1" ht="14.25" customHeight="1">
      <c r="A4220" s="654"/>
      <c r="B4220" s="247">
        <f t="shared" si="46"/>
        <v>7631</v>
      </c>
      <c r="C4220" s="293" t="s">
        <v>429</v>
      </c>
      <c r="D4220" s="294" t="s">
        <v>6578</v>
      </c>
      <c r="E4220" s="267">
        <v>14867.01</v>
      </c>
      <c r="F4220" s="293" t="s">
        <v>198</v>
      </c>
      <c r="G4220" s="293" t="s">
        <v>7</v>
      </c>
      <c r="H4220" s="544" t="s">
        <v>7391</v>
      </c>
      <c r="I4220" s="293" t="s">
        <v>164</v>
      </c>
      <c r="J4220" s="256" t="s">
        <v>7538</v>
      </c>
      <c r="K4220" s="293" t="s">
        <v>1749</v>
      </c>
      <c r="L4220" s="251" t="s">
        <v>7393</v>
      </c>
      <c r="M4220" s="298" t="s">
        <v>7042</v>
      </c>
      <c r="N4220" s="353">
        <v>690</v>
      </c>
      <c r="O4220" s="296"/>
      <c r="P4220" s="297"/>
      <c r="Q4220" s="293"/>
      <c r="R4220" s="293"/>
      <c r="S4220" s="293"/>
      <c r="T4220" s="654"/>
    </row>
    <row r="4221" spans="1:20" customFormat="1" ht="14.25" customHeight="1">
      <c r="A4221" s="654"/>
      <c r="B4221" s="247">
        <f t="shared" si="46"/>
        <v>7632</v>
      </c>
      <c r="C4221" s="293" t="s">
        <v>429</v>
      </c>
      <c r="D4221" s="294" t="s">
        <v>989</v>
      </c>
      <c r="E4221" s="267">
        <v>8400</v>
      </c>
      <c r="F4221" s="293" t="s">
        <v>163</v>
      </c>
      <c r="G4221" s="293" t="s">
        <v>7</v>
      </c>
      <c r="H4221" s="544" t="s">
        <v>7394</v>
      </c>
      <c r="I4221" s="293" t="s">
        <v>164</v>
      </c>
      <c r="J4221" s="256" t="s">
        <v>7395</v>
      </c>
      <c r="K4221" s="293" t="s">
        <v>1751</v>
      </c>
      <c r="L4221" s="251" t="s">
        <v>7396</v>
      </c>
      <c r="M4221" s="298" t="s">
        <v>987</v>
      </c>
      <c r="N4221" s="353">
        <v>471</v>
      </c>
      <c r="O4221" s="296"/>
      <c r="P4221" s="297"/>
      <c r="Q4221" s="293"/>
      <c r="R4221" s="293"/>
      <c r="S4221" s="293"/>
      <c r="T4221" s="654"/>
    </row>
    <row r="4222" spans="1:20" customFormat="1" ht="14.25" customHeight="1">
      <c r="A4222" s="654"/>
      <c r="B4222" s="247">
        <f t="shared" si="46"/>
        <v>7633</v>
      </c>
      <c r="C4222" s="293" t="s">
        <v>429</v>
      </c>
      <c r="D4222" s="294" t="s">
        <v>361</v>
      </c>
      <c r="E4222" s="267">
        <v>2800</v>
      </c>
      <c r="F4222" s="293" t="s">
        <v>198</v>
      </c>
      <c r="G4222" s="293" t="s">
        <v>7</v>
      </c>
      <c r="H4222" s="544" t="s">
        <v>7394</v>
      </c>
      <c r="I4222" s="293" t="s">
        <v>164</v>
      </c>
      <c r="J4222" s="256" t="s">
        <v>4497</v>
      </c>
      <c r="K4222" s="293" t="s">
        <v>1749</v>
      </c>
      <c r="L4222" s="251" t="s">
        <v>7397</v>
      </c>
      <c r="M4222" s="298" t="s">
        <v>1176</v>
      </c>
      <c r="N4222" s="353">
        <v>465</v>
      </c>
      <c r="O4222" s="296"/>
      <c r="P4222" s="297"/>
      <c r="Q4222" s="293"/>
      <c r="R4222" s="293"/>
      <c r="S4222" s="293"/>
      <c r="T4222" s="654"/>
    </row>
    <row r="4223" spans="1:20" customFormat="1" ht="14.25" customHeight="1">
      <c r="A4223" s="654"/>
      <c r="B4223" s="247">
        <f t="shared" si="46"/>
        <v>7634</v>
      </c>
      <c r="C4223" s="293" t="s">
        <v>429</v>
      </c>
      <c r="D4223" s="294" t="s">
        <v>5378</v>
      </c>
      <c r="E4223" s="267">
        <v>2400</v>
      </c>
      <c r="F4223" s="293" t="s">
        <v>518</v>
      </c>
      <c r="G4223" s="293" t="s">
        <v>7</v>
      </c>
      <c r="H4223" s="544" t="s">
        <v>7394</v>
      </c>
      <c r="I4223" s="293" t="s">
        <v>164</v>
      </c>
      <c r="J4223" s="256" t="s">
        <v>7793</v>
      </c>
      <c r="K4223" s="293" t="s">
        <v>1771</v>
      </c>
      <c r="L4223" s="251" t="s">
        <v>7398</v>
      </c>
      <c r="M4223" s="298" t="s">
        <v>5377</v>
      </c>
      <c r="N4223" s="353">
        <v>592</v>
      </c>
      <c r="O4223" s="296"/>
      <c r="P4223" s="297"/>
      <c r="Q4223" s="293"/>
      <c r="R4223" s="293"/>
      <c r="S4223" s="293"/>
      <c r="T4223" s="654"/>
    </row>
    <row r="4224" spans="1:20" customFormat="1" ht="14.25" customHeight="1">
      <c r="A4224" s="654"/>
      <c r="B4224" s="247" t="s">
        <v>7399</v>
      </c>
      <c r="C4224" s="293" t="s">
        <v>5557</v>
      </c>
      <c r="D4224" s="294" t="s">
        <v>5959</v>
      </c>
      <c r="E4224" s="267">
        <v>2000</v>
      </c>
      <c r="F4224" s="293" t="s">
        <v>6964</v>
      </c>
      <c r="G4224" s="293" t="s">
        <v>4436</v>
      </c>
      <c r="H4224" s="544" t="s">
        <v>7400</v>
      </c>
      <c r="I4224" s="293" t="s">
        <v>164</v>
      </c>
      <c r="J4224" s="256" t="s">
        <v>6031</v>
      </c>
      <c r="K4224" s="293" t="s">
        <v>6968</v>
      </c>
      <c r="L4224" s="251" t="s">
        <v>7401</v>
      </c>
      <c r="M4224" s="298" t="s">
        <v>5958</v>
      </c>
      <c r="N4224" s="353">
        <v>737</v>
      </c>
      <c r="O4224" s="296"/>
      <c r="P4224" s="297"/>
      <c r="Q4224" s="293"/>
      <c r="R4224" s="293"/>
      <c r="S4224" s="293"/>
      <c r="T4224" s="654"/>
    </row>
    <row r="4225" spans="1:20" customFormat="1" ht="14.25" customHeight="1">
      <c r="A4225" s="654"/>
      <c r="B4225" s="247" t="s">
        <v>7402</v>
      </c>
      <c r="C4225" s="293" t="s">
        <v>5557</v>
      </c>
      <c r="D4225" s="294" t="s">
        <v>5555</v>
      </c>
      <c r="E4225" s="267">
        <v>2000</v>
      </c>
      <c r="F4225" s="293" t="s">
        <v>6964</v>
      </c>
      <c r="G4225" s="293" t="s">
        <v>4436</v>
      </c>
      <c r="H4225" s="544" t="s">
        <v>7400</v>
      </c>
      <c r="I4225" s="293" t="s">
        <v>164</v>
      </c>
      <c r="J4225" s="256" t="s">
        <v>3111</v>
      </c>
      <c r="K4225" s="293" t="s">
        <v>6968</v>
      </c>
      <c r="L4225" s="251" t="s">
        <v>7403</v>
      </c>
      <c r="M4225" s="298" t="s">
        <v>5554</v>
      </c>
      <c r="N4225" s="353">
        <v>734</v>
      </c>
      <c r="O4225" s="296"/>
      <c r="P4225" s="297"/>
      <c r="Q4225" s="293"/>
      <c r="R4225" s="293"/>
      <c r="S4225" s="293"/>
      <c r="T4225" s="654"/>
    </row>
    <row r="4226" spans="1:20" customFormat="1" ht="14.25" customHeight="1">
      <c r="A4226" s="654"/>
      <c r="B4226" s="247" t="s">
        <v>7644</v>
      </c>
      <c r="C4226" s="293" t="s">
        <v>427</v>
      </c>
      <c r="D4226" s="294" t="s">
        <v>6469</v>
      </c>
      <c r="E4226" s="248">
        <v>3497</v>
      </c>
      <c r="F4226" s="293" t="s">
        <v>255</v>
      </c>
      <c r="G4226" s="293" t="s">
        <v>7</v>
      </c>
      <c r="H4226" s="544">
        <v>45503</v>
      </c>
      <c r="I4226" s="293" t="s">
        <v>164</v>
      </c>
      <c r="J4226" s="256" t="s">
        <v>8841</v>
      </c>
      <c r="K4226" s="293" t="s">
        <v>1774</v>
      </c>
      <c r="L4226" s="251">
        <v>892141687</v>
      </c>
      <c r="M4226" s="298" t="s">
        <v>6468</v>
      </c>
      <c r="N4226" s="353">
        <v>684</v>
      </c>
      <c r="O4226" s="296"/>
      <c r="P4226" s="297"/>
      <c r="Q4226" s="293"/>
      <c r="R4226" s="293"/>
      <c r="S4226" s="293"/>
      <c r="T4226" s="654"/>
    </row>
    <row r="4227" spans="1:20" customFormat="1" ht="14.25" customHeight="1">
      <c r="A4227" s="654"/>
      <c r="B4227" s="247">
        <v>7635</v>
      </c>
      <c r="C4227" s="293" t="s">
        <v>429</v>
      </c>
      <c r="D4227" s="294" t="s">
        <v>5647</v>
      </c>
      <c r="E4227" s="267">
        <v>2275</v>
      </c>
      <c r="F4227" s="293" t="s">
        <v>163</v>
      </c>
      <c r="G4227" s="293" t="s">
        <v>7</v>
      </c>
      <c r="H4227" s="544" t="s">
        <v>7404</v>
      </c>
      <c r="I4227" s="293" t="s">
        <v>164</v>
      </c>
      <c r="J4227" s="256" t="s">
        <v>3166</v>
      </c>
      <c r="K4227" s="293" t="s">
        <v>1751</v>
      </c>
      <c r="L4227" s="251" t="s">
        <v>7405</v>
      </c>
      <c r="M4227" s="298" t="s">
        <v>5646</v>
      </c>
      <c r="N4227" s="353">
        <v>610</v>
      </c>
      <c r="O4227" s="296"/>
      <c r="P4227" s="297"/>
      <c r="Q4227" s="293"/>
      <c r="R4227" s="293"/>
      <c r="S4227" s="293"/>
      <c r="T4227" s="654"/>
    </row>
    <row r="4228" spans="1:20" customFormat="1" ht="14.25" customHeight="1">
      <c r="A4228" s="654"/>
      <c r="B4228" s="247">
        <v>7636</v>
      </c>
      <c r="C4228" s="293" t="s">
        <v>429</v>
      </c>
      <c r="D4228" s="294" t="s">
        <v>215</v>
      </c>
      <c r="E4228" s="691">
        <v>20000</v>
      </c>
      <c r="F4228" s="293" t="s">
        <v>166</v>
      </c>
      <c r="G4228" s="293" t="s">
        <v>7</v>
      </c>
      <c r="H4228" s="544" t="s">
        <v>7404</v>
      </c>
      <c r="I4228" s="293" t="s">
        <v>634</v>
      </c>
      <c r="J4228" s="256" t="s">
        <v>4018</v>
      </c>
      <c r="K4228" s="293" t="s">
        <v>903</v>
      </c>
      <c r="L4228" s="251" t="s">
        <v>7406</v>
      </c>
      <c r="M4228" s="298" t="s">
        <v>92</v>
      </c>
      <c r="N4228" s="353">
        <v>200</v>
      </c>
      <c r="O4228" s="296"/>
      <c r="P4228" s="297"/>
      <c r="Q4228" s="293"/>
      <c r="R4228" s="293"/>
      <c r="S4228" s="293"/>
      <c r="T4228" s="654"/>
    </row>
    <row r="4229" spans="1:20" customFormat="1" ht="14.25" customHeight="1">
      <c r="A4229" s="654"/>
      <c r="B4229" s="247">
        <v>7637</v>
      </c>
      <c r="C4229" s="293" t="s">
        <v>427</v>
      </c>
      <c r="D4229" s="294" t="s">
        <v>710</v>
      </c>
      <c r="E4229" s="267">
        <v>3500</v>
      </c>
      <c r="F4229" s="293" t="s">
        <v>255</v>
      </c>
      <c r="G4229" s="293" t="s">
        <v>4436</v>
      </c>
      <c r="H4229" s="544" t="s">
        <v>7407</v>
      </c>
      <c r="I4229" s="293" t="s">
        <v>164</v>
      </c>
      <c r="J4229" s="256" t="s">
        <v>6031</v>
      </c>
      <c r="K4229" s="293" t="s">
        <v>1774</v>
      </c>
      <c r="L4229" s="251">
        <v>48503</v>
      </c>
      <c r="M4229" s="298" t="s">
        <v>6847</v>
      </c>
      <c r="N4229" s="353">
        <v>719</v>
      </c>
      <c r="O4229" s="296"/>
      <c r="P4229" s="297"/>
      <c r="Q4229" s="293"/>
      <c r="R4229" s="293"/>
      <c r="S4229" s="293"/>
      <c r="T4229" s="654"/>
    </row>
    <row r="4230" spans="1:20" customFormat="1" ht="14.25" customHeight="1">
      <c r="A4230" s="654"/>
      <c r="B4230" s="247">
        <v>7638</v>
      </c>
      <c r="C4230" s="293" t="s">
        <v>5557</v>
      </c>
      <c r="D4230" s="294" t="s">
        <v>7215</v>
      </c>
      <c r="E4230" s="267">
        <v>2275</v>
      </c>
      <c r="F4230" s="293" t="s">
        <v>163</v>
      </c>
      <c r="G4230" s="293" t="s">
        <v>4436</v>
      </c>
      <c r="H4230" s="544" t="s">
        <v>7407</v>
      </c>
      <c r="I4230" s="293" t="s">
        <v>164</v>
      </c>
      <c r="J4230" s="256" t="s">
        <v>165</v>
      </c>
      <c r="K4230" s="293" t="s">
        <v>1751</v>
      </c>
      <c r="L4230" s="251" t="s">
        <v>7408</v>
      </c>
      <c r="M4230" s="298" t="s">
        <v>7214</v>
      </c>
      <c r="N4230" s="353">
        <v>758</v>
      </c>
      <c r="O4230" s="296"/>
      <c r="P4230" s="297"/>
      <c r="Q4230" s="293"/>
      <c r="R4230" s="293"/>
      <c r="S4230" s="293"/>
      <c r="T4230" s="654"/>
    </row>
    <row r="4231" spans="1:20" customFormat="1" ht="14.25" customHeight="1">
      <c r="A4231" s="654"/>
      <c r="B4231" s="247">
        <v>7639</v>
      </c>
      <c r="C4231" s="293" t="s">
        <v>5557</v>
      </c>
      <c r="D4231" s="294" t="s">
        <v>6966</v>
      </c>
      <c r="E4231" s="267">
        <v>2520</v>
      </c>
      <c r="F4231" s="293" t="s">
        <v>6964</v>
      </c>
      <c r="G4231" s="293" t="s">
        <v>7325</v>
      </c>
      <c r="H4231" s="544" t="s">
        <v>7407</v>
      </c>
      <c r="I4231" s="293" t="s">
        <v>164</v>
      </c>
      <c r="J4231" s="256" t="s">
        <v>6537</v>
      </c>
      <c r="K4231" s="293" t="s">
        <v>6968</v>
      </c>
      <c r="L4231" s="251" t="s">
        <v>7409</v>
      </c>
      <c r="M4231" s="298" t="s">
        <v>6965</v>
      </c>
      <c r="N4231" s="353">
        <v>727</v>
      </c>
      <c r="O4231" s="296"/>
      <c r="P4231" s="297"/>
      <c r="Q4231" s="293"/>
      <c r="R4231" s="293"/>
      <c r="S4231" s="293"/>
      <c r="T4231" s="654"/>
    </row>
    <row r="4232" spans="1:20" customFormat="1" ht="14.25" customHeight="1">
      <c r="A4232" s="654"/>
      <c r="B4232" s="247">
        <v>7640</v>
      </c>
      <c r="C4232" s="293" t="s">
        <v>7253</v>
      </c>
      <c r="D4232" s="294" t="s">
        <v>7279</v>
      </c>
      <c r="E4232" s="267">
        <v>3472</v>
      </c>
      <c r="F4232" s="293" t="s">
        <v>255</v>
      </c>
      <c r="G4232" s="293" t="s">
        <v>7</v>
      </c>
      <c r="H4232" s="544" t="s">
        <v>7407</v>
      </c>
      <c r="I4232" s="293" t="s">
        <v>164</v>
      </c>
      <c r="J4232" s="256" t="s">
        <v>7225</v>
      </c>
      <c r="K4232" s="293" t="s">
        <v>1774</v>
      </c>
      <c r="L4232" s="251" t="s">
        <v>7410</v>
      </c>
      <c r="M4232" s="298" t="s">
        <v>7278</v>
      </c>
      <c r="N4232" s="353">
        <v>774</v>
      </c>
      <c r="O4232" s="296"/>
      <c r="P4232" s="297"/>
      <c r="Q4232" s="293"/>
      <c r="R4232" s="293"/>
      <c r="S4232" s="293"/>
      <c r="T4232" s="654"/>
    </row>
    <row r="4233" spans="1:20" customFormat="1" ht="14.25" customHeight="1">
      <c r="A4233" s="654"/>
      <c r="B4233" s="247">
        <v>7641</v>
      </c>
      <c r="C4233" s="293" t="s">
        <v>429</v>
      </c>
      <c r="D4233" s="294" t="s">
        <v>557</v>
      </c>
      <c r="E4233" s="267">
        <v>5200</v>
      </c>
      <c r="F4233" s="293" t="s">
        <v>198</v>
      </c>
      <c r="G4233" s="293" t="s">
        <v>7</v>
      </c>
      <c r="H4233" s="544" t="s">
        <v>7407</v>
      </c>
      <c r="I4233" s="293" t="s">
        <v>164</v>
      </c>
      <c r="J4233" s="256" t="s">
        <v>3055</v>
      </c>
      <c r="K4233" s="293" t="s">
        <v>1749</v>
      </c>
      <c r="L4233" s="251" t="s">
        <v>7411</v>
      </c>
      <c r="M4233" s="298" t="s">
        <v>127</v>
      </c>
      <c r="N4233" s="353">
        <v>577</v>
      </c>
      <c r="O4233" s="296"/>
      <c r="P4233" s="297"/>
      <c r="Q4233" s="293"/>
      <c r="R4233" s="293"/>
      <c r="S4233" s="293"/>
      <c r="T4233" s="654"/>
    </row>
    <row r="4234" spans="1:20" customFormat="1" ht="14.25" customHeight="1">
      <c r="A4234" s="654"/>
      <c r="B4234" s="247">
        <v>7642</v>
      </c>
      <c r="C4234" s="293" t="s">
        <v>5557</v>
      </c>
      <c r="D4234" s="294" t="s">
        <v>6487</v>
      </c>
      <c r="E4234" s="267">
        <v>2275</v>
      </c>
      <c r="F4234" s="293" t="s">
        <v>163</v>
      </c>
      <c r="G4234" s="293" t="s">
        <v>7325</v>
      </c>
      <c r="H4234" s="544" t="s">
        <v>7407</v>
      </c>
      <c r="I4234" s="293" t="s">
        <v>164</v>
      </c>
      <c r="J4234" s="256" t="s">
        <v>3671</v>
      </c>
      <c r="K4234" s="293" t="s">
        <v>1751</v>
      </c>
      <c r="L4234" s="251" t="s">
        <v>7412</v>
      </c>
      <c r="M4234" s="298" t="s">
        <v>6486</v>
      </c>
      <c r="N4234" s="353">
        <v>685</v>
      </c>
      <c r="O4234" s="296"/>
      <c r="P4234" s="297"/>
      <c r="Q4234" s="293"/>
      <c r="R4234" s="293"/>
      <c r="S4234" s="293"/>
      <c r="T4234" s="654"/>
    </row>
    <row r="4235" spans="1:20" customFormat="1" ht="14.25" customHeight="1">
      <c r="A4235" s="654"/>
      <c r="B4235" s="247">
        <v>7643</v>
      </c>
      <c r="C4235" s="293" t="s">
        <v>429</v>
      </c>
      <c r="D4235" s="294" t="s">
        <v>4482</v>
      </c>
      <c r="E4235" s="691">
        <v>5200</v>
      </c>
      <c r="F4235" s="293" t="s">
        <v>198</v>
      </c>
      <c r="G4235" s="293" t="s">
        <v>7</v>
      </c>
      <c r="H4235" s="544" t="s">
        <v>7407</v>
      </c>
      <c r="I4235" s="293" t="s">
        <v>164</v>
      </c>
      <c r="J4235" s="256" t="s">
        <v>3020</v>
      </c>
      <c r="K4235" s="293" t="s">
        <v>1749</v>
      </c>
      <c r="L4235" s="251" t="s">
        <v>7413</v>
      </c>
      <c r="M4235" s="298" t="s">
        <v>4479</v>
      </c>
      <c r="N4235" s="353">
        <v>492</v>
      </c>
      <c r="O4235" s="296"/>
      <c r="P4235" s="297"/>
      <c r="Q4235" s="293"/>
      <c r="R4235" s="293"/>
      <c r="S4235" s="293"/>
      <c r="T4235" s="654"/>
    </row>
    <row r="4236" spans="1:20" customFormat="1" ht="14.25" customHeight="1">
      <c r="A4236" s="654"/>
      <c r="B4236" s="247">
        <v>7644</v>
      </c>
      <c r="C4236" s="293" t="s">
        <v>429</v>
      </c>
      <c r="D4236" s="294" t="s">
        <v>4958</v>
      </c>
      <c r="E4236" s="267">
        <v>3497</v>
      </c>
      <c r="F4236" s="293" t="s">
        <v>198</v>
      </c>
      <c r="G4236" s="293" t="s">
        <v>4436</v>
      </c>
      <c r="H4236" s="544" t="s">
        <v>7407</v>
      </c>
      <c r="I4236" s="293" t="s">
        <v>164</v>
      </c>
      <c r="J4236" s="256" t="s">
        <v>2606</v>
      </c>
      <c r="K4236" s="293" t="s">
        <v>1749</v>
      </c>
      <c r="L4236" s="251" t="s">
        <v>7414</v>
      </c>
      <c r="M4236" s="298" t="s">
        <v>4955</v>
      </c>
      <c r="N4236" s="353">
        <v>573</v>
      </c>
      <c r="O4236" s="296"/>
      <c r="P4236" s="297"/>
      <c r="Q4236" s="293"/>
      <c r="R4236" s="293"/>
      <c r="S4236" s="293"/>
      <c r="T4236" s="654"/>
    </row>
    <row r="4237" spans="1:20" customFormat="1" ht="14.25" customHeight="1" thickBot="1">
      <c r="A4237" s="654"/>
      <c r="B4237" s="247">
        <v>7645</v>
      </c>
      <c r="C4237" s="293" t="s">
        <v>429</v>
      </c>
      <c r="D4237" s="294" t="s">
        <v>4084</v>
      </c>
      <c r="E4237" s="267">
        <v>5200</v>
      </c>
      <c r="F4237" s="293" t="s">
        <v>198</v>
      </c>
      <c r="G4237" s="293" t="s">
        <v>7</v>
      </c>
      <c r="H4237" s="544" t="s">
        <v>7407</v>
      </c>
      <c r="I4237" s="293" t="s">
        <v>164</v>
      </c>
      <c r="J4237" s="256" t="s">
        <v>3761</v>
      </c>
      <c r="K4237" s="293" t="s">
        <v>1749</v>
      </c>
      <c r="L4237" s="251" t="s">
        <v>7415</v>
      </c>
      <c r="M4237" s="298" t="s">
        <v>4083</v>
      </c>
      <c r="N4237" s="353">
        <v>464</v>
      </c>
      <c r="O4237" s="296"/>
      <c r="P4237" s="297"/>
      <c r="Q4237" s="293"/>
      <c r="R4237" s="293"/>
      <c r="S4237" s="293"/>
      <c r="T4237" s="654"/>
    </row>
    <row r="4238" spans="1:20" customFormat="1" ht="14.25" customHeight="1" thickBot="1">
      <c r="A4238" s="654"/>
      <c r="B4238" s="247">
        <v>7646</v>
      </c>
      <c r="C4238" s="293" t="s">
        <v>429</v>
      </c>
      <c r="D4238" s="294" t="s">
        <v>4922</v>
      </c>
      <c r="E4238" s="692">
        <v>3497</v>
      </c>
      <c r="F4238" s="613" t="s">
        <v>198</v>
      </c>
      <c r="G4238" s="293" t="s">
        <v>7</v>
      </c>
      <c r="H4238" s="544" t="s">
        <v>7407</v>
      </c>
      <c r="I4238" s="293" t="s">
        <v>164</v>
      </c>
      <c r="J4238" s="256" t="s">
        <v>7416</v>
      </c>
      <c r="K4238" s="293" t="s">
        <v>1749</v>
      </c>
      <c r="L4238" s="251" t="s">
        <v>7417</v>
      </c>
      <c r="M4238" s="298" t="s">
        <v>4921</v>
      </c>
      <c r="N4238" s="353">
        <v>572</v>
      </c>
      <c r="O4238" s="296"/>
      <c r="P4238" s="297"/>
      <c r="Q4238" s="293"/>
      <c r="R4238" s="293"/>
      <c r="S4238" s="293"/>
      <c r="T4238" s="654"/>
    </row>
    <row r="4239" spans="1:20" customFormat="1" ht="14.25" customHeight="1">
      <c r="A4239" s="654"/>
      <c r="B4239" s="247">
        <v>7647</v>
      </c>
      <c r="C4239" s="293" t="s">
        <v>429</v>
      </c>
      <c r="D4239" s="294" t="s">
        <v>215</v>
      </c>
      <c r="E4239" s="692">
        <v>10600</v>
      </c>
      <c r="F4239" s="293" t="s">
        <v>166</v>
      </c>
      <c r="G4239" s="293" t="s">
        <v>7</v>
      </c>
      <c r="H4239" s="544" t="s">
        <v>7407</v>
      </c>
      <c r="I4239" s="293" t="s">
        <v>164</v>
      </c>
      <c r="J4239" s="256" t="s">
        <v>7418</v>
      </c>
      <c r="K4239" s="293" t="s">
        <v>903</v>
      </c>
      <c r="L4239" s="251" t="s">
        <v>7419</v>
      </c>
      <c r="M4239" s="298" t="s">
        <v>92</v>
      </c>
      <c r="N4239" s="353">
        <v>200</v>
      </c>
      <c r="O4239" s="296"/>
      <c r="P4239" s="297"/>
      <c r="Q4239" s="293"/>
      <c r="R4239" s="293"/>
      <c r="S4239" s="293"/>
      <c r="T4239" s="654"/>
    </row>
    <row r="4240" spans="1:20" customFormat="1" ht="14.25" customHeight="1">
      <c r="A4240" s="654"/>
      <c r="B4240" s="247">
        <v>7648</v>
      </c>
      <c r="C4240" s="293" t="s">
        <v>429</v>
      </c>
      <c r="D4240" s="294" t="s">
        <v>5493</v>
      </c>
      <c r="E4240" s="690">
        <v>2275</v>
      </c>
      <c r="F4240" s="293" t="s">
        <v>163</v>
      </c>
      <c r="G4240" s="293" t="s">
        <v>4436</v>
      </c>
      <c r="H4240" s="544" t="s">
        <v>7404</v>
      </c>
      <c r="I4240" s="293" t="s">
        <v>164</v>
      </c>
      <c r="J4240" s="256" t="s">
        <v>2566</v>
      </c>
      <c r="K4240" s="293" t="s">
        <v>1751</v>
      </c>
      <c r="L4240" s="251" t="s">
        <v>7420</v>
      </c>
      <c r="M4240" s="298" t="s">
        <v>5492</v>
      </c>
      <c r="N4240" s="353">
        <v>596</v>
      </c>
      <c r="O4240" s="296"/>
      <c r="P4240" s="297"/>
      <c r="Q4240" s="293"/>
      <c r="R4240" s="293"/>
      <c r="S4240" s="293"/>
      <c r="T4240" s="654"/>
    </row>
    <row r="4241" spans="1:20" customFormat="1" ht="14.25" customHeight="1">
      <c r="A4241" s="654"/>
      <c r="B4241" s="247">
        <v>7649</v>
      </c>
      <c r="C4241" s="293" t="s">
        <v>429</v>
      </c>
      <c r="D4241" s="294" t="s">
        <v>4240</v>
      </c>
      <c r="E4241" s="690">
        <v>5200</v>
      </c>
      <c r="F4241" s="293" t="s">
        <v>198</v>
      </c>
      <c r="G4241" s="293" t="s">
        <v>7</v>
      </c>
      <c r="H4241" s="544" t="s">
        <v>7404</v>
      </c>
      <c r="I4241" s="293" t="s">
        <v>164</v>
      </c>
      <c r="J4241" s="256" t="s">
        <v>3020</v>
      </c>
      <c r="K4241" s="293" t="s">
        <v>1749</v>
      </c>
      <c r="L4241" s="251" t="s">
        <v>7421</v>
      </c>
      <c r="M4241" s="298" t="s">
        <v>4239</v>
      </c>
      <c r="N4241" s="353">
        <v>470</v>
      </c>
      <c r="O4241" s="296"/>
      <c r="P4241" s="297"/>
      <c r="Q4241" s="293"/>
      <c r="R4241" s="293"/>
      <c r="S4241" s="293"/>
      <c r="T4241" s="654"/>
    </row>
    <row r="4242" spans="1:20" customFormat="1" ht="14.25" customHeight="1">
      <c r="A4242" s="654"/>
      <c r="B4242" s="247">
        <v>7650</v>
      </c>
      <c r="C4242" s="293" t="s">
        <v>429</v>
      </c>
      <c r="D4242" s="294" t="s">
        <v>2038</v>
      </c>
      <c r="E4242" s="690">
        <v>5200</v>
      </c>
      <c r="F4242" s="293"/>
      <c r="G4242" s="293" t="s">
        <v>4436</v>
      </c>
      <c r="H4242" s="544" t="s">
        <v>7404</v>
      </c>
      <c r="I4242" s="293" t="s">
        <v>164</v>
      </c>
      <c r="J4242" s="256"/>
      <c r="K4242" s="293" t="s">
        <v>2038</v>
      </c>
      <c r="L4242" s="251" t="s">
        <v>7422</v>
      </c>
      <c r="M4242" s="298" t="s">
        <v>2834</v>
      </c>
      <c r="N4242" s="353">
        <v>411</v>
      </c>
      <c r="O4242" s="296"/>
      <c r="P4242" s="297"/>
      <c r="Q4242" s="293"/>
      <c r="R4242" s="293"/>
      <c r="S4242" s="293"/>
      <c r="T4242" s="654"/>
    </row>
    <row r="4243" spans="1:20" customFormat="1" ht="14.25" customHeight="1">
      <c r="A4243" s="654"/>
      <c r="B4243" s="247">
        <v>7651</v>
      </c>
      <c r="C4243" s="293" t="s">
        <v>429</v>
      </c>
      <c r="D4243" s="294" t="s">
        <v>2222</v>
      </c>
      <c r="E4243" s="267">
        <v>5200</v>
      </c>
      <c r="F4243" s="293" t="s">
        <v>198</v>
      </c>
      <c r="G4243" s="293" t="s">
        <v>4436</v>
      </c>
      <c r="H4243" s="544" t="s">
        <v>7404</v>
      </c>
      <c r="I4243" s="293" t="s">
        <v>164</v>
      </c>
      <c r="J4243" s="256" t="s">
        <v>2328</v>
      </c>
      <c r="K4243" s="293" t="s">
        <v>1749</v>
      </c>
      <c r="L4243" s="251" t="s">
        <v>7424</v>
      </c>
      <c r="M4243" s="298" t="s">
        <v>2013</v>
      </c>
      <c r="N4243" s="353">
        <v>728</v>
      </c>
      <c r="O4243" s="296"/>
      <c r="P4243" s="297"/>
      <c r="Q4243" s="293"/>
      <c r="R4243" s="293"/>
      <c r="S4243" s="293"/>
      <c r="T4243" s="654"/>
    </row>
    <row r="4244" spans="1:20" customFormat="1" ht="21" customHeight="1">
      <c r="A4244" s="654"/>
      <c r="B4244" s="247">
        <v>7652</v>
      </c>
      <c r="C4244" s="293" t="s">
        <v>429</v>
      </c>
      <c r="D4244" s="294" t="s">
        <v>3860</v>
      </c>
      <c r="E4244" s="692">
        <v>650</v>
      </c>
      <c r="F4244" s="293"/>
      <c r="G4244" s="293" t="s">
        <v>7</v>
      </c>
      <c r="H4244" s="544" t="s">
        <v>7404</v>
      </c>
      <c r="I4244" s="293" t="s">
        <v>402</v>
      </c>
      <c r="J4244" s="256" t="s">
        <v>7425</v>
      </c>
      <c r="K4244" s="293" t="s">
        <v>1770</v>
      </c>
      <c r="L4244" s="251" t="s">
        <v>7426</v>
      </c>
      <c r="M4244" s="298" t="s">
        <v>6663</v>
      </c>
      <c r="N4244" s="353">
        <v>461</v>
      </c>
      <c r="O4244" s="296"/>
      <c r="P4244" s="297"/>
      <c r="Q4244" s="293"/>
      <c r="R4244" s="293"/>
      <c r="S4244" s="293"/>
      <c r="T4244" s="654"/>
    </row>
    <row r="4245" spans="1:20" customFormat="1" ht="14.25" customHeight="1">
      <c r="A4245" s="654"/>
      <c r="B4245" s="247">
        <v>7653</v>
      </c>
      <c r="C4245" s="293" t="s">
        <v>7253</v>
      </c>
      <c r="D4245" s="294" t="s">
        <v>7258</v>
      </c>
      <c r="E4245" s="690">
        <v>3472</v>
      </c>
      <c r="F4245" s="656" t="s">
        <v>255</v>
      </c>
      <c r="G4245" s="293" t="s">
        <v>7</v>
      </c>
      <c r="H4245" s="544" t="s">
        <v>7242</v>
      </c>
      <c r="I4245" s="293" t="s">
        <v>164</v>
      </c>
      <c r="J4245" s="256" t="s">
        <v>7225</v>
      </c>
      <c r="K4245" s="293" t="s">
        <v>1774</v>
      </c>
      <c r="L4245" s="251" t="s">
        <v>7427</v>
      </c>
      <c r="M4245" s="298" t="s">
        <v>7257</v>
      </c>
      <c r="N4245" s="353">
        <v>772</v>
      </c>
      <c r="O4245" s="296"/>
      <c r="P4245" s="297"/>
      <c r="Q4245" s="293"/>
      <c r="R4245" s="293"/>
      <c r="S4245" s="293"/>
      <c r="T4245" s="654"/>
    </row>
    <row r="4246" spans="1:20" customFormat="1" ht="14.25" customHeight="1">
      <c r="A4246" s="654"/>
      <c r="B4246" s="247">
        <v>7654</v>
      </c>
      <c r="C4246" s="293" t="s">
        <v>7253</v>
      </c>
      <c r="D4246" s="294" t="s">
        <v>7270</v>
      </c>
      <c r="E4246" s="690">
        <v>3472</v>
      </c>
      <c r="F4246" s="656" t="s">
        <v>255</v>
      </c>
      <c r="G4246" s="293" t="s">
        <v>7</v>
      </c>
      <c r="H4246" s="544" t="s">
        <v>7242</v>
      </c>
      <c r="I4246" s="293" t="s">
        <v>164</v>
      </c>
      <c r="J4246" s="256" t="s">
        <v>7225</v>
      </c>
      <c r="K4246" s="293" t="s">
        <v>1774</v>
      </c>
      <c r="L4246" s="251" t="s">
        <v>7428</v>
      </c>
      <c r="M4246" s="298" t="s">
        <v>7269</v>
      </c>
      <c r="N4246" s="353">
        <v>764</v>
      </c>
      <c r="O4246" s="296"/>
      <c r="P4246" s="297"/>
      <c r="Q4246" s="293"/>
      <c r="R4246" s="293"/>
      <c r="S4246" s="293"/>
      <c r="T4246" s="654"/>
    </row>
    <row r="4247" spans="1:20" customFormat="1" ht="14.25" customHeight="1">
      <c r="A4247" s="654"/>
      <c r="B4247" s="247">
        <v>7655</v>
      </c>
      <c r="C4247" s="293" t="s">
        <v>427</v>
      </c>
      <c r="D4247" s="294" t="s">
        <v>6325</v>
      </c>
      <c r="E4247" s="692">
        <v>5200</v>
      </c>
      <c r="F4247" s="293" t="s">
        <v>865</v>
      </c>
      <c r="G4247" s="293" t="s">
        <v>7</v>
      </c>
      <c r="H4247" s="544" t="s">
        <v>7242</v>
      </c>
      <c r="I4247" s="293" t="s">
        <v>164</v>
      </c>
      <c r="J4247" s="256" t="s">
        <v>3426</v>
      </c>
      <c r="K4247" s="293" t="s">
        <v>1770</v>
      </c>
      <c r="L4247" s="251" t="s">
        <v>7429</v>
      </c>
      <c r="M4247" s="298" t="s">
        <v>6324</v>
      </c>
      <c r="N4247" s="353">
        <v>662</v>
      </c>
      <c r="O4247" s="296"/>
      <c r="P4247" s="297"/>
      <c r="Q4247" s="293"/>
      <c r="R4247" s="293"/>
      <c r="S4247" s="293"/>
      <c r="T4247" s="654"/>
    </row>
    <row r="4248" spans="1:20" customFormat="1" ht="14.25" customHeight="1">
      <c r="A4248" s="654"/>
      <c r="B4248" s="247">
        <v>7656</v>
      </c>
      <c r="C4248" s="293" t="s">
        <v>429</v>
      </c>
      <c r="D4248" s="294" t="s">
        <v>2884</v>
      </c>
      <c r="E4248" s="690">
        <v>3500</v>
      </c>
      <c r="F4248" s="293" t="s">
        <v>865</v>
      </c>
      <c r="G4248" s="293" t="s">
        <v>7</v>
      </c>
      <c r="H4248" s="544" t="s">
        <v>7242</v>
      </c>
      <c r="I4248" s="293" t="s">
        <v>164</v>
      </c>
      <c r="J4248" s="256" t="s">
        <v>7819</v>
      </c>
      <c r="K4248" s="293" t="s">
        <v>1770</v>
      </c>
      <c r="L4248" s="251" t="s">
        <v>7430</v>
      </c>
      <c r="M4248" s="298" t="s">
        <v>2883</v>
      </c>
      <c r="N4248" s="353">
        <v>426</v>
      </c>
      <c r="O4248" s="296"/>
      <c r="P4248" s="297"/>
      <c r="Q4248" s="293"/>
      <c r="R4248" s="293"/>
      <c r="S4248" s="293"/>
      <c r="T4248" s="654"/>
    </row>
    <row r="4249" spans="1:20" customFormat="1" ht="14.25" customHeight="1">
      <c r="A4249" s="654"/>
      <c r="B4249" s="247">
        <v>7657</v>
      </c>
      <c r="C4249" s="293" t="s">
        <v>7253</v>
      </c>
      <c r="D4249" s="294" t="s">
        <v>7261</v>
      </c>
      <c r="E4249" s="690">
        <v>3472</v>
      </c>
      <c r="F4249" s="656" t="s">
        <v>865</v>
      </c>
      <c r="G4249" s="293" t="s">
        <v>7</v>
      </c>
      <c r="H4249" s="544" t="s">
        <v>7242</v>
      </c>
      <c r="I4249" s="293" t="s">
        <v>164</v>
      </c>
      <c r="J4249" s="256" t="s">
        <v>7225</v>
      </c>
      <c r="K4249" s="293" t="s">
        <v>1774</v>
      </c>
      <c r="L4249" s="251" t="s">
        <v>7431</v>
      </c>
      <c r="M4249" s="298" t="s">
        <v>7260</v>
      </c>
      <c r="N4249" s="660">
        <v>769</v>
      </c>
      <c r="O4249" s="296"/>
      <c r="P4249" s="297"/>
      <c r="Q4249" s="293"/>
      <c r="R4249" s="293"/>
      <c r="S4249" s="293"/>
      <c r="T4249" s="654"/>
    </row>
    <row r="4250" spans="1:20" customFormat="1" ht="21" customHeight="1" thickBot="1">
      <c r="A4250" s="654"/>
      <c r="B4250" s="247">
        <v>7658</v>
      </c>
      <c r="C4250" s="293" t="s">
        <v>7253</v>
      </c>
      <c r="D4250" s="294" t="s">
        <v>7264</v>
      </c>
      <c r="E4250" s="692">
        <v>3472</v>
      </c>
      <c r="F4250" s="656" t="s">
        <v>865</v>
      </c>
      <c r="G4250" s="293" t="s">
        <v>7</v>
      </c>
      <c r="H4250" s="544" t="s">
        <v>7242</v>
      </c>
      <c r="I4250" s="293" t="s">
        <v>164</v>
      </c>
      <c r="J4250" s="256" t="s">
        <v>7225</v>
      </c>
      <c r="K4250" s="293" t="s">
        <v>1774</v>
      </c>
      <c r="L4250" s="251" t="s">
        <v>7432</v>
      </c>
      <c r="M4250" s="298" t="s">
        <v>7263</v>
      </c>
      <c r="N4250" s="353">
        <v>766</v>
      </c>
      <c r="O4250" s="296"/>
      <c r="P4250" s="297"/>
      <c r="Q4250" s="293"/>
      <c r="R4250" s="293"/>
      <c r="S4250" s="293"/>
      <c r="T4250" s="654"/>
    </row>
    <row r="4251" spans="1:20" customFormat="1" ht="14.25" customHeight="1" thickBot="1">
      <c r="A4251" s="654"/>
      <c r="B4251" s="247">
        <v>7659</v>
      </c>
      <c r="C4251" s="293" t="s">
        <v>429</v>
      </c>
      <c r="D4251" s="294" t="s">
        <v>4922</v>
      </c>
      <c r="E4251" s="690">
        <v>3497</v>
      </c>
      <c r="F4251" s="613" t="s">
        <v>865</v>
      </c>
      <c r="G4251" s="293" t="s">
        <v>7</v>
      </c>
      <c r="H4251" s="544">
        <v>45446</v>
      </c>
      <c r="I4251" s="293" t="s">
        <v>164</v>
      </c>
      <c r="J4251" s="256" t="s">
        <v>7433</v>
      </c>
      <c r="K4251" s="293" t="s">
        <v>1749</v>
      </c>
      <c r="L4251" s="251" t="s">
        <v>7434</v>
      </c>
      <c r="M4251" s="298" t="s">
        <v>4921</v>
      </c>
      <c r="N4251" s="353">
        <v>572</v>
      </c>
      <c r="O4251" s="296"/>
      <c r="P4251" s="297"/>
      <c r="Q4251" s="293"/>
      <c r="R4251" s="293"/>
      <c r="S4251" s="293"/>
      <c r="T4251" s="654"/>
    </row>
    <row r="4252" spans="1:20" customFormat="1" ht="14.25" customHeight="1">
      <c r="A4252" s="654"/>
      <c r="B4252" s="247">
        <v>7660</v>
      </c>
      <c r="C4252" s="293" t="s">
        <v>7253</v>
      </c>
      <c r="D4252" s="294" t="s">
        <v>7282</v>
      </c>
      <c r="E4252" s="690">
        <v>3472</v>
      </c>
      <c r="F4252" s="656" t="s">
        <v>255</v>
      </c>
      <c r="G4252" s="293" t="s">
        <v>7</v>
      </c>
      <c r="H4252" s="544" t="s">
        <v>7242</v>
      </c>
      <c r="I4252" s="293" t="s">
        <v>164</v>
      </c>
      <c r="J4252" s="256" t="s">
        <v>7225</v>
      </c>
      <c r="K4252" s="293" t="s">
        <v>1774</v>
      </c>
      <c r="L4252" s="251" t="s">
        <v>7435</v>
      </c>
      <c r="M4252" s="298" t="s">
        <v>7281</v>
      </c>
      <c r="N4252" s="353">
        <v>771</v>
      </c>
      <c r="O4252" s="296"/>
      <c r="P4252" s="297"/>
      <c r="Q4252" s="293"/>
      <c r="R4252" s="293"/>
      <c r="S4252" s="293"/>
      <c r="T4252" s="654"/>
    </row>
    <row r="4253" spans="1:20" customFormat="1" ht="14.25" customHeight="1">
      <c r="A4253" s="654"/>
      <c r="B4253" s="247">
        <v>7661</v>
      </c>
      <c r="C4253" s="293" t="s">
        <v>7253</v>
      </c>
      <c r="D4253" s="294" t="s">
        <v>7276</v>
      </c>
      <c r="E4253" s="692">
        <v>3472</v>
      </c>
      <c r="F4253" s="656" t="s">
        <v>865</v>
      </c>
      <c r="G4253" s="293" t="s">
        <v>7</v>
      </c>
      <c r="H4253" s="544" t="s">
        <v>7242</v>
      </c>
      <c r="I4253" s="293" t="s">
        <v>164</v>
      </c>
      <c r="J4253" s="256" t="s">
        <v>7225</v>
      </c>
      <c r="K4253" s="293" t="s">
        <v>1774</v>
      </c>
      <c r="L4253" s="251" t="s">
        <v>7436</v>
      </c>
      <c r="M4253" s="298" t="s">
        <v>7275</v>
      </c>
      <c r="N4253" s="353">
        <v>765</v>
      </c>
      <c r="O4253" s="296"/>
      <c r="P4253" s="297"/>
      <c r="Q4253" s="293"/>
      <c r="R4253" s="293"/>
      <c r="S4253" s="293"/>
      <c r="T4253" s="654"/>
    </row>
    <row r="4254" spans="1:20" customFormat="1" ht="14.25" customHeight="1">
      <c r="A4254" s="654"/>
      <c r="B4254" s="247">
        <v>7662</v>
      </c>
      <c r="C4254" s="293" t="s">
        <v>7253</v>
      </c>
      <c r="D4254" s="294" t="s">
        <v>7255</v>
      </c>
      <c r="E4254" s="690">
        <v>3472</v>
      </c>
      <c r="F4254" s="656" t="s">
        <v>255</v>
      </c>
      <c r="G4254" s="293" t="s">
        <v>7</v>
      </c>
      <c r="H4254" s="544" t="s">
        <v>7242</v>
      </c>
      <c r="I4254" s="293" t="s">
        <v>164</v>
      </c>
      <c r="J4254" s="256" t="s">
        <v>7225</v>
      </c>
      <c r="K4254" s="293" t="s">
        <v>1774</v>
      </c>
      <c r="L4254" s="251" t="s">
        <v>7437</v>
      </c>
      <c r="M4254" s="298" t="s">
        <v>7254</v>
      </c>
      <c r="N4254" s="353">
        <v>780</v>
      </c>
      <c r="O4254" s="296"/>
      <c r="P4254" s="297"/>
      <c r="Q4254" s="293"/>
      <c r="R4254" s="293"/>
      <c r="S4254" s="293"/>
      <c r="T4254" s="654"/>
    </row>
    <row r="4255" spans="1:20" customFormat="1" ht="14.25" customHeight="1">
      <c r="A4255" s="654"/>
      <c r="B4255" s="247">
        <v>7663</v>
      </c>
      <c r="C4255" s="293" t="s">
        <v>7253</v>
      </c>
      <c r="D4255" s="294" t="s">
        <v>7308</v>
      </c>
      <c r="E4255" s="690">
        <v>3742</v>
      </c>
      <c r="F4255" s="376" t="s">
        <v>255</v>
      </c>
      <c r="G4255" s="293" t="s">
        <v>7</v>
      </c>
      <c r="H4255" s="544" t="s">
        <v>7242</v>
      </c>
      <c r="I4255" s="293" t="s">
        <v>164</v>
      </c>
      <c r="J4255" s="256" t="s">
        <v>7225</v>
      </c>
      <c r="K4255" s="293" t="s">
        <v>1774</v>
      </c>
      <c r="L4255" s="251" t="s">
        <v>7438</v>
      </c>
      <c r="M4255" s="298" t="s">
        <v>7516</v>
      </c>
      <c r="N4255" s="353">
        <v>781</v>
      </c>
      <c r="O4255" s="296"/>
      <c r="P4255" s="297"/>
      <c r="Q4255" s="293"/>
      <c r="R4255" s="293"/>
      <c r="S4255" s="293"/>
      <c r="T4255" s="654"/>
    </row>
    <row r="4256" spans="1:20" customFormat="1" ht="14.25" customHeight="1">
      <c r="A4256" s="654"/>
      <c r="B4256" s="247">
        <v>7664</v>
      </c>
      <c r="C4256" s="293" t="s">
        <v>7253</v>
      </c>
      <c r="D4256" s="294" t="s">
        <v>7273</v>
      </c>
      <c r="E4256" s="455">
        <v>3472</v>
      </c>
      <c r="F4256" s="293" t="s">
        <v>255</v>
      </c>
      <c r="G4256" s="293" t="s">
        <v>7</v>
      </c>
      <c r="H4256" s="544" t="s">
        <v>7242</v>
      </c>
      <c r="I4256" s="293" t="s">
        <v>164</v>
      </c>
      <c r="J4256" s="256" t="s">
        <v>7225</v>
      </c>
      <c r="K4256" s="293" t="s">
        <v>1774</v>
      </c>
      <c r="L4256" s="251" t="s">
        <v>7439</v>
      </c>
      <c r="M4256" s="298" t="s">
        <v>7272</v>
      </c>
      <c r="N4256" s="353">
        <v>768</v>
      </c>
      <c r="O4256" s="296"/>
      <c r="P4256" s="297"/>
      <c r="Q4256" s="293"/>
      <c r="R4256" s="293"/>
      <c r="S4256" s="293"/>
      <c r="T4256" s="654"/>
    </row>
    <row r="4257" spans="1:20" customFormat="1" ht="14.25" customHeight="1" thickBot="1">
      <c r="A4257" s="654"/>
      <c r="B4257" s="247">
        <v>7665</v>
      </c>
      <c r="C4257" s="293" t="s">
        <v>429</v>
      </c>
      <c r="D4257" s="294" t="s">
        <v>4523</v>
      </c>
      <c r="E4257" s="691">
        <v>5200</v>
      </c>
      <c r="F4257" s="293" t="s">
        <v>865</v>
      </c>
      <c r="G4257" s="293" t="s">
        <v>7</v>
      </c>
      <c r="H4257" s="544">
        <v>45509</v>
      </c>
      <c r="I4257" s="293" t="s">
        <v>7440</v>
      </c>
      <c r="J4257" s="256" t="s">
        <v>7441</v>
      </c>
      <c r="K4257" s="293" t="s">
        <v>1770</v>
      </c>
      <c r="L4257" s="251">
        <v>132672</v>
      </c>
      <c r="M4257" s="298" t="s">
        <v>4522</v>
      </c>
      <c r="N4257" s="353">
        <v>496</v>
      </c>
      <c r="O4257" s="296"/>
      <c r="P4257" s="297"/>
      <c r="Q4257" s="293"/>
      <c r="R4257" s="293"/>
      <c r="S4257" s="293"/>
      <c r="T4257" s="654"/>
    </row>
    <row r="4258" spans="1:20" customFormat="1" ht="14.25" customHeight="1" thickBot="1">
      <c r="A4258" s="654"/>
      <c r="B4258" s="247">
        <v>7666</v>
      </c>
      <c r="C4258" s="663" t="s">
        <v>7253</v>
      </c>
      <c r="D4258" s="294" t="s">
        <v>7288</v>
      </c>
      <c r="E4258" s="690">
        <v>3472</v>
      </c>
      <c r="F4258" s="656" t="s">
        <v>255</v>
      </c>
      <c r="G4258" s="293" t="s">
        <v>7</v>
      </c>
      <c r="H4258" s="544" t="s">
        <v>7240</v>
      </c>
      <c r="I4258" s="293" t="s">
        <v>164</v>
      </c>
      <c r="J4258" s="256" t="s">
        <v>7225</v>
      </c>
      <c r="K4258" s="666" t="s">
        <v>1774</v>
      </c>
      <c r="L4258" s="251" t="s">
        <v>7442</v>
      </c>
      <c r="M4258" s="298" t="s">
        <v>7287</v>
      </c>
      <c r="N4258" s="353">
        <v>767</v>
      </c>
      <c r="O4258" s="296"/>
      <c r="P4258" s="297"/>
      <c r="Q4258" s="293"/>
      <c r="R4258" s="293"/>
      <c r="S4258" s="293"/>
      <c r="T4258" s="654"/>
    </row>
    <row r="4259" spans="1:20" customFormat="1" ht="14.25" customHeight="1">
      <c r="A4259" s="654"/>
      <c r="B4259" s="247">
        <v>7667</v>
      </c>
      <c r="C4259" s="293" t="s">
        <v>735</v>
      </c>
      <c r="D4259" s="294" t="s">
        <v>4468</v>
      </c>
      <c r="E4259" s="690">
        <v>185529.25</v>
      </c>
      <c r="F4259" s="293" t="s">
        <v>865</v>
      </c>
      <c r="G4259" s="293" t="s">
        <v>7</v>
      </c>
      <c r="H4259" s="544" t="s">
        <v>7241</v>
      </c>
      <c r="I4259" s="293" t="s">
        <v>164</v>
      </c>
      <c r="J4259" s="256"/>
      <c r="K4259" s="293" t="s">
        <v>2038</v>
      </c>
      <c r="L4259" s="251" t="s">
        <v>7443</v>
      </c>
      <c r="M4259" s="298" t="s">
        <v>2834</v>
      </c>
      <c r="N4259" s="353">
        <v>411</v>
      </c>
      <c r="O4259" s="296"/>
      <c r="P4259" s="297"/>
      <c r="Q4259" s="293"/>
      <c r="R4259" s="293"/>
      <c r="S4259" s="293"/>
      <c r="T4259" s="654"/>
    </row>
    <row r="4260" spans="1:20" customFormat="1" ht="14.25" customHeight="1" thickBot="1">
      <c r="A4260" s="654"/>
      <c r="B4260" s="247">
        <v>7668</v>
      </c>
      <c r="C4260" s="293" t="s">
        <v>429</v>
      </c>
      <c r="D4260" s="294" t="s">
        <v>106</v>
      </c>
      <c r="E4260" s="690">
        <v>5200</v>
      </c>
      <c r="F4260" s="293" t="s">
        <v>865</v>
      </c>
      <c r="G4260" s="448" t="s">
        <v>4436</v>
      </c>
      <c r="H4260" s="544" t="s">
        <v>7241</v>
      </c>
      <c r="I4260" s="293" t="s">
        <v>164</v>
      </c>
      <c r="J4260" s="256" t="s">
        <v>3761</v>
      </c>
      <c r="K4260" s="293" t="s">
        <v>1749</v>
      </c>
      <c r="L4260" s="251" t="s">
        <v>7444</v>
      </c>
      <c r="M4260" s="298" t="s">
        <v>107</v>
      </c>
      <c r="N4260" s="353">
        <v>463</v>
      </c>
      <c r="O4260" s="296"/>
      <c r="P4260" s="297"/>
      <c r="Q4260" s="293"/>
      <c r="R4260" s="293"/>
      <c r="S4260" s="293"/>
      <c r="T4260" s="654"/>
    </row>
    <row r="4261" spans="1:20" customFormat="1" ht="14.25" customHeight="1" thickBot="1">
      <c r="A4261" s="654"/>
      <c r="B4261" s="247">
        <v>7669</v>
      </c>
      <c r="C4261" s="293" t="s">
        <v>7253</v>
      </c>
      <c r="D4261" s="294" t="s">
        <v>7291</v>
      </c>
      <c r="E4261" s="657">
        <v>3472</v>
      </c>
      <c r="F4261" s="656" t="s">
        <v>255</v>
      </c>
      <c r="G4261" s="293" t="s">
        <v>4436</v>
      </c>
      <c r="H4261" s="544" t="s">
        <v>7241</v>
      </c>
      <c r="I4261" s="293" t="s">
        <v>164</v>
      </c>
      <c r="J4261" s="256" t="s">
        <v>3111</v>
      </c>
      <c r="K4261" s="293" t="s">
        <v>1774</v>
      </c>
      <c r="L4261" s="251" t="s">
        <v>7445</v>
      </c>
      <c r="M4261" s="682" t="s">
        <v>7290</v>
      </c>
      <c r="N4261" s="353">
        <v>770</v>
      </c>
      <c r="O4261" s="296"/>
      <c r="P4261" s="297"/>
      <c r="Q4261" s="293"/>
      <c r="R4261" s="293"/>
      <c r="S4261" s="293"/>
      <c r="T4261" s="654"/>
    </row>
    <row r="4262" spans="1:20" customFormat="1" ht="14.25" customHeight="1" thickBot="1">
      <c r="A4262" s="654"/>
      <c r="B4262" s="247">
        <v>7670</v>
      </c>
      <c r="C4262" s="293" t="s">
        <v>294</v>
      </c>
      <c r="D4262" s="585" t="s">
        <v>6646</v>
      </c>
      <c r="E4262" s="690">
        <v>15480</v>
      </c>
      <c r="F4262" s="293" t="s">
        <v>255</v>
      </c>
      <c r="G4262" s="293" t="s">
        <v>4314</v>
      </c>
      <c r="H4262" s="544" t="s">
        <v>7241</v>
      </c>
      <c r="I4262" s="293" t="s">
        <v>7726</v>
      </c>
      <c r="J4262" s="256" t="s">
        <v>8835</v>
      </c>
      <c r="K4262" s="293" t="s">
        <v>1774</v>
      </c>
      <c r="L4262" s="251" t="s">
        <v>7446</v>
      </c>
      <c r="M4262" s="298" t="s">
        <v>6645</v>
      </c>
      <c r="N4262" s="353">
        <v>696</v>
      </c>
      <c r="O4262" s="296"/>
      <c r="P4262" s="297"/>
      <c r="Q4262" s="293"/>
      <c r="R4262" s="293"/>
      <c r="S4262" s="293"/>
      <c r="T4262" s="654"/>
    </row>
    <row r="4263" spans="1:20" customFormat="1" ht="14.25" customHeight="1">
      <c r="A4263" s="654"/>
      <c r="B4263" s="247">
        <v>7671</v>
      </c>
      <c r="C4263" s="293" t="s">
        <v>429</v>
      </c>
      <c r="D4263" s="294" t="s">
        <v>4133</v>
      </c>
      <c r="E4263" s="690">
        <v>5200</v>
      </c>
      <c r="F4263" s="685" t="s">
        <v>865</v>
      </c>
      <c r="G4263" s="293" t="s">
        <v>7</v>
      </c>
      <c r="H4263" s="544" t="s">
        <v>7241</v>
      </c>
      <c r="I4263" s="293" t="s">
        <v>164</v>
      </c>
      <c r="J4263" s="256" t="s">
        <v>3496</v>
      </c>
      <c r="K4263" s="293" t="s">
        <v>1770</v>
      </c>
      <c r="L4263" s="251" t="s">
        <v>7447</v>
      </c>
      <c r="M4263" s="298" t="s">
        <v>4132</v>
      </c>
      <c r="N4263" s="353">
        <v>466</v>
      </c>
      <c r="O4263" s="296"/>
      <c r="P4263" s="297"/>
      <c r="Q4263" s="293"/>
      <c r="R4263" s="293"/>
      <c r="S4263" s="293"/>
      <c r="T4263" s="654"/>
    </row>
    <row r="4264" spans="1:20" customFormat="1" ht="14.25" customHeight="1">
      <c r="A4264" s="654"/>
      <c r="B4264" s="247">
        <v>7672</v>
      </c>
      <c r="C4264" s="293" t="s">
        <v>7253</v>
      </c>
      <c r="D4264" s="294" t="s">
        <v>7303</v>
      </c>
      <c r="E4264" s="690">
        <v>3472</v>
      </c>
      <c r="F4264" s="656" t="s">
        <v>255</v>
      </c>
      <c r="G4264" s="293" t="s">
        <v>7</v>
      </c>
      <c r="H4264" s="544" t="s">
        <v>7241</v>
      </c>
      <c r="I4264" s="293" t="s">
        <v>164</v>
      </c>
      <c r="J4264" s="256" t="s">
        <v>7225</v>
      </c>
      <c r="K4264" s="293" t="s">
        <v>1774</v>
      </c>
      <c r="L4264" s="251" t="s">
        <v>7448</v>
      </c>
      <c r="M4264" s="298" t="s">
        <v>7302</v>
      </c>
      <c r="N4264" s="353">
        <v>783</v>
      </c>
      <c r="O4264" s="296"/>
      <c r="P4264" s="297"/>
      <c r="Q4264" s="293"/>
      <c r="R4264" s="293"/>
      <c r="S4264" s="293"/>
      <c r="T4264" s="654"/>
    </row>
    <row r="4265" spans="1:20" customFormat="1" ht="14.25" customHeight="1">
      <c r="A4265" s="654"/>
      <c r="B4265" s="247">
        <v>7673</v>
      </c>
      <c r="C4265" s="293" t="s">
        <v>7253</v>
      </c>
      <c r="D4265" s="294" t="s">
        <v>7306</v>
      </c>
      <c r="E4265" s="690">
        <v>3472</v>
      </c>
      <c r="F4265" s="293" t="s">
        <v>865</v>
      </c>
      <c r="G4265" s="293" t="s">
        <v>7</v>
      </c>
      <c r="H4265" s="544" t="s">
        <v>7241</v>
      </c>
      <c r="I4265" s="293" t="s">
        <v>164</v>
      </c>
      <c r="J4265" s="256" t="s">
        <v>7225</v>
      </c>
      <c r="K4265" s="293" t="s">
        <v>1774</v>
      </c>
      <c r="L4265" s="251" t="s">
        <v>7449</v>
      </c>
      <c r="M4265" s="298" t="s">
        <v>7305</v>
      </c>
      <c r="N4265" s="353">
        <v>763</v>
      </c>
      <c r="O4265" s="296"/>
      <c r="P4265" s="297"/>
      <c r="Q4265" s="293"/>
      <c r="R4265" s="293"/>
      <c r="S4265" s="293"/>
      <c r="T4265" s="654"/>
    </row>
    <row r="4266" spans="1:20" customFormat="1" ht="14.25" customHeight="1">
      <c r="A4266" s="654"/>
      <c r="B4266" s="247">
        <v>7674</v>
      </c>
      <c r="C4266" s="293" t="s">
        <v>429</v>
      </c>
      <c r="D4266" s="294" t="s">
        <v>4837</v>
      </c>
      <c r="E4266" s="690">
        <v>2275</v>
      </c>
      <c r="F4266" s="656" t="s">
        <v>865</v>
      </c>
      <c r="G4266" s="293" t="s">
        <v>7</v>
      </c>
      <c r="H4266" s="544" t="s">
        <v>7241</v>
      </c>
      <c r="I4266" s="293" t="s">
        <v>164</v>
      </c>
      <c r="J4266" s="256" t="s">
        <v>3959</v>
      </c>
      <c r="K4266" s="293" t="s">
        <v>1771</v>
      </c>
      <c r="L4266" s="251" t="s">
        <v>7450</v>
      </c>
      <c r="M4266" s="298" t="s">
        <v>4836</v>
      </c>
      <c r="N4266" s="353">
        <v>563</v>
      </c>
      <c r="O4266" s="296"/>
      <c r="P4266" s="297"/>
      <c r="Q4266" s="293"/>
      <c r="R4266" s="293"/>
      <c r="S4266" s="293"/>
      <c r="T4266" s="654"/>
    </row>
    <row r="4267" spans="1:20" customFormat="1" ht="14.25" customHeight="1">
      <c r="A4267" s="654"/>
      <c r="B4267" s="247">
        <v>7675</v>
      </c>
      <c r="C4267" s="293" t="s">
        <v>429</v>
      </c>
      <c r="D4267" s="294" t="s">
        <v>375</v>
      </c>
      <c r="E4267" s="690">
        <v>2800</v>
      </c>
      <c r="F4267" s="293" t="s">
        <v>865</v>
      </c>
      <c r="G4267" s="293" t="s">
        <v>7</v>
      </c>
      <c r="H4267" s="544" t="s">
        <v>7241</v>
      </c>
      <c r="I4267" s="293" t="s">
        <v>164</v>
      </c>
      <c r="J4267" s="256" t="s">
        <v>8750</v>
      </c>
      <c r="K4267" s="293" t="s">
        <v>1749</v>
      </c>
      <c r="L4267" s="251" t="s">
        <v>7452</v>
      </c>
      <c r="M4267" s="298" t="s">
        <v>1164</v>
      </c>
      <c r="N4267" s="353">
        <v>468</v>
      </c>
      <c r="O4267" s="296"/>
      <c r="P4267" s="297"/>
      <c r="Q4267" s="293"/>
      <c r="R4267" s="293"/>
      <c r="S4267" s="293"/>
      <c r="T4267" s="654"/>
    </row>
    <row r="4268" spans="1:20" customFormat="1" ht="14.25" customHeight="1">
      <c r="A4268" s="654"/>
      <c r="B4268" s="247">
        <v>7676</v>
      </c>
      <c r="C4268" s="293" t="s">
        <v>7253</v>
      </c>
      <c r="D4268" s="294" t="s">
        <v>7285</v>
      </c>
      <c r="E4268" s="690">
        <v>3472</v>
      </c>
      <c r="F4268" s="656" t="s">
        <v>255</v>
      </c>
      <c r="G4268" s="293" t="s">
        <v>7</v>
      </c>
      <c r="H4268" s="544" t="s">
        <v>7241</v>
      </c>
      <c r="I4268" s="293" t="s">
        <v>164</v>
      </c>
      <c r="J4268" s="256" t="s">
        <v>7225</v>
      </c>
      <c r="K4268" s="293" t="s">
        <v>1774</v>
      </c>
      <c r="L4268" s="251" t="s">
        <v>7453</v>
      </c>
      <c r="M4268" s="298" t="s">
        <v>7284</v>
      </c>
      <c r="N4268" s="353">
        <v>775</v>
      </c>
      <c r="O4268" s="296"/>
      <c r="P4268" s="297"/>
      <c r="Q4268" s="293"/>
      <c r="R4268" s="293"/>
      <c r="S4268" s="293"/>
      <c r="T4268" s="654"/>
    </row>
    <row r="4269" spans="1:20" customFormat="1" ht="14.25" customHeight="1">
      <c r="A4269" s="654"/>
      <c r="B4269" s="247">
        <v>7677</v>
      </c>
      <c r="C4269" s="293" t="s">
        <v>7253</v>
      </c>
      <c r="D4269" s="294" t="s">
        <v>7321</v>
      </c>
      <c r="E4269" s="690">
        <v>3472</v>
      </c>
      <c r="F4269" s="656" t="s">
        <v>865</v>
      </c>
      <c r="G4269" s="293" t="s">
        <v>4436</v>
      </c>
      <c r="H4269" s="544" t="s">
        <v>7241</v>
      </c>
      <c r="I4269" s="293" t="s">
        <v>164</v>
      </c>
      <c r="J4269" s="256" t="s">
        <v>7225</v>
      </c>
      <c r="K4269" s="293" t="s">
        <v>1774</v>
      </c>
      <c r="L4269" s="251" t="s">
        <v>7454</v>
      </c>
      <c r="M4269" s="298" t="s">
        <v>7249</v>
      </c>
      <c r="N4269" s="353">
        <v>773</v>
      </c>
      <c r="O4269" s="296"/>
      <c r="P4269" s="297"/>
      <c r="Q4269" s="293"/>
      <c r="R4269" s="293"/>
      <c r="S4269" s="293"/>
      <c r="T4269" s="654"/>
    </row>
    <row r="4270" spans="1:20" customFormat="1" ht="14.25" customHeight="1">
      <c r="A4270" s="654"/>
      <c r="B4270" s="247">
        <v>7678</v>
      </c>
      <c r="C4270" s="293" t="s">
        <v>7253</v>
      </c>
      <c r="D4270" s="294" t="s">
        <v>7300</v>
      </c>
      <c r="E4270" s="696">
        <v>3472</v>
      </c>
      <c r="F4270" s="656" t="s">
        <v>255</v>
      </c>
      <c r="G4270" s="293" t="s">
        <v>4436</v>
      </c>
      <c r="H4270" s="544" t="s">
        <v>7241</v>
      </c>
      <c r="I4270" s="293" t="s">
        <v>164</v>
      </c>
      <c r="J4270" s="256" t="s">
        <v>7225</v>
      </c>
      <c r="K4270" s="293" t="s">
        <v>1774</v>
      </c>
      <c r="L4270" s="251" t="s">
        <v>7455</v>
      </c>
      <c r="M4270" s="298" t="s">
        <v>7299</v>
      </c>
      <c r="N4270" s="353">
        <v>762</v>
      </c>
      <c r="O4270" s="296"/>
      <c r="P4270" s="297"/>
      <c r="Q4270" s="293"/>
      <c r="R4270" s="293"/>
      <c r="S4270" s="293"/>
      <c r="T4270" s="654"/>
    </row>
    <row r="4271" spans="1:20" customFormat="1" ht="14.25" customHeight="1">
      <c r="A4271" s="654"/>
      <c r="B4271" s="247">
        <v>7679</v>
      </c>
      <c r="C4271" s="293" t="s">
        <v>7253</v>
      </c>
      <c r="D4271" s="294" t="s">
        <v>7267</v>
      </c>
      <c r="E4271" s="690">
        <v>3472</v>
      </c>
      <c r="F4271" s="293" t="s">
        <v>255</v>
      </c>
      <c r="G4271" s="293" t="s">
        <v>7</v>
      </c>
      <c r="H4271" s="544" t="s">
        <v>7241</v>
      </c>
      <c r="I4271" s="293" t="s">
        <v>164</v>
      </c>
      <c r="J4271" s="256" t="s">
        <v>7225</v>
      </c>
      <c r="K4271" s="293" t="s">
        <v>1774</v>
      </c>
      <c r="L4271" s="251" t="s">
        <v>7456</v>
      </c>
      <c r="M4271" s="298" t="s">
        <v>7266</v>
      </c>
      <c r="N4271" s="353">
        <v>782</v>
      </c>
      <c r="O4271" s="296"/>
      <c r="P4271" s="297"/>
      <c r="Q4271" s="293"/>
      <c r="R4271" s="293"/>
      <c r="S4271" s="293"/>
      <c r="T4271" s="654"/>
    </row>
    <row r="4272" spans="1:20" customFormat="1" ht="14.25" customHeight="1">
      <c r="A4272" s="654"/>
      <c r="B4272" s="247">
        <v>7680</v>
      </c>
      <c r="C4272" s="293" t="s">
        <v>429</v>
      </c>
      <c r="D4272" s="294" t="s">
        <v>2933</v>
      </c>
      <c r="E4272" s="267">
        <v>6000</v>
      </c>
      <c r="F4272" s="293" t="s">
        <v>865</v>
      </c>
      <c r="G4272" s="293" t="s">
        <v>7</v>
      </c>
      <c r="H4272" s="544" t="s">
        <v>7239</v>
      </c>
      <c r="I4272" s="293" t="s">
        <v>402</v>
      </c>
      <c r="J4272" s="256" t="s">
        <v>383</v>
      </c>
      <c r="K4272" s="293" t="s">
        <v>1749</v>
      </c>
      <c r="L4272" s="251" t="s">
        <v>7457</v>
      </c>
      <c r="M4272" s="298" t="s">
        <v>2932</v>
      </c>
      <c r="N4272" s="353">
        <v>445</v>
      </c>
      <c r="O4272" s="296"/>
      <c r="P4272" s="297"/>
      <c r="Q4272" s="293"/>
      <c r="R4272" s="293"/>
      <c r="S4272" s="293"/>
      <c r="T4272" s="654"/>
    </row>
    <row r="4273" spans="1:20" customFormat="1" ht="14.25" customHeight="1">
      <c r="A4273" s="654"/>
      <c r="B4273" s="247">
        <v>7681</v>
      </c>
      <c r="C4273" s="293" t="s">
        <v>294</v>
      </c>
      <c r="D4273" s="294" t="s">
        <v>6316</v>
      </c>
      <c r="E4273" s="267">
        <v>3497</v>
      </c>
      <c r="F4273" s="293" t="s">
        <v>865</v>
      </c>
      <c r="G4273" s="293" t="s">
        <v>7</v>
      </c>
      <c r="H4273" s="544" t="s">
        <v>7240</v>
      </c>
      <c r="I4273" s="293" t="s">
        <v>164</v>
      </c>
      <c r="J4273" s="256" t="s">
        <v>5266</v>
      </c>
      <c r="K4273" s="293" t="s">
        <v>1749</v>
      </c>
      <c r="L4273" s="251" t="s">
        <v>7458</v>
      </c>
      <c r="M4273" s="298" t="s">
        <v>6314</v>
      </c>
      <c r="N4273" s="353">
        <v>661</v>
      </c>
      <c r="O4273" s="296"/>
      <c r="P4273" s="297"/>
      <c r="Q4273" s="293"/>
      <c r="R4273" s="293"/>
      <c r="S4273" s="293"/>
      <c r="T4273" s="654"/>
    </row>
    <row r="4274" spans="1:20" customFormat="1" ht="14.25" customHeight="1">
      <c r="A4274" s="654"/>
      <c r="B4274" s="247">
        <v>7682</v>
      </c>
      <c r="C4274" s="293" t="s">
        <v>735</v>
      </c>
      <c r="D4274" s="294" t="s">
        <v>4468</v>
      </c>
      <c r="E4274" s="267">
        <v>42089.99</v>
      </c>
      <c r="F4274" s="293" t="s">
        <v>865</v>
      </c>
      <c r="G4274" s="293" t="s">
        <v>7</v>
      </c>
      <c r="H4274" s="544" t="s">
        <v>7240</v>
      </c>
      <c r="I4274" s="293" t="s">
        <v>164</v>
      </c>
      <c r="J4274" s="256" t="s">
        <v>7459</v>
      </c>
      <c r="K4274" s="293" t="s">
        <v>2038</v>
      </c>
      <c r="L4274" s="251" t="s">
        <v>7460</v>
      </c>
      <c r="M4274" s="298" t="s">
        <v>2834</v>
      </c>
      <c r="N4274" s="353">
        <v>411</v>
      </c>
      <c r="O4274" s="296"/>
      <c r="P4274" s="297"/>
      <c r="Q4274" s="293"/>
      <c r="R4274" s="293"/>
      <c r="S4274" s="293"/>
      <c r="T4274" s="654"/>
    </row>
    <row r="4275" spans="1:20" customFormat="1" ht="14.25" customHeight="1">
      <c r="A4275" s="654"/>
      <c r="B4275" s="247">
        <v>7683</v>
      </c>
      <c r="C4275" s="293" t="s">
        <v>735</v>
      </c>
      <c r="D4275" s="294" t="s">
        <v>4468</v>
      </c>
      <c r="E4275" s="267">
        <v>86826.49</v>
      </c>
      <c r="F4275" s="293" t="s">
        <v>865</v>
      </c>
      <c r="G4275" s="293" t="s">
        <v>1875</v>
      </c>
      <c r="H4275" s="544" t="s">
        <v>7240</v>
      </c>
      <c r="I4275" s="293" t="s">
        <v>164</v>
      </c>
      <c r="J4275" s="256" t="s">
        <v>7461</v>
      </c>
      <c r="K4275" s="293" t="s">
        <v>2038</v>
      </c>
      <c r="L4275" s="251" t="s">
        <v>7462</v>
      </c>
      <c r="M4275" s="298" t="s">
        <v>2834</v>
      </c>
      <c r="N4275" s="353">
        <v>411</v>
      </c>
      <c r="O4275" s="296"/>
      <c r="P4275" s="297"/>
      <c r="Q4275" s="293"/>
      <c r="R4275" s="293"/>
      <c r="S4275" s="293"/>
      <c r="T4275" s="654"/>
    </row>
    <row r="4276" spans="1:20" customFormat="1" ht="14.25" customHeight="1">
      <c r="A4276" s="654"/>
      <c r="B4276" s="247">
        <v>7684</v>
      </c>
      <c r="C4276" s="293" t="s">
        <v>429</v>
      </c>
      <c r="D4276" s="294" t="s">
        <v>5038</v>
      </c>
      <c r="E4276" s="267">
        <v>2225</v>
      </c>
      <c r="F4276" s="293" t="s">
        <v>865</v>
      </c>
      <c r="G4276" s="293" t="s">
        <v>4436</v>
      </c>
      <c r="H4276" s="544" t="s">
        <v>7238</v>
      </c>
      <c r="I4276" s="293" t="s">
        <v>402</v>
      </c>
      <c r="J4276" s="256" t="s">
        <v>7463</v>
      </c>
      <c r="K4276" s="293" t="s">
        <v>1774</v>
      </c>
      <c r="L4276" s="251" t="s">
        <v>7464</v>
      </c>
      <c r="M4276" s="298" t="s">
        <v>5037</v>
      </c>
      <c r="N4276" s="353">
        <v>576</v>
      </c>
      <c r="O4276" s="296"/>
      <c r="P4276" s="297"/>
      <c r="Q4276" s="293"/>
      <c r="R4276" s="293"/>
      <c r="S4276" s="293"/>
      <c r="T4276" s="654"/>
    </row>
    <row r="4277" spans="1:20" customFormat="1" ht="14.25" customHeight="1">
      <c r="A4277" s="654"/>
      <c r="B4277" s="247">
        <v>7685</v>
      </c>
      <c r="C4277" s="293" t="s">
        <v>294</v>
      </c>
      <c r="D4277" s="294" t="s">
        <v>6284</v>
      </c>
      <c r="E4277" s="267">
        <v>10000</v>
      </c>
      <c r="F4277" s="293" t="s">
        <v>865</v>
      </c>
      <c r="G4277" s="293" t="s">
        <v>4436</v>
      </c>
      <c r="H4277" s="544" t="s">
        <v>7238</v>
      </c>
      <c r="I4277" s="293" t="s">
        <v>164</v>
      </c>
      <c r="J4277" s="256" t="s">
        <v>7902</v>
      </c>
      <c r="K4277" s="293" t="s">
        <v>1751</v>
      </c>
      <c r="L4277" s="251" t="s">
        <v>7465</v>
      </c>
      <c r="M4277" s="298" t="s">
        <v>6303</v>
      </c>
      <c r="N4277" s="353">
        <v>657</v>
      </c>
      <c r="O4277" s="296"/>
      <c r="P4277" s="297"/>
      <c r="Q4277" s="293"/>
      <c r="R4277" s="293"/>
      <c r="S4277" s="293"/>
      <c r="T4277" s="654"/>
    </row>
    <row r="4278" spans="1:20" customFormat="1" ht="14.25" customHeight="1">
      <c r="A4278" s="654"/>
      <c r="B4278" s="247">
        <v>7686</v>
      </c>
      <c r="C4278" s="293" t="s">
        <v>440</v>
      </c>
      <c r="D4278" s="294" t="s">
        <v>725</v>
      </c>
      <c r="E4278" s="267">
        <v>3350</v>
      </c>
      <c r="F4278" s="293" t="s">
        <v>865</v>
      </c>
      <c r="G4278" s="293" t="s">
        <v>7</v>
      </c>
      <c r="H4278" s="544" t="s">
        <v>7238</v>
      </c>
      <c r="I4278" s="293" t="s">
        <v>164</v>
      </c>
      <c r="J4278" s="256" t="s">
        <v>7466</v>
      </c>
      <c r="K4278" s="293" t="s">
        <v>6968</v>
      </c>
      <c r="L4278" s="251" t="s">
        <v>7467</v>
      </c>
      <c r="M4278" s="298" t="s">
        <v>842</v>
      </c>
      <c r="N4278" s="353">
        <v>726</v>
      </c>
      <c r="O4278" s="296"/>
      <c r="P4278" s="297"/>
      <c r="Q4278" s="293"/>
      <c r="R4278" s="293"/>
      <c r="S4278" s="293"/>
      <c r="T4278" s="654"/>
    </row>
    <row r="4279" spans="1:20" customFormat="1" ht="14.25" customHeight="1">
      <c r="A4279" s="654"/>
      <c r="B4279" s="247" t="s">
        <v>7468</v>
      </c>
      <c r="C4279" s="293" t="s">
        <v>433</v>
      </c>
      <c r="D4279" s="294" t="s">
        <v>2410</v>
      </c>
      <c r="E4279" s="267">
        <v>16000</v>
      </c>
      <c r="F4279" s="293" t="s">
        <v>865</v>
      </c>
      <c r="G4279" s="293" t="s">
        <v>38</v>
      </c>
      <c r="H4279" s="544">
        <v>45517</v>
      </c>
      <c r="I4279" s="293" t="s">
        <v>634</v>
      </c>
      <c r="J4279" s="256" t="s">
        <v>7383</v>
      </c>
      <c r="K4279" s="293" t="s">
        <v>903</v>
      </c>
      <c r="L4279" s="251">
        <v>1</v>
      </c>
      <c r="M4279" s="298" t="s">
        <v>934</v>
      </c>
      <c r="N4279" s="353">
        <v>10</v>
      </c>
      <c r="O4279" s="296"/>
      <c r="P4279" s="297"/>
      <c r="Q4279" s="293"/>
      <c r="R4279" s="293"/>
      <c r="S4279" s="293"/>
      <c r="T4279" s="654"/>
    </row>
    <row r="4280" spans="1:20" customFormat="1" ht="14.25" customHeight="1">
      <c r="A4280" s="654"/>
      <c r="B4280" s="247">
        <f>B4278+1</f>
        <v>7687</v>
      </c>
      <c r="C4280" s="293" t="s">
        <v>429</v>
      </c>
      <c r="D4280" s="294" t="s">
        <v>2937</v>
      </c>
      <c r="E4280" s="267">
        <v>4450</v>
      </c>
      <c r="F4280" s="293" t="s">
        <v>865</v>
      </c>
      <c r="G4280" s="293" t="s">
        <v>7</v>
      </c>
      <c r="H4280" s="544" t="s">
        <v>7236</v>
      </c>
      <c r="I4280" s="293" t="s">
        <v>402</v>
      </c>
      <c r="J4280" s="256" t="s">
        <v>383</v>
      </c>
      <c r="K4280" s="293" t="s">
        <v>1749</v>
      </c>
      <c r="L4280" s="251" t="s">
        <v>7469</v>
      </c>
      <c r="M4280" s="298" t="s">
        <v>2935</v>
      </c>
      <c r="N4280" s="353">
        <v>446</v>
      </c>
      <c r="O4280" s="296"/>
      <c r="P4280" s="297"/>
      <c r="Q4280" s="293"/>
      <c r="R4280" s="293"/>
      <c r="S4280" s="293"/>
      <c r="T4280" s="654"/>
    </row>
    <row r="4281" spans="1:20" customFormat="1" ht="14.25" customHeight="1">
      <c r="A4281" s="654"/>
      <c r="B4281" s="247">
        <f t="shared" ref="B4281:B4291" si="47">B4280+1</f>
        <v>7688</v>
      </c>
      <c r="C4281" s="293" t="s">
        <v>429</v>
      </c>
      <c r="D4281" s="294" t="s">
        <v>5378</v>
      </c>
      <c r="E4281" s="267">
        <v>2500</v>
      </c>
      <c r="F4281" s="293" t="s">
        <v>865</v>
      </c>
      <c r="G4281" s="293" t="s">
        <v>7</v>
      </c>
      <c r="H4281" s="544" t="s">
        <v>7236</v>
      </c>
      <c r="I4281" s="293" t="s">
        <v>164</v>
      </c>
      <c r="J4281" s="256" t="s">
        <v>7794</v>
      </c>
      <c r="K4281" s="293" t="s">
        <v>1771</v>
      </c>
      <c r="L4281" s="251" t="s">
        <v>7470</v>
      </c>
      <c r="M4281" s="298" t="s">
        <v>5377</v>
      </c>
      <c r="N4281" s="353">
        <v>592</v>
      </c>
      <c r="O4281" s="296"/>
      <c r="P4281" s="297"/>
      <c r="Q4281" s="293"/>
      <c r="R4281" s="293"/>
      <c r="S4281" s="293"/>
      <c r="T4281" s="654"/>
    </row>
    <row r="4282" spans="1:20" customFormat="1" ht="14.25" customHeight="1">
      <c r="A4282" s="654"/>
      <c r="B4282" s="247">
        <f t="shared" si="47"/>
        <v>7689</v>
      </c>
      <c r="C4282" s="293" t="s">
        <v>735</v>
      </c>
      <c r="D4282" s="294" t="s">
        <v>4866</v>
      </c>
      <c r="E4282" s="267">
        <v>40214.32</v>
      </c>
      <c r="F4282" s="293" t="s">
        <v>865</v>
      </c>
      <c r="G4282" s="293" t="s">
        <v>7</v>
      </c>
      <c r="H4282" s="544" t="s">
        <v>7237</v>
      </c>
      <c r="I4282" s="293" t="s">
        <v>634</v>
      </c>
      <c r="J4282" s="256" t="s">
        <v>7471</v>
      </c>
      <c r="K4282" s="293" t="s">
        <v>1775</v>
      </c>
      <c r="L4282" s="251" t="s">
        <v>7472</v>
      </c>
      <c r="M4282" s="298" t="s">
        <v>6368</v>
      </c>
      <c r="N4282" s="353">
        <v>565</v>
      </c>
      <c r="O4282" s="296"/>
      <c r="P4282" s="297"/>
      <c r="Q4282" s="293"/>
      <c r="R4282" s="293"/>
      <c r="S4282" s="293"/>
      <c r="T4282" s="654"/>
    </row>
    <row r="4283" spans="1:20" customFormat="1" ht="14.25" customHeight="1">
      <c r="A4283" s="654"/>
      <c r="B4283" s="247">
        <f t="shared" si="47"/>
        <v>7690</v>
      </c>
      <c r="C4283" s="293" t="s">
        <v>429</v>
      </c>
      <c r="D4283" s="294" t="s">
        <v>778</v>
      </c>
      <c r="E4283" s="267">
        <v>8500</v>
      </c>
      <c r="F4283" s="293" t="s">
        <v>865</v>
      </c>
      <c r="G4283" s="293" t="s">
        <v>1875</v>
      </c>
      <c r="H4283" s="544" t="s">
        <v>7237</v>
      </c>
      <c r="I4283" s="293" t="s">
        <v>402</v>
      </c>
      <c r="J4283" s="256" t="s">
        <v>7463</v>
      </c>
      <c r="K4283" s="293" t="s">
        <v>1749</v>
      </c>
      <c r="L4283" s="251" t="s">
        <v>7473</v>
      </c>
      <c r="M4283" s="298" t="s">
        <v>858</v>
      </c>
      <c r="N4283" s="353">
        <v>317</v>
      </c>
      <c r="O4283" s="296"/>
      <c r="P4283" s="297"/>
      <c r="Q4283" s="293"/>
      <c r="R4283" s="293"/>
      <c r="S4283" s="293"/>
      <c r="T4283" s="654"/>
    </row>
    <row r="4284" spans="1:20" customFormat="1" ht="14.25" customHeight="1">
      <c r="A4284" s="654"/>
      <c r="B4284" s="247">
        <f t="shared" si="47"/>
        <v>7691</v>
      </c>
      <c r="C4284" s="293" t="s">
        <v>427</v>
      </c>
      <c r="D4284" s="294" t="s">
        <v>6436</v>
      </c>
      <c r="E4284" s="267">
        <v>3497.58</v>
      </c>
      <c r="F4284" s="293" t="s">
        <v>865</v>
      </c>
      <c r="G4284" s="293" t="s">
        <v>7</v>
      </c>
      <c r="H4284" s="544" t="s">
        <v>7237</v>
      </c>
      <c r="I4284" s="293" t="s">
        <v>164</v>
      </c>
      <c r="J4284" s="256" t="s">
        <v>3426</v>
      </c>
      <c r="K4284" s="293" t="s">
        <v>1749</v>
      </c>
      <c r="L4284" s="251" t="s">
        <v>7474</v>
      </c>
      <c r="M4284" s="298" t="s">
        <v>6651</v>
      </c>
      <c r="N4284" s="353">
        <v>682</v>
      </c>
      <c r="O4284" s="296"/>
      <c r="P4284" s="297"/>
      <c r="Q4284" s="293"/>
      <c r="R4284" s="293"/>
      <c r="S4284" s="293"/>
      <c r="T4284" s="654"/>
    </row>
    <row r="4285" spans="1:20" customFormat="1" ht="18" customHeight="1">
      <c r="A4285" s="654"/>
      <c r="B4285" s="247">
        <f t="shared" si="47"/>
        <v>7692</v>
      </c>
      <c r="C4285" s="293" t="s">
        <v>429</v>
      </c>
      <c r="D4285" s="294" t="s">
        <v>767</v>
      </c>
      <c r="E4285" s="267">
        <v>1500</v>
      </c>
      <c r="F4285" s="293" t="s">
        <v>198</v>
      </c>
      <c r="G4285" s="293" t="s">
        <v>7</v>
      </c>
      <c r="H4285" s="544" t="s">
        <v>7235</v>
      </c>
      <c r="I4285" s="293" t="s">
        <v>187</v>
      </c>
      <c r="J4285" s="256" t="s">
        <v>4773</v>
      </c>
      <c r="K4285" s="293" t="s">
        <v>1749</v>
      </c>
      <c r="L4285" s="251" t="s">
        <v>7476</v>
      </c>
      <c r="M4285" s="298" t="s">
        <v>852</v>
      </c>
      <c r="N4285" s="353">
        <v>788</v>
      </c>
      <c r="O4285" s="296"/>
      <c r="P4285" s="297"/>
      <c r="Q4285" s="293"/>
      <c r="R4285" s="293"/>
      <c r="S4285" s="293"/>
      <c r="T4285" s="654"/>
    </row>
    <row r="4286" spans="1:20" customFormat="1" ht="14.25" customHeight="1">
      <c r="A4286" s="654"/>
      <c r="B4286" s="247">
        <f t="shared" si="47"/>
        <v>7693</v>
      </c>
      <c r="C4286" s="293" t="s">
        <v>429</v>
      </c>
      <c r="D4286" s="294" t="s">
        <v>4389</v>
      </c>
      <c r="E4286" s="267">
        <v>5600</v>
      </c>
      <c r="F4286" s="293" t="s">
        <v>865</v>
      </c>
      <c r="G4286" s="293" t="s">
        <v>4581</v>
      </c>
      <c r="H4286" s="544" t="s">
        <v>7235</v>
      </c>
      <c r="I4286" s="293" t="s">
        <v>164</v>
      </c>
      <c r="J4286" s="256" t="s">
        <v>7521</v>
      </c>
      <c r="K4286" s="293" t="s">
        <v>1749</v>
      </c>
      <c r="L4286" s="251" t="s">
        <v>7477</v>
      </c>
      <c r="M4286" s="298" t="s">
        <v>1171</v>
      </c>
      <c r="N4286" s="353">
        <v>467</v>
      </c>
      <c r="O4286" s="296"/>
      <c r="P4286" s="297"/>
      <c r="Q4286" s="293"/>
      <c r="R4286" s="293"/>
      <c r="S4286" s="293"/>
      <c r="T4286" s="654"/>
    </row>
    <row r="4287" spans="1:20" customFormat="1" ht="14.25" customHeight="1">
      <c r="A4287" s="654"/>
      <c r="B4287" s="247">
        <f t="shared" si="47"/>
        <v>7694</v>
      </c>
      <c r="C4287" s="293" t="s">
        <v>429</v>
      </c>
      <c r="D4287" s="294" t="s">
        <v>6222</v>
      </c>
      <c r="E4287" s="267">
        <v>2000</v>
      </c>
      <c r="F4287" s="293" t="s">
        <v>865</v>
      </c>
      <c r="G4287" s="293" t="s">
        <v>7</v>
      </c>
      <c r="H4287" s="544" t="s">
        <v>7235</v>
      </c>
      <c r="I4287" s="293" t="s">
        <v>164</v>
      </c>
      <c r="J4287" s="256" t="s">
        <v>3669</v>
      </c>
      <c r="K4287" s="293" t="s">
        <v>1751</v>
      </c>
      <c r="L4287" s="251" t="s">
        <v>7478</v>
      </c>
      <c r="M4287" s="298" t="s">
        <v>6221</v>
      </c>
      <c r="N4287" s="353">
        <v>652</v>
      </c>
      <c r="O4287" s="296"/>
      <c r="P4287" s="297"/>
      <c r="Q4287" s="293"/>
      <c r="R4287" s="293"/>
      <c r="S4287" s="293"/>
      <c r="T4287" s="654"/>
    </row>
    <row r="4288" spans="1:20" customFormat="1" ht="14.25" customHeight="1">
      <c r="A4288" s="654"/>
      <c r="B4288" s="247">
        <f t="shared" si="47"/>
        <v>7695</v>
      </c>
      <c r="C4288" s="293" t="s">
        <v>429</v>
      </c>
      <c r="D4288" s="294" t="s">
        <v>6242</v>
      </c>
      <c r="E4288" s="267">
        <v>2000</v>
      </c>
      <c r="F4288" s="293" t="s">
        <v>865</v>
      </c>
      <c r="G4288" s="293" t="s">
        <v>7</v>
      </c>
      <c r="H4288" s="544" t="s">
        <v>7234</v>
      </c>
      <c r="I4288" s="293" t="s">
        <v>164</v>
      </c>
      <c r="J4288" s="256" t="s">
        <v>3507</v>
      </c>
      <c r="K4288" s="293" t="s">
        <v>1751</v>
      </c>
      <c r="L4288" s="251" t="s">
        <v>7479</v>
      </c>
      <c r="M4288" s="298" t="s">
        <v>6241</v>
      </c>
      <c r="N4288" s="353">
        <v>655</v>
      </c>
      <c r="O4288" s="296"/>
      <c r="P4288" s="297"/>
      <c r="Q4288" s="293"/>
      <c r="R4288" s="293"/>
      <c r="S4288" s="293"/>
      <c r="T4288" s="654"/>
    </row>
    <row r="4289" spans="1:20" customFormat="1" ht="14.25" customHeight="1" thickBot="1">
      <c r="A4289" s="654"/>
      <c r="B4289" s="247">
        <f t="shared" si="47"/>
        <v>7696</v>
      </c>
      <c r="C4289" s="293" t="s">
        <v>429</v>
      </c>
      <c r="D4289" s="294" t="s">
        <v>361</v>
      </c>
      <c r="E4289" s="694">
        <v>2800</v>
      </c>
      <c r="F4289" s="293" t="s">
        <v>865</v>
      </c>
      <c r="G4289" s="293" t="s">
        <v>7</v>
      </c>
      <c r="H4289" s="544" t="s">
        <v>7234</v>
      </c>
      <c r="I4289" s="293" t="s">
        <v>164</v>
      </c>
      <c r="J4289" s="256" t="s">
        <v>3947</v>
      </c>
      <c r="K4289" s="293" t="s">
        <v>1749</v>
      </c>
      <c r="L4289" s="251" t="s">
        <v>7480</v>
      </c>
      <c r="M4289" s="298" t="s">
        <v>1176</v>
      </c>
      <c r="N4289" s="353">
        <v>465</v>
      </c>
      <c r="O4289" s="296"/>
      <c r="P4289" s="297"/>
      <c r="Q4289" s="293"/>
      <c r="R4289" s="293"/>
      <c r="S4289" s="293"/>
      <c r="T4289" s="654"/>
    </row>
    <row r="4290" spans="1:20" customFormat="1" ht="14.25" customHeight="1" thickBot="1">
      <c r="A4290" s="654"/>
      <c r="B4290" s="247">
        <f t="shared" si="47"/>
        <v>7697</v>
      </c>
      <c r="C4290" s="293" t="s">
        <v>427</v>
      </c>
      <c r="D4290" s="294" t="s">
        <v>6384</v>
      </c>
      <c r="E4290" s="694">
        <v>5200</v>
      </c>
      <c r="F4290" s="671" t="s">
        <v>865</v>
      </c>
      <c r="G4290" s="293" t="s">
        <v>7</v>
      </c>
      <c r="H4290" s="544" t="s">
        <v>7234</v>
      </c>
      <c r="I4290" s="293" t="s">
        <v>164</v>
      </c>
      <c r="J4290" s="256" t="s">
        <v>721</v>
      </c>
      <c r="K4290" s="293" t="s">
        <v>1749</v>
      </c>
      <c r="L4290" s="251" t="s">
        <v>7481</v>
      </c>
      <c r="M4290" s="298" t="s">
        <v>6383</v>
      </c>
      <c r="N4290" s="353">
        <v>677</v>
      </c>
      <c r="O4290" s="296"/>
      <c r="P4290" s="297"/>
      <c r="Q4290" s="293"/>
      <c r="R4290" s="293"/>
      <c r="S4290" s="293"/>
      <c r="T4290" s="654"/>
    </row>
    <row r="4291" spans="1:20" customFormat="1" ht="14.25" customHeight="1">
      <c r="A4291" s="654"/>
      <c r="B4291" s="247">
        <f t="shared" si="47"/>
        <v>7698</v>
      </c>
      <c r="C4291" s="293" t="s">
        <v>429</v>
      </c>
      <c r="D4291" s="294" t="s">
        <v>2904</v>
      </c>
      <c r="E4291" s="694">
        <v>3500</v>
      </c>
      <c r="F4291" s="293" t="s">
        <v>865</v>
      </c>
      <c r="G4291" s="293" t="s">
        <v>5631</v>
      </c>
      <c r="H4291" s="544" t="s">
        <v>7233</v>
      </c>
      <c r="I4291" s="656" t="s">
        <v>164</v>
      </c>
      <c r="J4291" s="659" t="s">
        <v>3552</v>
      </c>
      <c r="K4291" s="293" t="s">
        <v>1749</v>
      </c>
      <c r="L4291" s="251" t="s">
        <v>7475</v>
      </c>
      <c r="M4291" s="659" t="s">
        <v>2903</v>
      </c>
      <c r="N4291" s="660">
        <v>431</v>
      </c>
      <c r="O4291" s="296"/>
      <c r="P4291" s="297"/>
      <c r="Q4291" s="293"/>
      <c r="R4291" s="293"/>
      <c r="S4291" s="293"/>
      <c r="T4291" s="654"/>
    </row>
    <row r="4292" spans="1:20" customFormat="1" ht="14.25" customHeight="1" thickBot="1">
      <c r="A4292" s="654"/>
      <c r="B4292" s="247" t="s">
        <v>7637</v>
      </c>
      <c r="C4292" s="293" t="s">
        <v>429</v>
      </c>
      <c r="D4292" s="294" t="s">
        <v>639</v>
      </c>
      <c r="E4292" s="267">
        <v>1500</v>
      </c>
      <c r="F4292" s="293" t="s">
        <v>865</v>
      </c>
      <c r="G4292" s="293" t="s">
        <v>7</v>
      </c>
      <c r="H4292" s="544">
        <v>45520</v>
      </c>
      <c r="I4292" s="293" t="s">
        <v>383</v>
      </c>
      <c r="J4292" s="256" t="s">
        <v>7638</v>
      </c>
      <c r="K4292" s="293" t="s">
        <v>1751</v>
      </c>
      <c r="L4292" s="251">
        <v>1608240</v>
      </c>
      <c r="M4292" s="298" t="s">
        <v>2022</v>
      </c>
      <c r="N4292" s="353">
        <v>352</v>
      </c>
      <c r="O4292" s="296"/>
      <c r="P4292" s="297"/>
      <c r="Q4292" s="293"/>
      <c r="R4292" s="293"/>
      <c r="S4292" s="293"/>
      <c r="T4292" s="654"/>
    </row>
    <row r="4293" spans="1:20" customFormat="1" ht="14.25" customHeight="1" thickBot="1">
      <c r="A4293" s="654"/>
      <c r="B4293" s="247">
        <f>B4291+1</f>
        <v>7699</v>
      </c>
      <c r="C4293" s="293" t="s">
        <v>5557</v>
      </c>
      <c r="D4293" s="294" t="s">
        <v>5576</v>
      </c>
      <c r="E4293" s="650">
        <v>2000</v>
      </c>
      <c r="F4293" s="642" t="s">
        <v>865</v>
      </c>
      <c r="G4293" s="293" t="s">
        <v>5631</v>
      </c>
      <c r="H4293" s="544" t="s">
        <v>7233</v>
      </c>
      <c r="I4293" s="293" t="s">
        <v>164</v>
      </c>
      <c r="J4293" s="256" t="s">
        <v>6536</v>
      </c>
      <c r="K4293" s="293" t="s">
        <v>6968</v>
      </c>
      <c r="L4293" s="251" t="s">
        <v>7482</v>
      </c>
      <c r="M4293" s="298" t="s">
        <v>5575</v>
      </c>
      <c r="N4293" s="353">
        <v>736</v>
      </c>
      <c r="O4293" s="296"/>
      <c r="P4293" s="297"/>
      <c r="Q4293" s="293"/>
      <c r="R4293" s="293"/>
      <c r="S4293" s="293"/>
      <c r="T4293" s="654"/>
    </row>
    <row r="4294" spans="1:20" customFormat="1" ht="14.25" customHeight="1">
      <c r="A4294" s="654"/>
      <c r="B4294" s="247">
        <f t="shared" ref="B4294:B4332" si="48">B4293+1</f>
        <v>7700</v>
      </c>
      <c r="C4294" s="293" t="s">
        <v>5557</v>
      </c>
      <c r="D4294" s="294" t="s">
        <v>5555</v>
      </c>
      <c r="E4294" s="694">
        <v>2000</v>
      </c>
      <c r="F4294" s="293" t="s">
        <v>865</v>
      </c>
      <c r="G4294" s="293" t="s">
        <v>5631</v>
      </c>
      <c r="H4294" s="544" t="s">
        <v>7233</v>
      </c>
      <c r="I4294" s="293" t="s">
        <v>164</v>
      </c>
      <c r="J4294" s="256" t="s">
        <v>2554</v>
      </c>
      <c r="K4294" s="293" t="s">
        <v>6968</v>
      </c>
      <c r="L4294" s="251" t="s">
        <v>7483</v>
      </c>
      <c r="M4294" s="298" t="s">
        <v>5554</v>
      </c>
      <c r="N4294" s="353">
        <v>734</v>
      </c>
      <c r="O4294" s="296"/>
      <c r="P4294" s="297"/>
      <c r="Q4294" s="293"/>
      <c r="R4294" s="293"/>
      <c r="S4294" s="293"/>
      <c r="T4294" s="654"/>
    </row>
    <row r="4295" spans="1:20" customFormat="1" ht="14.25" customHeight="1" thickBot="1">
      <c r="A4295" s="654"/>
      <c r="B4295" s="247">
        <f t="shared" si="48"/>
        <v>7701</v>
      </c>
      <c r="C4295" s="293" t="s">
        <v>5557</v>
      </c>
      <c r="D4295" s="294" t="s">
        <v>5959</v>
      </c>
      <c r="E4295" s="694">
        <v>2000</v>
      </c>
      <c r="F4295" s="293" t="s">
        <v>865</v>
      </c>
      <c r="G4295" s="293" t="s">
        <v>5631</v>
      </c>
      <c r="H4295" s="544" t="s">
        <v>7233</v>
      </c>
      <c r="I4295" s="293" t="s">
        <v>164</v>
      </c>
      <c r="J4295" s="256" t="s">
        <v>7183</v>
      </c>
      <c r="K4295" s="293" t="s">
        <v>6968</v>
      </c>
      <c r="L4295" s="251" t="s">
        <v>7484</v>
      </c>
      <c r="M4295" s="298" t="s">
        <v>5958</v>
      </c>
      <c r="N4295" s="353">
        <v>737</v>
      </c>
      <c r="O4295" s="296"/>
      <c r="P4295" s="297"/>
      <c r="Q4295" s="293"/>
      <c r="R4295" s="293"/>
      <c r="S4295" s="293"/>
      <c r="T4295" s="654"/>
    </row>
    <row r="4296" spans="1:20" customFormat="1" ht="14.25" customHeight="1" thickBot="1">
      <c r="A4296" s="654"/>
      <c r="B4296" s="247">
        <f t="shared" si="48"/>
        <v>7702</v>
      </c>
      <c r="C4296" s="293" t="s">
        <v>5557</v>
      </c>
      <c r="D4296" s="294" t="s">
        <v>5984</v>
      </c>
      <c r="E4296" s="610">
        <v>2000</v>
      </c>
      <c r="F4296" s="609" t="s">
        <v>865</v>
      </c>
      <c r="G4296" s="293" t="s">
        <v>5631</v>
      </c>
      <c r="H4296" s="544" t="s">
        <v>7233</v>
      </c>
      <c r="I4296" s="293" t="s">
        <v>164</v>
      </c>
      <c r="J4296" s="256" t="s">
        <v>3069</v>
      </c>
      <c r="K4296" s="293" t="s">
        <v>6968</v>
      </c>
      <c r="L4296" s="251" t="s">
        <v>7485</v>
      </c>
      <c r="M4296" s="298" t="s">
        <v>5983</v>
      </c>
      <c r="N4296" s="353">
        <v>730</v>
      </c>
      <c r="O4296" s="296"/>
      <c r="P4296" s="297"/>
      <c r="Q4296" s="293"/>
      <c r="R4296" s="293"/>
      <c r="S4296" s="293"/>
      <c r="T4296" s="654"/>
    </row>
    <row r="4297" spans="1:20" customFormat="1" ht="14.25" customHeight="1" thickBot="1">
      <c r="A4297" s="654"/>
      <c r="B4297" s="247">
        <f t="shared" si="48"/>
        <v>7703</v>
      </c>
      <c r="C4297" s="293" t="s">
        <v>5557</v>
      </c>
      <c r="D4297" s="294" t="s">
        <v>818</v>
      </c>
      <c r="E4297" s="614">
        <v>2000</v>
      </c>
      <c r="F4297" s="613" t="s">
        <v>865</v>
      </c>
      <c r="G4297" s="293" t="s">
        <v>5631</v>
      </c>
      <c r="H4297" s="544" t="s">
        <v>7233</v>
      </c>
      <c r="I4297" s="293" t="s">
        <v>164</v>
      </c>
      <c r="J4297" s="256" t="s">
        <v>3069</v>
      </c>
      <c r="K4297" s="293" t="s">
        <v>6968</v>
      </c>
      <c r="L4297" s="251" t="s">
        <v>7486</v>
      </c>
      <c r="M4297" s="298" t="s">
        <v>860</v>
      </c>
      <c r="N4297" s="353">
        <v>731</v>
      </c>
      <c r="O4297" s="296"/>
      <c r="P4297" s="297"/>
      <c r="Q4297" s="293"/>
      <c r="R4297" s="293"/>
      <c r="S4297" s="293"/>
      <c r="T4297" s="654"/>
    </row>
    <row r="4298" spans="1:20" customFormat="1" ht="14.25" customHeight="1" thickBot="1">
      <c r="A4298" s="654"/>
      <c r="B4298" s="247">
        <f t="shared" si="48"/>
        <v>7704</v>
      </c>
      <c r="C4298" s="293" t="s">
        <v>5557</v>
      </c>
      <c r="D4298" s="294" t="s">
        <v>7212</v>
      </c>
      <c r="E4298" s="694">
        <v>2000</v>
      </c>
      <c r="F4298" s="293" t="s">
        <v>865</v>
      </c>
      <c r="G4298" s="293" t="s">
        <v>4405</v>
      </c>
      <c r="H4298" s="544" t="s">
        <v>7233</v>
      </c>
      <c r="I4298" s="293" t="s">
        <v>164</v>
      </c>
      <c r="J4298" s="256" t="s">
        <v>2424</v>
      </c>
      <c r="K4298" s="293" t="s">
        <v>6968</v>
      </c>
      <c r="L4298" s="251" t="s">
        <v>7487</v>
      </c>
      <c r="M4298" s="298" t="s">
        <v>7211</v>
      </c>
      <c r="N4298" s="353">
        <v>757</v>
      </c>
      <c r="O4298" s="296"/>
      <c r="P4298" s="297"/>
      <c r="Q4298" s="293"/>
      <c r="R4298" s="293"/>
      <c r="S4298" s="293"/>
      <c r="T4298" s="654"/>
    </row>
    <row r="4299" spans="1:20" customFormat="1" ht="14.25" customHeight="1" thickBot="1">
      <c r="A4299" s="654"/>
      <c r="B4299" s="247">
        <f t="shared" si="48"/>
        <v>7705</v>
      </c>
      <c r="C4299" s="293" t="s">
        <v>294</v>
      </c>
      <c r="D4299" s="294" t="s">
        <v>6650</v>
      </c>
      <c r="E4299" s="695">
        <v>2275</v>
      </c>
      <c r="F4299" s="633" t="s">
        <v>865</v>
      </c>
      <c r="G4299" s="293" t="s">
        <v>7</v>
      </c>
      <c r="H4299" s="544" t="s">
        <v>7489</v>
      </c>
      <c r="I4299" s="293" t="s">
        <v>164</v>
      </c>
      <c r="J4299" s="256" t="s">
        <v>3605</v>
      </c>
      <c r="K4299" s="293" t="s">
        <v>1775</v>
      </c>
      <c r="L4299" s="251" t="s">
        <v>7490</v>
      </c>
      <c r="M4299" s="298" t="s">
        <v>6561</v>
      </c>
      <c r="N4299" s="353">
        <v>687</v>
      </c>
      <c r="O4299" s="296"/>
      <c r="P4299" s="297"/>
      <c r="Q4299" s="293"/>
      <c r="R4299" s="293"/>
      <c r="S4299" s="293"/>
      <c r="T4299" s="654"/>
    </row>
    <row r="4300" spans="1:20" customFormat="1" ht="14.25" customHeight="1">
      <c r="A4300" s="654"/>
      <c r="B4300" s="247">
        <f t="shared" si="48"/>
        <v>7706</v>
      </c>
      <c r="C4300" s="293" t="s">
        <v>429</v>
      </c>
      <c r="D4300" s="294" t="s">
        <v>4506</v>
      </c>
      <c r="E4300" s="695">
        <v>3187</v>
      </c>
      <c r="F4300" s="293" t="s">
        <v>865</v>
      </c>
      <c r="G4300" s="293" t="s">
        <v>7</v>
      </c>
      <c r="H4300" s="544" t="s">
        <v>7489</v>
      </c>
      <c r="I4300" s="293" t="s">
        <v>164</v>
      </c>
      <c r="J4300" s="256" t="s">
        <v>4905</v>
      </c>
      <c r="K4300" s="293" t="s">
        <v>1771</v>
      </c>
      <c r="L4300" s="251" t="s">
        <v>7491</v>
      </c>
      <c r="M4300" s="298" t="s">
        <v>4480</v>
      </c>
      <c r="N4300" s="353">
        <v>489</v>
      </c>
      <c r="O4300" s="296"/>
      <c r="P4300" s="297"/>
      <c r="Q4300" s="293"/>
      <c r="R4300" s="293"/>
      <c r="S4300" s="293"/>
      <c r="T4300" s="654"/>
    </row>
    <row r="4301" spans="1:20" customFormat="1" ht="14.25" customHeight="1">
      <c r="A4301" s="654"/>
      <c r="B4301" s="247">
        <f t="shared" si="48"/>
        <v>7707</v>
      </c>
      <c r="C4301" s="293" t="s">
        <v>429</v>
      </c>
      <c r="D4301" s="294" t="s">
        <v>4506</v>
      </c>
      <c r="E4301" s="695">
        <v>3000</v>
      </c>
      <c r="F4301" s="293" t="s">
        <v>865</v>
      </c>
      <c r="G4301" s="293" t="s">
        <v>7</v>
      </c>
      <c r="H4301" s="544" t="s">
        <v>7489</v>
      </c>
      <c r="I4301" s="293" t="s">
        <v>383</v>
      </c>
      <c r="J4301" s="256" t="s">
        <v>285</v>
      </c>
      <c r="K4301" s="293" t="s">
        <v>1771</v>
      </c>
      <c r="L4301" s="251" t="s">
        <v>7492</v>
      </c>
      <c r="M4301" s="298" t="s">
        <v>4480</v>
      </c>
      <c r="N4301" s="353">
        <v>489</v>
      </c>
      <c r="O4301" s="296"/>
      <c r="P4301" s="297"/>
      <c r="Q4301" s="293"/>
      <c r="R4301" s="293"/>
      <c r="S4301" s="293"/>
      <c r="T4301" s="654"/>
    </row>
    <row r="4302" spans="1:20" customFormat="1" ht="14.25" customHeight="1">
      <c r="A4302" s="654"/>
      <c r="B4302" s="247">
        <f t="shared" si="48"/>
        <v>7708</v>
      </c>
      <c r="C4302" s="293" t="s">
        <v>429</v>
      </c>
      <c r="D4302" s="294" t="s">
        <v>767</v>
      </c>
      <c r="E4302" s="695">
        <v>3000</v>
      </c>
      <c r="F4302" s="293" t="s">
        <v>198</v>
      </c>
      <c r="G4302" s="293" t="s">
        <v>7</v>
      </c>
      <c r="H4302" s="544" t="s">
        <v>7489</v>
      </c>
      <c r="I4302" s="293" t="s">
        <v>164</v>
      </c>
      <c r="J4302" s="256" t="s">
        <v>7498</v>
      </c>
      <c r="K4302" s="293" t="s">
        <v>1749</v>
      </c>
      <c r="L4302" s="251" t="s">
        <v>7493</v>
      </c>
      <c r="M4302" s="298" t="s">
        <v>852</v>
      </c>
      <c r="N4302" s="353">
        <v>788</v>
      </c>
      <c r="O4302" s="296"/>
      <c r="P4302" s="297"/>
      <c r="Q4302" s="293"/>
      <c r="R4302" s="293"/>
      <c r="S4302" s="293"/>
      <c r="T4302" s="654"/>
    </row>
    <row r="4303" spans="1:20" customFormat="1" ht="14.25" customHeight="1">
      <c r="A4303" s="654"/>
      <c r="B4303" s="247">
        <f t="shared" si="48"/>
        <v>7709</v>
      </c>
      <c r="C4303" s="293" t="s">
        <v>429</v>
      </c>
      <c r="D4303" s="294" t="s">
        <v>4517</v>
      </c>
      <c r="E4303" s="695">
        <v>2800</v>
      </c>
      <c r="F4303" s="293" t="s">
        <v>865</v>
      </c>
      <c r="G4303" s="293" t="s">
        <v>7</v>
      </c>
      <c r="H4303" s="544" t="s">
        <v>7489</v>
      </c>
      <c r="I4303" s="293" t="s">
        <v>164</v>
      </c>
      <c r="J4303" s="256" t="s">
        <v>5050</v>
      </c>
      <c r="K4303" s="293" t="s">
        <v>1749</v>
      </c>
      <c r="L4303" s="251" t="s">
        <v>7494</v>
      </c>
      <c r="M4303" s="298" t="s">
        <v>4516</v>
      </c>
      <c r="N4303" s="353">
        <v>495</v>
      </c>
      <c r="O4303" s="296"/>
      <c r="P4303" s="297"/>
      <c r="Q4303" s="293"/>
      <c r="R4303" s="293"/>
      <c r="S4303" s="293"/>
      <c r="T4303" s="654"/>
    </row>
    <row r="4304" spans="1:20" ht="17.399999999999999">
      <c r="B4304" s="247">
        <f t="shared" si="48"/>
        <v>7710</v>
      </c>
      <c r="C4304" s="293" t="s">
        <v>7253</v>
      </c>
      <c r="D4304" s="294" t="s">
        <v>7261</v>
      </c>
      <c r="E4304" s="695">
        <v>650</v>
      </c>
      <c r="F4304" s="656" t="s">
        <v>865</v>
      </c>
      <c r="G4304" s="293" t="s">
        <v>7</v>
      </c>
      <c r="H4304" s="544" t="s">
        <v>7488</v>
      </c>
      <c r="I4304" s="293" t="s">
        <v>2279</v>
      </c>
      <c r="J4304" s="256" t="s">
        <v>7539</v>
      </c>
      <c r="K4304" s="293" t="s">
        <v>1774</v>
      </c>
      <c r="L4304" s="251" t="s">
        <v>7495</v>
      </c>
      <c r="M4304" s="298" t="s">
        <v>7260</v>
      </c>
      <c r="N4304" s="660">
        <v>769</v>
      </c>
      <c r="O4304" s="296"/>
      <c r="P4304" s="297"/>
      <c r="Q4304" s="293"/>
      <c r="R4304" s="293"/>
      <c r="S4304" s="293"/>
    </row>
    <row r="4305" spans="2:19" ht="17.399999999999999">
      <c r="B4305" s="247">
        <f t="shared" si="48"/>
        <v>7711</v>
      </c>
      <c r="C4305" s="293" t="s">
        <v>429</v>
      </c>
      <c r="D4305" s="294" t="s">
        <v>3854</v>
      </c>
      <c r="E4305" s="695">
        <v>3400</v>
      </c>
      <c r="F4305" s="293" t="s">
        <v>865</v>
      </c>
      <c r="G4305" s="293" t="s">
        <v>7</v>
      </c>
      <c r="H4305" s="544" t="s">
        <v>7488</v>
      </c>
      <c r="I4305" s="293" t="s">
        <v>7733</v>
      </c>
      <c r="J4305" s="256" t="s">
        <v>7541</v>
      </c>
      <c r="K4305" s="293" t="s">
        <v>1771</v>
      </c>
      <c r="L4305" s="251" t="s">
        <v>7496</v>
      </c>
      <c r="M4305" s="298" t="s">
        <v>3853</v>
      </c>
      <c r="N4305" s="353">
        <v>460</v>
      </c>
      <c r="O4305" s="296"/>
      <c r="P4305" s="297"/>
      <c r="Q4305" s="293"/>
      <c r="R4305" s="293"/>
      <c r="S4305" s="293"/>
    </row>
    <row r="4306" spans="2:19" ht="17.399999999999999">
      <c r="B4306" s="247">
        <f t="shared" si="48"/>
        <v>7712</v>
      </c>
      <c r="C4306" s="293" t="s">
        <v>429</v>
      </c>
      <c r="D4306" s="294" t="s">
        <v>2038</v>
      </c>
      <c r="E4306" s="695">
        <v>5000</v>
      </c>
      <c r="F4306" s="293" t="s">
        <v>865</v>
      </c>
      <c r="G4306" s="293" t="s">
        <v>4581</v>
      </c>
      <c r="H4306" s="544" t="s">
        <v>7489</v>
      </c>
      <c r="I4306" s="293" t="s">
        <v>402</v>
      </c>
      <c r="J4306" s="256"/>
      <c r="K4306" s="293" t="s">
        <v>2038</v>
      </c>
      <c r="L4306" s="251" t="s">
        <v>7497</v>
      </c>
      <c r="M4306" s="298" t="s">
        <v>2834</v>
      </c>
      <c r="N4306" s="353">
        <v>411</v>
      </c>
      <c r="O4306" s="296"/>
      <c r="P4306" s="297"/>
      <c r="Q4306" s="293"/>
      <c r="R4306" s="293"/>
      <c r="S4306" s="293"/>
    </row>
    <row r="4307" spans="2:19" ht="17.399999999999999">
      <c r="B4307" s="247">
        <f t="shared" si="48"/>
        <v>7713</v>
      </c>
      <c r="C4307" s="293" t="s">
        <v>429</v>
      </c>
      <c r="D4307" s="294" t="s">
        <v>4869</v>
      </c>
      <c r="E4307" s="695">
        <v>650</v>
      </c>
      <c r="F4307" s="293" t="s">
        <v>865</v>
      </c>
      <c r="G4307" s="293" t="s">
        <v>7</v>
      </c>
      <c r="H4307" s="544" t="s">
        <v>7517</v>
      </c>
      <c r="I4307" s="293" t="s">
        <v>2279</v>
      </c>
      <c r="J4307" s="256" t="s">
        <v>7540</v>
      </c>
      <c r="K4307" s="293" t="s">
        <v>1749</v>
      </c>
      <c r="L4307" s="251" t="s">
        <v>7518</v>
      </c>
      <c r="M4307" s="298" t="s">
        <v>4868</v>
      </c>
      <c r="N4307" s="353">
        <v>566</v>
      </c>
      <c r="O4307" s="296"/>
      <c r="P4307" s="297"/>
      <c r="Q4307" s="293"/>
      <c r="R4307" s="293"/>
      <c r="S4307" s="293"/>
    </row>
    <row r="4308" spans="2:19" ht="17.399999999999999">
      <c r="B4308" s="247">
        <f t="shared" si="48"/>
        <v>7714</v>
      </c>
      <c r="C4308" s="293" t="s">
        <v>427</v>
      </c>
      <c r="D4308" s="294" t="s">
        <v>6944</v>
      </c>
      <c r="E4308" s="695">
        <v>3497</v>
      </c>
      <c r="F4308" s="293" t="s">
        <v>865</v>
      </c>
      <c r="G4308" s="293" t="s">
        <v>7</v>
      </c>
      <c r="H4308" s="544" t="s">
        <v>7517</v>
      </c>
      <c r="I4308" s="293" t="s">
        <v>164</v>
      </c>
      <c r="J4308" s="256" t="s">
        <v>2402</v>
      </c>
      <c r="K4308" s="293" t="s">
        <v>1770</v>
      </c>
      <c r="L4308" s="251" t="s">
        <v>7519</v>
      </c>
      <c r="M4308" s="298" t="s">
        <v>6943</v>
      </c>
      <c r="N4308" s="353">
        <v>724</v>
      </c>
      <c r="O4308" s="296"/>
      <c r="P4308" s="297"/>
      <c r="Q4308" s="293"/>
      <c r="R4308" s="293"/>
      <c r="S4308" s="293"/>
    </row>
    <row r="4309" spans="2:19" ht="17.399999999999999">
      <c r="B4309" s="247">
        <f t="shared" si="48"/>
        <v>7715</v>
      </c>
      <c r="C4309" s="293" t="s">
        <v>429</v>
      </c>
      <c r="D4309" s="294" t="s">
        <v>4468</v>
      </c>
      <c r="E4309" s="695">
        <v>65690.5</v>
      </c>
      <c r="F4309" s="293" t="s">
        <v>865</v>
      </c>
      <c r="G4309" s="293" t="s">
        <v>7</v>
      </c>
      <c r="H4309" s="544" t="s">
        <v>7517</v>
      </c>
      <c r="I4309" s="293" t="s">
        <v>402</v>
      </c>
      <c r="J4309" s="256" t="s">
        <v>7463</v>
      </c>
      <c r="K4309" s="293" t="s">
        <v>2038</v>
      </c>
      <c r="L4309" s="251" t="s">
        <v>7520</v>
      </c>
      <c r="M4309" s="298" t="s">
        <v>2834</v>
      </c>
      <c r="N4309" s="353">
        <v>411</v>
      </c>
      <c r="O4309" s="296"/>
      <c r="P4309" s="297"/>
      <c r="Q4309" s="293"/>
      <c r="R4309" s="293"/>
      <c r="S4309" s="293"/>
    </row>
    <row r="4310" spans="2:19" ht="18">
      <c r="B4310" s="247">
        <f t="shared" si="48"/>
        <v>7716</v>
      </c>
      <c r="C4310" s="103" t="s">
        <v>294</v>
      </c>
      <c r="D4310" s="103" t="s">
        <v>6609</v>
      </c>
      <c r="E4310" s="693">
        <v>35000</v>
      </c>
      <c r="F4310" s="293" t="s">
        <v>865</v>
      </c>
      <c r="G4310" s="86" t="s">
        <v>5631</v>
      </c>
      <c r="H4310" s="103" t="s">
        <v>7522</v>
      </c>
      <c r="I4310" s="135" t="s">
        <v>164</v>
      </c>
      <c r="J4310" s="135" t="s">
        <v>7527</v>
      </c>
      <c r="K4310" s="103" t="s">
        <v>1774</v>
      </c>
      <c r="L4310" s="745" t="s">
        <v>7523</v>
      </c>
      <c r="M4310" s="103" t="s">
        <v>6608</v>
      </c>
      <c r="N4310">
        <v>695</v>
      </c>
      <c r="O4310" s="296"/>
      <c r="P4310" s="297"/>
      <c r="Q4310" s="293"/>
      <c r="R4310" s="293"/>
      <c r="S4310" s="293"/>
    </row>
    <row r="4311" spans="2:19" ht="18">
      <c r="B4311" s="247">
        <f t="shared" si="48"/>
        <v>7717</v>
      </c>
      <c r="C4311" s="211" t="s">
        <v>294</v>
      </c>
      <c r="D4311" s="103" t="s">
        <v>2201</v>
      </c>
      <c r="E4311" s="693">
        <v>1600</v>
      </c>
      <c r="F4311" s="656" t="s">
        <v>865</v>
      </c>
      <c r="G4311" s="86" t="s">
        <v>7</v>
      </c>
      <c r="H4311" s="103" t="s">
        <v>7522</v>
      </c>
      <c r="I4311" s="135" t="s">
        <v>164</v>
      </c>
      <c r="J4311" s="135" t="s">
        <v>2691</v>
      </c>
      <c r="K4311" s="103" t="s">
        <v>903</v>
      </c>
      <c r="L4311" s="745" t="s">
        <v>7524</v>
      </c>
      <c r="M4311" s="103" t="s">
        <v>2200</v>
      </c>
      <c r="N4311">
        <v>365</v>
      </c>
      <c r="O4311" s="296"/>
      <c r="P4311" s="297"/>
      <c r="Q4311" s="293"/>
      <c r="R4311" s="293"/>
      <c r="S4311" s="293"/>
    </row>
    <row r="4312" spans="2:19" ht="18">
      <c r="B4312" s="247">
        <f t="shared" si="48"/>
        <v>7718</v>
      </c>
      <c r="C4312" s="293" t="s">
        <v>294</v>
      </c>
      <c r="D4312" s="598" t="s">
        <v>5744</v>
      </c>
      <c r="E4312" s="693">
        <v>2900</v>
      </c>
      <c r="F4312" s="293" t="s">
        <v>865</v>
      </c>
      <c r="G4312" s="86" t="s">
        <v>4314</v>
      </c>
      <c r="H4312" s="103" t="s">
        <v>7522</v>
      </c>
      <c r="I4312" s="135" t="s">
        <v>402</v>
      </c>
      <c r="J4312" s="135" t="s">
        <v>7526</v>
      </c>
      <c r="K4312" s="293" t="s">
        <v>1774</v>
      </c>
      <c r="L4312" s="745" t="s">
        <v>7525</v>
      </c>
      <c r="M4312" s="298" t="s">
        <v>5910</v>
      </c>
      <c r="N4312" s="353">
        <v>649</v>
      </c>
      <c r="O4312" s="296"/>
      <c r="P4312" s="297"/>
      <c r="Q4312" s="293"/>
      <c r="R4312" s="293"/>
      <c r="S4312" s="293"/>
    </row>
    <row r="4313" spans="2:19" ht="18">
      <c r="B4313" s="247">
        <f t="shared" si="48"/>
        <v>7719</v>
      </c>
      <c r="C4313" s="293" t="s">
        <v>429</v>
      </c>
      <c r="D4313" s="598" t="s">
        <v>4506</v>
      </c>
      <c r="E4313" s="693">
        <v>1500</v>
      </c>
      <c r="F4313" s="293" t="s">
        <v>865</v>
      </c>
      <c r="G4313" s="86" t="s">
        <v>7</v>
      </c>
      <c r="H4313" s="103" t="s">
        <v>7517</v>
      </c>
      <c r="I4313" s="135" t="s">
        <v>383</v>
      </c>
      <c r="J4313" s="135" t="s">
        <v>3965</v>
      </c>
      <c r="K4313" s="293" t="s">
        <v>1771</v>
      </c>
      <c r="L4313" s="745" t="s">
        <v>7528</v>
      </c>
      <c r="M4313" s="298" t="s">
        <v>4480</v>
      </c>
      <c r="N4313" s="353">
        <v>489</v>
      </c>
      <c r="O4313" s="296"/>
      <c r="P4313" s="297"/>
      <c r="Q4313" s="293"/>
      <c r="R4313" s="293"/>
      <c r="S4313" s="293"/>
    </row>
    <row r="4314" spans="2:19" ht="17.399999999999999">
      <c r="B4314" s="247">
        <f t="shared" si="48"/>
        <v>7720</v>
      </c>
      <c r="C4314" s="293" t="s">
        <v>429</v>
      </c>
      <c r="D4314" s="294" t="s">
        <v>420</v>
      </c>
      <c r="E4314" s="695">
        <v>4335</v>
      </c>
      <c r="F4314" s="293" t="s">
        <v>865</v>
      </c>
      <c r="G4314" s="293" t="s">
        <v>4314</v>
      </c>
      <c r="H4314" s="544" t="s">
        <v>7517</v>
      </c>
      <c r="I4314" s="293" t="s">
        <v>164</v>
      </c>
      <c r="J4314" s="256" t="s">
        <v>3948</v>
      </c>
      <c r="K4314" s="293" t="s">
        <v>1749</v>
      </c>
      <c r="L4314" s="251" t="s">
        <v>7529</v>
      </c>
      <c r="M4314" s="298" t="s">
        <v>1457</v>
      </c>
      <c r="N4314" s="353">
        <v>462</v>
      </c>
      <c r="O4314" s="296"/>
      <c r="P4314" s="297"/>
      <c r="Q4314" s="293"/>
      <c r="R4314" s="293"/>
      <c r="S4314" s="293"/>
    </row>
    <row r="4315" spans="2:19" ht="15">
      <c r="B4315" s="247">
        <f t="shared" si="48"/>
        <v>7721</v>
      </c>
      <c r="C4315" s="293" t="s">
        <v>294</v>
      </c>
      <c r="D4315" s="294" t="s">
        <v>6609</v>
      </c>
      <c r="E4315" s="455">
        <v>4550</v>
      </c>
      <c r="F4315" s="293" t="s">
        <v>865</v>
      </c>
      <c r="G4315" s="293" t="s">
        <v>7</v>
      </c>
      <c r="H4315" s="544" t="s">
        <v>7517</v>
      </c>
      <c r="I4315" s="293" t="s">
        <v>383</v>
      </c>
      <c r="J4315" s="256" t="s">
        <v>7541</v>
      </c>
      <c r="K4315" s="293" t="s">
        <v>1774</v>
      </c>
      <c r="L4315" s="251" t="s">
        <v>7530</v>
      </c>
      <c r="M4315" s="298" t="s">
        <v>6608</v>
      </c>
      <c r="N4315" s="353">
        <v>695</v>
      </c>
      <c r="O4315" s="296"/>
      <c r="P4315" s="297"/>
      <c r="Q4315" s="293"/>
      <c r="R4315" s="293"/>
      <c r="S4315" s="293"/>
    </row>
    <row r="4316" spans="2:19" ht="15">
      <c r="B4316" s="247">
        <f t="shared" si="48"/>
        <v>7722</v>
      </c>
      <c r="C4316" s="293" t="s">
        <v>294</v>
      </c>
      <c r="D4316" s="294" t="s">
        <v>5749</v>
      </c>
      <c r="E4316" s="455">
        <v>4500</v>
      </c>
      <c r="F4316" s="293" t="s">
        <v>865</v>
      </c>
      <c r="G4316" s="293" t="s">
        <v>7</v>
      </c>
      <c r="H4316" s="544" t="s">
        <v>7531</v>
      </c>
      <c r="I4316" s="293" t="s">
        <v>2279</v>
      </c>
      <c r="J4316" s="256"/>
      <c r="K4316" s="293" t="s">
        <v>1774</v>
      </c>
      <c r="L4316" s="251" t="s">
        <v>7542</v>
      </c>
      <c r="M4316" s="298" t="s">
        <v>6311</v>
      </c>
      <c r="N4316" s="353">
        <v>659</v>
      </c>
      <c r="O4316" s="296"/>
      <c r="P4316" s="297"/>
      <c r="Q4316" s="293"/>
      <c r="R4316" s="293"/>
      <c r="S4316" s="293"/>
    </row>
    <row r="4317" spans="2:19" ht="15">
      <c r="B4317" s="247">
        <f t="shared" si="48"/>
        <v>7723</v>
      </c>
      <c r="C4317" s="293" t="s">
        <v>294</v>
      </c>
      <c r="D4317" s="294" t="s">
        <v>6316</v>
      </c>
      <c r="E4317" s="455">
        <v>3497</v>
      </c>
      <c r="F4317" s="293" t="s">
        <v>865</v>
      </c>
      <c r="G4317" s="293" t="s">
        <v>7</v>
      </c>
      <c r="H4317" s="544" t="s">
        <v>7531</v>
      </c>
      <c r="I4317" s="293" t="s">
        <v>164</v>
      </c>
      <c r="J4317" s="256" t="s">
        <v>3170</v>
      </c>
      <c r="K4317" s="293" t="s">
        <v>1749</v>
      </c>
      <c r="L4317" s="251" t="s">
        <v>7543</v>
      </c>
      <c r="M4317" s="298" t="s">
        <v>6314</v>
      </c>
      <c r="N4317" s="353">
        <v>661</v>
      </c>
      <c r="O4317" s="296"/>
      <c r="P4317" s="297"/>
      <c r="Q4317" s="293"/>
      <c r="R4317" s="293"/>
      <c r="S4317" s="293"/>
    </row>
    <row r="4318" spans="2:19" ht="15">
      <c r="B4318" s="247">
        <f t="shared" si="48"/>
        <v>7724</v>
      </c>
      <c r="C4318" s="293" t="s">
        <v>429</v>
      </c>
      <c r="D4318" s="294" t="s">
        <v>4468</v>
      </c>
      <c r="E4318" s="455">
        <v>64888.51</v>
      </c>
      <c r="F4318" s="293" t="s">
        <v>865</v>
      </c>
      <c r="G4318" s="293" t="s">
        <v>7</v>
      </c>
      <c r="H4318" s="544" t="s">
        <v>7531</v>
      </c>
      <c r="I4318" s="293" t="s">
        <v>634</v>
      </c>
      <c r="J4318" s="256" t="s">
        <v>7550</v>
      </c>
      <c r="K4318" s="293" t="s">
        <v>2038</v>
      </c>
      <c r="L4318" s="251" t="s">
        <v>7544</v>
      </c>
      <c r="M4318" s="298" t="s">
        <v>2834</v>
      </c>
      <c r="N4318" s="353">
        <v>411</v>
      </c>
      <c r="O4318" s="296"/>
      <c r="P4318" s="297"/>
      <c r="Q4318" s="293"/>
      <c r="R4318" s="293"/>
      <c r="S4318" s="293"/>
    </row>
    <row r="4319" spans="2:19" ht="15">
      <c r="B4319" s="247">
        <f t="shared" si="48"/>
        <v>7725</v>
      </c>
      <c r="C4319" s="293" t="s">
        <v>427</v>
      </c>
      <c r="D4319" s="294" t="s">
        <v>6696</v>
      </c>
      <c r="E4319" s="455">
        <v>2275</v>
      </c>
      <c r="F4319" s="293" t="s">
        <v>865</v>
      </c>
      <c r="G4319" s="293" t="s">
        <v>7</v>
      </c>
      <c r="H4319" s="544" t="s">
        <v>7531</v>
      </c>
      <c r="I4319" s="293" t="s">
        <v>164</v>
      </c>
      <c r="J4319" s="256" t="s">
        <v>7551</v>
      </c>
      <c r="K4319" s="293" t="s">
        <v>1775</v>
      </c>
      <c r="L4319" s="251" t="s">
        <v>7545</v>
      </c>
      <c r="M4319" s="298" t="s">
        <v>6695</v>
      </c>
      <c r="N4319" s="353">
        <v>698</v>
      </c>
      <c r="O4319" s="296"/>
      <c r="P4319" s="297"/>
      <c r="Q4319" s="293"/>
      <c r="R4319" s="293"/>
      <c r="S4319" s="293"/>
    </row>
    <row r="4320" spans="2:19" ht="15">
      <c r="B4320" s="247">
        <f t="shared" si="48"/>
        <v>7726</v>
      </c>
      <c r="C4320" s="293" t="s">
        <v>429</v>
      </c>
      <c r="D4320" s="294" t="s">
        <v>4468</v>
      </c>
      <c r="E4320" s="455">
        <v>97708.160000000003</v>
      </c>
      <c r="F4320" s="293" t="s">
        <v>865</v>
      </c>
      <c r="G4320" s="293" t="s">
        <v>7</v>
      </c>
      <c r="H4320" s="544" t="s">
        <v>7532</v>
      </c>
      <c r="I4320" s="293" t="s">
        <v>634</v>
      </c>
      <c r="J4320" s="256" t="s">
        <v>7552</v>
      </c>
      <c r="K4320" s="293" t="s">
        <v>2038</v>
      </c>
      <c r="L4320" s="251" t="s">
        <v>7546</v>
      </c>
      <c r="M4320" s="298" t="s">
        <v>2834</v>
      </c>
      <c r="N4320" s="353">
        <v>411</v>
      </c>
      <c r="O4320" s="296"/>
      <c r="P4320" s="297"/>
      <c r="Q4320" s="293"/>
      <c r="R4320" s="293"/>
      <c r="S4320" s="293"/>
    </row>
    <row r="4321" spans="2:19" ht="15">
      <c r="B4321" s="247">
        <f t="shared" si="48"/>
        <v>7727</v>
      </c>
      <c r="C4321" s="293" t="s">
        <v>429</v>
      </c>
      <c r="D4321" s="294" t="s">
        <v>90</v>
      </c>
      <c r="E4321" s="455">
        <v>8500</v>
      </c>
      <c r="F4321" s="293" t="s">
        <v>865</v>
      </c>
      <c r="G4321" s="293" t="s">
        <v>7</v>
      </c>
      <c r="H4321" s="544" t="s">
        <v>7532</v>
      </c>
      <c r="I4321" s="293" t="s">
        <v>383</v>
      </c>
      <c r="J4321" s="256" t="s">
        <v>3965</v>
      </c>
      <c r="K4321" s="293" t="s">
        <v>903</v>
      </c>
      <c r="L4321" s="251" t="s">
        <v>7547</v>
      </c>
      <c r="M4321" s="298" t="s">
        <v>91</v>
      </c>
      <c r="N4321" s="353">
        <v>218</v>
      </c>
      <c r="O4321" s="296"/>
      <c r="P4321" s="297"/>
      <c r="Q4321" s="293"/>
      <c r="R4321" s="293"/>
      <c r="S4321" s="293"/>
    </row>
    <row r="4322" spans="2:19" ht="15">
      <c r="B4322" s="247">
        <f t="shared" si="48"/>
        <v>7728</v>
      </c>
      <c r="C4322" s="293" t="s">
        <v>429</v>
      </c>
      <c r="D4322" s="294" t="s">
        <v>557</v>
      </c>
      <c r="E4322" s="455">
        <v>5200</v>
      </c>
      <c r="F4322" s="293" t="s">
        <v>865</v>
      </c>
      <c r="G4322" s="293" t="s">
        <v>7</v>
      </c>
      <c r="H4322" s="544" t="s">
        <v>7533</v>
      </c>
      <c r="I4322" s="293" t="s">
        <v>164</v>
      </c>
      <c r="J4322" s="256" t="s">
        <v>3223</v>
      </c>
      <c r="K4322" s="293" t="s">
        <v>1749</v>
      </c>
      <c r="L4322" s="251" t="s">
        <v>7548</v>
      </c>
      <c r="M4322" s="298" t="s">
        <v>127</v>
      </c>
      <c r="N4322" s="353">
        <v>577</v>
      </c>
      <c r="O4322" s="296"/>
      <c r="P4322" s="297"/>
      <c r="Q4322" s="293"/>
      <c r="R4322" s="293"/>
      <c r="S4322" s="293"/>
    </row>
    <row r="4323" spans="2:19" ht="15">
      <c r="B4323" s="247">
        <f t="shared" si="48"/>
        <v>7729</v>
      </c>
      <c r="C4323" s="293" t="s">
        <v>429</v>
      </c>
      <c r="D4323" s="294" t="s">
        <v>2772</v>
      </c>
      <c r="E4323" s="455">
        <v>9000</v>
      </c>
      <c r="F4323" s="293" t="s">
        <v>865</v>
      </c>
      <c r="G4323" s="293" t="s">
        <v>7</v>
      </c>
      <c r="H4323" s="544" t="s">
        <v>7533</v>
      </c>
      <c r="I4323" s="293" t="s">
        <v>634</v>
      </c>
      <c r="J4323" s="256" t="s">
        <v>285</v>
      </c>
      <c r="K4323" s="293" t="s">
        <v>1770</v>
      </c>
      <c r="L4323" s="251" t="s">
        <v>7549</v>
      </c>
      <c r="M4323" s="298" t="s">
        <v>2771</v>
      </c>
      <c r="N4323" s="353">
        <v>383</v>
      </c>
      <c r="O4323" s="296"/>
      <c r="P4323" s="297"/>
      <c r="Q4323" s="293"/>
      <c r="R4323" s="293"/>
      <c r="S4323" s="293"/>
    </row>
    <row r="4324" spans="2:19" ht="15.6" thickBot="1">
      <c r="B4324" s="247">
        <f t="shared" si="48"/>
        <v>7730</v>
      </c>
      <c r="C4324" s="293" t="s">
        <v>429</v>
      </c>
      <c r="D4324" s="294" t="s">
        <v>5038</v>
      </c>
      <c r="E4324" s="455">
        <v>675</v>
      </c>
      <c r="F4324" s="293" t="s">
        <v>865</v>
      </c>
      <c r="G4324" s="293" t="s">
        <v>4314</v>
      </c>
      <c r="H4324" s="544" t="s">
        <v>7553</v>
      </c>
      <c r="I4324" s="293" t="s">
        <v>383</v>
      </c>
      <c r="J4324" s="256" t="s">
        <v>383</v>
      </c>
      <c r="K4324" s="293" t="s">
        <v>1774</v>
      </c>
      <c r="L4324" s="251" t="s">
        <v>7555</v>
      </c>
      <c r="M4324" s="298" t="s">
        <v>5037</v>
      </c>
      <c r="N4324" s="353">
        <v>576</v>
      </c>
      <c r="O4324" s="296"/>
      <c r="P4324" s="297"/>
      <c r="Q4324" s="293"/>
      <c r="R4324" s="293"/>
      <c r="S4324" s="293"/>
    </row>
    <row r="4325" spans="2:19" ht="15.6" thickBot="1">
      <c r="B4325" s="247">
        <f t="shared" si="48"/>
        <v>7731</v>
      </c>
      <c r="C4325" s="293" t="s">
        <v>294</v>
      </c>
      <c r="D4325" s="294" t="s">
        <v>6650</v>
      </c>
      <c r="E4325" s="455">
        <v>450</v>
      </c>
      <c r="F4325" s="633" t="s">
        <v>865</v>
      </c>
      <c r="G4325" s="293" t="s">
        <v>7</v>
      </c>
      <c r="H4325" s="544" t="s">
        <v>7554</v>
      </c>
      <c r="I4325" s="293" t="s">
        <v>399</v>
      </c>
      <c r="J4325" s="256" t="s">
        <v>7558</v>
      </c>
      <c r="K4325" s="293" t="s">
        <v>1775</v>
      </c>
      <c r="L4325" s="251" t="s">
        <v>7556</v>
      </c>
      <c r="M4325" s="298" t="s">
        <v>6561</v>
      </c>
      <c r="N4325" s="353">
        <v>687</v>
      </c>
      <c r="O4325" s="296"/>
      <c r="P4325" s="297"/>
      <c r="Q4325" s="293"/>
      <c r="R4325" s="293"/>
      <c r="S4325" s="293"/>
    </row>
    <row r="4326" spans="2:19" ht="15">
      <c r="B4326" s="247">
        <f t="shared" si="48"/>
        <v>7732</v>
      </c>
      <c r="C4326" s="293" t="s">
        <v>429</v>
      </c>
      <c r="D4326" s="294" t="s">
        <v>6467</v>
      </c>
      <c r="E4326" s="455">
        <v>7050</v>
      </c>
      <c r="F4326" s="293" t="s">
        <v>865</v>
      </c>
      <c r="G4326" s="293" t="s">
        <v>7</v>
      </c>
      <c r="H4326" s="544" t="s">
        <v>7554</v>
      </c>
      <c r="I4326" s="293" t="s">
        <v>164</v>
      </c>
      <c r="J4326" s="256" t="s">
        <v>7559</v>
      </c>
      <c r="K4326" s="293" t="s">
        <v>1749</v>
      </c>
      <c r="L4326" s="251" t="s">
        <v>7557</v>
      </c>
      <c r="M4326" s="298" t="s">
        <v>6466</v>
      </c>
      <c r="N4326" s="353">
        <v>582</v>
      </c>
      <c r="O4326" s="296"/>
      <c r="P4326" s="297"/>
      <c r="Q4326" s="293"/>
      <c r="R4326" s="293"/>
      <c r="S4326" s="293"/>
    </row>
    <row r="4327" spans="2:19" ht="15">
      <c r="B4327" s="247">
        <f t="shared" si="48"/>
        <v>7733</v>
      </c>
      <c r="C4327" s="293" t="s">
        <v>429</v>
      </c>
      <c r="D4327" s="294" t="s">
        <v>3860</v>
      </c>
      <c r="E4327" s="455">
        <v>6958</v>
      </c>
      <c r="F4327" s="293" t="s">
        <v>865</v>
      </c>
      <c r="G4327" s="293" t="s">
        <v>7</v>
      </c>
      <c r="H4327" s="544" t="s">
        <v>7561</v>
      </c>
      <c r="I4327" s="293" t="s">
        <v>164</v>
      </c>
      <c r="J4327" s="256" t="s">
        <v>7563</v>
      </c>
      <c r="K4327" s="293" t="s">
        <v>1770</v>
      </c>
      <c r="L4327" s="752">
        <v>2117065</v>
      </c>
      <c r="M4327" s="298" t="s">
        <v>6663</v>
      </c>
      <c r="N4327" s="353">
        <v>461</v>
      </c>
      <c r="O4327" s="296"/>
      <c r="P4327" s="297"/>
      <c r="Q4327" s="293"/>
      <c r="R4327" s="293"/>
      <c r="S4327" s="293"/>
    </row>
    <row r="4328" spans="2:19" ht="15">
      <c r="B4328" s="247">
        <f t="shared" si="48"/>
        <v>7734</v>
      </c>
      <c r="C4328" s="293" t="s">
        <v>294</v>
      </c>
      <c r="D4328" s="294" t="s">
        <v>6567</v>
      </c>
      <c r="E4328" s="455">
        <v>10000</v>
      </c>
      <c r="F4328" s="293" t="s">
        <v>865</v>
      </c>
      <c r="G4328" s="293" t="s">
        <v>7</v>
      </c>
      <c r="H4328" s="544" t="s">
        <v>7560</v>
      </c>
      <c r="I4328" s="293" t="s">
        <v>164</v>
      </c>
      <c r="J4328" s="256" t="s">
        <v>7564</v>
      </c>
      <c r="K4328" s="293" t="s">
        <v>1772</v>
      </c>
      <c r="L4328" s="752">
        <v>2630107</v>
      </c>
      <c r="M4328" s="298" t="s">
        <v>6566</v>
      </c>
      <c r="N4328" s="353">
        <v>689</v>
      </c>
      <c r="O4328" s="296"/>
      <c r="P4328" s="297"/>
      <c r="Q4328" s="293"/>
      <c r="R4328" s="293"/>
      <c r="S4328" s="293"/>
    </row>
    <row r="4329" spans="2:19" ht="15">
      <c r="B4329" s="247">
        <f t="shared" si="48"/>
        <v>7735</v>
      </c>
      <c r="C4329" s="293" t="s">
        <v>429</v>
      </c>
      <c r="D4329" s="294" t="s">
        <v>2195</v>
      </c>
      <c r="E4329" s="455">
        <v>2275</v>
      </c>
      <c r="F4329" s="656" t="s">
        <v>865</v>
      </c>
      <c r="G4329" s="293" t="s">
        <v>7</v>
      </c>
      <c r="H4329" s="544" t="s">
        <v>7560</v>
      </c>
      <c r="I4329" s="293" t="s">
        <v>164</v>
      </c>
      <c r="J4329" s="256" t="s">
        <v>7565</v>
      </c>
      <c r="K4329" s="293" t="s">
        <v>1775</v>
      </c>
      <c r="L4329" s="752">
        <v>96766</v>
      </c>
      <c r="M4329" s="298" t="s">
        <v>2196</v>
      </c>
      <c r="N4329" s="353">
        <v>364</v>
      </c>
      <c r="O4329" s="296"/>
      <c r="P4329" s="297"/>
      <c r="Q4329" s="293"/>
      <c r="R4329" s="293"/>
      <c r="S4329" s="293"/>
    </row>
    <row r="4330" spans="2:19" ht="15">
      <c r="B4330" s="247">
        <f t="shared" si="48"/>
        <v>7736</v>
      </c>
      <c r="C4330" s="293" t="s">
        <v>429</v>
      </c>
      <c r="D4330" s="294" t="s">
        <v>2038</v>
      </c>
      <c r="E4330" s="455">
        <v>8500</v>
      </c>
      <c r="F4330" s="293" t="s">
        <v>865</v>
      </c>
      <c r="G4330" s="293" t="s">
        <v>7</v>
      </c>
      <c r="H4330" s="544" t="s">
        <v>7560</v>
      </c>
      <c r="I4330" s="293" t="s">
        <v>383</v>
      </c>
      <c r="J4330" s="256"/>
      <c r="K4330" s="293" t="s">
        <v>2038</v>
      </c>
      <c r="L4330" s="752">
        <v>2055804</v>
      </c>
      <c r="M4330" s="298" t="s">
        <v>2834</v>
      </c>
      <c r="N4330" s="353">
        <v>411</v>
      </c>
      <c r="O4330" s="296"/>
      <c r="P4330" s="297"/>
      <c r="Q4330" s="293"/>
      <c r="R4330" s="293"/>
      <c r="S4330" s="293"/>
    </row>
    <row r="4331" spans="2:19" ht="15">
      <c r="B4331" s="247">
        <f t="shared" si="48"/>
        <v>7737</v>
      </c>
      <c r="C4331" s="293" t="s">
        <v>429</v>
      </c>
      <c r="D4331" s="294" t="s">
        <v>6719</v>
      </c>
      <c r="E4331" s="455">
        <v>3775</v>
      </c>
      <c r="F4331" s="293" t="s">
        <v>865</v>
      </c>
      <c r="G4331" s="293" t="s">
        <v>7</v>
      </c>
      <c r="H4331" s="544" t="s">
        <v>7562</v>
      </c>
      <c r="I4331" s="293" t="s">
        <v>383</v>
      </c>
      <c r="J4331" s="256" t="s">
        <v>3965</v>
      </c>
      <c r="K4331" s="293" t="s">
        <v>1771</v>
      </c>
      <c r="L4331" s="752">
        <v>933255</v>
      </c>
      <c r="M4331" s="298" t="s">
        <v>4286</v>
      </c>
      <c r="N4331" s="353">
        <v>480</v>
      </c>
      <c r="O4331" s="296"/>
      <c r="P4331" s="297"/>
      <c r="Q4331" s="293"/>
      <c r="R4331" s="293"/>
      <c r="S4331" s="293"/>
    </row>
    <row r="4332" spans="2:19" ht="15">
      <c r="B4332" s="247">
        <f t="shared" si="48"/>
        <v>7738</v>
      </c>
      <c r="C4332" s="293" t="s">
        <v>294</v>
      </c>
      <c r="D4332" s="294" t="s">
        <v>6232</v>
      </c>
      <c r="E4332" s="455">
        <v>18488</v>
      </c>
      <c r="F4332" s="293" t="s">
        <v>865</v>
      </c>
      <c r="G4332" s="293" t="s">
        <v>7</v>
      </c>
      <c r="H4332" s="544" t="s">
        <v>7531</v>
      </c>
      <c r="I4332" s="293" t="s">
        <v>224</v>
      </c>
      <c r="J4332" s="256" t="s">
        <v>3965</v>
      </c>
      <c r="K4332" s="293" t="s">
        <v>1774</v>
      </c>
      <c r="L4332" s="251">
        <v>934121</v>
      </c>
      <c r="M4332" s="298" t="s">
        <v>6231</v>
      </c>
      <c r="N4332" s="353">
        <v>653</v>
      </c>
      <c r="O4332" s="296"/>
      <c r="P4332" s="297"/>
      <c r="Q4332" s="293"/>
      <c r="R4332" s="293"/>
      <c r="S4332" s="293"/>
    </row>
    <row r="4333" spans="2:19" ht="15">
      <c r="B4333" s="247" t="s">
        <v>7566</v>
      </c>
      <c r="C4333" s="293" t="s">
        <v>429</v>
      </c>
      <c r="D4333" s="294" t="s">
        <v>2264</v>
      </c>
      <c r="E4333" s="267">
        <v>10000</v>
      </c>
      <c r="F4333" s="293" t="s">
        <v>865</v>
      </c>
      <c r="G4333" s="293" t="s">
        <v>38</v>
      </c>
      <c r="H4333" s="544">
        <v>45537</v>
      </c>
      <c r="I4333" s="293" t="s">
        <v>164</v>
      </c>
      <c r="J4333" s="256" t="s">
        <v>6277</v>
      </c>
      <c r="K4333" s="293" t="s">
        <v>1751</v>
      </c>
      <c r="L4333" s="251">
        <v>2</v>
      </c>
      <c r="M4333" s="298" t="s">
        <v>2005</v>
      </c>
      <c r="N4333" s="353">
        <v>342</v>
      </c>
      <c r="O4333" s="296"/>
      <c r="P4333" s="297"/>
      <c r="Q4333" s="293"/>
      <c r="R4333" s="293"/>
      <c r="S4333" s="293"/>
    </row>
    <row r="4334" spans="2:19" ht="15">
      <c r="B4334" s="247">
        <f>B4332+1</f>
        <v>7739</v>
      </c>
      <c r="C4334" s="293" t="s">
        <v>429</v>
      </c>
      <c r="D4334" s="294" t="s">
        <v>5647</v>
      </c>
      <c r="E4334" s="455">
        <v>2275</v>
      </c>
      <c r="F4334" s="293" t="s">
        <v>865</v>
      </c>
      <c r="G4334" s="293" t="s">
        <v>7</v>
      </c>
      <c r="H4334" s="544" t="s">
        <v>7568</v>
      </c>
      <c r="I4334" s="293" t="s">
        <v>164</v>
      </c>
      <c r="J4334" s="256" t="s">
        <v>4564</v>
      </c>
      <c r="K4334" s="293" t="s">
        <v>1751</v>
      </c>
      <c r="L4334" s="251" t="s">
        <v>7569</v>
      </c>
      <c r="M4334" s="298" t="s">
        <v>5646</v>
      </c>
      <c r="N4334" s="353">
        <v>610</v>
      </c>
      <c r="O4334" s="296"/>
      <c r="P4334" s="297"/>
      <c r="Q4334" s="293"/>
      <c r="R4334" s="293"/>
      <c r="S4334" s="293"/>
    </row>
    <row r="4335" spans="2:19" ht="15.6" thickBot="1">
      <c r="B4335" s="247">
        <f t="shared" ref="B4335:B4360" si="49">B4334+1</f>
        <v>7740</v>
      </c>
      <c r="C4335" s="293" t="s">
        <v>7253</v>
      </c>
      <c r="D4335" s="294" t="s">
        <v>7258</v>
      </c>
      <c r="E4335" s="455">
        <v>3472</v>
      </c>
      <c r="F4335" s="656" t="s">
        <v>865</v>
      </c>
      <c r="G4335" s="293" t="s">
        <v>7</v>
      </c>
      <c r="H4335" s="544" t="s">
        <v>7568</v>
      </c>
      <c r="I4335" s="293" t="s">
        <v>164</v>
      </c>
      <c r="J4335" s="256" t="s">
        <v>2554</v>
      </c>
      <c r="K4335" s="293" t="s">
        <v>1774</v>
      </c>
      <c r="L4335" s="251" t="s">
        <v>7570</v>
      </c>
      <c r="M4335" s="298" t="s">
        <v>7257</v>
      </c>
      <c r="N4335" s="353">
        <v>772</v>
      </c>
      <c r="O4335" s="296"/>
      <c r="P4335" s="297"/>
      <c r="Q4335" s="293"/>
      <c r="R4335" s="293"/>
      <c r="S4335" s="293"/>
    </row>
    <row r="4336" spans="2:19" ht="15.6" thickBot="1">
      <c r="B4336" s="247">
        <f t="shared" si="49"/>
        <v>7741</v>
      </c>
      <c r="C4336" s="293" t="s">
        <v>429</v>
      </c>
      <c r="D4336" s="294" t="s">
        <v>4922</v>
      </c>
      <c r="E4336" s="455">
        <v>3497</v>
      </c>
      <c r="F4336" s="613" t="s">
        <v>865</v>
      </c>
      <c r="G4336" s="293" t="s">
        <v>7</v>
      </c>
      <c r="H4336" s="544" t="s">
        <v>7568</v>
      </c>
      <c r="I4336" s="293" t="s">
        <v>164</v>
      </c>
      <c r="J4336" s="256" t="s">
        <v>7588</v>
      </c>
      <c r="K4336" s="293" t="s">
        <v>1749</v>
      </c>
      <c r="L4336" s="251" t="s">
        <v>7571</v>
      </c>
      <c r="M4336" s="298" t="s">
        <v>4921</v>
      </c>
      <c r="N4336" s="353">
        <v>572</v>
      </c>
      <c r="O4336" s="296"/>
      <c r="P4336" s="297"/>
      <c r="Q4336" s="293"/>
      <c r="R4336" s="293"/>
      <c r="S4336" s="293"/>
    </row>
    <row r="4337" spans="2:19" ht="15">
      <c r="B4337" s="247">
        <f t="shared" si="49"/>
        <v>7742</v>
      </c>
      <c r="C4337" s="293" t="s">
        <v>429</v>
      </c>
      <c r="D4337" s="294" t="s">
        <v>4482</v>
      </c>
      <c r="E4337" s="455">
        <v>5200</v>
      </c>
      <c r="F4337" s="293" t="s">
        <v>865</v>
      </c>
      <c r="G4337" s="293" t="s">
        <v>7</v>
      </c>
      <c r="H4337" s="544" t="s">
        <v>7568</v>
      </c>
      <c r="I4337" s="293" t="s">
        <v>164</v>
      </c>
      <c r="J4337" s="256" t="s">
        <v>5017</v>
      </c>
      <c r="K4337" s="293" t="s">
        <v>1749</v>
      </c>
      <c r="L4337" s="251" t="s">
        <v>7572</v>
      </c>
      <c r="M4337" s="298" t="s">
        <v>4479</v>
      </c>
      <c r="N4337" s="353">
        <v>492</v>
      </c>
      <c r="O4337" s="296"/>
      <c r="P4337" s="297"/>
      <c r="Q4337" s="293"/>
      <c r="R4337" s="293"/>
      <c r="S4337" s="293"/>
    </row>
    <row r="4338" spans="2:19" ht="15">
      <c r="B4338" s="247">
        <f t="shared" si="49"/>
        <v>7743</v>
      </c>
      <c r="C4338" s="293" t="s">
        <v>7253</v>
      </c>
      <c r="D4338" s="294" t="s">
        <v>7273</v>
      </c>
      <c r="E4338" s="455">
        <v>3472</v>
      </c>
      <c r="F4338" s="293" t="s">
        <v>255</v>
      </c>
      <c r="G4338" s="293" t="s">
        <v>7</v>
      </c>
      <c r="H4338" s="544" t="s">
        <v>7568</v>
      </c>
      <c r="I4338" s="293" t="s">
        <v>164</v>
      </c>
      <c r="J4338" s="256" t="s">
        <v>7589</v>
      </c>
      <c r="K4338" s="293" t="s">
        <v>1774</v>
      </c>
      <c r="L4338" s="251" t="s">
        <v>7573</v>
      </c>
      <c r="M4338" s="298" t="s">
        <v>7272</v>
      </c>
      <c r="N4338" s="353">
        <v>768</v>
      </c>
      <c r="O4338" s="296"/>
      <c r="P4338" s="297"/>
      <c r="Q4338" s="293"/>
      <c r="R4338" s="293"/>
      <c r="S4338" s="293"/>
    </row>
    <row r="4339" spans="2:19" ht="15">
      <c r="B4339" s="247">
        <f t="shared" si="49"/>
        <v>7744</v>
      </c>
      <c r="C4339" s="293" t="s">
        <v>7253</v>
      </c>
      <c r="D4339" s="294" t="s">
        <v>7276</v>
      </c>
      <c r="E4339" s="455">
        <v>3472</v>
      </c>
      <c r="F4339" s="656" t="s">
        <v>865</v>
      </c>
      <c r="G4339" s="293" t="s">
        <v>7</v>
      </c>
      <c r="H4339" s="544" t="s">
        <v>7568</v>
      </c>
      <c r="I4339" s="293" t="s">
        <v>164</v>
      </c>
      <c r="J4339" s="256" t="s">
        <v>3234</v>
      </c>
      <c r="K4339" s="293" t="s">
        <v>1774</v>
      </c>
      <c r="L4339" s="251" t="s">
        <v>7574</v>
      </c>
      <c r="M4339" s="298" t="s">
        <v>7275</v>
      </c>
      <c r="N4339" s="353">
        <v>765</v>
      </c>
      <c r="O4339" s="296"/>
      <c r="P4339" s="297"/>
      <c r="Q4339" s="293"/>
      <c r="R4339" s="293"/>
      <c r="S4339" s="293"/>
    </row>
    <row r="4340" spans="2:19" ht="15">
      <c r="B4340" s="247">
        <f t="shared" si="49"/>
        <v>7745</v>
      </c>
      <c r="C4340" s="293" t="s">
        <v>429</v>
      </c>
      <c r="D4340" s="294" t="s">
        <v>2038</v>
      </c>
      <c r="E4340" s="455">
        <v>2275</v>
      </c>
      <c r="F4340" s="293" t="s">
        <v>865</v>
      </c>
      <c r="G4340" s="293" t="s">
        <v>4314</v>
      </c>
      <c r="H4340" s="544" t="s">
        <v>7567</v>
      </c>
      <c r="I4340" s="293" t="s">
        <v>383</v>
      </c>
      <c r="J4340" s="256"/>
      <c r="K4340" s="293" t="s">
        <v>2038</v>
      </c>
      <c r="L4340" s="251" t="s">
        <v>7575</v>
      </c>
      <c r="M4340" s="298" t="s">
        <v>2834</v>
      </c>
      <c r="N4340" s="353">
        <v>411</v>
      </c>
      <c r="O4340" s="296"/>
      <c r="P4340" s="297"/>
      <c r="Q4340" s="293"/>
      <c r="R4340" s="293"/>
      <c r="S4340" s="293"/>
    </row>
    <row r="4341" spans="2:19" ht="15">
      <c r="B4341" s="247">
        <f t="shared" si="49"/>
        <v>7746</v>
      </c>
      <c r="C4341" s="293" t="s">
        <v>427</v>
      </c>
      <c r="D4341" s="294" t="s">
        <v>6381</v>
      </c>
      <c r="E4341" s="455">
        <v>5200</v>
      </c>
      <c r="F4341" s="293" t="s">
        <v>865</v>
      </c>
      <c r="G4341" s="293" t="s">
        <v>4314</v>
      </c>
      <c r="H4341" s="544" t="s">
        <v>7567</v>
      </c>
      <c r="I4341" s="293" t="s">
        <v>164</v>
      </c>
      <c r="J4341" s="256" t="s">
        <v>7595</v>
      </c>
      <c r="K4341" s="293" t="s">
        <v>1749</v>
      </c>
      <c r="L4341" s="251" t="s">
        <v>7576</v>
      </c>
      <c r="M4341" s="298" t="s">
        <v>6380</v>
      </c>
      <c r="N4341" s="353">
        <v>676</v>
      </c>
      <c r="O4341" s="296"/>
      <c r="P4341" s="297"/>
      <c r="Q4341" s="293"/>
      <c r="R4341" s="293"/>
      <c r="S4341" s="293"/>
    </row>
    <row r="4342" spans="2:19" ht="15">
      <c r="B4342" s="247">
        <f t="shared" si="49"/>
        <v>7747</v>
      </c>
      <c r="C4342" s="293" t="s">
        <v>429</v>
      </c>
      <c r="D4342" s="294" t="s">
        <v>4523</v>
      </c>
      <c r="E4342" s="455">
        <v>5200</v>
      </c>
      <c r="F4342" s="293" t="s">
        <v>865</v>
      </c>
      <c r="G4342" s="293" t="s">
        <v>7</v>
      </c>
      <c r="H4342" s="544" t="s">
        <v>7567</v>
      </c>
      <c r="I4342" s="293" t="s">
        <v>164</v>
      </c>
      <c r="J4342" s="256" t="s">
        <v>7594</v>
      </c>
      <c r="K4342" s="293" t="s">
        <v>1770</v>
      </c>
      <c r="L4342" s="251" t="s">
        <v>7577</v>
      </c>
      <c r="M4342" s="298" t="s">
        <v>4522</v>
      </c>
      <c r="N4342" s="353">
        <v>496</v>
      </c>
      <c r="O4342" s="296"/>
      <c r="P4342" s="297"/>
      <c r="Q4342" s="293"/>
      <c r="R4342" s="293"/>
      <c r="S4342" s="293"/>
    </row>
    <row r="4343" spans="2:19" ht="15">
      <c r="B4343" s="247">
        <f t="shared" si="49"/>
        <v>7748</v>
      </c>
      <c r="C4343" s="293" t="s">
        <v>294</v>
      </c>
      <c r="D4343" s="294" t="s">
        <v>6316</v>
      </c>
      <c r="E4343" s="455">
        <v>3497</v>
      </c>
      <c r="F4343" s="293" t="s">
        <v>865</v>
      </c>
      <c r="G4343" s="293" t="s">
        <v>7</v>
      </c>
      <c r="H4343" s="544" t="s">
        <v>7567</v>
      </c>
      <c r="I4343" s="293" t="s">
        <v>164</v>
      </c>
      <c r="J4343" s="256" t="s">
        <v>7593</v>
      </c>
      <c r="K4343" s="293" t="s">
        <v>1749</v>
      </c>
      <c r="L4343" s="251" t="s">
        <v>7578</v>
      </c>
      <c r="M4343" s="298" t="s">
        <v>6314</v>
      </c>
      <c r="N4343" s="353">
        <v>661</v>
      </c>
      <c r="O4343" s="296"/>
      <c r="P4343" s="297"/>
      <c r="Q4343" s="293"/>
      <c r="R4343" s="293"/>
      <c r="S4343" s="293"/>
    </row>
    <row r="4344" spans="2:19" ht="15">
      <c r="B4344" s="247">
        <f t="shared" si="49"/>
        <v>7749</v>
      </c>
      <c r="C4344" s="293" t="s">
        <v>429</v>
      </c>
      <c r="D4344" s="294" t="s">
        <v>4389</v>
      </c>
      <c r="E4344" s="455">
        <v>4000</v>
      </c>
      <c r="F4344" s="293" t="s">
        <v>865</v>
      </c>
      <c r="G4344" s="293" t="s">
        <v>4314</v>
      </c>
      <c r="H4344" s="544" t="s">
        <v>7567</v>
      </c>
      <c r="I4344" s="293" t="s">
        <v>164</v>
      </c>
      <c r="J4344" s="256" t="s">
        <v>7756</v>
      </c>
      <c r="K4344" s="293" t="s">
        <v>1749</v>
      </c>
      <c r="L4344" s="251" t="s">
        <v>7579</v>
      </c>
      <c r="M4344" s="298" t="s">
        <v>1171</v>
      </c>
      <c r="N4344" s="353">
        <v>467</v>
      </c>
      <c r="O4344" s="296"/>
      <c r="P4344" s="297"/>
      <c r="Q4344" s="293"/>
      <c r="R4344" s="293"/>
      <c r="S4344" s="293"/>
    </row>
    <row r="4345" spans="2:19" ht="15">
      <c r="B4345" s="247">
        <f t="shared" si="49"/>
        <v>7750</v>
      </c>
      <c r="C4345" s="293" t="s">
        <v>429</v>
      </c>
      <c r="D4345" s="294" t="s">
        <v>4389</v>
      </c>
      <c r="E4345" s="455">
        <v>10000</v>
      </c>
      <c r="F4345" s="293" t="s">
        <v>865</v>
      </c>
      <c r="G4345" s="293" t="s">
        <v>4314</v>
      </c>
      <c r="H4345" s="544" t="s">
        <v>7567</v>
      </c>
      <c r="I4345" s="293" t="s">
        <v>164</v>
      </c>
      <c r="J4345" s="256" t="s">
        <v>7774</v>
      </c>
      <c r="K4345" s="293" t="s">
        <v>1749</v>
      </c>
      <c r="L4345" s="251" t="s">
        <v>7580</v>
      </c>
      <c r="M4345" s="298" t="s">
        <v>1171</v>
      </c>
      <c r="N4345" s="353">
        <v>467</v>
      </c>
      <c r="O4345" s="296"/>
      <c r="P4345" s="297"/>
      <c r="Q4345" s="293"/>
      <c r="R4345" s="293"/>
      <c r="S4345" s="293"/>
    </row>
    <row r="4346" spans="2:19" ht="15">
      <c r="B4346" s="247">
        <f t="shared" si="49"/>
        <v>7751</v>
      </c>
      <c r="C4346" s="293" t="s">
        <v>7253</v>
      </c>
      <c r="D4346" s="294" t="s">
        <v>7255</v>
      </c>
      <c r="E4346" s="455">
        <v>3472</v>
      </c>
      <c r="F4346" s="656" t="s">
        <v>255</v>
      </c>
      <c r="G4346" s="293" t="s">
        <v>7</v>
      </c>
      <c r="H4346" s="544" t="s">
        <v>7567</v>
      </c>
      <c r="I4346" s="293" t="s">
        <v>164</v>
      </c>
      <c r="J4346" s="256" t="s">
        <v>6031</v>
      </c>
      <c r="K4346" s="293" t="s">
        <v>1774</v>
      </c>
      <c r="L4346" s="251" t="s">
        <v>7581</v>
      </c>
      <c r="M4346" s="298" t="s">
        <v>7254</v>
      </c>
      <c r="N4346" s="353">
        <v>780</v>
      </c>
      <c r="O4346" s="296"/>
      <c r="P4346" s="297"/>
      <c r="Q4346" s="293"/>
      <c r="R4346" s="293"/>
      <c r="S4346" s="293"/>
    </row>
    <row r="4347" spans="2:19" ht="15">
      <c r="B4347" s="247">
        <f t="shared" si="49"/>
        <v>7752</v>
      </c>
      <c r="C4347" s="293" t="s">
        <v>429</v>
      </c>
      <c r="D4347" s="294" t="s">
        <v>2038</v>
      </c>
      <c r="E4347" s="455">
        <v>4000</v>
      </c>
      <c r="F4347" s="293" t="s">
        <v>865</v>
      </c>
      <c r="G4347" s="293" t="s">
        <v>4314</v>
      </c>
      <c r="H4347" s="544" t="s">
        <v>7567</v>
      </c>
      <c r="I4347" s="293" t="s">
        <v>164</v>
      </c>
      <c r="J4347" s="256"/>
      <c r="K4347" s="293" t="s">
        <v>2038</v>
      </c>
      <c r="L4347" s="251" t="s">
        <v>7582</v>
      </c>
      <c r="M4347" s="298" t="s">
        <v>2834</v>
      </c>
      <c r="N4347" s="353">
        <v>411</v>
      </c>
      <c r="O4347" s="296"/>
      <c r="P4347" s="297"/>
      <c r="Q4347" s="293"/>
      <c r="R4347" s="293"/>
      <c r="S4347" s="293"/>
    </row>
    <row r="4348" spans="2:19" ht="15">
      <c r="B4348" s="247">
        <f t="shared" si="49"/>
        <v>7753</v>
      </c>
      <c r="C4348" s="293" t="s">
        <v>427</v>
      </c>
      <c r="D4348" s="294" t="s">
        <v>6325</v>
      </c>
      <c r="E4348" s="455">
        <v>5200</v>
      </c>
      <c r="F4348" s="293" t="s">
        <v>865</v>
      </c>
      <c r="G4348" s="293" t="s">
        <v>7</v>
      </c>
      <c r="H4348" s="544" t="s">
        <v>7568</v>
      </c>
      <c r="I4348" s="293" t="s">
        <v>164</v>
      </c>
      <c r="J4348" s="256" t="s">
        <v>3170</v>
      </c>
      <c r="K4348" s="293" t="s">
        <v>1770</v>
      </c>
      <c r="L4348" s="251" t="s">
        <v>7583</v>
      </c>
      <c r="M4348" s="298" t="s">
        <v>6324</v>
      </c>
      <c r="N4348" s="353">
        <v>662</v>
      </c>
      <c r="O4348" s="296"/>
      <c r="P4348" s="297"/>
      <c r="Q4348" s="293"/>
      <c r="R4348" s="293"/>
      <c r="S4348" s="293"/>
    </row>
    <row r="4349" spans="2:19" ht="15">
      <c r="B4349" s="247">
        <f t="shared" si="49"/>
        <v>7754</v>
      </c>
      <c r="C4349" s="293" t="s">
        <v>294</v>
      </c>
      <c r="D4349" s="294" t="s">
        <v>6181</v>
      </c>
      <c r="E4349" s="455">
        <v>25988</v>
      </c>
      <c r="F4349" s="293"/>
      <c r="G4349" s="293" t="s">
        <v>7</v>
      </c>
      <c r="H4349" s="544" t="s">
        <v>7568</v>
      </c>
      <c r="I4349" s="293" t="s">
        <v>164</v>
      </c>
      <c r="J4349" s="256" t="s">
        <v>7596</v>
      </c>
      <c r="K4349" s="293" t="s">
        <v>1774</v>
      </c>
      <c r="L4349" s="251" t="s">
        <v>7584</v>
      </c>
      <c r="M4349" s="298" t="s">
        <v>6180</v>
      </c>
      <c r="N4349" s="353">
        <v>651</v>
      </c>
      <c r="O4349" s="296"/>
      <c r="P4349" s="297"/>
      <c r="Q4349" s="293"/>
      <c r="R4349" s="293"/>
      <c r="S4349" s="293"/>
    </row>
    <row r="4350" spans="2:19" ht="15">
      <c r="B4350" s="247">
        <f t="shared" si="49"/>
        <v>7755</v>
      </c>
      <c r="C4350" s="293" t="s">
        <v>429</v>
      </c>
      <c r="D4350" s="294" t="s">
        <v>4958</v>
      </c>
      <c r="E4350" s="455">
        <v>3497</v>
      </c>
      <c r="F4350" s="293" t="s">
        <v>198</v>
      </c>
      <c r="G4350" s="293" t="s">
        <v>4314</v>
      </c>
      <c r="H4350" s="544" t="s">
        <v>7568</v>
      </c>
      <c r="I4350" s="293" t="s">
        <v>164</v>
      </c>
      <c r="J4350" s="256" t="s">
        <v>3693</v>
      </c>
      <c r="K4350" s="293" t="s">
        <v>1749</v>
      </c>
      <c r="L4350" s="251" t="s">
        <v>7585</v>
      </c>
      <c r="M4350" s="298" t="s">
        <v>4955</v>
      </c>
      <c r="N4350" s="353">
        <v>573</v>
      </c>
      <c r="O4350" s="296"/>
      <c r="P4350" s="297"/>
      <c r="Q4350" s="293"/>
      <c r="R4350" s="293"/>
      <c r="S4350" s="293"/>
    </row>
    <row r="4351" spans="2:19" ht="15">
      <c r="B4351" s="247">
        <f t="shared" si="49"/>
        <v>7756</v>
      </c>
      <c r="C4351" s="293" t="s">
        <v>427</v>
      </c>
      <c r="D4351" s="294" t="s">
        <v>6333</v>
      </c>
      <c r="E4351" s="455">
        <v>1800</v>
      </c>
      <c r="F4351" s="293" t="s">
        <v>198</v>
      </c>
      <c r="G4351" s="293" t="s">
        <v>7</v>
      </c>
      <c r="H4351" s="544" t="s">
        <v>7568</v>
      </c>
      <c r="I4351" s="293" t="s">
        <v>164</v>
      </c>
      <c r="J4351" s="256" t="s">
        <v>3071</v>
      </c>
      <c r="K4351" s="293" t="s">
        <v>903</v>
      </c>
      <c r="L4351" s="251" t="s">
        <v>7586</v>
      </c>
      <c r="M4351" s="298" t="s">
        <v>6332</v>
      </c>
      <c r="N4351" s="353">
        <v>663</v>
      </c>
      <c r="O4351" s="296"/>
      <c r="P4351" s="297"/>
      <c r="Q4351" s="293"/>
      <c r="R4351" s="293"/>
      <c r="S4351" s="293"/>
    </row>
    <row r="4352" spans="2:19" ht="18.75" customHeight="1" thickBot="1">
      <c r="B4352" s="247">
        <f t="shared" si="49"/>
        <v>7757</v>
      </c>
      <c r="C4352" s="293" t="s">
        <v>427</v>
      </c>
      <c r="D4352" s="294" t="s">
        <v>6333</v>
      </c>
      <c r="E4352" s="455">
        <v>1800</v>
      </c>
      <c r="F4352" s="293" t="s">
        <v>198</v>
      </c>
      <c r="G4352" s="293" t="s">
        <v>7</v>
      </c>
      <c r="H4352" s="544" t="s">
        <v>7568</v>
      </c>
      <c r="I4352" s="293" t="s">
        <v>164</v>
      </c>
      <c r="J4352" s="256" t="s">
        <v>590</v>
      </c>
      <c r="K4352" s="293" t="s">
        <v>903</v>
      </c>
      <c r="L4352" s="251" t="s">
        <v>7587</v>
      </c>
      <c r="M4352" s="298" t="s">
        <v>6332</v>
      </c>
      <c r="N4352" s="353">
        <v>663</v>
      </c>
      <c r="O4352" s="296"/>
      <c r="P4352" s="297"/>
      <c r="Q4352" s="293"/>
      <c r="R4352" s="293"/>
      <c r="S4352" s="293"/>
    </row>
    <row r="4353" spans="2:19" ht="15.6" thickBot="1">
      <c r="B4353" s="247">
        <f t="shared" si="49"/>
        <v>7758</v>
      </c>
      <c r="C4353" s="293" t="s">
        <v>294</v>
      </c>
      <c r="D4353" s="294" t="s">
        <v>7535</v>
      </c>
      <c r="E4353" s="455">
        <v>5000</v>
      </c>
      <c r="F4353" s="293" t="s">
        <v>2050</v>
      </c>
      <c r="G4353" s="293" t="s">
        <v>4314</v>
      </c>
      <c r="H4353" s="544">
        <v>45520</v>
      </c>
      <c r="I4353" s="293" t="s">
        <v>164</v>
      </c>
      <c r="J4353" s="256" t="s">
        <v>7591</v>
      </c>
      <c r="K4353" s="293" t="s">
        <v>1772</v>
      </c>
      <c r="L4353" s="251">
        <v>99035</v>
      </c>
      <c r="M4353" s="706" t="s">
        <v>7534</v>
      </c>
      <c r="N4353" s="353">
        <v>789</v>
      </c>
      <c r="O4353" s="296"/>
      <c r="P4353" s="297"/>
      <c r="Q4353" s="293"/>
      <c r="R4353" s="293"/>
      <c r="S4353" s="293"/>
    </row>
    <row r="4354" spans="2:19" ht="15.6" thickBot="1">
      <c r="B4354" s="247">
        <f t="shared" si="49"/>
        <v>7759</v>
      </c>
      <c r="C4354" s="293" t="s">
        <v>294</v>
      </c>
      <c r="D4354" s="294" t="s">
        <v>7535</v>
      </c>
      <c r="E4354" s="455">
        <v>5000</v>
      </c>
      <c r="F4354" s="293" t="s">
        <v>2050</v>
      </c>
      <c r="G4354" s="293" t="s">
        <v>1566</v>
      </c>
      <c r="H4354" s="544">
        <v>45520</v>
      </c>
      <c r="I4354" s="293" t="s">
        <v>164</v>
      </c>
      <c r="J4354" s="256" t="s">
        <v>2423</v>
      </c>
      <c r="K4354" s="293" t="s">
        <v>1772</v>
      </c>
      <c r="L4354" s="251">
        <v>99035</v>
      </c>
      <c r="M4354" s="706" t="s">
        <v>7534</v>
      </c>
      <c r="N4354" s="353">
        <v>789</v>
      </c>
      <c r="O4354" s="296" t="s">
        <v>7592</v>
      </c>
      <c r="P4354" s="297"/>
      <c r="Q4354" s="293"/>
      <c r="R4354" s="293"/>
      <c r="S4354" s="293"/>
    </row>
    <row r="4355" spans="2:19" ht="15">
      <c r="B4355" s="247">
        <f t="shared" si="49"/>
        <v>7760</v>
      </c>
      <c r="C4355" s="293"/>
      <c r="D4355" s="294" t="s">
        <v>3237</v>
      </c>
      <c r="E4355" s="267"/>
      <c r="F4355" s="293"/>
      <c r="G4355" s="293"/>
      <c r="H4355" s="544"/>
      <c r="I4355" s="293"/>
      <c r="J4355" s="256"/>
      <c r="K4355" s="293"/>
      <c r="L4355" s="251"/>
      <c r="M4355" s="298"/>
      <c r="N4355" s="353"/>
      <c r="O4355" s="296"/>
      <c r="P4355" s="297"/>
      <c r="Q4355" s="293"/>
      <c r="R4355" s="293"/>
      <c r="S4355" s="293"/>
    </row>
    <row r="4356" spans="2:19" ht="15.6" thickBot="1">
      <c r="B4356" s="247">
        <f t="shared" si="49"/>
        <v>7761</v>
      </c>
      <c r="C4356" s="293" t="s">
        <v>7253</v>
      </c>
      <c r="D4356" s="294" t="s">
        <v>7270</v>
      </c>
      <c r="E4356" s="455">
        <v>3472</v>
      </c>
      <c r="F4356" s="656" t="s">
        <v>255</v>
      </c>
      <c r="G4356" s="293" t="s">
        <v>7</v>
      </c>
      <c r="H4356" s="544" t="s">
        <v>7598</v>
      </c>
      <c r="I4356" s="293" t="s">
        <v>164</v>
      </c>
      <c r="J4356" s="256" t="s">
        <v>2554</v>
      </c>
      <c r="K4356" s="293" t="s">
        <v>1774</v>
      </c>
      <c r="L4356" s="251" t="s">
        <v>7600</v>
      </c>
      <c r="M4356" s="298" t="s">
        <v>7269</v>
      </c>
      <c r="N4356" s="353">
        <v>764</v>
      </c>
      <c r="O4356" s="296"/>
      <c r="P4356" s="297"/>
      <c r="Q4356" s="293"/>
      <c r="R4356" s="293"/>
      <c r="S4356" s="293"/>
    </row>
    <row r="4357" spans="2:19" ht="15.6" thickBot="1">
      <c r="B4357" s="247">
        <f t="shared" si="49"/>
        <v>7762</v>
      </c>
      <c r="C4357" s="293" t="s">
        <v>294</v>
      </c>
      <c r="D4357" s="294" t="s">
        <v>6650</v>
      </c>
      <c r="E4357" s="455">
        <v>2275</v>
      </c>
      <c r="F4357" s="633" t="s">
        <v>303</v>
      </c>
      <c r="G4357" s="293" t="s">
        <v>7</v>
      </c>
      <c r="H4357" s="544" t="s">
        <v>7598</v>
      </c>
      <c r="I4357" s="293" t="s">
        <v>164</v>
      </c>
      <c r="J4357" s="256" t="s">
        <v>7605</v>
      </c>
      <c r="K4357" s="293" t="s">
        <v>1775</v>
      </c>
      <c r="L4357" s="251" t="s">
        <v>7601</v>
      </c>
      <c r="M4357" s="298" t="s">
        <v>6561</v>
      </c>
      <c r="N4357" s="353">
        <v>687</v>
      </c>
      <c r="O4357" s="296"/>
      <c r="P4357" s="297"/>
      <c r="Q4357" s="293"/>
      <c r="R4357" s="293"/>
      <c r="S4357" s="293"/>
    </row>
    <row r="4358" spans="2:19" ht="15">
      <c r="B4358" s="247">
        <f t="shared" si="49"/>
        <v>7763</v>
      </c>
      <c r="C4358" s="293" t="s">
        <v>5557</v>
      </c>
      <c r="D4358" s="294" t="s">
        <v>6966</v>
      </c>
      <c r="E4358" s="455">
        <v>2520</v>
      </c>
      <c r="F4358" s="293" t="s">
        <v>865</v>
      </c>
      <c r="G4358" s="293" t="s">
        <v>7</v>
      </c>
      <c r="H4358" s="544" t="s">
        <v>7598</v>
      </c>
      <c r="I4358" s="293" t="s">
        <v>164</v>
      </c>
      <c r="J4358" s="256" t="s">
        <v>6398</v>
      </c>
      <c r="K4358" s="293" t="s">
        <v>6968</v>
      </c>
      <c r="L4358" s="251" t="s">
        <v>7602</v>
      </c>
      <c r="M4358" s="298" t="s">
        <v>6965</v>
      </c>
      <c r="N4358" s="353">
        <v>727</v>
      </c>
      <c r="O4358" s="296"/>
      <c r="P4358" s="297"/>
      <c r="Q4358" s="293"/>
      <c r="R4358" s="293"/>
      <c r="S4358" s="293"/>
    </row>
    <row r="4359" spans="2:19" ht="15">
      <c r="B4359" s="247">
        <f t="shared" si="49"/>
        <v>7764</v>
      </c>
      <c r="C4359" s="293" t="s">
        <v>429</v>
      </c>
      <c r="D4359" s="294" t="s">
        <v>4133</v>
      </c>
      <c r="E4359" s="455">
        <v>5200</v>
      </c>
      <c r="F4359" s="685" t="s">
        <v>865</v>
      </c>
      <c r="G4359" s="293" t="s">
        <v>7</v>
      </c>
      <c r="H4359" s="544" t="s">
        <v>7598</v>
      </c>
      <c r="I4359" s="293" t="s">
        <v>164</v>
      </c>
      <c r="J4359" s="256" t="s">
        <v>7606</v>
      </c>
      <c r="K4359" s="293" t="s">
        <v>1770</v>
      </c>
      <c r="L4359" s="251" t="s">
        <v>7603</v>
      </c>
      <c r="M4359" s="298" t="s">
        <v>4132</v>
      </c>
      <c r="N4359" s="353">
        <v>466</v>
      </c>
      <c r="O4359" s="296"/>
      <c r="P4359" s="297"/>
      <c r="Q4359" s="293"/>
      <c r="R4359" s="293"/>
      <c r="S4359" s="293"/>
    </row>
    <row r="4360" spans="2:19" ht="15">
      <c r="B4360" s="247">
        <f t="shared" si="49"/>
        <v>7765</v>
      </c>
      <c r="C4360" s="293" t="s">
        <v>429</v>
      </c>
      <c r="D4360" s="294" t="s">
        <v>4240</v>
      </c>
      <c r="E4360" s="455">
        <v>5200</v>
      </c>
      <c r="F4360" s="293" t="s">
        <v>198</v>
      </c>
      <c r="G4360" s="293" t="s">
        <v>7</v>
      </c>
      <c r="H4360" s="544" t="s">
        <v>7567</v>
      </c>
      <c r="I4360" s="293" t="s">
        <v>164</v>
      </c>
      <c r="J4360" s="256" t="s">
        <v>5017</v>
      </c>
      <c r="K4360" s="293" t="s">
        <v>1749</v>
      </c>
      <c r="L4360" s="251" t="s">
        <v>7604</v>
      </c>
      <c r="M4360" s="298" t="s">
        <v>4239</v>
      </c>
      <c r="N4360" s="353">
        <v>470</v>
      </c>
      <c r="O4360" s="296"/>
      <c r="P4360" s="297"/>
      <c r="Q4360" s="293"/>
      <c r="R4360" s="293"/>
      <c r="S4360" s="293"/>
    </row>
    <row r="4361" spans="2:19" ht="15">
      <c r="B4361" s="247">
        <f t="shared" ref="B4361:B4381" si="50">B4360+1</f>
        <v>7766</v>
      </c>
      <c r="C4361" s="293" t="s">
        <v>7253</v>
      </c>
      <c r="D4361" s="294" t="s">
        <v>7285</v>
      </c>
      <c r="E4361" s="455">
        <v>3472</v>
      </c>
      <c r="F4361" s="656" t="s">
        <v>255</v>
      </c>
      <c r="G4361" s="293" t="s">
        <v>7</v>
      </c>
      <c r="H4361" s="544" t="s">
        <v>7597</v>
      </c>
      <c r="I4361" s="293" t="s">
        <v>164</v>
      </c>
      <c r="J4361" s="256" t="s">
        <v>6031</v>
      </c>
      <c r="K4361" s="293" t="s">
        <v>1774</v>
      </c>
      <c r="L4361" s="251" t="s">
        <v>7607</v>
      </c>
      <c r="M4361" s="298" t="s">
        <v>7284</v>
      </c>
      <c r="N4361" s="353">
        <v>775</v>
      </c>
      <c r="O4361" s="296"/>
      <c r="P4361" s="297"/>
      <c r="Q4361" s="293"/>
      <c r="R4361" s="293"/>
      <c r="S4361" s="293"/>
    </row>
    <row r="4362" spans="2:19" ht="15.6" thickBot="1">
      <c r="B4362" s="247">
        <f t="shared" si="50"/>
        <v>7767</v>
      </c>
      <c r="C4362" s="293" t="s">
        <v>7253</v>
      </c>
      <c r="D4362" s="294" t="s">
        <v>7282</v>
      </c>
      <c r="E4362" s="455">
        <v>3472</v>
      </c>
      <c r="F4362" s="656" t="s">
        <v>255</v>
      </c>
      <c r="G4362" s="293" t="s">
        <v>7</v>
      </c>
      <c r="H4362" s="544" t="s">
        <v>7597</v>
      </c>
      <c r="I4362" s="293" t="s">
        <v>164</v>
      </c>
      <c r="J4362" s="256" t="s">
        <v>6031</v>
      </c>
      <c r="K4362" s="293" t="s">
        <v>1774</v>
      </c>
      <c r="L4362" s="251" t="s">
        <v>7608</v>
      </c>
      <c r="M4362" s="298" t="s">
        <v>7281</v>
      </c>
      <c r="N4362" s="353">
        <v>771</v>
      </c>
      <c r="O4362" s="704"/>
      <c r="P4362" s="297"/>
      <c r="Q4362" s="293"/>
      <c r="R4362" s="293"/>
      <c r="S4362" s="293"/>
    </row>
    <row r="4363" spans="2:19" ht="16.2" thickBot="1">
      <c r="B4363" s="247">
        <f t="shared" si="50"/>
        <v>7768</v>
      </c>
      <c r="C4363" s="293" t="s">
        <v>7253</v>
      </c>
      <c r="D4363" s="294" t="s">
        <v>7291</v>
      </c>
      <c r="E4363" s="455">
        <v>3472</v>
      </c>
      <c r="F4363" s="293" t="s">
        <v>255</v>
      </c>
      <c r="G4363" s="293" t="s">
        <v>5631</v>
      </c>
      <c r="H4363" s="544" t="s">
        <v>7597</v>
      </c>
      <c r="I4363" s="293" t="s">
        <v>164</v>
      </c>
      <c r="J4363" s="256" t="s">
        <v>6031</v>
      </c>
      <c r="K4363" s="293" t="s">
        <v>1774</v>
      </c>
      <c r="L4363" s="251" t="s">
        <v>7609</v>
      </c>
      <c r="M4363" s="682" t="s">
        <v>7290</v>
      </c>
      <c r="N4363" s="353">
        <v>770</v>
      </c>
      <c r="O4363" s="296"/>
      <c r="P4363" s="297"/>
      <c r="Q4363" s="293"/>
      <c r="R4363" s="293"/>
      <c r="S4363" s="293"/>
    </row>
    <row r="4364" spans="2:19" ht="15">
      <c r="B4364" s="247">
        <f t="shared" si="50"/>
        <v>7769</v>
      </c>
      <c r="C4364" s="293" t="s">
        <v>7253</v>
      </c>
      <c r="D4364" s="294" t="s">
        <v>7279</v>
      </c>
      <c r="E4364" s="455">
        <v>3472</v>
      </c>
      <c r="F4364" s="293" t="s">
        <v>255</v>
      </c>
      <c r="G4364" s="293" t="s">
        <v>7</v>
      </c>
      <c r="H4364" s="544" t="s">
        <v>7597</v>
      </c>
      <c r="I4364" s="293" t="s">
        <v>164</v>
      </c>
      <c r="J4364" s="256" t="s">
        <v>6031</v>
      </c>
      <c r="K4364" s="293" t="s">
        <v>1774</v>
      </c>
      <c r="L4364" s="251" t="s">
        <v>7610</v>
      </c>
      <c r="M4364" s="298" t="s">
        <v>7278</v>
      </c>
      <c r="N4364" s="353">
        <v>774</v>
      </c>
      <c r="O4364" s="296"/>
      <c r="P4364" s="297"/>
      <c r="Q4364" s="293"/>
      <c r="R4364" s="293"/>
      <c r="S4364" s="293"/>
    </row>
    <row r="4365" spans="2:19" ht="15">
      <c r="B4365" s="247">
        <f t="shared" si="50"/>
        <v>7770</v>
      </c>
      <c r="C4365" s="293" t="s">
        <v>7253</v>
      </c>
      <c r="D4365" s="294" t="s">
        <v>7264</v>
      </c>
      <c r="E4365" s="455">
        <v>3472</v>
      </c>
      <c r="F4365" s="293" t="s">
        <v>255</v>
      </c>
      <c r="G4365" s="293" t="s">
        <v>7</v>
      </c>
      <c r="H4365" s="544" t="s">
        <v>7598</v>
      </c>
      <c r="I4365" s="293" t="s">
        <v>164</v>
      </c>
      <c r="J4365" s="256" t="s">
        <v>6031</v>
      </c>
      <c r="K4365" s="293" t="s">
        <v>1774</v>
      </c>
      <c r="L4365" s="251" t="s">
        <v>7611</v>
      </c>
      <c r="M4365" s="298" t="s">
        <v>7263</v>
      </c>
      <c r="N4365" s="353">
        <v>766</v>
      </c>
      <c r="O4365" s="296"/>
      <c r="P4365" s="297"/>
      <c r="Q4365" s="293"/>
      <c r="R4365" s="293"/>
      <c r="S4365" s="293"/>
    </row>
    <row r="4366" spans="2:19" ht="15">
      <c r="B4366" s="247">
        <f t="shared" si="50"/>
        <v>7771</v>
      </c>
      <c r="C4366" s="293" t="s">
        <v>7253</v>
      </c>
      <c r="D4366" s="294" t="s">
        <v>7261</v>
      </c>
      <c r="E4366" s="455">
        <v>3472</v>
      </c>
      <c r="F4366" s="293" t="s">
        <v>255</v>
      </c>
      <c r="G4366" s="293" t="s">
        <v>7</v>
      </c>
      <c r="H4366" s="544" t="s">
        <v>7598</v>
      </c>
      <c r="I4366" s="293" t="s">
        <v>164</v>
      </c>
      <c r="J4366" s="256" t="s">
        <v>6031</v>
      </c>
      <c r="K4366" s="293" t="s">
        <v>1774</v>
      </c>
      <c r="L4366" s="251" t="s">
        <v>7612</v>
      </c>
      <c r="M4366" s="298" t="s">
        <v>7260</v>
      </c>
      <c r="N4366" s="660">
        <v>769</v>
      </c>
      <c r="O4366" s="296"/>
      <c r="P4366" s="297"/>
      <c r="Q4366" s="293"/>
      <c r="R4366" s="293"/>
      <c r="S4366" s="293"/>
    </row>
    <row r="4367" spans="2:19" ht="15">
      <c r="B4367" s="247">
        <f t="shared" si="50"/>
        <v>7772</v>
      </c>
      <c r="C4367" s="293" t="s">
        <v>7253</v>
      </c>
      <c r="D4367" s="294" t="s">
        <v>7308</v>
      </c>
      <c r="E4367" s="535">
        <v>3472</v>
      </c>
      <c r="F4367" s="376" t="s">
        <v>255</v>
      </c>
      <c r="G4367" s="294" t="s">
        <v>7</v>
      </c>
      <c r="H4367" s="562" t="s">
        <v>7598</v>
      </c>
      <c r="I4367" s="294" t="s">
        <v>164</v>
      </c>
      <c r="J4367" s="256" t="s">
        <v>7755</v>
      </c>
      <c r="K4367" s="294" t="s">
        <v>1774</v>
      </c>
      <c r="L4367" s="466" t="s">
        <v>7613</v>
      </c>
      <c r="M4367" s="298" t="s">
        <v>7516</v>
      </c>
      <c r="N4367" s="353">
        <v>781</v>
      </c>
      <c r="O4367" s="296"/>
      <c r="P4367" s="297"/>
      <c r="Q4367" s="293"/>
      <c r="R4367" s="293"/>
      <c r="S4367" s="293"/>
    </row>
    <row r="4368" spans="2:19" ht="15">
      <c r="B4368" s="247">
        <f t="shared" si="50"/>
        <v>7773</v>
      </c>
      <c r="C4368" s="293" t="s">
        <v>7253</v>
      </c>
      <c r="D4368" s="294" t="s">
        <v>7303</v>
      </c>
      <c r="E4368" s="455">
        <v>3472</v>
      </c>
      <c r="F4368" s="656" t="s">
        <v>255</v>
      </c>
      <c r="G4368" s="448" t="s">
        <v>7</v>
      </c>
      <c r="H4368" s="544" t="s">
        <v>7598</v>
      </c>
      <c r="I4368" s="293" t="s">
        <v>164</v>
      </c>
      <c r="J4368" s="256" t="s">
        <v>6031</v>
      </c>
      <c r="K4368" s="293" t="s">
        <v>1774</v>
      </c>
      <c r="L4368" s="251" t="s">
        <v>7599</v>
      </c>
      <c r="M4368" s="298" t="s">
        <v>7302</v>
      </c>
      <c r="N4368" s="353">
        <v>783</v>
      </c>
      <c r="O4368" s="296"/>
      <c r="P4368" s="297"/>
      <c r="Q4368" s="293"/>
      <c r="R4368" s="293"/>
      <c r="S4368" s="293"/>
    </row>
    <row r="4369" spans="2:19" ht="15">
      <c r="B4369" s="247">
        <f t="shared" si="50"/>
        <v>7774</v>
      </c>
      <c r="C4369" s="293" t="s">
        <v>429</v>
      </c>
      <c r="D4369" s="294" t="s">
        <v>5493</v>
      </c>
      <c r="E4369" s="267">
        <v>2275</v>
      </c>
      <c r="F4369" s="293" t="s">
        <v>163</v>
      </c>
      <c r="G4369" s="293" t="s">
        <v>7</v>
      </c>
      <c r="H4369" s="544" t="s">
        <v>7614</v>
      </c>
      <c r="I4369" s="293" t="s">
        <v>164</v>
      </c>
      <c r="J4369" s="256" t="s">
        <v>3488</v>
      </c>
      <c r="K4369" s="293" t="s">
        <v>1751</v>
      </c>
      <c r="L4369" s="251" t="s">
        <v>7615</v>
      </c>
      <c r="M4369" s="298" t="s">
        <v>5492</v>
      </c>
      <c r="N4369" s="353">
        <v>596</v>
      </c>
      <c r="O4369" s="296"/>
      <c r="P4369" s="297"/>
      <c r="Q4369" s="293"/>
      <c r="R4369" s="293"/>
      <c r="S4369" s="293"/>
    </row>
    <row r="4370" spans="2:19" ht="15">
      <c r="B4370" s="247">
        <f t="shared" si="50"/>
        <v>7775</v>
      </c>
      <c r="C4370" s="293" t="s">
        <v>429</v>
      </c>
      <c r="D4370" s="294" t="s">
        <v>4837</v>
      </c>
      <c r="E4370" s="267">
        <v>2275</v>
      </c>
      <c r="F4370" s="293" t="s">
        <v>518</v>
      </c>
      <c r="G4370" s="293" t="s">
        <v>7</v>
      </c>
      <c r="H4370" s="544" t="s">
        <v>7614</v>
      </c>
      <c r="I4370" s="293" t="s">
        <v>164</v>
      </c>
      <c r="J4370" s="256" t="s">
        <v>5670</v>
      </c>
      <c r="K4370" s="293" t="s">
        <v>1771</v>
      </c>
      <c r="L4370" s="251" t="s">
        <v>7616</v>
      </c>
      <c r="M4370" s="298" t="s">
        <v>4836</v>
      </c>
      <c r="N4370" s="353">
        <v>563</v>
      </c>
      <c r="O4370" s="296"/>
      <c r="P4370" s="297"/>
      <c r="Q4370" s="293"/>
      <c r="R4370" s="293"/>
      <c r="S4370" s="293"/>
    </row>
    <row r="4371" spans="2:19" ht="15">
      <c r="B4371" s="247">
        <f t="shared" si="50"/>
        <v>7776</v>
      </c>
      <c r="C4371" s="293" t="s">
        <v>429</v>
      </c>
      <c r="D4371" s="294" t="s">
        <v>2038</v>
      </c>
      <c r="E4371" s="267">
        <v>5200</v>
      </c>
      <c r="F4371" s="293" t="s">
        <v>865</v>
      </c>
      <c r="G4371" s="293" t="s">
        <v>4314</v>
      </c>
      <c r="H4371" s="544" t="s">
        <v>7597</v>
      </c>
      <c r="I4371" s="293" t="s">
        <v>164</v>
      </c>
      <c r="J4371" s="256"/>
      <c r="K4371" s="293" t="s">
        <v>2038</v>
      </c>
      <c r="L4371" s="251" t="s">
        <v>7617</v>
      </c>
      <c r="M4371" s="298" t="s">
        <v>2834</v>
      </c>
      <c r="N4371" s="353">
        <v>411</v>
      </c>
      <c r="O4371" s="296"/>
      <c r="P4371" s="297"/>
      <c r="Q4371" s="293"/>
      <c r="R4371" s="293"/>
      <c r="S4371" s="293"/>
    </row>
    <row r="4372" spans="2:19" ht="15">
      <c r="B4372" s="247" t="s">
        <v>8705</v>
      </c>
      <c r="C4372" s="293" t="s">
        <v>429</v>
      </c>
      <c r="D4372" s="294" t="s">
        <v>2222</v>
      </c>
      <c r="E4372" s="690">
        <v>5200</v>
      </c>
      <c r="F4372" s="293" t="s">
        <v>198</v>
      </c>
      <c r="G4372" s="293" t="s">
        <v>4436</v>
      </c>
      <c r="H4372" s="544">
        <v>45540</v>
      </c>
      <c r="I4372" s="293" t="s">
        <v>164</v>
      </c>
      <c r="J4372" s="256" t="s">
        <v>719</v>
      </c>
      <c r="K4372" s="293" t="s">
        <v>1749</v>
      </c>
      <c r="L4372" s="251">
        <v>374550</v>
      </c>
      <c r="M4372" s="298" t="s">
        <v>2013</v>
      </c>
      <c r="N4372" s="353">
        <v>728</v>
      </c>
      <c r="O4372" s="296"/>
      <c r="P4372" s="297"/>
      <c r="Q4372" s="293"/>
      <c r="R4372" s="293"/>
      <c r="S4372" s="293"/>
    </row>
    <row r="4373" spans="2:19" ht="15">
      <c r="B4373" s="247">
        <f>B4371+1</f>
        <v>7777</v>
      </c>
      <c r="C4373" s="293" t="s">
        <v>440</v>
      </c>
      <c r="D4373" s="294" t="s">
        <v>725</v>
      </c>
      <c r="E4373" s="267">
        <v>3350</v>
      </c>
      <c r="F4373" s="293" t="s">
        <v>255</v>
      </c>
      <c r="G4373" s="293" t="s">
        <v>7</v>
      </c>
      <c r="H4373" s="544" t="s">
        <v>7614</v>
      </c>
      <c r="I4373" s="293" t="s">
        <v>164</v>
      </c>
      <c r="J4373" s="256" t="s">
        <v>7622</v>
      </c>
      <c r="K4373" s="293" t="s">
        <v>6968</v>
      </c>
      <c r="L4373" s="251" t="s">
        <v>7618</v>
      </c>
      <c r="M4373" s="298" t="s">
        <v>842</v>
      </c>
      <c r="N4373" s="353">
        <v>726</v>
      </c>
      <c r="O4373" s="296" t="s">
        <v>686</v>
      </c>
      <c r="P4373" s="297"/>
      <c r="Q4373" s="293"/>
      <c r="R4373" s="293"/>
      <c r="S4373" s="293"/>
    </row>
    <row r="4374" spans="2:19" ht="15">
      <c r="B4374" s="247">
        <f t="shared" si="50"/>
        <v>7778</v>
      </c>
      <c r="C4374" s="293" t="s">
        <v>7253</v>
      </c>
      <c r="D4374" s="294" t="s">
        <v>7306</v>
      </c>
      <c r="E4374" s="267">
        <v>3472</v>
      </c>
      <c r="F4374" s="293" t="s">
        <v>255</v>
      </c>
      <c r="G4374" s="293" t="s">
        <v>7</v>
      </c>
      <c r="H4374" s="544" t="s">
        <v>7614</v>
      </c>
      <c r="I4374" s="293" t="s">
        <v>164</v>
      </c>
      <c r="J4374" s="256" t="s">
        <v>2554</v>
      </c>
      <c r="K4374" s="293" t="s">
        <v>1774</v>
      </c>
      <c r="L4374" s="251" t="s">
        <v>7619</v>
      </c>
      <c r="M4374" s="298" t="s">
        <v>7305</v>
      </c>
      <c r="N4374" s="353">
        <v>763</v>
      </c>
      <c r="O4374" s="296"/>
      <c r="P4374" s="297"/>
      <c r="Q4374" s="293"/>
      <c r="R4374" s="293"/>
      <c r="S4374" s="293"/>
    </row>
    <row r="4375" spans="2:19" ht="15">
      <c r="B4375" s="247">
        <f t="shared" si="50"/>
        <v>7779</v>
      </c>
      <c r="C4375" s="293" t="s">
        <v>7253</v>
      </c>
      <c r="D4375" s="294" t="s">
        <v>7250</v>
      </c>
      <c r="E4375" s="267">
        <v>3472</v>
      </c>
      <c r="F4375" s="293" t="s">
        <v>255</v>
      </c>
      <c r="G4375" s="293" t="s">
        <v>7</v>
      </c>
      <c r="H4375" s="544" t="s">
        <v>7614</v>
      </c>
      <c r="I4375" s="293" t="s">
        <v>164</v>
      </c>
      <c r="J4375" s="256" t="s">
        <v>2554</v>
      </c>
      <c r="K4375" s="293" t="s">
        <v>1774</v>
      </c>
      <c r="L4375" s="251" t="s">
        <v>7620</v>
      </c>
      <c r="M4375" s="298" t="s">
        <v>7249</v>
      </c>
      <c r="N4375" s="353">
        <v>773</v>
      </c>
      <c r="O4375" s="296"/>
      <c r="P4375" s="297"/>
      <c r="Q4375" s="293"/>
      <c r="R4375" s="293"/>
      <c r="S4375" s="293"/>
    </row>
    <row r="4376" spans="2:19" ht="15">
      <c r="B4376" s="247">
        <f t="shared" si="50"/>
        <v>7780</v>
      </c>
      <c r="C4376" s="293" t="s">
        <v>7253</v>
      </c>
      <c r="D4376" s="294" t="s">
        <v>7300</v>
      </c>
      <c r="E4376" s="267">
        <v>3472</v>
      </c>
      <c r="F4376" s="293" t="s">
        <v>255</v>
      </c>
      <c r="G4376" s="293" t="s">
        <v>7</v>
      </c>
      <c r="H4376" s="544" t="s">
        <v>7614</v>
      </c>
      <c r="I4376" s="293" t="s">
        <v>164</v>
      </c>
      <c r="J4376" s="256" t="s">
        <v>2554</v>
      </c>
      <c r="K4376" s="293" t="s">
        <v>1774</v>
      </c>
      <c r="L4376" s="251" t="s">
        <v>7621</v>
      </c>
      <c r="M4376" s="298" t="s">
        <v>7299</v>
      </c>
      <c r="N4376" s="353">
        <v>762</v>
      </c>
      <c r="O4376" s="296"/>
      <c r="P4376" s="297"/>
      <c r="Q4376" s="293"/>
      <c r="R4376" s="293"/>
      <c r="S4376" s="293"/>
    </row>
    <row r="4377" spans="2:19" ht="15">
      <c r="B4377" s="247">
        <f t="shared" si="50"/>
        <v>7781</v>
      </c>
      <c r="C4377" s="293" t="s">
        <v>429</v>
      </c>
      <c r="D4377" s="294" t="s">
        <v>420</v>
      </c>
      <c r="E4377" s="267">
        <v>4335</v>
      </c>
      <c r="F4377" s="293" t="s">
        <v>198</v>
      </c>
      <c r="G4377" s="293" t="s">
        <v>4314</v>
      </c>
      <c r="H4377" s="544">
        <v>45520</v>
      </c>
      <c r="I4377" s="293" t="s">
        <v>164</v>
      </c>
      <c r="J4377" s="256" t="s">
        <v>7626</v>
      </c>
      <c r="K4377" s="293" t="s">
        <v>1749</v>
      </c>
      <c r="L4377" s="251">
        <v>90354</v>
      </c>
      <c r="M4377" s="298" t="s">
        <v>1457</v>
      </c>
      <c r="N4377" s="353">
        <v>462</v>
      </c>
      <c r="O4377" s="296"/>
      <c r="P4377" s="297"/>
      <c r="Q4377" s="293"/>
      <c r="R4377" s="293"/>
      <c r="S4377" s="293"/>
    </row>
    <row r="4378" spans="2:19" ht="15">
      <c r="B4378" s="247">
        <f t="shared" si="50"/>
        <v>7782</v>
      </c>
      <c r="C4378" s="293" t="s">
        <v>429</v>
      </c>
      <c r="D4378" s="294" t="s">
        <v>375</v>
      </c>
      <c r="E4378" s="267">
        <v>2800</v>
      </c>
      <c r="F4378" s="293" t="s">
        <v>198</v>
      </c>
      <c r="G4378" s="293" t="s">
        <v>7</v>
      </c>
      <c r="H4378" s="544" t="s">
        <v>5817</v>
      </c>
      <c r="I4378" s="293" t="s">
        <v>164</v>
      </c>
      <c r="J4378" s="256" t="s">
        <v>5871</v>
      </c>
      <c r="K4378" s="293" t="s">
        <v>1749</v>
      </c>
      <c r="L4378" s="251" t="s">
        <v>5831</v>
      </c>
      <c r="M4378" s="298" t="s">
        <v>1164</v>
      </c>
      <c r="N4378" s="353">
        <v>468</v>
      </c>
      <c r="O4378" s="296"/>
      <c r="P4378" s="297"/>
      <c r="Q4378" s="293"/>
      <c r="R4378" s="293"/>
      <c r="S4378" s="293"/>
    </row>
    <row r="4379" spans="2:19" ht="15">
      <c r="B4379" s="247">
        <f t="shared" si="50"/>
        <v>7783</v>
      </c>
      <c r="C4379" s="293" t="s">
        <v>429</v>
      </c>
      <c r="D4379" s="294" t="s">
        <v>2772</v>
      </c>
      <c r="E4379" s="267">
        <v>4450</v>
      </c>
      <c r="F4379" s="293" t="s">
        <v>255</v>
      </c>
      <c r="G4379" s="293" t="s">
        <v>7</v>
      </c>
      <c r="H4379" s="544" t="s">
        <v>7624</v>
      </c>
      <c r="I4379" s="293" t="s">
        <v>383</v>
      </c>
      <c r="J4379" s="256" t="s">
        <v>7635</v>
      </c>
      <c r="K4379" s="293" t="s">
        <v>1770</v>
      </c>
      <c r="L4379" s="251" t="s">
        <v>7629</v>
      </c>
      <c r="M4379" s="298" t="s">
        <v>2771</v>
      </c>
      <c r="N4379" s="353">
        <v>383</v>
      </c>
      <c r="O4379" s="296"/>
      <c r="P4379" s="297"/>
      <c r="Q4379" s="293"/>
      <c r="R4379" s="293"/>
      <c r="S4379" s="293"/>
    </row>
    <row r="4380" spans="2:19" ht="15">
      <c r="B4380" s="247">
        <f t="shared" si="50"/>
        <v>7784</v>
      </c>
      <c r="C4380" s="293" t="s">
        <v>7253</v>
      </c>
      <c r="D4380" s="294" t="s">
        <v>7267</v>
      </c>
      <c r="E4380" s="267">
        <v>3472</v>
      </c>
      <c r="F4380" s="293" t="s">
        <v>255</v>
      </c>
      <c r="G4380" s="293" t="s">
        <v>7</v>
      </c>
      <c r="H4380" s="544" t="s">
        <v>7624</v>
      </c>
      <c r="I4380" s="293" t="s">
        <v>164</v>
      </c>
      <c r="J4380" s="256" t="s">
        <v>2554</v>
      </c>
      <c r="K4380" s="293" t="s">
        <v>1774</v>
      </c>
      <c r="L4380" s="251" t="s">
        <v>7630</v>
      </c>
      <c r="M4380" s="298" t="s">
        <v>7266</v>
      </c>
      <c r="N4380" s="353">
        <v>782</v>
      </c>
      <c r="O4380" s="296"/>
      <c r="P4380" s="297"/>
      <c r="Q4380" s="293"/>
      <c r="R4380" s="293"/>
      <c r="S4380" s="293"/>
    </row>
    <row r="4381" spans="2:19" ht="15.6" thickBot="1">
      <c r="B4381" s="247">
        <f t="shared" si="50"/>
        <v>7785</v>
      </c>
      <c r="C4381" s="293" t="s">
        <v>429</v>
      </c>
      <c r="D4381" s="294" t="s">
        <v>422</v>
      </c>
      <c r="E4381" s="267">
        <v>10000</v>
      </c>
      <c r="F4381" s="293" t="s">
        <v>518</v>
      </c>
      <c r="G4381" s="293" t="s">
        <v>7</v>
      </c>
      <c r="H4381" s="544" t="s">
        <v>7624</v>
      </c>
      <c r="I4381" s="293" t="s">
        <v>224</v>
      </c>
      <c r="J4381" s="256" t="s">
        <v>7636</v>
      </c>
      <c r="K4381" s="293" t="s">
        <v>1751</v>
      </c>
      <c r="L4381" s="251" t="s">
        <v>7631</v>
      </c>
      <c r="M4381" s="298" t="s">
        <v>825</v>
      </c>
      <c r="N4381" s="353">
        <v>220</v>
      </c>
      <c r="O4381" s="296"/>
      <c r="P4381" s="297"/>
      <c r="Q4381" s="293"/>
      <c r="R4381" s="293"/>
      <c r="S4381" s="293"/>
    </row>
    <row r="4382" spans="2:19" ht="15.6" thickBot="1">
      <c r="B4382" s="247" t="s">
        <v>7639</v>
      </c>
      <c r="C4382" s="663" t="s">
        <v>7253</v>
      </c>
      <c r="D4382" s="294" t="s">
        <v>7288</v>
      </c>
      <c r="E4382" s="267">
        <v>3742</v>
      </c>
      <c r="F4382" s="293" t="s">
        <v>255</v>
      </c>
      <c r="G4382" s="293" t="s">
        <v>7</v>
      </c>
      <c r="H4382" s="544" t="s">
        <v>7624</v>
      </c>
      <c r="I4382" s="293" t="s">
        <v>164</v>
      </c>
      <c r="J4382" s="256" t="s">
        <v>2554</v>
      </c>
      <c r="K4382" s="293" t="s">
        <v>1774</v>
      </c>
      <c r="L4382" s="251" t="s">
        <v>7632</v>
      </c>
      <c r="M4382" s="298" t="s">
        <v>7287</v>
      </c>
      <c r="N4382" s="353">
        <v>767</v>
      </c>
      <c r="O4382" s="296"/>
      <c r="P4382" s="297"/>
      <c r="Q4382" s="293"/>
      <c r="R4382" s="293"/>
      <c r="S4382" s="293"/>
    </row>
    <row r="4383" spans="2:19" ht="15">
      <c r="B4383" s="247" t="s">
        <v>7640</v>
      </c>
      <c r="C4383" s="293" t="s">
        <v>429</v>
      </c>
      <c r="D4383" s="294" t="s">
        <v>767</v>
      </c>
      <c r="E4383" s="267">
        <v>3000</v>
      </c>
      <c r="F4383" s="293" t="s">
        <v>198</v>
      </c>
      <c r="G4383" s="293" t="s">
        <v>7</v>
      </c>
      <c r="H4383" s="544" t="s">
        <v>7624</v>
      </c>
      <c r="I4383" s="293" t="s">
        <v>164</v>
      </c>
      <c r="J4383" s="256" t="s">
        <v>7723</v>
      </c>
      <c r="K4383" s="293" t="s">
        <v>1749</v>
      </c>
      <c r="L4383" s="251" t="s">
        <v>7633</v>
      </c>
      <c r="M4383" s="298" t="s">
        <v>852</v>
      </c>
      <c r="N4383" s="353">
        <v>788</v>
      </c>
      <c r="O4383" s="296"/>
      <c r="P4383" s="297"/>
      <c r="Q4383" s="293"/>
      <c r="R4383" s="293"/>
      <c r="S4383" s="293"/>
    </row>
    <row r="4384" spans="2:19" ht="15">
      <c r="B4384" s="247">
        <f>B4381+1</f>
        <v>7786</v>
      </c>
      <c r="C4384" s="293"/>
      <c r="D4384" s="294" t="s">
        <v>3237</v>
      </c>
      <c r="E4384" s="267"/>
      <c r="F4384" s="293"/>
      <c r="G4384" s="293"/>
      <c r="H4384" s="544"/>
      <c r="I4384" s="293"/>
      <c r="J4384" s="256"/>
      <c r="K4384" s="293"/>
      <c r="L4384" s="251"/>
      <c r="M4384" s="298"/>
      <c r="N4384" s="353"/>
      <c r="O4384" s="296"/>
      <c r="P4384" s="297"/>
      <c r="Q4384" s="293"/>
      <c r="R4384" s="293"/>
      <c r="S4384" s="293"/>
    </row>
    <row r="4385" spans="2:19" ht="15">
      <c r="B4385" s="247">
        <f t="shared" ref="B4385:B4392" si="51">B4384+1</f>
        <v>7787</v>
      </c>
      <c r="C4385" s="293"/>
      <c r="D4385" s="294" t="s">
        <v>3237</v>
      </c>
      <c r="E4385" s="267"/>
      <c r="F4385" s="293"/>
      <c r="G4385" s="293"/>
      <c r="H4385" s="544"/>
      <c r="I4385" s="293"/>
      <c r="J4385" s="256"/>
      <c r="K4385" s="293"/>
      <c r="L4385" s="251"/>
      <c r="M4385" s="298"/>
      <c r="N4385" s="353"/>
      <c r="O4385" s="296"/>
      <c r="P4385" s="297"/>
      <c r="Q4385" s="293"/>
      <c r="R4385" s="293"/>
      <c r="S4385" s="293"/>
    </row>
    <row r="4386" spans="2:19" ht="15">
      <c r="B4386" s="247">
        <f t="shared" si="51"/>
        <v>7788</v>
      </c>
      <c r="C4386" s="293"/>
      <c r="D4386" s="294" t="s">
        <v>3237</v>
      </c>
      <c r="E4386" s="267"/>
      <c r="F4386" s="293"/>
      <c r="G4386" s="293"/>
      <c r="H4386" s="544"/>
      <c r="I4386" s="293"/>
      <c r="J4386" s="256"/>
      <c r="K4386" s="293"/>
      <c r="L4386" s="251"/>
      <c r="M4386" s="298"/>
      <c r="N4386" s="353"/>
      <c r="O4386" s="296"/>
      <c r="P4386" s="297"/>
      <c r="Q4386" s="293"/>
      <c r="R4386" s="293"/>
      <c r="S4386" s="293"/>
    </row>
    <row r="4387" spans="2:19" ht="15">
      <c r="B4387" s="247">
        <f t="shared" si="51"/>
        <v>7789</v>
      </c>
      <c r="C4387" s="293" t="s">
        <v>429</v>
      </c>
      <c r="D4387" s="294" t="s">
        <v>2933</v>
      </c>
      <c r="E4387" s="267">
        <v>6000</v>
      </c>
      <c r="F4387" s="293" t="s">
        <v>198</v>
      </c>
      <c r="G4387" s="293" t="s">
        <v>7</v>
      </c>
      <c r="H4387" s="544">
        <v>45544</v>
      </c>
      <c r="I4387" s="293" t="s">
        <v>224</v>
      </c>
      <c r="J4387" s="256" t="s">
        <v>224</v>
      </c>
      <c r="K4387" s="293" t="s">
        <v>1749</v>
      </c>
      <c r="L4387" s="251">
        <v>2141497</v>
      </c>
      <c r="M4387" s="298" t="s">
        <v>2932</v>
      </c>
      <c r="N4387" s="353">
        <v>445</v>
      </c>
      <c r="O4387" s="296"/>
      <c r="P4387" s="297"/>
      <c r="Q4387" s="293"/>
      <c r="R4387" s="293"/>
      <c r="S4387" s="293"/>
    </row>
    <row r="4388" spans="2:19" ht="15">
      <c r="B4388" s="247">
        <f t="shared" si="51"/>
        <v>7790</v>
      </c>
      <c r="C4388" s="293" t="s">
        <v>427</v>
      </c>
      <c r="D4388" s="294" t="s">
        <v>6287</v>
      </c>
      <c r="E4388" s="267">
        <v>21000</v>
      </c>
      <c r="F4388" s="293" t="s">
        <v>303</v>
      </c>
      <c r="G4388" s="293" t="s">
        <v>7</v>
      </c>
      <c r="H4388" s="544">
        <v>45539</v>
      </c>
      <c r="I4388" s="293" t="s">
        <v>634</v>
      </c>
      <c r="J4388" s="256" t="s">
        <v>7641</v>
      </c>
      <c r="K4388" s="293" t="s">
        <v>903</v>
      </c>
      <c r="L4388" s="251">
        <v>876860</v>
      </c>
      <c r="M4388" s="298" t="s">
        <v>6286</v>
      </c>
      <c r="N4388" s="353">
        <v>658</v>
      </c>
      <c r="O4388" s="296"/>
      <c r="P4388" s="297"/>
      <c r="Q4388" s="293"/>
      <c r="R4388" s="293"/>
      <c r="S4388" s="293"/>
    </row>
    <row r="4389" spans="2:19" ht="15">
      <c r="B4389" s="247">
        <f t="shared" si="51"/>
        <v>7791</v>
      </c>
      <c r="C4389" s="293" t="s">
        <v>429</v>
      </c>
      <c r="D4389" s="294" t="s">
        <v>90</v>
      </c>
      <c r="E4389" s="267">
        <v>600</v>
      </c>
      <c r="F4389" s="293" t="s">
        <v>166</v>
      </c>
      <c r="G4389" s="293" t="s">
        <v>7</v>
      </c>
      <c r="H4389" s="544" t="s">
        <v>7645</v>
      </c>
      <c r="I4389" s="293" t="s">
        <v>383</v>
      </c>
      <c r="J4389" s="256" t="s">
        <v>7655</v>
      </c>
      <c r="K4389" s="293" t="s">
        <v>903</v>
      </c>
      <c r="L4389" s="251" t="s">
        <v>7646</v>
      </c>
      <c r="M4389" s="298" t="s">
        <v>91</v>
      </c>
      <c r="N4389" s="353">
        <v>218</v>
      </c>
      <c r="O4389" s="296"/>
      <c r="P4389" s="297"/>
      <c r="Q4389" s="293"/>
      <c r="R4389" s="293"/>
      <c r="S4389" s="293"/>
    </row>
    <row r="4390" spans="2:19" ht="15">
      <c r="B4390" s="247">
        <f t="shared" si="51"/>
        <v>7792</v>
      </c>
      <c r="C4390" s="293" t="s">
        <v>294</v>
      </c>
      <c r="D4390" s="294" t="s">
        <v>6567</v>
      </c>
      <c r="E4390" s="267">
        <v>8500</v>
      </c>
      <c r="F4390" s="293" t="s">
        <v>2038</v>
      </c>
      <c r="G4390" s="293" t="s">
        <v>7</v>
      </c>
      <c r="H4390" s="544" t="s">
        <v>7645</v>
      </c>
      <c r="I4390" s="293" t="s">
        <v>164</v>
      </c>
      <c r="J4390" s="256" t="s">
        <v>694</v>
      </c>
      <c r="K4390" s="293" t="s">
        <v>1772</v>
      </c>
      <c r="L4390" s="251" t="s">
        <v>7647</v>
      </c>
      <c r="M4390" s="298" t="s">
        <v>6566</v>
      </c>
      <c r="N4390" s="353">
        <v>689</v>
      </c>
      <c r="O4390" s="296"/>
      <c r="P4390" s="297"/>
      <c r="Q4390" s="293"/>
      <c r="R4390" s="293"/>
      <c r="S4390" s="293"/>
    </row>
    <row r="4391" spans="2:19" ht="15">
      <c r="B4391" s="247">
        <f t="shared" si="51"/>
        <v>7793</v>
      </c>
      <c r="C4391" s="293" t="s">
        <v>429</v>
      </c>
      <c r="D4391" s="294" t="s">
        <v>4468</v>
      </c>
      <c r="E4391" s="267">
        <v>118998.04</v>
      </c>
      <c r="F4391" s="293" t="s">
        <v>255</v>
      </c>
      <c r="G4391" s="293" t="s">
        <v>7</v>
      </c>
      <c r="H4391" s="544" t="s">
        <v>7645</v>
      </c>
      <c r="I4391" s="293" t="s">
        <v>634</v>
      </c>
      <c r="J4391" s="256" t="s">
        <v>7656</v>
      </c>
      <c r="K4391" s="293" t="s">
        <v>2038</v>
      </c>
      <c r="L4391" s="251" t="s">
        <v>7648</v>
      </c>
      <c r="M4391" s="298" t="s">
        <v>2834</v>
      </c>
      <c r="N4391" s="353">
        <v>411</v>
      </c>
      <c r="O4391" s="296"/>
      <c r="P4391" s="297"/>
      <c r="Q4391" s="293"/>
      <c r="R4391" s="293"/>
      <c r="S4391" s="293"/>
    </row>
    <row r="4392" spans="2:19" ht="15">
      <c r="B4392" s="247">
        <f t="shared" si="51"/>
        <v>7794</v>
      </c>
      <c r="C4392" s="293" t="s">
        <v>429</v>
      </c>
      <c r="D4392" s="294" t="s">
        <v>6242</v>
      </c>
      <c r="E4392" s="267">
        <v>2000</v>
      </c>
      <c r="F4392" s="293" t="s">
        <v>163</v>
      </c>
      <c r="G4392" s="293" t="s">
        <v>7</v>
      </c>
      <c r="H4392" s="544" t="s">
        <v>7642</v>
      </c>
      <c r="I4392" s="293" t="s">
        <v>164</v>
      </c>
      <c r="J4392" s="256" t="s">
        <v>3427</v>
      </c>
      <c r="K4392" s="293" t="s">
        <v>1751</v>
      </c>
      <c r="L4392" s="251" t="s">
        <v>7649</v>
      </c>
      <c r="M4392" s="298" t="s">
        <v>6241</v>
      </c>
      <c r="N4392" s="353">
        <v>655</v>
      </c>
      <c r="O4392" s="296"/>
      <c r="P4392" s="297"/>
      <c r="Q4392" s="293"/>
      <c r="R4392" s="293"/>
      <c r="S4392" s="293"/>
    </row>
    <row r="4393" spans="2:19" ht="15">
      <c r="B4393" s="247" t="s">
        <v>7661</v>
      </c>
      <c r="C4393" s="293" t="s">
        <v>429</v>
      </c>
      <c r="D4393" s="294" t="s">
        <v>639</v>
      </c>
      <c r="E4393" s="267">
        <v>1400</v>
      </c>
      <c r="F4393" s="293" t="s">
        <v>6964</v>
      </c>
      <c r="G4393" s="293" t="s">
        <v>7</v>
      </c>
      <c r="H4393" s="544" t="s">
        <v>7642</v>
      </c>
      <c r="I4393" s="293" t="s">
        <v>383</v>
      </c>
      <c r="J4393" s="256" t="s">
        <v>7657</v>
      </c>
      <c r="K4393" s="293" t="s">
        <v>1751</v>
      </c>
      <c r="L4393" s="251" t="s">
        <v>7650</v>
      </c>
      <c r="M4393" s="298" t="s">
        <v>2022</v>
      </c>
      <c r="N4393" s="353">
        <v>352</v>
      </c>
      <c r="O4393" s="296"/>
      <c r="P4393" s="297"/>
      <c r="Q4393" s="293"/>
      <c r="R4393" s="293"/>
      <c r="S4393" s="293"/>
    </row>
    <row r="4394" spans="2:19" ht="15">
      <c r="B4394" s="247" t="s">
        <v>7662</v>
      </c>
      <c r="C4394" s="293" t="s">
        <v>429</v>
      </c>
      <c r="D4394" s="294" t="s">
        <v>4523</v>
      </c>
      <c r="E4394" s="267">
        <v>650</v>
      </c>
      <c r="F4394" s="293" t="s">
        <v>166</v>
      </c>
      <c r="G4394" s="293" t="s">
        <v>7</v>
      </c>
      <c r="H4394" s="544" t="s">
        <v>7642</v>
      </c>
      <c r="I4394" s="293" t="s">
        <v>7658</v>
      </c>
      <c r="J4394" s="256" t="s">
        <v>7635</v>
      </c>
      <c r="K4394" s="293" t="s">
        <v>1770</v>
      </c>
      <c r="L4394" s="251" t="s">
        <v>7651</v>
      </c>
      <c r="M4394" s="298" t="s">
        <v>4522</v>
      </c>
      <c r="N4394" s="353">
        <v>496</v>
      </c>
      <c r="O4394" s="296"/>
      <c r="P4394" s="297"/>
      <c r="Q4394" s="293"/>
      <c r="R4394" s="293"/>
      <c r="S4394" s="293"/>
    </row>
    <row r="4395" spans="2:19" ht="15">
      <c r="B4395" s="247">
        <f>B4392+1</f>
        <v>7795</v>
      </c>
      <c r="C4395" s="293" t="s">
        <v>429</v>
      </c>
      <c r="D4395" s="294" t="s">
        <v>6719</v>
      </c>
      <c r="E4395" s="267">
        <v>3775</v>
      </c>
      <c r="F4395" s="293" t="s">
        <v>518</v>
      </c>
      <c r="G4395" s="293" t="s">
        <v>7</v>
      </c>
      <c r="H4395" s="544" t="s">
        <v>7642</v>
      </c>
      <c r="I4395" s="293" t="s">
        <v>383</v>
      </c>
      <c r="J4395" s="256" t="s">
        <v>7655</v>
      </c>
      <c r="K4395" s="293" t="s">
        <v>1771</v>
      </c>
      <c r="L4395" s="251" t="s">
        <v>7652</v>
      </c>
      <c r="M4395" s="298" t="s">
        <v>4286</v>
      </c>
      <c r="N4395" s="353">
        <v>480</v>
      </c>
      <c r="O4395" s="296"/>
      <c r="P4395" s="297"/>
      <c r="Q4395" s="293"/>
      <c r="R4395" s="293"/>
      <c r="S4395" s="293"/>
    </row>
    <row r="4396" spans="2:19" ht="15">
      <c r="B4396" s="247">
        <f t="shared" ref="B4396:B4427" si="52">B4395+1</f>
        <v>7796</v>
      </c>
      <c r="C4396" s="293" t="s">
        <v>429</v>
      </c>
      <c r="D4396" s="294" t="s">
        <v>6436</v>
      </c>
      <c r="E4396" s="267">
        <v>3459.25</v>
      </c>
      <c r="F4396" s="293" t="s">
        <v>198</v>
      </c>
      <c r="G4396" s="293" t="s">
        <v>5631</v>
      </c>
      <c r="H4396" s="544" t="s">
        <v>7643</v>
      </c>
      <c r="I4396" s="293" t="s">
        <v>164</v>
      </c>
      <c r="J4396" s="256" t="s">
        <v>7659</v>
      </c>
      <c r="K4396" s="293" t="s">
        <v>1749</v>
      </c>
      <c r="L4396" s="251" t="s">
        <v>7653</v>
      </c>
      <c r="M4396" s="298" t="s">
        <v>6651</v>
      </c>
      <c r="N4396" s="353">
        <v>682</v>
      </c>
      <c r="O4396" s="296"/>
      <c r="P4396" s="297"/>
      <c r="Q4396" s="293"/>
      <c r="R4396" s="293"/>
      <c r="S4396" s="293"/>
    </row>
    <row r="4397" spans="2:19" ht="15">
      <c r="B4397" s="247">
        <f t="shared" si="52"/>
        <v>7797</v>
      </c>
      <c r="C4397" s="293" t="s">
        <v>429</v>
      </c>
      <c r="D4397" s="294" t="s">
        <v>4468</v>
      </c>
      <c r="E4397" s="267">
        <v>3652.26</v>
      </c>
      <c r="F4397" s="293" t="s">
        <v>303</v>
      </c>
      <c r="G4397" s="293" t="s">
        <v>7</v>
      </c>
      <c r="H4397" s="544" t="s">
        <v>7643</v>
      </c>
      <c r="I4397" s="293" t="s">
        <v>7097</v>
      </c>
      <c r="J4397" s="256" t="s">
        <v>7635</v>
      </c>
      <c r="K4397" s="293" t="s">
        <v>2038</v>
      </c>
      <c r="L4397" s="251" t="s">
        <v>7654</v>
      </c>
      <c r="M4397" s="298" t="s">
        <v>2834</v>
      </c>
      <c r="N4397" s="353">
        <v>411</v>
      </c>
      <c r="O4397" s="296"/>
      <c r="P4397" s="297"/>
      <c r="Q4397" s="293"/>
      <c r="R4397" s="293"/>
      <c r="S4397" s="293"/>
    </row>
    <row r="4398" spans="2:19" ht="15">
      <c r="B4398" s="247">
        <f t="shared" si="52"/>
        <v>7798</v>
      </c>
      <c r="C4398" s="293" t="s">
        <v>429</v>
      </c>
      <c r="D4398" s="294" t="s">
        <v>4272</v>
      </c>
      <c r="E4398" s="267">
        <v>8400</v>
      </c>
      <c r="F4398" s="293" t="s">
        <v>518</v>
      </c>
      <c r="G4398" s="293" t="s">
        <v>4314</v>
      </c>
      <c r="H4398" s="544">
        <v>45554</v>
      </c>
      <c r="I4398" s="293" t="s">
        <v>164</v>
      </c>
      <c r="J4398" s="256" t="s">
        <v>7660</v>
      </c>
      <c r="K4398" s="293" t="s">
        <v>1771</v>
      </c>
      <c r="L4398" s="251">
        <v>1</v>
      </c>
      <c r="M4398" s="298" t="s">
        <v>4271</v>
      </c>
      <c r="N4398" s="353">
        <v>476</v>
      </c>
      <c r="O4398" s="296"/>
      <c r="P4398" s="297"/>
      <c r="Q4398" s="293"/>
      <c r="R4398" s="293"/>
      <c r="S4398" s="293"/>
    </row>
    <row r="4399" spans="2:19" ht="15">
      <c r="B4399" s="247">
        <f t="shared" si="52"/>
        <v>7799</v>
      </c>
      <c r="C4399" s="293" t="s">
        <v>429</v>
      </c>
      <c r="D4399" s="294" t="s">
        <v>4272</v>
      </c>
      <c r="E4399" s="267">
        <v>3000</v>
      </c>
      <c r="F4399" s="293" t="s">
        <v>518</v>
      </c>
      <c r="G4399" s="293" t="s">
        <v>38</v>
      </c>
      <c r="H4399" s="544">
        <v>45554</v>
      </c>
      <c r="I4399" s="293" t="s">
        <v>187</v>
      </c>
      <c r="J4399" s="256" t="s">
        <v>1749</v>
      </c>
      <c r="K4399" s="293" t="s">
        <v>1749</v>
      </c>
      <c r="L4399" s="251">
        <v>2</v>
      </c>
      <c r="M4399" s="298" t="s">
        <v>4271</v>
      </c>
      <c r="N4399" s="353">
        <v>790</v>
      </c>
      <c r="O4399" s="296"/>
      <c r="P4399" s="297"/>
      <c r="Q4399" s="293"/>
      <c r="R4399" s="293"/>
      <c r="S4399" s="293"/>
    </row>
    <row r="4400" spans="2:19" ht="15">
      <c r="B4400" s="247">
        <f t="shared" si="52"/>
        <v>7800</v>
      </c>
      <c r="C4400" s="293" t="s">
        <v>7253</v>
      </c>
      <c r="D4400" s="294" t="s">
        <v>7258</v>
      </c>
      <c r="E4400" s="267">
        <v>3472</v>
      </c>
      <c r="F4400" s="293" t="s">
        <v>255</v>
      </c>
      <c r="G4400" s="293" t="s">
        <v>7</v>
      </c>
      <c r="H4400" s="544" t="s">
        <v>7663</v>
      </c>
      <c r="I4400" s="293" t="s">
        <v>164</v>
      </c>
      <c r="J4400" s="256" t="s">
        <v>6537</v>
      </c>
      <c r="K4400" s="293" t="s">
        <v>1774</v>
      </c>
      <c r="L4400" s="251" t="s">
        <v>7673</v>
      </c>
      <c r="M4400" s="298" t="s">
        <v>7257</v>
      </c>
      <c r="N4400" s="353">
        <v>772</v>
      </c>
      <c r="O4400" s="296"/>
      <c r="P4400" s="297"/>
      <c r="Q4400" s="293"/>
      <c r="R4400" s="293"/>
      <c r="S4400" s="293"/>
    </row>
    <row r="4401" spans="2:19" ht="15">
      <c r="B4401" s="247">
        <f t="shared" si="52"/>
        <v>7801</v>
      </c>
      <c r="C4401" s="293" t="s">
        <v>429</v>
      </c>
      <c r="D4401" s="294" t="s">
        <v>6944</v>
      </c>
      <c r="E4401" s="267">
        <v>3497</v>
      </c>
      <c r="F4401" s="293" t="s">
        <v>865</v>
      </c>
      <c r="G4401" s="293" t="s">
        <v>7</v>
      </c>
      <c r="H4401" s="544" t="s">
        <v>7668</v>
      </c>
      <c r="I4401" s="293" t="s">
        <v>164</v>
      </c>
      <c r="J4401" s="256" t="s">
        <v>5070</v>
      </c>
      <c r="K4401" s="293" t="s">
        <v>1770</v>
      </c>
      <c r="L4401" s="251" t="s">
        <v>7674</v>
      </c>
      <c r="M4401" s="298" t="s">
        <v>6943</v>
      </c>
      <c r="N4401" s="353">
        <v>724</v>
      </c>
      <c r="O4401" s="296"/>
      <c r="P4401" s="297"/>
      <c r="Q4401" s="293"/>
      <c r="R4401" s="293"/>
      <c r="S4401" s="293"/>
    </row>
    <row r="4402" spans="2:19" ht="15">
      <c r="B4402" s="247">
        <f t="shared" si="52"/>
        <v>7802</v>
      </c>
      <c r="C4402" s="293" t="s">
        <v>429</v>
      </c>
      <c r="D4402" s="294" t="s">
        <v>3860</v>
      </c>
      <c r="E4402" s="267">
        <v>3497</v>
      </c>
      <c r="F4402" s="293" t="s">
        <v>865</v>
      </c>
      <c r="G4402" s="293" t="s">
        <v>7</v>
      </c>
      <c r="H4402" s="544" t="s">
        <v>7668</v>
      </c>
      <c r="I4402" s="293" t="s">
        <v>164</v>
      </c>
      <c r="J4402" s="256" t="s">
        <v>3609</v>
      </c>
      <c r="K4402" s="293" t="s">
        <v>1770</v>
      </c>
      <c r="L4402" s="251" t="s">
        <v>7675</v>
      </c>
      <c r="M4402" s="298" t="s">
        <v>6663</v>
      </c>
      <c r="N4402" s="353">
        <v>461</v>
      </c>
      <c r="O4402" s="296"/>
      <c r="P4402" s="297"/>
      <c r="Q4402" s="293"/>
      <c r="R4402" s="293"/>
      <c r="S4402" s="293"/>
    </row>
    <row r="4403" spans="2:19" ht="15">
      <c r="B4403" s="247">
        <f t="shared" si="52"/>
        <v>7803</v>
      </c>
      <c r="C4403" s="293" t="s">
        <v>429</v>
      </c>
      <c r="D4403" s="294" t="s">
        <v>4517</v>
      </c>
      <c r="E4403" s="267">
        <v>2800</v>
      </c>
      <c r="F4403" s="293" t="s">
        <v>198</v>
      </c>
      <c r="G4403" s="293" t="s">
        <v>7</v>
      </c>
      <c r="H4403" s="544" t="s">
        <v>7668</v>
      </c>
      <c r="I4403" s="293" t="s">
        <v>164</v>
      </c>
      <c r="J4403" s="256" t="s">
        <v>7451</v>
      </c>
      <c r="K4403" s="293" t="s">
        <v>1749</v>
      </c>
      <c r="L4403" s="251" t="s">
        <v>7676</v>
      </c>
      <c r="M4403" s="298" t="s">
        <v>4516</v>
      </c>
      <c r="N4403" s="353">
        <v>495</v>
      </c>
      <c r="O4403" s="296"/>
      <c r="P4403" s="297"/>
      <c r="Q4403" s="293"/>
      <c r="R4403" s="293"/>
      <c r="S4403" s="293"/>
    </row>
    <row r="4404" spans="2:19" ht="15">
      <c r="B4404" s="247">
        <f t="shared" si="52"/>
        <v>7804</v>
      </c>
      <c r="C4404" s="293" t="s">
        <v>429</v>
      </c>
      <c r="D4404" s="294" t="s">
        <v>6467</v>
      </c>
      <c r="E4404" s="267">
        <v>7150</v>
      </c>
      <c r="F4404" s="293" t="s">
        <v>198</v>
      </c>
      <c r="G4404" s="293" t="s">
        <v>5631</v>
      </c>
      <c r="H4404" s="544" t="s">
        <v>7663</v>
      </c>
      <c r="I4404" s="293" t="s">
        <v>164</v>
      </c>
      <c r="J4404" s="256" t="s">
        <v>7691</v>
      </c>
      <c r="K4404" s="293" t="s">
        <v>1749</v>
      </c>
      <c r="L4404" s="251">
        <v>158780</v>
      </c>
      <c r="M4404" s="298" t="s">
        <v>6466</v>
      </c>
      <c r="N4404" s="353">
        <v>582</v>
      </c>
      <c r="O4404" s="296"/>
      <c r="P4404" s="297"/>
      <c r="Q4404" s="293"/>
      <c r="R4404" s="293"/>
      <c r="S4404" s="293"/>
    </row>
    <row r="4405" spans="2:19" ht="15">
      <c r="B4405" s="247">
        <f t="shared" si="52"/>
        <v>7805</v>
      </c>
      <c r="C4405" s="293" t="s">
        <v>429</v>
      </c>
      <c r="D4405" s="294" t="s">
        <v>2195</v>
      </c>
      <c r="E4405" s="267">
        <v>2275</v>
      </c>
      <c r="F4405" s="293" t="s">
        <v>303</v>
      </c>
      <c r="G4405" s="293" t="s">
        <v>7</v>
      </c>
      <c r="H4405" s="544" t="s">
        <v>7663</v>
      </c>
      <c r="I4405" s="293" t="s">
        <v>164</v>
      </c>
      <c r="J4405" s="256" t="s">
        <v>7692</v>
      </c>
      <c r="K4405" s="293" t="s">
        <v>1775</v>
      </c>
      <c r="L4405" s="251" t="s">
        <v>7677</v>
      </c>
      <c r="M4405" s="298" t="s">
        <v>2196</v>
      </c>
      <c r="N4405" s="353">
        <v>364</v>
      </c>
      <c r="O4405" s="296"/>
      <c r="P4405" s="297"/>
      <c r="Q4405" s="293"/>
      <c r="R4405" s="293"/>
      <c r="S4405" s="293"/>
    </row>
    <row r="4406" spans="2:19" ht="15">
      <c r="B4406" s="247">
        <f t="shared" si="52"/>
        <v>7806</v>
      </c>
      <c r="C4406" s="293" t="s">
        <v>429</v>
      </c>
      <c r="D4406" s="294" t="s">
        <v>517</v>
      </c>
      <c r="E4406" s="267">
        <v>3450</v>
      </c>
      <c r="F4406" s="293" t="s">
        <v>198</v>
      </c>
      <c r="G4406" s="293" t="s">
        <v>7</v>
      </c>
      <c r="H4406" s="544" t="s">
        <v>7664</v>
      </c>
      <c r="I4406" s="293" t="s">
        <v>164</v>
      </c>
      <c r="J4406" s="256" t="s">
        <v>3427</v>
      </c>
      <c r="K4406" s="293" t="s">
        <v>1749</v>
      </c>
      <c r="L4406" s="251" t="s">
        <v>7678</v>
      </c>
      <c r="M4406" s="298" t="s">
        <v>841</v>
      </c>
      <c r="N4406" s="353">
        <v>560</v>
      </c>
      <c r="O4406" s="296"/>
      <c r="P4406" s="297"/>
      <c r="Q4406" s="293"/>
      <c r="R4406" s="293"/>
      <c r="S4406" s="293"/>
    </row>
    <row r="4407" spans="2:19" ht="15">
      <c r="B4407" s="247">
        <f t="shared" si="52"/>
        <v>7807</v>
      </c>
      <c r="C4407" s="293" t="s">
        <v>429</v>
      </c>
      <c r="D4407" s="294" t="s">
        <v>5378</v>
      </c>
      <c r="E4407" s="267">
        <v>1500</v>
      </c>
      <c r="F4407" s="293" t="s">
        <v>518</v>
      </c>
      <c r="G4407" s="293" t="s">
        <v>7</v>
      </c>
      <c r="H4407" s="544" t="s">
        <v>7664</v>
      </c>
      <c r="I4407" s="293" t="s">
        <v>164</v>
      </c>
      <c r="J4407" s="256" t="s">
        <v>7795</v>
      </c>
      <c r="K4407" s="293" t="s">
        <v>1771</v>
      </c>
      <c r="L4407" s="251" t="s">
        <v>7679</v>
      </c>
      <c r="M4407" s="298" t="s">
        <v>5377</v>
      </c>
      <c r="N4407" s="353">
        <v>592</v>
      </c>
      <c r="O4407" s="296"/>
      <c r="P4407" s="297"/>
      <c r="Q4407" s="293"/>
      <c r="R4407" s="293"/>
      <c r="S4407" s="293"/>
    </row>
    <row r="4408" spans="2:19" ht="15">
      <c r="B4408" s="247">
        <f t="shared" si="52"/>
        <v>7808</v>
      </c>
      <c r="C4408" s="293" t="s">
        <v>429</v>
      </c>
      <c r="D4408" s="294" t="s">
        <v>6469</v>
      </c>
      <c r="E4408" s="267">
        <v>8000</v>
      </c>
      <c r="F4408" s="293" t="s">
        <v>255</v>
      </c>
      <c r="G4408" s="293" t="s">
        <v>7</v>
      </c>
      <c r="H4408" s="544" t="s">
        <v>7665</v>
      </c>
      <c r="I4408" s="293" t="s">
        <v>257</v>
      </c>
      <c r="J4408" s="256" t="s">
        <v>7635</v>
      </c>
      <c r="K4408" s="293" t="s">
        <v>1774</v>
      </c>
      <c r="L4408" s="251" t="s">
        <v>7680</v>
      </c>
      <c r="M4408" s="298" t="s">
        <v>6468</v>
      </c>
      <c r="N4408" s="353">
        <v>684</v>
      </c>
      <c r="O4408" s="296"/>
      <c r="P4408" s="297"/>
      <c r="Q4408" s="293"/>
      <c r="R4408" s="293"/>
      <c r="S4408" s="293"/>
    </row>
    <row r="4409" spans="2:19" ht="15">
      <c r="B4409" s="247">
        <f t="shared" si="52"/>
        <v>7809</v>
      </c>
      <c r="C4409" s="293" t="s">
        <v>429</v>
      </c>
      <c r="D4409" s="294" t="s">
        <v>2904</v>
      </c>
      <c r="E4409" s="267">
        <v>3500</v>
      </c>
      <c r="F4409" s="293" t="s">
        <v>865</v>
      </c>
      <c r="G4409" s="293" t="s">
        <v>4314</v>
      </c>
      <c r="H4409" s="544" t="s">
        <v>7665</v>
      </c>
      <c r="I4409" s="293" t="s">
        <v>164</v>
      </c>
      <c r="J4409" s="256" t="s">
        <v>4558</v>
      </c>
      <c r="K4409" s="293" t="s">
        <v>1770</v>
      </c>
      <c r="L4409" s="251" t="s">
        <v>7681</v>
      </c>
      <c r="M4409" s="298" t="s">
        <v>2903</v>
      </c>
      <c r="N4409" s="353">
        <v>431</v>
      </c>
      <c r="O4409" s="296"/>
      <c r="P4409" s="297"/>
      <c r="Q4409" s="293"/>
      <c r="R4409" s="293"/>
      <c r="S4409" s="293"/>
    </row>
    <row r="4410" spans="2:19" ht="15">
      <c r="B4410" s="247">
        <f t="shared" si="52"/>
        <v>7810</v>
      </c>
      <c r="C4410" s="293" t="s">
        <v>5557</v>
      </c>
      <c r="D4410" s="294" t="s">
        <v>818</v>
      </c>
      <c r="E4410" s="267">
        <v>2000</v>
      </c>
      <c r="F4410" s="293" t="s">
        <v>6964</v>
      </c>
      <c r="G4410" s="293" t="s">
        <v>5631</v>
      </c>
      <c r="H4410" s="544" t="s">
        <v>7666</v>
      </c>
      <c r="I4410" s="293" t="s">
        <v>164</v>
      </c>
      <c r="J4410" s="256" t="s">
        <v>6398</v>
      </c>
      <c r="K4410" s="293" t="s">
        <v>1770</v>
      </c>
      <c r="L4410" s="251" t="s">
        <v>7682</v>
      </c>
      <c r="M4410" s="298" t="s">
        <v>860</v>
      </c>
      <c r="N4410" s="353">
        <v>731</v>
      </c>
      <c r="O4410" s="296"/>
      <c r="P4410" s="297"/>
      <c r="Q4410" s="293"/>
      <c r="R4410" s="293"/>
      <c r="S4410" s="293"/>
    </row>
    <row r="4411" spans="2:19" ht="15">
      <c r="B4411" s="247">
        <f t="shared" si="52"/>
        <v>7811</v>
      </c>
      <c r="C4411" s="293" t="s">
        <v>5557</v>
      </c>
      <c r="D4411" s="294" t="s">
        <v>5984</v>
      </c>
      <c r="E4411" s="267">
        <v>2000</v>
      </c>
      <c r="F4411" s="293" t="s">
        <v>6964</v>
      </c>
      <c r="G4411" s="293" t="s">
        <v>5631</v>
      </c>
      <c r="H4411" s="544" t="s">
        <v>7666</v>
      </c>
      <c r="I4411" s="293" t="s">
        <v>164</v>
      </c>
      <c r="J4411" s="256" t="s">
        <v>7672</v>
      </c>
      <c r="K4411" s="293" t="s">
        <v>6968</v>
      </c>
      <c r="L4411" s="251" t="s">
        <v>7683</v>
      </c>
      <c r="M4411" s="298" t="s">
        <v>5983</v>
      </c>
      <c r="N4411" s="353">
        <v>730</v>
      </c>
      <c r="O4411" s="296"/>
      <c r="P4411" s="297"/>
      <c r="Q4411" s="293"/>
      <c r="R4411" s="293"/>
      <c r="S4411" s="293"/>
    </row>
    <row r="4412" spans="2:19" ht="15">
      <c r="B4412" s="247">
        <f t="shared" si="52"/>
        <v>7812</v>
      </c>
      <c r="C4412" s="293" t="s">
        <v>5557</v>
      </c>
      <c r="D4412" s="294" t="s">
        <v>5576</v>
      </c>
      <c r="E4412" s="267">
        <v>2000</v>
      </c>
      <c r="F4412" s="293" t="s">
        <v>6964</v>
      </c>
      <c r="G4412" s="293" t="s">
        <v>5631</v>
      </c>
      <c r="H4412" s="544" t="s">
        <v>7666</v>
      </c>
      <c r="I4412" s="293" t="s">
        <v>164</v>
      </c>
      <c r="J4412" s="256" t="s">
        <v>7670</v>
      </c>
      <c r="K4412" s="293" t="s">
        <v>6968</v>
      </c>
      <c r="L4412" s="251" t="s">
        <v>7671</v>
      </c>
      <c r="M4412" s="298" t="s">
        <v>5575</v>
      </c>
      <c r="N4412" s="353">
        <v>736</v>
      </c>
      <c r="O4412" s="296"/>
      <c r="P4412" s="297"/>
      <c r="Q4412" s="293"/>
      <c r="R4412" s="293"/>
      <c r="S4412" s="293"/>
    </row>
    <row r="4413" spans="2:19" ht="15">
      <c r="B4413" s="247">
        <f t="shared" si="52"/>
        <v>7813</v>
      </c>
      <c r="C4413" s="293" t="s">
        <v>5557</v>
      </c>
      <c r="D4413" s="294" t="s">
        <v>5959</v>
      </c>
      <c r="E4413" s="267">
        <v>2000</v>
      </c>
      <c r="F4413" s="293" t="s">
        <v>6964</v>
      </c>
      <c r="G4413" s="293" t="s">
        <v>5631</v>
      </c>
      <c r="H4413" s="544" t="s">
        <v>7666</v>
      </c>
      <c r="I4413" s="293" t="s">
        <v>164</v>
      </c>
      <c r="J4413" s="256" t="s">
        <v>6398</v>
      </c>
      <c r="K4413" s="293" t="s">
        <v>6968</v>
      </c>
      <c r="L4413" s="251" t="s">
        <v>7684</v>
      </c>
      <c r="M4413" s="298" t="s">
        <v>5958</v>
      </c>
      <c r="N4413" s="353">
        <v>737</v>
      </c>
      <c r="O4413" s="296"/>
      <c r="P4413" s="297"/>
      <c r="Q4413" s="293"/>
      <c r="R4413" s="293"/>
      <c r="S4413" s="293"/>
    </row>
    <row r="4414" spans="2:19" ht="15">
      <c r="B4414" s="247">
        <f t="shared" si="52"/>
        <v>7814</v>
      </c>
      <c r="C4414" s="293" t="s">
        <v>5557</v>
      </c>
      <c r="D4414" s="294" t="s">
        <v>5555</v>
      </c>
      <c r="E4414" s="267">
        <v>2000</v>
      </c>
      <c r="F4414" s="293" t="s">
        <v>6964</v>
      </c>
      <c r="G4414" s="293" t="s">
        <v>5631</v>
      </c>
      <c r="H4414" s="544" t="s">
        <v>7666</v>
      </c>
      <c r="I4414" s="293" t="s">
        <v>164</v>
      </c>
      <c r="J4414" s="256" t="s">
        <v>6537</v>
      </c>
      <c r="K4414" s="293" t="s">
        <v>6968</v>
      </c>
      <c r="L4414" s="251" t="s">
        <v>7669</v>
      </c>
      <c r="M4414" s="298" t="s">
        <v>5554</v>
      </c>
      <c r="N4414" s="353">
        <v>734</v>
      </c>
      <c r="O4414" s="296"/>
      <c r="P4414" s="297"/>
      <c r="Q4414" s="293"/>
      <c r="R4414" s="293"/>
      <c r="S4414" s="293"/>
    </row>
    <row r="4415" spans="2:19" ht="15">
      <c r="B4415" s="247">
        <f t="shared" si="52"/>
        <v>7815</v>
      </c>
      <c r="C4415" s="293" t="s">
        <v>429</v>
      </c>
      <c r="D4415" s="294" t="s">
        <v>4272</v>
      </c>
      <c r="E4415" s="267">
        <v>2900</v>
      </c>
      <c r="F4415" s="293" t="s">
        <v>518</v>
      </c>
      <c r="G4415" s="293" t="s">
        <v>7</v>
      </c>
      <c r="H4415" s="544" t="s">
        <v>7666</v>
      </c>
      <c r="I4415" s="293" t="s">
        <v>383</v>
      </c>
      <c r="J4415" s="256" t="s">
        <v>7635</v>
      </c>
      <c r="K4415" s="293" t="s">
        <v>1749</v>
      </c>
      <c r="L4415" s="251" t="s">
        <v>7685</v>
      </c>
      <c r="M4415" s="298" t="s">
        <v>4271</v>
      </c>
      <c r="N4415" s="353">
        <v>790</v>
      </c>
      <c r="O4415" s="296"/>
      <c r="P4415" s="297"/>
      <c r="Q4415" s="293"/>
      <c r="R4415" s="293"/>
      <c r="S4415" s="293"/>
    </row>
    <row r="4416" spans="2:19" ht="15">
      <c r="B4416" s="247">
        <f t="shared" si="52"/>
        <v>7816</v>
      </c>
      <c r="C4416" s="293" t="s">
        <v>429</v>
      </c>
      <c r="D4416" s="294" t="s">
        <v>4468</v>
      </c>
      <c r="E4416" s="267">
        <v>44864.97</v>
      </c>
      <c r="F4416" s="293" t="s">
        <v>2038</v>
      </c>
      <c r="G4416" s="293" t="s">
        <v>7</v>
      </c>
      <c r="H4416" s="544" t="s">
        <v>7667</v>
      </c>
      <c r="I4416" s="293" t="s">
        <v>164</v>
      </c>
      <c r="J4416" s="256" t="s">
        <v>298</v>
      </c>
      <c r="K4416" s="293" t="s">
        <v>2038</v>
      </c>
      <c r="L4416" s="251" t="s">
        <v>7686</v>
      </c>
      <c r="M4416" s="298" t="s">
        <v>2834</v>
      </c>
      <c r="N4416" s="353">
        <v>411</v>
      </c>
      <c r="O4416" s="296"/>
      <c r="P4416" s="297"/>
      <c r="Q4416" s="293"/>
      <c r="R4416" s="293"/>
      <c r="S4416" s="293"/>
    </row>
    <row r="4417" spans="2:19" ht="15">
      <c r="B4417" s="247">
        <f t="shared" si="52"/>
        <v>7817</v>
      </c>
      <c r="C4417" s="293" t="s">
        <v>429</v>
      </c>
      <c r="D4417" s="294" t="s">
        <v>2264</v>
      </c>
      <c r="E4417" s="267">
        <v>10000</v>
      </c>
      <c r="F4417" s="293" t="s">
        <v>163</v>
      </c>
      <c r="G4417" s="293" t="s">
        <v>5631</v>
      </c>
      <c r="H4417" s="544" t="s">
        <v>7667</v>
      </c>
      <c r="I4417" s="293" t="s">
        <v>164</v>
      </c>
      <c r="J4417" s="256" t="s">
        <v>6277</v>
      </c>
      <c r="K4417" s="293" t="s">
        <v>1751</v>
      </c>
      <c r="L4417" s="251" t="s">
        <v>7686</v>
      </c>
      <c r="M4417" s="298" t="s">
        <v>2005</v>
      </c>
      <c r="N4417" s="353">
        <v>342</v>
      </c>
      <c r="O4417" s="296"/>
      <c r="P4417" s="297"/>
      <c r="Q4417" s="293"/>
      <c r="R4417" s="293"/>
      <c r="S4417" s="293"/>
    </row>
    <row r="4418" spans="2:19" ht="15">
      <c r="B4418" s="247">
        <f t="shared" si="52"/>
        <v>7818</v>
      </c>
      <c r="C4418" s="293" t="s">
        <v>429</v>
      </c>
      <c r="D4418" s="294" t="s">
        <v>6727</v>
      </c>
      <c r="E4418" s="267">
        <v>10491</v>
      </c>
      <c r="F4418" s="293" t="s">
        <v>865</v>
      </c>
      <c r="G4418" s="293" t="s">
        <v>7</v>
      </c>
      <c r="H4418" s="544" t="s">
        <v>7667</v>
      </c>
      <c r="I4418" s="293" t="s">
        <v>164</v>
      </c>
      <c r="J4418" s="256" t="s">
        <v>7693</v>
      </c>
      <c r="K4418" s="293" t="s">
        <v>1770</v>
      </c>
      <c r="L4418" s="251" t="s">
        <v>7687</v>
      </c>
      <c r="M4418" s="298" t="s">
        <v>6726</v>
      </c>
      <c r="N4418" s="353">
        <v>700</v>
      </c>
      <c r="O4418" s="296"/>
      <c r="P4418" s="297"/>
      <c r="Q4418" s="293"/>
      <c r="R4418" s="293"/>
      <c r="S4418" s="293"/>
    </row>
    <row r="4419" spans="2:19" ht="15">
      <c r="B4419" s="247">
        <f t="shared" si="52"/>
        <v>7819</v>
      </c>
      <c r="C4419" s="293" t="s">
        <v>429</v>
      </c>
      <c r="D4419" s="294" t="s">
        <v>5324</v>
      </c>
      <c r="E4419" s="267">
        <v>3000</v>
      </c>
      <c r="F4419" s="293" t="s">
        <v>518</v>
      </c>
      <c r="G4419" s="293" t="s">
        <v>7</v>
      </c>
      <c r="H4419" s="544" t="s">
        <v>7667</v>
      </c>
      <c r="I4419" s="293" t="s">
        <v>164</v>
      </c>
      <c r="J4419" s="256" t="s">
        <v>7696</v>
      </c>
      <c r="K4419" s="293" t="s">
        <v>1771</v>
      </c>
      <c r="L4419" s="251" t="s">
        <v>7688</v>
      </c>
      <c r="M4419" s="298" t="s">
        <v>5323</v>
      </c>
      <c r="N4419" s="353">
        <v>589</v>
      </c>
      <c r="O4419" s="296"/>
      <c r="P4419" s="297"/>
      <c r="Q4419" s="293"/>
      <c r="R4419" s="293"/>
      <c r="S4419" s="293"/>
    </row>
    <row r="4420" spans="2:19" ht="15">
      <c r="B4420" s="247">
        <f t="shared" si="52"/>
        <v>7820</v>
      </c>
      <c r="C4420" s="293" t="s">
        <v>294</v>
      </c>
      <c r="D4420" s="294" t="s">
        <v>6650</v>
      </c>
      <c r="E4420" s="267">
        <v>2275</v>
      </c>
      <c r="F4420" s="293" t="s">
        <v>303</v>
      </c>
      <c r="G4420" s="293" t="s">
        <v>7</v>
      </c>
      <c r="H4420" s="544" t="s">
        <v>7667</v>
      </c>
      <c r="I4420" s="293" t="s">
        <v>164</v>
      </c>
      <c r="J4420" s="256" t="s">
        <v>7694</v>
      </c>
      <c r="K4420" s="293" t="s">
        <v>1775</v>
      </c>
      <c r="L4420" s="251" t="s">
        <v>7689</v>
      </c>
      <c r="M4420" s="298" t="s">
        <v>6561</v>
      </c>
      <c r="N4420" s="353">
        <v>687</v>
      </c>
      <c r="O4420" s="296"/>
      <c r="P4420" s="297"/>
      <c r="Q4420" s="293"/>
      <c r="R4420" s="293"/>
      <c r="S4420" s="293"/>
    </row>
    <row r="4421" spans="2:19" ht="15">
      <c r="B4421" s="247">
        <f t="shared" si="52"/>
        <v>7821</v>
      </c>
      <c r="C4421" s="293" t="s">
        <v>429</v>
      </c>
      <c r="D4421" s="294" t="s">
        <v>4525</v>
      </c>
      <c r="E4421" s="267">
        <v>3497</v>
      </c>
      <c r="F4421" s="293" t="s">
        <v>198</v>
      </c>
      <c r="G4421" s="293" t="s">
        <v>7</v>
      </c>
      <c r="H4421" s="544" t="s">
        <v>7667</v>
      </c>
      <c r="I4421" s="293" t="s">
        <v>164</v>
      </c>
      <c r="J4421" s="256" t="s">
        <v>4532</v>
      </c>
      <c r="K4421" s="293" t="s">
        <v>1749</v>
      </c>
      <c r="L4421" s="251" t="s">
        <v>7690</v>
      </c>
      <c r="M4421" s="298" t="s">
        <v>4524</v>
      </c>
      <c r="N4421" s="353">
        <v>497</v>
      </c>
      <c r="O4421" s="296"/>
      <c r="P4421" s="297"/>
      <c r="Q4421" s="293"/>
      <c r="R4421" s="293"/>
      <c r="S4421" s="293"/>
    </row>
    <row r="4422" spans="2:19" ht="15">
      <c r="B4422" s="247">
        <f t="shared" si="52"/>
        <v>7822</v>
      </c>
      <c r="C4422" s="293" t="s">
        <v>429</v>
      </c>
      <c r="D4422" s="294" t="s">
        <v>778</v>
      </c>
      <c r="E4422" s="267">
        <v>2250</v>
      </c>
      <c r="F4422" s="293" t="s">
        <v>198</v>
      </c>
      <c r="G4422" s="293" t="s">
        <v>7</v>
      </c>
      <c r="H4422" s="544" t="s">
        <v>7645</v>
      </c>
      <c r="I4422" s="293" t="s">
        <v>402</v>
      </c>
      <c r="J4422" s="256" t="s">
        <v>7695</v>
      </c>
      <c r="K4422" s="293" t="s">
        <v>1749</v>
      </c>
      <c r="L4422" s="251" t="s">
        <v>7646</v>
      </c>
      <c r="M4422" s="298" t="s">
        <v>858</v>
      </c>
      <c r="N4422" s="353">
        <v>317</v>
      </c>
      <c r="O4422" s="296"/>
      <c r="P4422" s="297"/>
      <c r="Q4422" s="293"/>
      <c r="R4422" s="293"/>
      <c r="S4422" s="293"/>
    </row>
    <row r="4423" spans="2:19" ht="15">
      <c r="B4423" s="247">
        <f t="shared" si="52"/>
        <v>7823</v>
      </c>
      <c r="C4423" s="293" t="s">
        <v>429</v>
      </c>
      <c r="D4423" s="294" t="s">
        <v>6222</v>
      </c>
      <c r="E4423" s="267">
        <v>2000</v>
      </c>
      <c r="F4423" s="293" t="s">
        <v>163</v>
      </c>
      <c r="G4423" s="293" t="s">
        <v>7</v>
      </c>
      <c r="H4423" s="544" t="s">
        <v>7597</v>
      </c>
      <c r="I4423" s="293" t="s">
        <v>164</v>
      </c>
      <c r="J4423" s="256" t="s">
        <v>5253</v>
      </c>
      <c r="K4423" s="293" t="s">
        <v>1751</v>
      </c>
      <c r="L4423" s="251" t="s">
        <v>7699</v>
      </c>
      <c r="M4423" s="298" t="s">
        <v>6221</v>
      </c>
      <c r="N4423" s="353">
        <v>652</v>
      </c>
      <c r="O4423" s="296"/>
      <c r="P4423" s="297"/>
      <c r="Q4423" s="293"/>
      <c r="R4423" s="293"/>
      <c r="S4423" s="293"/>
    </row>
    <row r="4424" spans="2:19" ht="15">
      <c r="B4424" s="247">
        <f t="shared" si="52"/>
        <v>7824</v>
      </c>
      <c r="C4424" s="293" t="s">
        <v>429</v>
      </c>
      <c r="D4424" s="294" t="s">
        <v>6696</v>
      </c>
      <c r="E4424" s="267">
        <v>2275</v>
      </c>
      <c r="F4424" s="293" t="s">
        <v>303</v>
      </c>
      <c r="G4424" s="293" t="s">
        <v>7</v>
      </c>
      <c r="H4424" s="544" t="s">
        <v>7698</v>
      </c>
      <c r="I4424" s="293" t="s">
        <v>164</v>
      </c>
      <c r="J4424" s="256" t="s">
        <v>7702</v>
      </c>
      <c r="K4424" s="293" t="s">
        <v>1775</v>
      </c>
      <c r="L4424" s="251" t="s">
        <v>7700</v>
      </c>
      <c r="M4424" s="298" t="s">
        <v>6695</v>
      </c>
      <c r="N4424" s="353">
        <v>698</v>
      </c>
      <c r="O4424" s="296"/>
      <c r="P4424" s="297"/>
      <c r="Q4424" s="293"/>
      <c r="R4424" s="293"/>
      <c r="S4424" s="293"/>
    </row>
    <row r="4425" spans="2:19" ht="15">
      <c r="B4425" s="247">
        <f t="shared" si="52"/>
        <v>7825</v>
      </c>
      <c r="C4425" s="293" t="s">
        <v>7253</v>
      </c>
      <c r="D4425" s="294" t="s">
        <v>7279</v>
      </c>
      <c r="E4425" s="267">
        <v>3472</v>
      </c>
      <c r="F4425" s="293" t="s">
        <v>255</v>
      </c>
      <c r="G4425" s="293" t="s">
        <v>7</v>
      </c>
      <c r="H4425" s="544">
        <v>45562</v>
      </c>
      <c r="I4425" s="293" t="s">
        <v>164</v>
      </c>
      <c r="J4425" s="256" t="s">
        <v>6537</v>
      </c>
      <c r="K4425" s="293" t="s">
        <v>1774</v>
      </c>
      <c r="L4425" s="251" t="s">
        <v>7701</v>
      </c>
      <c r="M4425" s="298" t="s">
        <v>7278</v>
      </c>
      <c r="N4425" s="353">
        <v>774</v>
      </c>
      <c r="O4425" s="296"/>
      <c r="P4425" s="297"/>
      <c r="Q4425" s="293"/>
      <c r="R4425" s="293"/>
      <c r="S4425" s="293"/>
    </row>
    <row r="4426" spans="2:19" ht="15">
      <c r="B4426" s="247">
        <f t="shared" si="52"/>
        <v>7826</v>
      </c>
      <c r="C4426" s="293" t="s">
        <v>429</v>
      </c>
      <c r="D4426" s="294" t="s">
        <v>4506</v>
      </c>
      <c r="E4426" s="267">
        <v>3950</v>
      </c>
      <c r="F4426" s="293" t="s">
        <v>518</v>
      </c>
      <c r="G4426" s="293" t="s">
        <v>7</v>
      </c>
      <c r="H4426" s="544">
        <v>45548</v>
      </c>
      <c r="I4426" s="293" t="s">
        <v>383</v>
      </c>
      <c r="J4426" s="256" t="s">
        <v>7704</v>
      </c>
      <c r="K4426" s="293" t="s">
        <v>1771</v>
      </c>
      <c r="L4426" s="251">
        <v>1684354</v>
      </c>
      <c r="M4426" s="298" t="s">
        <v>4480</v>
      </c>
      <c r="N4426" s="353">
        <v>489</v>
      </c>
      <c r="O4426" s="296"/>
      <c r="P4426" s="297"/>
      <c r="Q4426" s="293"/>
      <c r="R4426" s="293"/>
      <c r="S4426" s="293"/>
    </row>
    <row r="4427" spans="2:19" ht="15">
      <c r="B4427" s="247">
        <f t="shared" si="52"/>
        <v>7827</v>
      </c>
      <c r="C4427" s="293" t="s">
        <v>427</v>
      </c>
      <c r="D4427" s="294" t="s">
        <v>6384</v>
      </c>
      <c r="E4427" s="267">
        <v>5200</v>
      </c>
      <c r="F4427" s="293" t="s">
        <v>198</v>
      </c>
      <c r="G4427" s="293" t="s">
        <v>7</v>
      </c>
      <c r="H4427" s="544">
        <v>45558</v>
      </c>
      <c r="I4427" s="293" t="s">
        <v>164</v>
      </c>
      <c r="J4427" s="256" t="s">
        <v>7692</v>
      </c>
      <c r="K4427" s="293" t="s">
        <v>1749</v>
      </c>
      <c r="L4427" s="251">
        <v>363881</v>
      </c>
      <c r="M4427" s="298" t="s">
        <v>6383</v>
      </c>
      <c r="N4427" s="353">
        <v>677</v>
      </c>
      <c r="O4427" s="296"/>
      <c r="P4427" s="297"/>
      <c r="Q4427" s="293"/>
      <c r="R4427" s="293"/>
      <c r="S4427" s="293"/>
    </row>
    <row r="4428" spans="2:19" ht="15">
      <c r="B4428" s="247">
        <f t="shared" ref="B4428:B4463" si="53">B4427+1</f>
        <v>7828</v>
      </c>
      <c r="C4428" s="293" t="s">
        <v>429</v>
      </c>
      <c r="D4428" s="294" t="s">
        <v>4468</v>
      </c>
      <c r="E4428" s="267">
        <v>40160.67</v>
      </c>
      <c r="F4428" s="293" t="s">
        <v>198</v>
      </c>
      <c r="G4428" s="293" t="s">
        <v>7</v>
      </c>
      <c r="H4428" s="544">
        <v>45546</v>
      </c>
      <c r="I4428" s="293" t="s">
        <v>383</v>
      </c>
      <c r="J4428" s="256" t="s">
        <v>7705</v>
      </c>
      <c r="K4428" s="293" t="s">
        <v>2038</v>
      </c>
      <c r="L4428" s="251">
        <v>21392</v>
      </c>
      <c r="M4428" s="298" t="s">
        <v>2834</v>
      </c>
      <c r="N4428" s="353">
        <v>411</v>
      </c>
      <c r="O4428" s="296"/>
      <c r="P4428" s="297"/>
      <c r="Q4428" s="293"/>
      <c r="R4428" s="293"/>
      <c r="S4428" s="293"/>
    </row>
    <row r="4429" spans="2:19" ht="15">
      <c r="B4429" s="247">
        <f t="shared" si="53"/>
        <v>7829</v>
      </c>
      <c r="C4429" s="293" t="s">
        <v>7253</v>
      </c>
      <c r="D4429" s="294" t="s">
        <v>7285</v>
      </c>
      <c r="E4429" s="578">
        <v>3472</v>
      </c>
      <c r="F4429" s="293" t="s">
        <v>255</v>
      </c>
      <c r="G4429" s="293" t="s">
        <v>7</v>
      </c>
      <c r="H4429" s="544" t="s">
        <v>7706</v>
      </c>
      <c r="I4429" s="293" t="s">
        <v>164</v>
      </c>
      <c r="J4429" s="256" t="s">
        <v>6537</v>
      </c>
      <c r="K4429" s="293" t="s">
        <v>1774</v>
      </c>
      <c r="L4429" s="251" t="s">
        <v>7707</v>
      </c>
      <c r="M4429" s="298" t="s">
        <v>7284</v>
      </c>
      <c r="N4429" s="353">
        <v>775</v>
      </c>
      <c r="O4429" s="296"/>
      <c r="P4429" s="297"/>
      <c r="Q4429" s="293"/>
      <c r="R4429" s="293"/>
      <c r="S4429" s="293"/>
    </row>
    <row r="4430" spans="2:19" ht="15">
      <c r="B4430" s="247">
        <f t="shared" si="53"/>
        <v>7830</v>
      </c>
      <c r="C4430" s="293" t="s">
        <v>7253</v>
      </c>
      <c r="D4430" s="294" t="s">
        <v>7267</v>
      </c>
      <c r="E4430" s="578">
        <v>3472</v>
      </c>
      <c r="F4430" s="293" t="s">
        <v>255</v>
      </c>
      <c r="G4430" s="293" t="s">
        <v>7</v>
      </c>
      <c r="H4430" s="544" t="s">
        <v>7706</v>
      </c>
      <c r="I4430" s="293" t="s">
        <v>164</v>
      </c>
      <c r="J4430" s="256" t="s">
        <v>6537</v>
      </c>
      <c r="K4430" s="293" t="s">
        <v>1774</v>
      </c>
      <c r="L4430" s="251" t="s">
        <v>7708</v>
      </c>
      <c r="M4430" s="298" t="s">
        <v>7266</v>
      </c>
      <c r="N4430" s="353">
        <v>782</v>
      </c>
      <c r="O4430" s="296"/>
      <c r="P4430" s="297"/>
      <c r="Q4430" s="293"/>
      <c r="R4430" s="293"/>
      <c r="S4430" s="293"/>
    </row>
    <row r="4431" spans="2:19" ht="15">
      <c r="B4431" s="247">
        <f t="shared" si="53"/>
        <v>7831</v>
      </c>
      <c r="C4431" s="293" t="s">
        <v>429</v>
      </c>
      <c r="D4431" s="294" t="s">
        <v>989</v>
      </c>
      <c r="E4431" s="578">
        <v>12600</v>
      </c>
      <c r="F4431" s="293" t="s">
        <v>163</v>
      </c>
      <c r="G4431" s="293" t="s">
        <v>4405</v>
      </c>
      <c r="H4431" s="544" t="s">
        <v>7706</v>
      </c>
      <c r="I4431" s="293" t="s">
        <v>164</v>
      </c>
      <c r="J4431" s="256" t="s">
        <v>5955</v>
      </c>
      <c r="K4431" s="293" t="s">
        <v>1751</v>
      </c>
      <c r="L4431" s="251" t="s">
        <v>7709</v>
      </c>
      <c r="M4431" s="298" t="s">
        <v>987</v>
      </c>
      <c r="N4431" s="353">
        <v>471</v>
      </c>
      <c r="O4431" s="296"/>
      <c r="P4431" s="297"/>
      <c r="Q4431" s="293"/>
      <c r="R4431" s="293"/>
      <c r="S4431" s="293"/>
    </row>
    <row r="4432" spans="2:19" ht="15.6">
      <c r="B4432" s="247">
        <f t="shared" si="53"/>
        <v>7832</v>
      </c>
      <c r="C4432" s="211" t="s">
        <v>294</v>
      </c>
      <c r="D4432" s="602" t="s">
        <v>2201</v>
      </c>
      <c r="E4432" s="207">
        <v>1600</v>
      </c>
      <c r="F4432" s="103" t="s">
        <v>166</v>
      </c>
      <c r="G4432" s="86" t="s">
        <v>7</v>
      </c>
      <c r="H4432" s="103" t="s">
        <v>7706</v>
      </c>
      <c r="I4432" s="135" t="s">
        <v>164</v>
      </c>
      <c r="J4432" s="135" t="s">
        <v>7712</v>
      </c>
      <c r="K4432" s="103" t="s">
        <v>903</v>
      </c>
      <c r="L4432" s="745" t="s">
        <v>7710</v>
      </c>
      <c r="M4432" s="103" t="s">
        <v>2200</v>
      </c>
      <c r="N4432">
        <v>365</v>
      </c>
      <c r="O4432" s="296"/>
      <c r="P4432" s="297"/>
      <c r="Q4432" s="293"/>
      <c r="R4432" s="293"/>
      <c r="S4432" s="293"/>
    </row>
    <row r="4433" spans="2:19" ht="15.6">
      <c r="B4433" s="247">
        <f t="shared" si="53"/>
        <v>7833</v>
      </c>
      <c r="C4433" s="102" t="s">
        <v>429</v>
      </c>
      <c r="D4433" s="294" t="s">
        <v>420</v>
      </c>
      <c r="E4433" s="248">
        <v>650</v>
      </c>
      <c r="F4433" s="293" t="s">
        <v>198</v>
      </c>
      <c r="G4433" s="293" t="s">
        <v>4581</v>
      </c>
      <c r="H4433" s="544" t="s">
        <v>7698</v>
      </c>
      <c r="I4433" s="293" t="s">
        <v>402</v>
      </c>
      <c r="J4433" s="256" t="s">
        <v>399</v>
      </c>
      <c r="K4433" s="293" t="s">
        <v>1749</v>
      </c>
      <c r="L4433" s="251" t="s">
        <v>7711</v>
      </c>
      <c r="M4433" s="298" t="s">
        <v>1457</v>
      </c>
      <c r="N4433" s="353">
        <v>462</v>
      </c>
      <c r="O4433" s="296"/>
      <c r="P4433" s="297"/>
      <c r="Q4433" s="293"/>
      <c r="R4433" s="293"/>
      <c r="S4433" s="293"/>
    </row>
    <row r="4434" spans="2:19" ht="15.6">
      <c r="B4434" s="247">
        <f t="shared" si="53"/>
        <v>7834</v>
      </c>
      <c r="C4434" s="293" t="s">
        <v>429</v>
      </c>
      <c r="D4434" s="294" t="s">
        <v>5647</v>
      </c>
      <c r="E4434" s="248">
        <v>650</v>
      </c>
      <c r="F4434" s="293" t="s">
        <v>163</v>
      </c>
      <c r="G4434" s="293" t="s">
        <v>7</v>
      </c>
      <c r="H4434" s="544" t="s">
        <v>7706</v>
      </c>
      <c r="I4434" s="293" t="s">
        <v>402</v>
      </c>
      <c r="J4434" s="256" t="s">
        <v>7715</v>
      </c>
      <c r="K4434" s="293" t="s">
        <v>1751</v>
      </c>
      <c r="L4434" s="251" t="s">
        <v>7713</v>
      </c>
      <c r="M4434" s="298" t="s">
        <v>5646</v>
      </c>
      <c r="N4434">
        <v>610</v>
      </c>
      <c r="O4434" s="296"/>
      <c r="P4434" s="297"/>
      <c r="Q4434" s="293"/>
      <c r="R4434" s="293"/>
      <c r="S4434" s="293"/>
    </row>
    <row r="4435" spans="2:19" ht="15">
      <c r="B4435" s="247">
        <f t="shared" si="53"/>
        <v>7835</v>
      </c>
      <c r="C4435" s="293" t="s">
        <v>429</v>
      </c>
      <c r="D4435" s="294" t="s">
        <v>5647</v>
      </c>
      <c r="E4435" s="455">
        <v>2275</v>
      </c>
      <c r="F4435" s="293" t="s">
        <v>163</v>
      </c>
      <c r="G4435" s="293" t="s">
        <v>7</v>
      </c>
      <c r="H4435" s="544" t="s">
        <v>7706</v>
      </c>
      <c r="I4435" s="293" t="s">
        <v>164</v>
      </c>
      <c r="J4435" s="256" t="s">
        <v>4488</v>
      </c>
      <c r="K4435" s="293" t="s">
        <v>1751</v>
      </c>
      <c r="L4435" s="251" t="s">
        <v>7714</v>
      </c>
      <c r="M4435" s="298" t="s">
        <v>5646</v>
      </c>
      <c r="N4435" s="353">
        <v>610</v>
      </c>
      <c r="O4435" s="296"/>
      <c r="P4435" s="297"/>
      <c r="Q4435" s="293"/>
      <c r="R4435" s="293"/>
      <c r="S4435" s="293"/>
    </row>
    <row r="4436" spans="2:19" ht="15">
      <c r="B4436" s="247">
        <f t="shared" si="53"/>
        <v>7836</v>
      </c>
      <c r="C4436" s="293" t="s">
        <v>429</v>
      </c>
      <c r="D4436" s="294" t="s">
        <v>4922</v>
      </c>
      <c r="E4436" s="455">
        <v>3497</v>
      </c>
      <c r="F4436" s="293" t="s">
        <v>198</v>
      </c>
      <c r="G4436" s="293" t="s">
        <v>7</v>
      </c>
      <c r="H4436" s="544">
        <v>45567</v>
      </c>
      <c r="I4436" s="293" t="s">
        <v>164</v>
      </c>
      <c r="J4436" s="256" t="s">
        <v>2665</v>
      </c>
      <c r="K4436" s="293" t="s">
        <v>1749</v>
      </c>
      <c r="L4436" s="251" t="s">
        <v>7718</v>
      </c>
      <c r="M4436" s="298" t="s">
        <v>4921</v>
      </c>
      <c r="N4436" s="353">
        <v>572</v>
      </c>
      <c r="O4436" s="296"/>
      <c r="P4436" s="297"/>
      <c r="Q4436" s="293"/>
      <c r="R4436" s="293"/>
      <c r="S4436" s="293"/>
    </row>
    <row r="4437" spans="2:19" ht="15">
      <c r="B4437" s="247">
        <f t="shared" si="53"/>
        <v>7837</v>
      </c>
      <c r="C4437" s="293" t="s">
        <v>7253</v>
      </c>
      <c r="D4437" s="294" t="s">
        <v>7255</v>
      </c>
      <c r="E4437" s="455">
        <v>3472</v>
      </c>
      <c r="F4437" s="293" t="s">
        <v>255</v>
      </c>
      <c r="G4437" s="293" t="s">
        <v>7</v>
      </c>
      <c r="H4437" s="544">
        <v>45567</v>
      </c>
      <c r="I4437" s="293" t="s">
        <v>164</v>
      </c>
      <c r="J4437" s="256" t="s">
        <v>7953</v>
      </c>
      <c r="K4437" s="293" t="s">
        <v>1774</v>
      </c>
      <c r="L4437" s="251" t="s">
        <v>7719</v>
      </c>
      <c r="M4437" s="298" t="s">
        <v>7254</v>
      </c>
      <c r="N4437" s="353">
        <v>780</v>
      </c>
      <c r="O4437" s="296"/>
      <c r="P4437" s="297"/>
      <c r="Q4437" s="293"/>
      <c r="R4437" s="293"/>
      <c r="S4437" s="293"/>
    </row>
    <row r="4438" spans="2:19" ht="15">
      <c r="B4438" s="247">
        <f t="shared" si="53"/>
        <v>7838</v>
      </c>
      <c r="C4438" s="293" t="s">
        <v>429</v>
      </c>
      <c r="D4438" s="294" t="s">
        <v>557</v>
      </c>
      <c r="E4438" s="455">
        <v>5200</v>
      </c>
      <c r="F4438" s="293" t="s">
        <v>198</v>
      </c>
      <c r="G4438" s="293" t="s">
        <v>7</v>
      </c>
      <c r="H4438" s="544" t="s">
        <v>7717</v>
      </c>
      <c r="I4438" s="293" t="s">
        <v>164</v>
      </c>
      <c r="J4438" s="256" t="s">
        <v>4979</v>
      </c>
      <c r="K4438" s="293" t="s">
        <v>1749</v>
      </c>
      <c r="L4438" s="251" t="s">
        <v>7720</v>
      </c>
      <c r="M4438" s="298" t="s">
        <v>127</v>
      </c>
      <c r="N4438" s="353">
        <v>577</v>
      </c>
      <c r="O4438" s="296"/>
      <c r="P4438" s="297"/>
      <c r="Q4438" s="293"/>
      <c r="R4438" s="293"/>
      <c r="S4438" s="293"/>
    </row>
    <row r="4439" spans="2:19" ht="15">
      <c r="B4439" s="247">
        <f t="shared" si="53"/>
        <v>7839</v>
      </c>
      <c r="C4439" s="293" t="s">
        <v>5557</v>
      </c>
      <c r="D4439" s="294" t="s">
        <v>6487</v>
      </c>
      <c r="E4439" s="267">
        <v>2275</v>
      </c>
      <c r="F4439" s="293" t="s">
        <v>163</v>
      </c>
      <c r="G4439" s="293" t="s">
        <v>4581</v>
      </c>
      <c r="H4439" s="544" t="s">
        <v>7717</v>
      </c>
      <c r="I4439" s="293" t="s">
        <v>164</v>
      </c>
      <c r="J4439" s="256" t="s">
        <v>3243</v>
      </c>
      <c r="K4439" s="293" t="s">
        <v>1751</v>
      </c>
      <c r="L4439" s="251" t="s">
        <v>7724</v>
      </c>
      <c r="M4439" s="298" t="s">
        <v>6486</v>
      </c>
      <c r="N4439" s="353">
        <v>685</v>
      </c>
      <c r="O4439" s="296"/>
      <c r="P4439" s="297"/>
      <c r="Q4439" s="293"/>
      <c r="R4439" s="293"/>
      <c r="S4439" s="293"/>
    </row>
    <row r="4440" spans="2:19" ht="15">
      <c r="B4440" s="247">
        <f t="shared" si="53"/>
        <v>7840</v>
      </c>
      <c r="C4440" s="293" t="s">
        <v>429</v>
      </c>
      <c r="D4440" s="294" t="s">
        <v>767</v>
      </c>
      <c r="E4440" s="267">
        <v>3000</v>
      </c>
      <c r="F4440" s="293" t="s">
        <v>198</v>
      </c>
      <c r="G4440" s="293" t="s">
        <v>4314</v>
      </c>
      <c r="H4440" s="544" t="s">
        <v>7717</v>
      </c>
      <c r="I4440" s="293" t="s">
        <v>164</v>
      </c>
      <c r="J4440" s="256" t="s">
        <v>4906</v>
      </c>
      <c r="K4440" s="293" t="s">
        <v>1749</v>
      </c>
      <c r="L4440" s="251" t="s">
        <v>7721</v>
      </c>
      <c r="M4440" s="298" t="s">
        <v>852</v>
      </c>
      <c r="N4440" s="353">
        <v>788</v>
      </c>
      <c r="O4440" s="296"/>
      <c r="P4440" s="297"/>
      <c r="Q4440" s="293"/>
      <c r="R4440" s="293"/>
      <c r="S4440" s="293"/>
    </row>
    <row r="4441" spans="2:19" ht="15">
      <c r="B4441" s="247">
        <f t="shared" si="53"/>
        <v>7841</v>
      </c>
      <c r="C4441" s="293" t="s">
        <v>429</v>
      </c>
      <c r="D4441" s="294" t="s">
        <v>4482</v>
      </c>
      <c r="E4441" s="267">
        <v>5200</v>
      </c>
      <c r="F4441" s="293" t="s">
        <v>198</v>
      </c>
      <c r="G4441" s="293" t="s">
        <v>7</v>
      </c>
      <c r="H4441" s="544" t="s">
        <v>7717</v>
      </c>
      <c r="I4441" s="293" t="s">
        <v>164</v>
      </c>
      <c r="J4441" s="256" t="s">
        <v>3552</v>
      </c>
      <c r="K4441" s="293" t="s">
        <v>1749</v>
      </c>
      <c r="L4441" s="251" t="s">
        <v>7722</v>
      </c>
      <c r="M4441" s="298" t="s">
        <v>4479</v>
      </c>
      <c r="N4441" s="353">
        <v>492</v>
      </c>
      <c r="O4441" s="296"/>
      <c r="P4441" s="297"/>
      <c r="Q4441" s="293"/>
      <c r="R4441" s="293"/>
      <c r="S4441" s="293"/>
    </row>
    <row r="4442" spans="2:19" ht="15">
      <c r="B4442" s="247">
        <f t="shared" si="53"/>
        <v>7842</v>
      </c>
      <c r="C4442" s="293" t="s">
        <v>429</v>
      </c>
      <c r="D4442" s="294" t="s">
        <v>2264</v>
      </c>
      <c r="E4442" s="267">
        <v>1000</v>
      </c>
      <c r="F4442" s="293" t="s">
        <v>163</v>
      </c>
      <c r="G4442" s="293" t="s">
        <v>4405</v>
      </c>
      <c r="H4442" s="544" t="s">
        <v>7727</v>
      </c>
      <c r="I4442" s="293" t="s">
        <v>164</v>
      </c>
      <c r="J4442" s="256" t="s">
        <v>6277</v>
      </c>
      <c r="K4442" s="293" t="s">
        <v>1751</v>
      </c>
      <c r="L4442" s="251" t="s">
        <v>7728</v>
      </c>
      <c r="M4442" s="298" t="s">
        <v>2005</v>
      </c>
      <c r="N4442" s="353">
        <v>342</v>
      </c>
      <c r="O4442" s="296"/>
      <c r="P4442" s="297"/>
      <c r="Q4442" s="293"/>
      <c r="R4442" s="293"/>
      <c r="S4442" s="293"/>
    </row>
    <row r="4443" spans="2:19" ht="15">
      <c r="B4443" s="247">
        <f t="shared" si="53"/>
        <v>7843</v>
      </c>
      <c r="C4443" s="293" t="s">
        <v>429</v>
      </c>
      <c r="D4443" s="294" t="s">
        <v>4523</v>
      </c>
      <c r="E4443" s="267">
        <v>5200</v>
      </c>
      <c r="F4443" s="293" t="s">
        <v>865</v>
      </c>
      <c r="G4443" s="293" t="s">
        <v>7</v>
      </c>
      <c r="H4443" s="544" t="s">
        <v>7727</v>
      </c>
      <c r="I4443" s="293" t="s">
        <v>164</v>
      </c>
      <c r="J4443" s="256" t="s">
        <v>7606</v>
      </c>
      <c r="K4443" s="293" t="s">
        <v>1770</v>
      </c>
      <c r="L4443" s="251" t="s">
        <v>7729</v>
      </c>
      <c r="M4443" s="298" t="s">
        <v>4522</v>
      </c>
      <c r="N4443" s="353">
        <v>496</v>
      </c>
      <c r="O4443" s="296"/>
      <c r="P4443" s="297"/>
      <c r="Q4443" s="293"/>
      <c r="R4443" s="293"/>
      <c r="S4443" s="293"/>
    </row>
    <row r="4444" spans="2:19" ht="15">
      <c r="B4444" s="247">
        <f t="shared" si="53"/>
        <v>7844</v>
      </c>
      <c r="C4444" s="293" t="s">
        <v>429</v>
      </c>
      <c r="D4444" s="294" t="s">
        <v>6381</v>
      </c>
      <c r="E4444" s="267">
        <v>5200</v>
      </c>
      <c r="F4444" s="293" t="s">
        <v>198</v>
      </c>
      <c r="G4444" s="293" t="s">
        <v>4314</v>
      </c>
      <c r="H4444" s="544" t="s">
        <v>7727</v>
      </c>
      <c r="I4444" s="293" t="s">
        <v>164</v>
      </c>
      <c r="J4444" s="256" t="s">
        <v>3170</v>
      </c>
      <c r="K4444" s="293" t="s">
        <v>1749</v>
      </c>
      <c r="L4444" s="251" t="s">
        <v>7737</v>
      </c>
      <c r="M4444" s="298" t="s">
        <v>6380</v>
      </c>
      <c r="N4444" s="353">
        <v>676</v>
      </c>
      <c r="O4444" s="296"/>
      <c r="P4444" s="297"/>
      <c r="Q4444" s="293"/>
      <c r="R4444" s="293"/>
      <c r="S4444" s="293"/>
    </row>
    <row r="4445" spans="2:19" ht="15">
      <c r="B4445" s="247">
        <f t="shared" si="53"/>
        <v>7845</v>
      </c>
      <c r="C4445" s="293" t="s">
        <v>294</v>
      </c>
      <c r="D4445" s="294" t="s">
        <v>6284</v>
      </c>
      <c r="E4445" s="267">
        <v>20000</v>
      </c>
      <c r="F4445" s="293" t="s">
        <v>163</v>
      </c>
      <c r="G4445" s="293" t="s">
        <v>4314</v>
      </c>
      <c r="H4445" s="544" t="s">
        <v>7727</v>
      </c>
      <c r="I4445" s="293" t="s">
        <v>634</v>
      </c>
      <c r="J4445" s="256" t="s">
        <v>634</v>
      </c>
      <c r="K4445" s="293" t="s">
        <v>1751</v>
      </c>
      <c r="L4445" s="251" t="s">
        <v>7730</v>
      </c>
      <c r="M4445" s="298" t="s">
        <v>6303</v>
      </c>
      <c r="N4445" s="353">
        <v>657</v>
      </c>
      <c r="O4445" s="296"/>
      <c r="P4445" s="297"/>
      <c r="Q4445" s="293"/>
      <c r="R4445" s="293"/>
      <c r="S4445" s="293"/>
    </row>
    <row r="4446" spans="2:19" ht="15">
      <c r="B4446" s="247">
        <f t="shared" si="53"/>
        <v>7846</v>
      </c>
      <c r="C4446" s="293" t="s">
        <v>429</v>
      </c>
      <c r="D4446" s="294" t="s">
        <v>375</v>
      </c>
      <c r="E4446" s="267">
        <v>2800</v>
      </c>
      <c r="F4446" s="293" t="s">
        <v>198</v>
      </c>
      <c r="G4446" s="293" t="s">
        <v>7</v>
      </c>
      <c r="H4446" s="544" t="s">
        <v>6136</v>
      </c>
      <c r="I4446" s="293" t="s">
        <v>164</v>
      </c>
      <c r="J4446" s="256" t="s">
        <v>3269</v>
      </c>
      <c r="K4446" s="293" t="s">
        <v>1749</v>
      </c>
      <c r="L4446" s="251" t="s">
        <v>6141</v>
      </c>
      <c r="M4446" s="298" t="s">
        <v>1164</v>
      </c>
      <c r="N4446" s="353">
        <v>468</v>
      </c>
      <c r="O4446" s="296"/>
      <c r="P4446" s="297"/>
      <c r="Q4446" s="293"/>
      <c r="R4446" s="293"/>
      <c r="S4446" s="293"/>
    </row>
    <row r="4447" spans="2:19" ht="15">
      <c r="B4447" s="247">
        <f t="shared" si="53"/>
        <v>7847</v>
      </c>
      <c r="C4447" s="293" t="s">
        <v>427</v>
      </c>
      <c r="D4447" s="294" t="s">
        <v>6325</v>
      </c>
      <c r="E4447" s="267">
        <v>5200</v>
      </c>
      <c r="F4447" s="293" t="s">
        <v>865</v>
      </c>
      <c r="G4447" s="293" t="s">
        <v>7</v>
      </c>
      <c r="H4447" s="544" t="s">
        <v>7727</v>
      </c>
      <c r="I4447" s="293" t="s">
        <v>164</v>
      </c>
      <c r="J4447" s="256" t="s">
        <v>3488</v>
      </c>
      <c r="K4447" s="293" t="s">
        <v>1770</v>
      </c>
      <c r="L4447" s="251" t="s">
        <v>7732</v>
      </c>
      <c r="M4447" s="298" t="s">
        <v>6324</v>
      </c>
      <c r="N4447" s="353">
        <v>662</v>
      </c>
      <c r="O4447" s="296"/>
      <c r="P4447" s="297"/>
      <c r="Q4447" s="293"/>
      <c r="R4447" s="293"/>
      <c r="S4447" s="293"/>
    </row>
    <row r="4448" spans="2:19" ht="15">
      <c r="B4448" s="247">
        <f t="shared" si="53"/>
        <v>7848</v>
      </c>
      <c r="C4448" s="293" t="s">
        <v>429</v>
      </c>
      <c r="D4448" s="294" t="s">
        <v>4958</v>
      </c>
      <c r="E4448" s="267">
        <v>3497</v>
      </c>
      <c r="F4448" s="293" t="s">
        <v>198</v>
      </c>
      <c r="G4448" s="293" t="s">
        <v>4314</v>
      </c>
      <c r="H4448" s="544" t="s">
        <v>7740</v>
      </c>
      <c r="I4448" s="293" t="s">
        <v>164</v>
      </c>
      <c r="J4448" s="256" t="s">
        <v>7588</v>
      </c>
      <c r="K4448" s="293" t="s">
        <v>1749</v>
      </c>
      <c r="L4448" s="251" t="s">
        <v>7741</v>
      </c>
      <c r="M4448" s="298" t="s">
        <v>4955</v>
      </c>
      <c r="N4448" s="353">
        <v>573</v>
      </c>
      <c r="O4448" s="296"/>
      <c r="P4448" s="297"/>
      <c r="Q4448" s="293"/>
      <c r="R4448" s="293"/>
      <c r="S4448" s="293"/>
    </row>
    <row r="4449" spans="2:19" ht="15">
      <c r="B4449" s="247">
        <f t="shared" si="53"/>
        <v>7849</v>
      </c>
      <c r="C4449" s="293" t="s">
        <v>7253</v>
      </c>
      <c r="D4449" s="294" t="s">
        <v>7264</v>
      </c>
      <c r="E4449" s="267">
        <v>3472</v>
      </c>
      <c r="F4449" s="293" t="s">
        <v>255</v>
      </c>
      <c r="G4449" s="293" t="s">
        <v>7</v>
      </c>
      <c r="H4449" s="544" t="s">
        <v>7740</v>
      </c>
      <c r="I4449" s="293" t="s">
        <v>164</v>
      </c>
      <c r="J4449" s="256" t="s">
        <v>7670</v>
      </c>
      <c r="K4449" s="293" t="s">
        <v>1774</v>
      </c>
      <c r="L4449" s="251" t="s">
        <v>7742</v>
      </c>
      <c r="M4449" s="298" t="s">
        <v>7263</v>
      </c>
      <c r="N4449" s="353">
        <v>766</v>
      </c>
      <c r="O4449" s="296"/>
      <c r="P4449" s="297"/>
      <c r="Q4449" s="293"/>
      <c r="R4449" s="293"/>
      <c r="S4449" s="293"/>
    </row>
    <row r="4450" spans="2:19" ht="15">
      <c r="B4450" s="247">
        <f t="shared" si="53"/>
        <v>7850</v>
      </c>
      <c r="C4450" s="293" t="s">
        <v>429</v>
      </c>
      <c r="D4450" s="294" t="s">
        <v>6966</v>
      </c>
      <c r="E4450" s="267">
        <v>2520</v>
      </c>
      <c r="F4450" s="293" t="s">
        <v>6964</v>
      </c>
      <c r="G4450" s="293" t="s">
        <v>7</v>
      </c>
      <c r="H4450" s="544" t="s">
        <v>7740</v>
      </c>
      <c r="I4450" s="293" t="s">
        <v>164</v>
      </c>
      <c r="J4450" s="256" t="s">
        <v>3424</v>
      </c>
      <c r="K4450" s="293" t="s">
        <v>6968</v>
      </c>
      <c r="L4450" s="251" t="s">
        <v>7743</v>
      </c>
      <c r="M4450" s="298" t="s">
        <v>6965</v>
      </c>
      <c r="N4450" s="353">
        <v>727</v>
      </c>
      <c r="O4450" s="296"/>
      <c r="P4450" s="297"/>
      <c r="Q4450" s="293"/>
      <c r="R4450" s="293"/>
      <c r="S4450" s="293"/>
    </row>
    <row r="4451" spans="2:19" ht="15">
      <c r="B4451" s="247">
        <f t="shared" si="53"/>
        <v>7851</v>
      </c>
      <c r="C4451" s="293" t="s">
        <v>294</v>
      </c>
      <c r="D4451" s="294" t="s">
        <v>6316</v>
      </c>
      <c r="E4451" s="267">
        <v>3497</v>
      </c>
      <c r="F4451" s="293" t="s">
        <v>198</v>
      </c>
      <c r="G4451" s="293" t="s">
        <v>7</v>
      </c>
      <c r="H4451" s="544" t="s">
        <v>7740</v>
      </c>
      <c r="I4451" s="293" t="s">
        <v>164</v>
      </c>
      <c r="J4451" s="256" t="s">
        <v>3427</v>
      </c>
      <c r="K4451" s="293" t="s">
        <v>1749</v>
      </c>
      <c r="L4451" s="251" t="s">
        <v>7744</v>
      </c>
      <c r="M4451" s="298" t="s">
        <v>6314</v>
      </c>
      <c r="N4451" s="353">
        <v>661</v>
      </c>
      <c r="O4451" s="296"/>
      <c r="P4451" s="297"/>
      <c r="Q4451" s="293"/>
      <c r="R4451" s="293"/>
      <c r="S4451" s="293"/>
    </row>
    <row r="4452" spans="2:19" ht="15">
      <c r="B4452" s="247">
        <f t="shared" si="53"/>
        <v>7852</v>
      </c>
      <c r="C4452" s="293" t="s">
        <v>7253</v>
      </c>
      <c r="D4452" s="294" t="s">
        <v>7273</v>
      </c>
      <c r="E4452" s="267">
        <v>3472</v>
      </c>
      <c r="F4452" s="293" t="s">
        <v>255</v>
      </c>
      <c r="G4452" s="293" t="s">
        <v>7</v>
      </c>
      <c r="H4452" s="544" t="s">
        <v>7740</v>
      </c>
      <c r="I4452" s="293" t="s">
        <v>164</v>
      </c>
      <c r="J4452" s="256" t="s">
        <v>7670</v>
      </c>
      <c r="K4452" s="293" t="s">
        <v>1774</v>
      </c>
      <c r="L4452" s="251" t="s">
        <v>7745</v>
      </c>
      <c r="M4452" s="298" t="s">
        <v>7272</v>
      </c>
      <c r="N4452" s="353">
        <v>768</v>
      </c>
      <c r="O4452" s="296"/>
      <c r="P4452" s="297"/>
      <c r="Q4452" s="293"/>
      <c r="R4452" s="293"/>
      <c r="S4452" s="293"/>
    </row>
    <row r="4453" spans="2:19" ht="15">
      <c r="B4453" s="247">
        <f t="shared" si="53"/>
        <v>7853</v>
      </c>
      <c r="C4453" s="293" t="s">
        <v>7253</v>
      </c>
      <c r="D4453" s="294" t="s">
        <v>7276</v>
      </c>
      <c r="E4453" s="267">
        <v>3472</v>
      </c>
      <c r="F4453" s="293" t="s">
        <v>255</v>
      </c>
      <c r="G4453" s="293" t="s">
        <v>7</v>
      </c>
      <c r="H4453" s="544" t="s">
        <v>7740</v>
      </c>
      <c r="I4453" s="293" t="s">
        <v>164</v>
      </c>
      <c r="J4453" s="256" t="s">
        <v>7670</v>
      </c>
      <c r="K4453" s="293" t="s">
        <v>1774</v>
      </c>
      <c r="L4453" s="251" t="s">
        <v>7746</v>
      </c>
      <c r="M4453" s="298" t="s">
        <v>7275</v>
      </c>
      <c r="N4453" s="353">
        <v>765</v>
      </c>
      <c r="O4453" s="296"/>
      <c r="P4453" s="297"/>
      <c r="Q4453" s="293"/>
      <c r="R4453" s="293"/>
      <c r="S4453" s="293"/>
    </row>
    <row r="4454" spans="2:19" ht="15">
      <c r="B4454" s="247">
        <f t="shared" si="53"/>
        <v>7854</v>
      </c>
      <c r="C4454" s="293" t="s">
        <v>7253</v>
      </c>
      <c r="D4454" s="294" t="s">
        <v>7258</v>
      </c>
      <c r="E4454" s="267">
        <v>3472</v>
      </c>
      <c r="F4454" s="293" t="s">
        <v>255</v>
      </c>
      <c r="G4454" s="293" t="s">
        <v>7</v>
      </c>
      <c r="H4454" s="544" t="s">
        <v>7740</v>
      </c>
      <c r="I4454" s="293" t="s">
        <v>164</v>
      </c>
      <c r="J4454" s="256" t="s">
        <v>7672</v>
      </c>
      <c r="K4454" s="293" t="s">
        <v>1774</v>
      </c>
      <c r="L4454" s="251" t="s">
        <v>7747</v>
      </c>
      <c r="M4454" s="298" t="s">
        <v>7257</v>
      </c>
      <c r="N4454" s="353">
        <v>772</v>
      </c>
      <c r="O4454" s="296"/>
      <c r="P4454" s="297"/>
      <c r="Q4454" s="293"/>
      <c r="R4454" s="293"/>
      <c r="S4454" s="293"/>
    </row>
    <row r="4455" spans="2:19" ht="15">
      <c r="B4455" s="247">
        <f t="shared" si="53"/>
        <v>7855</v>
      </c>
      <c r="C4455" s="293" t="s">
        <v>7253</v>
      </c>
      <c r="D4455" s="294" t="s">
        <v>7270</v>
      </c>
      <c r="E4455" s="267">
        <v>3472</v>
      </c>
      <c r="F4455" s="293" t="s">
        <v>255</v>
      </c>
      <c r="G4455" s="293" t="s">
        <v>7</v>
      </c>
      <c r="H4455" s="544" t="s">
        <v>7740</v>
      </c>
      <c r="I4455" s="293" t="s">
        <v>164</v>
      </c>
      <c r="J4455" s="256" t="s">
        <v>7670</v>
      </c>
      <c r="K4455" s="293" t="s">
        <v>1774</v>
      </c>
      <c r="L4455" s="251" t="s">
        <v>7748</v>
      </c>
      <c r="M4455" s="298" t="s">
        <v>7269</v>
      </c>
      <c r="N4455" s="353">
        <v>764</v>
      </c>
      <c r="O4455" s="296"/>
      <c r="P4455" s="297"/>
      <c r="Q4455" s="293"/>
      <c r="R4455" s="293"/>
      <c r="S4455" s="293"/>
    </row>
    <row r="4456" spans="2:19" ht="15">
      <c r="B4456" s="247">
        <f t="shared" si="53"/>
        <v>7856</v>
      </c>
      <c r="C4456" s="293" t="s">
        <v>7253</v>
      </c>
      <c r="D4456" s="294" t="s">
        <v>7282</v>
      </c>
      <c r="E4456" s="267">
        <v>3472</v>
      </c>
      <c r="F4456" s="293" t="s">
        <v>255</v>
      </c>
      <c r="G4456" s="293" t="s">
        <v>7</v>
      </c>
      <c r="H4456" s="544" t="s">
        <v>7740</v>
      </c>
      <c r="I4456" s="293" t="s">
        <v>164</v>
      </c>
      <c r="J4456" s="256" t="s">
        <v>6537</v>
      </c>
      <c r="K4456" s="293" t="s">
        <v>1774</v>
      </c>
      <c r="L4456" s="251" t="s">
        <v>7749</v>
      </c>
      <c r="M4456" s="298" t="s">
        <v>7281</v>
      </c>
      <c r="N4456" s="353">
        <v>771</v>
      </c>
      <c r="O4456" s="296"/>
      <c r="P4456" s="297"/>
      <c r="Q4456" s="293"/>
      <c r="R4456" s="293"/>
      <c r="S4456" s="293"/>
    </row>
    <row r="4457" spans="2:19" ht="15">
      <c r="B4457" s="247">
        <f t="shared" si="53"/>
        <v>7857</v>
      </c>
      <c r="C4457" s="293" t="s">
        <v>7253</v>
      </c>
      <c r="D4457" s="294" t="s">
        <v>8457</v>
      </c>
      <c r="E4457" s="267">
        <v>5000</v>
      </c>
      <c r="F4457" s="293" t="s">
        <v>255</v>
      </c>
      <c r="G4457" s="293" t="s">
        <v>7</v>
      </c>
      <c r="H4457" s="544" t="s">
        <v>7740</v>
      </c>
      <c r="I4457" s="293" t="s">
        <v>164</v>
      </c>
      <c r="J4457" s="256" t="s">
        <v>7753</v>
      </c>
      <c r="K4457" s="293" t="s">
        <v>1774</v>
      </c>
      <c r="L4457" s="251" t="s">
        <v>7750</v>
      </c>
      <c r="M4457" s="298" t="s">
        <v>7734</v>
      </c>
      <c r="N4457" s="353">
        <v>791</v>
      </c>
      <c r="O4457" s="296"/>
      <c r="P4457" s="297"/>
      <c r="Q4457" s="293"/>
      <c r="R4457" s="293"/>
      <c r="S4457" s="293"/>
    </row>
    <row r="4458" spans="2:19" ht="15">
      <c r="B4458" s="247">
        <f t="shared" si="53"/>
        <v>7858</v>
      </c>
      <c r="C4458" s="293" t="s">
        <v>7253</v>
      </c>
      <c r="D4458" s="294" t="s">
        <v>8457</v>
      </c>
      <c r="E4458" s="267">
        <v>5416</v>
      </c>
      <c r="F4458" s="293" t="s">
        <v>255</v>
      </c>
      <c r="G4458" s="293" t="s">
        <v>7</v>
      </c>
      <c r="H4458" s="544" t="s">
        <v>7740</v>
      </c>
      <c r="I4458" s="293" t="s">
        <v>164</v>
      </c>
      <c r="J4458" s="256" t="s">
        <v>7754</v>
      </c>
      <c r="K4458" s="293" t="s">
        <v>1774</v>
      </c>
      <c r="L4458" s="251" t="s">
        <v>7751</v>
      </c>
      <c r="M4458" s="298" t="s">
        <v>7734</v>
      </c>
      <c r="N4458" s="353">
        <v>791</v>
      </c>
      <c r="O4458" s="296"/>
      <c r="P4458" s="297"/>
      <c r="Q4458" s="293"/>
      <c r="R4458" s="293"/>
      <c r="S4458" s="293"/>
    </row>
    <row r="4459" spans="2:19" ht="15">
      <c r="B4459" s="247">
        <f t="shared" si="53"/>
        <v>7859</v>
      </c>
      <c r="C4459" s="293" t="s">
        <v>7253</v>
      </c>
      <c r="D4459" s="294" t="s">
        <v>7308</v>
      </c>
      <c r="E4459" s="267">
        <v>3472</v>
      </c>
      <c r="F4459" s="293" t="s">
        <v>255</v>
      </c>
      <c r="G4459" s="293" t="s">
        <v>7</v>
      </c>
      <c r="H4459" s="544" t="s">
        <v>7740</v>
      </c>
      <c r="I4459" s="293" t="s">
        <v>164</v>
      </c>
      <c r="J4459" s="256" t="s">
        <v>3470</v>
      </c>
      <c r="K4459" s="293" t="s">
        <v>1774</v>
      </c>
      <c r="L4459" s="251" t="s">
        <v>7752</v>
      </c>
      <c r="M4459" s="298" t="s">
        <v>7516</v>
      </c>
      <c r="N4459" s="353">
        <v>781</v>
      </c>
      <c r="O4459" s="296"/>
      <c r="P4459" s="297"/>
      <c r="Q4459" s="293"/>
      <c r="R4459" s="293"/>
      <c r="S4459" s="293"/>
    </row>
    <row r="4460" spans="2:19" ht="15">
      <c r="B4460" s="247">
        <f t="shared" si="53"/>
        <v>7860</v>
      </c>
      <c r="C4460" s="293" t="s">
        <v>7253</v>
      </c>
      <c r="D4460" s="294" t="s">
        <v>7250</v>
      </c>
      <c r="E4460" s="267">
        <v>3472</v>
      </c>
      <c r="F4460" s="293" t="s">
        <v>255</v>
      </c>
      <c r="G4460" s="293" t="s">
        <v>7</v>
      </c>
      <c r="H4460" s="544" t="s">
        <v>7757</v>
      </c>
      <c r="I4460" s="293" t="s">
        <v>164</v>
      </c>
      <c r="J4460" s="256" t="s">
        <v>7670</v>
      </c>
      <c r="K4460" s="293" t="s">
        <v>1774</v>
      </c>
      <c r="L4460" s="251" t="s">
        <v>7758</v>
      </c>
      <c r="M4460" s="298" t="s">
        <v>7249</v>
      </c>
      <c r="N4460" s="353">
        <v>773</v>
      </c>
      <c r="O4460" s="296"/>
      <c r="P4460" s="297"/>
      <c r="Q4460" s="293"/>
      <c r="R4460" s="293"/>
      <c r="S4460" s="293"/>
    </row>
    <row r="4461" spans="2:19" ht="15">
      <c r="B4461" s="247">
        <f t="shared" si="53"/>
        <v>7861</v>
      </c>
      <c r="C4461" s="293" t="s">
        <v>7253</v>
      </c>
      <c r="D4461" s="294" t="s">
        <v>7300</v>
      </c>
      <c r="E4461" s="267">
        <v>3472</v>
      </c>
      <c r="F4461" s="293" t="s">
        <v>255</v>
      </c>
      <c r="G4461" s="293" t="s">
        <v>7</v>
      </c>
      <c r="H4461" s="544" t="s">
        <v>7757</v>
      </c>
      <c r="I4461" s="293" t="s">
        <v>164</v>
      </c>
      <c r="J4461" s="256" t="s">
        <v>6537</v>
      </c>
      <c r="K4461" s="293" t="s">
        <v>1774</v>
      </c>
      <c r="L4461" s="251" t="s">
        <v>7759</v>
      </c>
      <c r="M4461" s="298" t="s">
        <v>7299</v>
      </c>
      <c r="N4461" s="353">
        <v>762</v>
      </c>
      <c r="O4461" s="296"/>
      <c r="P4461" s="297"/>
      <c r="Q4461" s="293"/>
      <c r="R4461" s="293"/>
      <c r="S4461" s="293"/>
    </row>
    <row r="4462" spans="2:19" ht="15">
      <c r="B4462" s="247">
        <f t="shared" si="53"/>
        <v>7862</v>
      </c>
      <c r="C4462" s="293" t="s">
        <v>7253</v>
      </c>
      <c r="D4462" s="294" t="s">
        <v>7303</v>
      </c>
      <c r="E4462" s="267">
        <v>3500</v>
      </c>
      <c r="F4462" s="293" t="s">
        <v>255</v>
      </c>
      <c r="G4462" s="293" t="s">
        <v>4314</v>
      </c>
      <c r="H4462" s="544" t="s">
        <v>7757</v>
      </c>
      <c r="I4462" s="293" t="s">
        <v>164</v>
      </c>
      <c r="J4462" s="256" t="s">
        <v>7670</v>
      </c>
      <c r="K4462" s="293" t="s">
        <v>1774</v>
      </c>
      <c r="L4462" s="251" t="s">
        <v>7760</v>
      </c>
      <c r="M4462" s="298" t="s">
        <v>7302</v>
      </c>
      <c r="N4462" s="353">
        <v>783</v>
      </c>
      <c r="O4462" s="296"/>
      <c r="P4462" s="297"/>
      <c r="Q4462" s="293"/>
      <c r="R4462" s="293"/>
      <c r="S4462" s="293"/>
    </row>
    <row r="4463" spans="2:19" ht="15">
      <c r="B4463" s="247">
        <f t="shared" si="53"/>
        <v>7863</v>
      </c>
      <c r="C4463" s="293" t="s">
        <v>429</v>
      </c>
      <c r="D4463" s="294" t="s">
        <v>5493</v>
      </c>
      <c r="E4463" s="267">
        <v>2275</v>
      </c>
      <c r="F4463" s="293" t="s">
        <v>163</v>
      </c>
      <c r="G4463" s="293" t="s">
        <v>7</v>
      </c>
      <c r="H4463" s="544" t="s">
        <v>7757</v>
      </c>
      <c r="I4463" s="293" t="s">
        <v>164</v>
      </c>
      <c r="J4463" s="256" t="s">
        <v>3427</v>
      </c>
      <c r="K4463" s="293" t="s">
        <v>1751</v>
      </c>
      <c r="L4463" s="251" t="s">
        <v>7761</v>
      </c>
      <c r="M4463" s="298" t="s">
        <v>5492</v>
      </c>
      <c r="N4463" s="353">
        <v>596</v>
      </c>
      <c r="O4463" s="296"/>
      <c r="P4463" s="297"/>
      <c r="Q4463" s="293"/>
      <c r="R4463" s="293"/>
      <c r="S4463" s="293"/>
    </row>
    <row r="4464" spans="2:19" ht="15">
      <c r="B4464" s="247" t="s">
        <v>7817</v>
      </c>
      <c r="C4464" s="293" t="s">
        <v>429</v>
      </c>
      <c r="D4464" s="294" t="s">
        <v>4389</v>
      </c>
      <c r="E4464" s="267">
        <v>10000</v>
      </c>
      <c r="F4464" s="293" t="s">
        <v>198</v>
      </c>
      <c r="G4464" s="293" t="s">
        <v>4314</v>
      </c>
      <c r="H4464" s="544" t="s">
        <v>7757</v>
      </c>
      <c r="I4464" s="293" t="s">
        <v>164</v>
      </c>
      <c r="J4464" s="256" t="s">
        <v>7775</v>
      </c>
      <c r="K4464" s="293" t="s">
        <v>1749</v>
      </c>
      <c r="L4464" s="251" t="s">
        <v>7762</v>
      </c>
      <c r="M4464" s="298" t="s">
        <v>1171</v>
      </c>
      <c r="N4464" s="353">
        <v>467</v>
      </c>
      <c r="O4464" s="296"/>
      <c r="P4464" s="297"/>
      <c r="Q4464" s="293"/>
      <c r="R4464" s="293"/>
      <c r="S4464" s="293"/>
    </row>
    <row r="4465" spans="2:19" ht="15.6" thickBot="1">
      <c r="B4465" s="247">
        <f>B4463+1</f>
        <v>7864</v>
      </c>
      <c r="C4465" s="293" t="s">
        <v>429</v>
      </c>
      <c r="D4465" s="294" t="s">
        <v>4389</v>
      </c>
      <c r="E4465" s="267">
        <v>1200</v>
      </c>
      <c r="F4465" s="293" t="s">
        <v>198</v>
      </c>
      <c r="G4465" s="293" t="s">
        <v>4314</v>
      </c>
      <c r="H4465" s="544" t="s">
        <v>7757</v>
      </c>
      <c r="I4465" s="293" t="s">
        <v>164</v>
      </c>
      <c r="J4465" s="256" t="s">
        <v>2060</v>
      </c>
      <c r="K4465" s="293" t="s">
        <v>1749</v>
      </c>
      <c r="L4465" s="251" t="s">
        <v>7763</v>
      </c>
      <c r="M4465" s="298" t="s">
        <v>1171</v>
      </c>
      <c r="N4465" s="353">
        <v>467</v>
      </c>
      <c r="O4465" s="296"/>
      <c r="P4465" s="297"/>
      <c r="Q4465" s="293"/>
      <c r="R4465" s="293"/>
      <c r="S4465" s="293"/>
    </row>
    <row r="4466" spans="2:19" ht="16.2" thickBot="1">
      <c r="B4466" s="247">
        <f t="shared" ref="B4466:B4505" si="54">B4465+1</f>
        <v>7865</v>
      </c>
      <c r="C4466" s="293" t="s">
        <v>7253</v>
      </c>
      <c r="D4466" s="294" t="s">
        <v>7291</v>
      </c>
      <c r="E4466" s="267">
        <v>3472</v>
      </c>
      <c r="F4466" s="293" t="s">
        <v>255</v>
      </c>
      <c r="G4466" s="293" t="s">
        <v>4405</v>
      </c>
      <c r="H4466" s="544" t="s">
        <v>7757</v>
      </c>
      <c r="I4466" s="293" t="s">
        <v>164</v>
      </c>
      <c r="J4466" s="256" t="s">
        <v>7670</v>
      </c>
      <c r="K4466" s="293" t="s">
        <v>1774</v>
      </c>
      <c r="L4466" s="251" t="s">
        <v>7764</v>
      </c>
      <c r="M4466" s="682" t="s">
        <v>7290</v>
      </c>
      <c r="N4466" s="353">
        <v>770</v>
      </c>
      <c r="O4466" s="296"/>
      <c r="P4466" s="297"/>
      <c r="Q4466" s="293"/>
      <c r="R4466" s="293"/>
      <c r="S4466" s="293"/>
    </row>
    <row r="4467" spans="2:19" ht="15">
      <c r="B4467" s="247">
        <f t="shared" si="54"/>
        <v>7866</v>
      </c>
      <c r="C4467" s="293" t="s">
        <v>7253</v>
      </c>
      <c r="D4467" s="294" t="s">
        <v>7306</v>
      </c>
      <c r="E4467" s="267">
        <v>3472</v>
      </c>
      <c r="F4467" s="293" t="s">
        <v>255</v>
      </c>
      <c r="G4467" s="293" t="s">
        <v>7</v>
      </c>
      <c r="H4467" s="544" t="s">
        <v>7757</v>
      </c>
      <c r="I4467" s="293" t="s">
        <v>164</v>
      </c>
      <c r="J4467" s="256" t="s">
        <v>7670</v>
      </c>
      <c r="K4467" s="293" t="s">
        <v>1774</v>
      </c>
      <c r="L4467" s="251" t="s">
        <v>7765</v>
      </c>
      <c r="M4467" s="298" t="s">
        <v>7305</v>
      </c>
      <c r="N4467" s="353">
        <v>763</v>
      </c>
      <c r="O4467" s="296"/>
      <c r="P4467" s="297"/>
      <c r="Q4467" s="293"/>
      <c r="R4467" s="293"/>
      <c r="S4467" s="293"/>
    </row>
    <row r="4468" spans="2:19" ht="15">
      <c r="B4468" s="247">
        <f t="shared" si="54"/>
        <v>7867</v>
      </c>
      <c r="C4468" s="293" t="s">
        <v>7253</v>
      </c>
      <c r="D4468" s="294" t="s">
        <v>7288</v>
      </c>
      <c r="E4468" s="267">
        <v>3742</v>
      </c>
      <c r="F4468" s="293" t="s">
        <v>255</v>
      </c>
      <c r="G4468" s="293" t="s">
        <v>7</v>
      </c>
      <c r="H4468" s="544" t="s">
        <v>7757</v>
      </c>
      <c r="I4468" s="293" t="s">
        <v>164</v>
      </c>
      <c r="J4468" s="256" t="s">
        <v>7670</v>
      </c>
      <c r="K4468" s="293" t="s">
        <v>1774</v>
      </c>
      <c r="L4468" s="251" t="s">
        <v>7766</v>
      </c>
      <c r="M4468" s="298" t="s">
        <v>7287</v>
      </c>
      <c r="N4468" s="353">
        <v>767</v>
      </c>
      <c r="O4468" s="296"/>
      <c r="P4468" s="297"/>
      <c r="Q4468" s="293"/>
      <c r="R4468" s="293"/>
      <c r="S4468" s="293"/>
    </row>
    <row r="4469" spans="2:19" ht="15">
      <c r="B4469" s="247">
        <f t="shared" si="54"/>
        <v>7868</v>
      </c>
      <c r="C4469" s="293" t="s">
        <v>7253</v>
      </c>
      <c r="D4469" s="294" t="s">
        <v>7261</v>
      </c>
      <c r="E4469" s="267">
        <v>3472</v>
      </c>
      <c r="F4469" s="293" t="s">
        <v>255</v>
      </c>
      <c r="G4469" s="293" t="s">
        <v>7</v>
      </c>
      <c r="H4469" s="544">
        <v>45572</v>
      </c>
      <c r="I4469" s="293" t="s">
        <v>164</v>
      </c>
      <c r="J4469" s="256" t="s">
        <v>7670</v>
      </c>
      <c r="K4469" s="293" t="s">
        <v>1774</v>
      </c>
      <c r="L4469" s="251">
        <v>2880661</v>
      </c>
      <c r="M4469" s="298" t="s">
        <v>7260</v>
      </c>
      <c r="N4469" s="353">
        <v>769</v>
      </c>
      <c r="O4469" s="296"/>
      <c r="P4469" s="297"/>
      <c r="Q4469" s="293"/>
      <c r="R4469" s="293"/>
      <c r="S4469" s="293"/>
    </row>
    <row r="4470" spans="2:19" ht="15">
      <c r="B4470" s="247">
        <f t="shared" si="54"/>
        <v>7869</v>
      </c>
      <c r="C4470" s="293" t="s">
        <v>429</v>
      </c>
      <c r="D4470" s="294" t="s">
        <v>6222</v>
      </c>
      <c r="E4470" s="267">
        <v>2000</v>
      </c>
      <c r="F4470" s="293" t="s">
        <v>163</v>
      </c>
      <c r="G4470" s="293" t="s">
        <v>7</v>
      </c>
      <c r="H4470" s="544" t="s">
        <v>7757</v>
      </c>
      <c r="I4470" s="293" t="s">
        <v>164</v>
      </c>
      <c r="J4470" s="256" t="s">
        <v>7768</v>
      </c>
      <c r="K4470" s="293" t="s">
        <v>1751</v>
      </c>
      <c r="L4470" s="251" t="s">
        <v>7767</v>
      </c>
      <c r="M4470" s="298" t="s">
        <v>6221</v>
      </c>
      <c r="N4470" s="353">
        <v>652</v>
      </c>
      <c r="O4470" s="296"/>
      <c r="P4470" s="297"/>
      <c r="Q4470" s="293"/>
      <c r="R4470" s="293"/>
      <c r="S4470" s="293"/>
    </row>
    <row r="4471" spans="2:19" ht="15">
      <c r="B4471" s="247">
        <f t="shared" si="54"/>
        <v>7870</v>
      </c>
      <c r="C4471" s="293" t="s">
        <v>429</v>
      </c>
      <c r="D4471" s="294" t="s">
        <v>5381</v>
      </c>
      <c r="E4471" s="267">
        <v>3500</v>
      </c>
      <c r="F4471" s="293" t="s">
        <v>518</v>
      </c>
      <c r="G4471" s="293" t="s">
        <v>7</v>
      </c>
      <c r="H4471" s="544" t="s">
        <v>7773</v>
      </c>
      <c r="I4471" s="293" t="s">
        <v>164</v>
      </c>
      <c r="J4471" s="256" t="s">
        <v>4026</v>
      </c>
      <c r="K4471" s="293" t="s">
        <v>1771</v>
      </c>
      <c r="L4471" s="251" t="s">
        <v>7776</v>
      </c>
      <c r="M4471" s="298" t="s">
        <v>5391</v>
      </c>
      <c r="N4471" s="353">
        <v>593</v>
      </c>
      <c r="O4471" s="296"/>
      <c r="P4471" s="297"/>
      <c r="Q4471" s="293"/>
      <c r="R4471" s="293"/>
      <c r="S4471" s="293"/>
    </row>
    <row r="4472" spans="2:19" ht="15">
      <c r="B4472" s="247">
        <f t="shared" si="54"/>
        <v>7871</v>
      </c>
      <c r="C4472" s="293" t="s">
        <v>429</v>
      </c>
      <c r="D4472" s="294" t="s">
        <v>6436</v>
      </c>
      <c r="E4472" s="267">
        <v>3350.97</v>
      </c>
      <c r="F4472" s="293" t="s">
        <v>198</v>
      </c>
      <c r="G4472" s="293" t="s">
        <v>7</v>
      </c>
      <c r="H4472" s="544" t="s">
        <v>7773</v>
      </c>
      <c r="I4472" s="293" t="s">
        <v>164</v>
      </c>
      <c r="J4472" s="256" t="s">
        <v>3188</v>
      </c>
      <c r="K4472" s="293" t="s">
        <v>1749</v>
      </c>
      <c r="L4472" s="251" t="s">
        <v>7777</v>
      </c>
      <c r="M4472" s="298" t="s">
        <v>6651</v>
      </c>
      <c r="N4472" s="353">
        <v>682</v>
      </c>
      <c r="O4472" s="296"/>
      <c r="P4472" s="297"/>
      <c r="Q4472" s="293"/>
      <c r="R4472" s="293"/>
      <c r="S4472" s="293"/>
    </row>
    <row r="4473" spans="2:19" ht="15">
      <c r="B4473" s="247">
        <f t="shared" si="54"/>
        <v>7872</v>
      </c>
      <c r="C4473" s="293" t="s">
        <v>429</v>
      </c>
      <c r="D4473" s="294" t="s">
        <v>767</v>
      </c>
      <c r="E4473" s="267">
        <v>650</v>
      </c>
      <c r="F4473" s="293" t="s">
        <v>198</v>
      </c>
      <c r="G4473" s="293" t="s">
        <v>7</v>
      </c>
      <c r="H4473" s="544" t="s">
        <v>7783</v>
      </c>
      <c r="I4473" s="293" t="s">
        <v>164</v>
      </c>
      <c r="J4473" s="256" t="s">
        <v>399</v>
      </c>
      <c r="K4473" s="293" t="s">
        <v>1749</v>
      </c>
      <c r="L4473" s="251" t="s">
        <v>7787</v>
      </c>
      <c r="M4473" s="298" t="s">
        <v>852</v>
      </c>
      <c r="N4473" s="353">
        <v>788</v>
      </c>
      <c r="O4473" s="296"/>
      <c r="P4473" s="297"/>
      <c r="Q4473" s="293"/>
      <c r="R4473" s="293"/>
      <c r="S4473" s="293"/>
    </row>
    <row r="4474" spans="2:19" ht="15">
      <c r="B4474" s="247">
        <f t="shared" si="54"/>
        <v>7873</v>
      </c>
      <c r="C4474" s="293" t="s">
        <v>429</v>
      </c>
      <c r="D4474" s="294" t="s">
        <v>2222</v>
      </c>
      <c r="E4474" s="267">
        <v>5200</v>
      </c>
      <c r="F4474" s="293" t="s">
        <v>198</v>
      </c>
      <c r="G4474" s="293" t="s">
        <v>4314</v>
      </c>
      <c r="H4474" s="544" t="s">
        <v>7783</v>
      </c>
      <c r="I4474" s="293" t="s">
        <v>164</v>
      </c>
      <c r="J4474" s="256" t="s">
        <v>720</v>
      </c>
      <c r="K4474" s="293" t="s">
        <v>1749</v>
      </c>
      <c r="L4474" s="251" t="s">
        <v>7788</v>
      </c>
      <c r="M4474" s="298" t="s">
        <v>2013</v>
      </c>
      <c r="N4474" s="353">
        <v>728</v>
      </c>
      <c r="O4474" s="296"/>
      <c r="P4474" s="297"/>
      <c r="Q4474" s="293"/>
      <c r="R4474" s="293"/>
      <c r="S4474" s="293"/>
    </row>
    <row r="4475" spans="2:19" ht="15">
      <c r="B4475" s="247">
        <f t="shared" si="54"/>
        <v>7874</v>
      </c>
      <c r="C4475" s="293" t="s">
        <v>429</v>
      </c>
      <c r="D4475" s="294" t="s">
        <v>6242</v>
      </c>
      <c r="E4475" s="267">
        <v>2000</v>
      </c>
      <c r="F4475" s="293" t="s">
        <v>163</v>
      </c>
      <c r="G4475" s="293" t="s">
        <v>7</v>
      </c>
      <c r="H4475" s="544" t="s">
        <v>7783</v>
      </c>
      <c r="I4475" s="293" t="s">
        <v>164</v>
      </c>
      <c r="J4475" s="256" t="s">
        <v>4564</v>
      </c>
      <c r="K4475" s="293" t="s">
        <v>1751</v>
      </c>
      <c r="L4475" s="251" t="s">
        <v>7789</v>
      </c>
      <c r="M4475" s="298" t="s">
        <v>6241</v>
      </c>
      <c r="N4475" s="353">
        <v>655</v>
      </c>
      <c r="O4475" s="296"/>
      <c r="P4475" s="297"/>
      <c r="Q4475" s="293"/>
      <c r="R4475" s="293"/>
      <c r="S4475" s="293"/>
    </row>
    <row r="4476" spans="2:19" ht="15">
      <c r="B4476" s="247">
        <f t="shared" si="54"/>
        <v>7875</v>
      </c>
      <c r="C4476" s="293" t="s">
        <v>429</v>
      </c>
      <c r="D4476" s="294" t="s">
        <v>4525</v>
      </c>
      <c r="E4476" s="267">
        <v>3497</v>
      </c>
      <c r="F4476" s="293" t="s">
        <v>198</v>
      </c>
      <c r="G4476" s="293" t="s">
        <v>7</v>
      </c>
      <c r="H4476" s="544" t="s">
        <v>7784</v>
      </c>
      <c r="I4476" s="293" t="s">
        <v>164</v>
      </c>
      <c r="J4476" s="256" t="s">
        <v>2665</v>
      </c>
      <c r="K4476" s="293" t="s">
        <v>1749</v>
      </c>
      <c r="L4476" s="251" t="s">
        <v>7790</v>
      </c>
      <c r="M4476" s="298" t="s">
        <v>4524</v>
      </c>
      <c r="N4476" s="353">
        <v>497</v>
      </c>
      <c r="O4476" s="296"/>
      <c r="P4476" s="297"/>
      <c r="Q4476" s="293"/>
      <c r="R4476" s="293"/>
      <c r="S4476" s="293"/>
    </row>
    <row r="4477" spans="2:19" ht="15">
      <c r="B4477" s="247">
        <f t="shared" si="54"/>
        <v>7876</v>
      </c>
      <c r="C4477" s="293" t="s">
        <v>429</v>
      </c>
      <c r="D4477" s="294" t="s">
        <v>5378</v>
      </c>
      <c r="E4477" s="267">
        <v>1500</v>
      </c>
      <c r="F4477" s="293" t="s">
        <v>518</v>
      </c>
      <c r="G4477" s="293" t="s">
        <v>7</v>
      </c>
      <c r="H4477" s="544" t="s">
        <v>7785</v>
      </c>
      <c r="I4477" s="293" t="s">
        <v>164</v>
      </c>
      <c r="J4477" s="256" t="s">
        <v>7796</v>
      </c>
      <c r="K4477" s="293" t="s">
        <v>1771</v>
      </c>
      <c r="L4477" s="251" t="s">
        <v>7791</v>
      </c>
      <c r="M4477" s="298" t="s">
        <v>5377</v>
      </c>
      <c r="N4477" s="353">
        <v>592</v>
      </c>
      <c r="O4477" s="296"/>
      <c r="P4477" s="297"/>
      <c r="Q4477" s="293"/>
      <c r="R4477" s="293"/>
      <c r="S4477" s="293"/>
    </row>
    <row r="4478" spans="2:19" ht="15">
      <c r="B4478" s="247">
        <f t="shared" si="54"/>
        <v>7877</v>
      </c>
      <c r="C4478" s="293" t="s">
        <v>294</v>
      </c>
      <c r="D4478" s="294" t="s">
        <v>6162</v>
      </c>
      <c r="E4478" s="267">
        <v>5000</v>
      </c>
      <c r="F4478" s="293" t="s">
        <v>163</v>
      </c>
      <c r="G4478" s="293" t="s">
        <v>7</v>
      </c>
      <c r="H4478" s="544" t="s">
        <v>7822</v>
      </c>
      <c r="I4478" s="293" t="s">
        <v>164</v>
      </c>
      <c r="J4478" s="256" t="s">
        <v>7842</v>
      </c>
      <c r="K4478" s="293" t="s">
        <v>1751</v>
      </c>
      <c r="L4478" s="251" t="s">
        <v>7841</v>
      </c>
      <c r="M4478" s="298" t="s">
        <v>6161</v>
      </c>
      <c r="N4478" s="353">
        <v>647</v>
      </c>
      <c r="O4478" s="296"/>
      <c r="P4478" s="297"/>
      <c r="Q4478" s="293"/>
      <c r="R4478" s="293"/>
      <c r="S4478" s="293"/>
    </row>
    <row r="4479" spans="2:19" ht="15">
      <c r="B4479" s="247">
        <f t="shared" si="54"/>
        <v>7878</v>
      </c>
      <c r="C4479" s="293" t="s">
        <v>294</v>
      </c>
      <c r="D4479" s="294" t="s">
        <v>6386</v>
      </c>
      <c r="E4479" s="267">
        <v>10000</v>
      </c>
      <c r="F4479" s="293" t="s">
        <v>198</v>
      </c>
      <c r="G4479" s="293" t="s">
        <v>4314</v>
      </c>
      <c r="H4479" s="544" t="s">
        <v>7786</v>
      </c>
      <c r="I4479" s="293" t="s">
        <v>164</v>
      </c>
      <c r="J4479" s="256" t="s">
        <v>7800</v>
      </c>
      <c r="K4479" s="293" t="s">
        <v>1749</v>
      </c>
      <c r="L4479" s="251" t="s">
        <v>7792</v>
      </c>
      <c r="M4479" s="298" t="s">
        <v>6312</v>
      </c>
      <c r="N4479" s="353">
        <v>660</v>
      </c>
      <c r="O4479" s="296"/>
      <c r="P4479" s="297"/>
      <c r="Q4479" s="293"/>
      <c r="R4479" s="293"/>
      <c r="S4479" s="293"/>
    </row>
    <row r="4480" spans="2:19" ht="15">
      <c r="B4480" s="247">
        <f t="shared" si="54"/>
        <v>7879</v>
      </c>
      <c r="C4480" s="293" t="s">
        <v>429</v>
      </c>
      <c r="D4480" s="294" t="s">
        <v>4525</v>
      </c>
      <c r="E4480" s="267">
        <v>650</v>
      </c>
      <c r="F4480" s="293" t="s">
        <v>198</v>
      </c>
      <c r="G4480" s="293" t="s">
        <v>7</v>
      </c>
      <c r="H4480" s="544" t="s">
        <v>7805</v>
      </c>
      <c r="I4480" s="293" t="s">
        <v>399</v>
      </c>
      <c r="J4480" s="256" t="s">
        <v>7635</v>
      </c>
      <c r="K4480" s="293" t="s">
        <v>1749</v>
      </c>
      <c r="L4480" s="251" t="s">
        <v>7806</v>
      </c>
      <c r="M4480" s="298" t="s">
        <v>4524</v>
      </c>
      <c r="N4480" s="353">
        <v>497</v>
      </c>
      <c r="O4480" s="296"/>
      <c r="P4480" s="297"/>
      <c r="Q4480" s="293"/>
      <c r="R4480" s="293"/>
      <c r="S4480" s="293"/>
    </row>
    <row r="4481" spans="2:19" ht="15">
      <c r="B4481" s="247">
        <f t="shared" si="54"/>
        <v>7880</v>
      </c>
      <c r="C4481" s="293" t="s">
        <v>429</v>
      </c>
      <c r="D4481" s="294" t="s">
        <v>90</v>
      </c>
      <c r="E4481" s="267">
        <v>3500</v>
      </c>
      <c r="F4481" s="293" t="s">
        <v>166</v>
      </c>
      <c r="G4481" s="293" t="s">
        <v>7</v>
      </c>
      <c r="H4481" s="544" t="s">
        <v>7805</v>
      </c>
      <c r="I4481" s="293" t="s">
        <v>634</v>
      </c>
      <c r="J4481" s="256" t="s">
        <v>8017</v>
      </c>
      <c r="K4481" s="293" t="s">
        <v>903</v>
      </c>
      <c r="L4481" s="251" t="s">
        <v>7807</v>
      </c>
      <c r="M4481" s="298" t="s">
        <v>91</v>
      </c>
      <c r="N4481" s="353">
        <v>218</v>
      </c>
      <c r="O4481" s="296"/>
      <c r="P4481" s="297"/>
      <c r="Q4481" s="293"/>
      <c r="R4481" s="293"/>
      <c r="S4481" s="293"/>
    </row>
    <row r="4482" spans="2:19" ht="15">
      <c r="B4482" s="247">
        <f t="shared" si="54"/>
        <v>7881</v>
      </c>
      <c r="C4482" s="293" t="s">
        <v>429</v>
      </c>
      <c r="D4482" s="294" t="s">
        <v>4837</v>
      </c>
      <c r="E4482" s="267">
        <v>2000</v>
      </c>
      <c r="F4482" s="293" t="s">
        <v>518</v>
      </c>
      <c r="G4482" s="293" t="s">
        <v>7</v>
      </c>
      <c r="H4482" s="544" t="s">
        <v>7805</v>
      </c>
      <c r="I4482" s="293" t="s">
        <v>164</v>
      </c>
      <c r="J4482" s="256" t="s">
        <v>7818</v>
      </c>
      <c r="K4482" s="293" t="s">
        <v>1771</v>
      </c>
      <c r="L4482" s="251" t="s">
        <v>7808</v>
      </c>
      <c r="M4482" s="298" t="s">
        <v>4836</v>
      </c>
      <c r="N4482" s="353">
        <v>563</v>
      </c>
      <c r="O4482" s="296"/>
      <c r="P4482" s="297"/>
      <c r="Q4482" s="293"/>
      <c r="R4482" s="293"/>
      <c r="S4482" s="293"/>
    </row>
    <row r="4483" spans="2:19" ht="15">
      <c r="B4483" s="247">
        <f t="shared" si="54"/>
        <v>7882</v>
      </c>
      <c r="C4483" s="293" t="s">
        <v>429</v>
      </c>
      <c r="D4483" s="294" t="s">
        <v>4517</v>
      </c>
      <c r="E4483" s="267">
        <v>2800</v>
      </c>
      <c r="F4483" s="293" t="s">
        <v>198</v>
      </c>
      <c r="G4483" s="293" t="s">
        <v>7</v>
      </c>
      <c r="H4483" s="544" t="s">
        <v>7804</v>
      </c>
      <c r="I4483" s="293" t="s">
        <v>164</v>
      </c>
      <c r="J4483" s="256" t="s">
        <v>7634</v>
      </c>
      <c r="K4483" s="293" t="s">
        <v>1749</v>
      </c>
      <c r="L4483" s="251" t="s">
        <v>7809</v>
      </c>
      <c r="M4483" s="298" t="s">
        <v>4516</v>
      </c>
      <c r="N4483" s="353">
        <v>495</v>
      </c>
      <c r="O4483" s="296"/>
      <c r="P4483" s="297"/>
      <c r="Q4483" s="293"/>
      <c r="R4483" s="293"/>
      <c r="S4483" s="293"/>
    </row>
    <row r="4484" spans="2:19" ht="15">
      <c r="B4484" s="247">
        <f t="shared" si="54"/>
        <v>7883</v>
      </c>
      <c r="C4484" s="293" t="s">
        <v>429</v>
      </c>
      <c r="D4484" s="294" t="s">
        <v>818</v>
      </c>
      <c r="E4484" s="267">
        <v>2000</v>
      </c>
      <c r="F4484" s="293" t="s">
        <v>6964</v>
      </c>
      <c r="G4484" s="293" t="s">
        <v>5631</v>
      </c>
      <c r="H4484" s="544" t="s">
        <v>7804</v>
      </c>
      <c r="I4484" s="293" t="s">
        <v>164</v>
      </c>
      <c r="J4484" s="256" t="s">
        <v>3424</v>
      </c>
      <c r="K4484" s="293" t="s">
        <v>1749</v>
      </c>
      <c r="L4484" s="251" t="s">
        <v>7810</v>
      </c>
      <c r="M4484" s="298" t="s">
        <v>860</v>
      </c>
      <c r="N4484" s="353">
        <v>731</v>
      </c>
      <c r="O4484" s="296"/>
      <c r="P4484" s="297"/>
      <c r="Q4484" s="293"/>
      <c r="R4484" s="293"/>
      <c r="S4484" s="293"/>
    </row>
    <row r="4485" spans="2:19" ht="15">
      <c r="B4485" s="247">
        <f t="shared" si="54"/>
        <v>7884</v>
      </c>
      <c r="C4485" s="293" t="s">
        <v>5557</v>
      </c>
      <c r="D4485" s="294" t="s">
        <v>5555</v>
      </c>
      <c r="E4485" s="267">
        <v>2000</v>
      </c>
      <c r="F4485" s="293" t="s">
        <v>6964</v>
      </c>
      <c r="G4485" s="293" t="s">
        <v>5631</v>
      </c>
      <c r="H4485" s="544" t="s">
        <v>7804</v>
      </c>
      <c r="I4485" s="293" t="s">
        <v>402</v>
      </c>
      <c r="J4485" s="256" t="s">
        <v>399</v>
      </c>
      <c r="K4485" s="293" t="s">
        <v>6968</v>
      </c>
      <c r="L4485" s="251" t="s">
        <v>7811</v>
      </c>
      <c r="M4485" s="298" t="s">
        <v>5554</v>
      </c>
      <c r="N4485" s="353">
        <v>734</v>
      </c>
      <c r="O4485" s="296"/>
      <c r="P4485" s="297"/>
      <c r="Q4485" s="293"/>
      <c r="R4485" s="293"/>
      <c r="S4485" s="293"/>
    </row>
    <row r="4486" spans="2:19" ht="15">
      <c r="B4486" s="247">
        <f t="shared" si="54"/>
        <v>7885</v>
      </c>
      <c r="C4486" s="293" t="s">
        <v>429</v>
      </c>
      <c r="D4486" s="294" t="s">
        <v>5984</v>
      </c>
      <c r="E4486" s="267">
        <v>2000</v>
      </c>
      <c r="F4486" s="293" t="s">
        <v>6964</v>
      </c>
      <c r="G4486" s="293" t="s">
        <v>5631</v>
      </c>
      <c r="H4486" s="544" t="s">
        <v>7804</v>
      </c>
      <c r="I4486" s="293" t="s">
        <v>164</v>
      </c>
      <c r="J4486" s="256" t="s">
        <v>3424</v>
      </c>
      <c r="K4486" s="293" t="s">
        <v>6968</v>
      </c>
      <c r="L4486" s="251" t="s">
        <v>7812</v>
      </c>
      <c r="M4486" s="298" t="s">
        <v>5983</v>
      </c>
      <c r="N4486" s="353">
        <v>730</v>
      </c>
      <c r="O4486" s="296"/>
      <c r="P4486" s="297"/>
      <c r="Q4486" s="293"/>
      <c r="R4486" s="293"/>
      <c r="S4486" s="293"/>
    </row>
    <row r="4487" spans="2:19" ht="15">
      <c r="B4487" s="247">
        <f t="shared" si="54"/>
        <v>7886</v>
      </c>
      <c r="C4487" s="293" t="s">
        <v>5557</v>
      </c>
      <c r="D4487" s="294" t="s">
        <v>5576</v>
      </c>
      <c r="E4487" s="267">
        <v>2000</v>
      </c>
      <c r="F4487" s="293" t="s">
        <v>6964</v>
      </c>
      <c r="G4487" s="293" t="s">
        <v>5631</v>
      </c>
      <c r="H4487" s="544" t="s">
        <v>7804</v>
      </c>
      <c r="I4487" s="293" t="s">
        <v>164</v>
      </c>
      <c r="J4487" s="256" t="s">
        <v>6398</v>
      </c>
      <c r="K4487" s="293" t="s">
        <v>6968</v>
      </c>
      <c r="L4487" s="251" t="s">
        <v>7813</v>
      </c>
      <c r="M4487" s="298" t="s">
        <v>5575</v>
      </c>
      <c r="N4487" s="353">
        <v>736</v>
      </c>
      <c r="O4487" s="296"/>
      <c r="P4487" s="297"/>
      <c r="Q4487" s="293"/>
      <c r="R4487" s="293"/>
      <c r="S4487" s="293"/>
    </row>
    <row r="4488" spans="2:19" ht="15">
      <c r="B4488" s="247">
        <f t="shared" si="54"/>
        <v>7887</v>
      </c>
      <c r="C4488" s="293" t="s">
        <v>5557</v>
      </c>
      <c r="D4488" s="294" t="s">
        <v>5959</v>
      </c>
      <c r="E4488" s="267">
        <v>2000</v>
      </c>
      <c r="F4488" s="293" t="s">
        <v>6964</v>
      </c>
      <c r="G4488" s="293" t="s">
        <v>5631</v>
      </c>
      <c r="H4488" s="544" t="s">
        <v>7804</v>
      </c>
      <c r="I4488" s="293" t="s">
        <v>164</v>
      </c>
      <c r="J4488" s="256" t="s">
        <v>7816</v>
      </c>
      <c r="K4488" s="293" t="s">
        <v>6968</v>
      </c>
      <c r="L4488" s="251" t="s">
        <v>7814</v>
      </c>
      <c r="M4488" s="298" t="s">
        <v>5958</v>
      </c>
      <c r="N4488" s="353">
        <v>737</v>
      </c>
      <c r="O4488" s="296"/>
      <c r="P4488" s="297"/>
      <c r="Q4488" s="293"/>
      <c r="R4488" s="293"/>
      <c r="S4488" s="293"/>
    </row>
    <row r="4489" spans="2:19" ht="15">
      <c r="B4489" s="247">
        <f t="shared" si="54"/>
        <v>7888</v>
      </c>
      <c r="C4489" s="293" t="s">
        <v>429</v>
      </c>
      <c r="D4489" s="294" t="s">
        <v>6469</v>
      </c>
      <c r="E4489" s="267">
        <v>25000</v>
      </c>
      <c r="F4489" s="293" t="s">
        <v>255</v>
      </c>
      <c r="G4489" s="293" t="s">
        <v>7</v>
      </c>
      <c r="H4489" s="544" t="s">
        <v>7804</v>
      </c>
      <c r="I4489" s="293" t="s">
        <v>164</v>
      </c>
      <c r="J4489" s="256" t="s">
        <v>1873</v>
      </c>
      <c r="K4489" s="293" t="s">
        <v>1774</v>
      </c>
      <c r="L4489" s="251" t="s">
        <v>7815</v>
      </c>
      <c r="M4489" s="298" t="s">
        <v>6468</v>
      </c>
      <c r="N4489" s="353">
        <v>684</v>
      </c>
      <c r="O4489" s="296"/>
      <c r="P4489" s="297"/>
      <c r="Q4489" s="293"/>
      <c r="R4489" s="293"/>
      <c r="S4489" s="293"/>
    </row>
    <row r="4490" spans="2:19" ht="15">
      <c r="B4490" s="247">
        <f t="shared" si="54"/>
        <v>7889</v>
      </c>
      <c r="C4490" s="293" t="s">
        <v>429</v>
      </c>
      <c r="D4490" s="294" t="s">
        <v>3237</v>
      </c>
      <c r="E4490" s="267"/>
      <c r="F4490" s="293"/>
      <c r="G4490" s="293"/>
      <c r="H4490" s="544"/>
      <c r="I4490" s="293"/>
      <c r="J4490" s="256"/>
      <c r="K4490" s="293"/>
      <c r="L4490" s="251"/>
      <c r="M4490" s="298" t="s">
        <v>6466</v>
      </c>
      <c r="N4490" s="353">
        <v>582</v>
      </c>
      <c r="O4490" s="296"/>
      <c r="P4490" s="297"/>
      <c r="Q4490" s="293"/>
      <c r="R4490" s="293"/>
      <c r="S4490" s="293"/>
    </row>
    <row r="4491" spans="2:19" ht="15">
      <c r="B4491" s="247">
        <f t="shared" si="54"/>
        <v>7890</v>
      </c>
      <c r="C4491" s="293" t="s">
        <v>427</v>
      </c>
      <c r="D4491" s="294" t="s">
        <v>2038</v>
      </c>
      <c r="E4491" s="267">
        <v>2275</v>
      </c>
      <c r="F4491" s="293" t="s">
        <v>2038</v>
      </c>
      <c r="G4491" s="293" t="s">
        <v>7</v>
      </c>
      <c r="H4491" s="544" t="s">
        <v>7821</v>
      </c>
      <c r="I4491" s="293" t="s">
        <v>164</v>
      </c>
      <c r="J4491" s="256"/>
      <c r="K4491" s="293" t="s">
        <v>1772</v>
      </c>
      <c r="L4491" s="251" t="s">
        <v>7824</v>
      </c>
      <c r="M4491" s="298" t="s">
        <v>2834</v>
      </c>
      <c r="N4491" s="353">
        <v>411</v>
      </c>
      <c r="O4491" s="296"/>
      <c r="P4491" s="297"/>
      <c r="Q4491" s="293"/>
      <c r="R4491" s="293"/>
      <c r="S4491" s="293"/>
    </row>
    <row r="4492" spans="2:19" ht="15">
      <c r="B4492" s="247">
        <f t="shared" si="54"/>
        <v>7891</v>
      </c>
      <c r="C4492" s="293" t="s">
        <v>429</v>
      </c>
      <c r="D4492" s="294" t="s">
        <v>6944</v>
      </c>
      <c r="E4492" s="267">
        <v>3497</v>
      </c>
      <c r="F4492" s="293" t="s">
        <v>865</v>
      </c>
      <c r="G4492" s="293" t="s">
        <v>7</v>
      </c>
      <c r="H4492" s="544" t="s">
        <v>7821</v>
      </c>
      <c r="I4492" s="293" t="s">
        <v>164</v>
      </c>
      <c r="J4492" s="256" t="s">
        <v>3059</v>
      </c>
      <c r="K4492" s="293" t="s">
        <v>1770</v>
      </c>
      <c r="L4492" s="251" t="s">
        <v>7825</v>
      </c>
      <c r="M4492" s="298" t="s">
        <v>6943</v>
      </c>
      <c r="N4492" s="353">
        <v>724</v>
      </c>
      <c r="O4492" s="296"/>
      <c r="P4492" s="297"/>
      <c r="Q4492" s="293"/>
      <c r="R4492" s="293"/>
      <c r="S4492" s="293"/>
    </row>
    <row r="4493" spans="2:19" ht="15">
      <c r="B4493" s="247">
        <f t="shared" si="54"/>
        <v>7892</v>
      </c>
      <c r="C4493" s="293" t="s">
        <v>294</v>
      </c>
      <c r="D4493" s="294" t="s">
        <v>6650</v>
      </c>
      <c r="E4493" s="267">
        <v>2275</v>
      </c>
      <c r="F4493" s="293" t="s">
        <v>303</v>
      </c>
      <c r="G4493" s="293" t="s">
        <v>7</v>
      </c>
      <c r="H4493" s="544" t="s">
        <v>7821</v>
      </c>
      <c r="I4493" s="293" t="s">
        <v>164</v>
      </c>
      <c r="J4493" s="256" t="s">
        <v>7845</v>
      </c>
      <c r="K4493" s="293" t="s">
        <v>1775</v>
      </c>
      <c r="L4493" s="251" t="s">
        <v>7826</v>
      </c>
      <c r="M4493" s="298" t="s">
        <v>6561</v>
      </c>
      <c r="N4493" s="353">
        <v>687</v>
      </c>
      <c r="O4493" s="296"/>
      <c r="P4493" s="297"/>
      <c r="Q4493" s="293"/>
      <c r="R4493" s="293"/>
      <c r="S4493" s="293"/>
    </row>
    <row r="4494" spans="2:19" ht="15">
      <c r="B4494" s="247">
        <f t="shared" si="54"/>
        <v>7893</v>
      </c>
      <c r="C4494" s="293" t="s">
        <v>429</v>
      </c>
      <c r="D4494" s="294" t="s">
        <v>5378</v>
      </c>
      <c r="E4494" s="267">
        <v>1000</v>
      </c>
      <c r="F4494" s="293" t="s">
        <v>518</v>
      </c>
      <c r="G4494" s="293" t="s">
        <v>7</v>
      </c>
      <c r="H4494" s="544" t="s">
        <v>7821</v>
      </c>
      <c r="I4494" s="293" t="s">
        <v>164</v>
      </c>
      <c r="J4494" s="256" t="s">
        <v>7846</v>
      </c>
      <c r="K4494" s="293" t="s">
        <v>1771</v>
      </c>
      <c r="L4494" s="251" t="s">
        <v>7827</v>
      </c>
      <c r="M4494" s="298" t="s">
        <v>5377</v>
      </c>
      <c r="N4494" s="353">
        <v>592</v>
      </c>
      <c r="O4494" s="296"/>
      <c r="P4494" s="297"/>
      <c r="Q4494" s="293"/>
      <c r="R4494" s="293"/>
      <c r="S4494" s="293"/>
    </row>
    <row r="4495" spans="2:19" ht="15">
      <c r="B4495" s="247">
        <f t="shared" si="54"/>
        <v>7894</v>
      </c>
      <c r="C4495" s="293" t="s">
        <v>429</v>
      </c>
      <c r="D4495" s="294" t="s">
        <v>5381</v>
      </c>
      <c r="E4495" s="267">
        <v>1650</v>
      </c>
      <c r="F4495" s="293" t="s">
        <v>518</v>
      </c>
      <c r="G4495" s="293" t="s">
        <v>4314</v>
      </c>
      <c r="H4495" s="544" t="s">
        <v>7834</v>
      </c>
      <c r="I4495" s="293" t="s">
        <v>164</v>
      </c>
      <c r="J4495" s="256" t="s">
        <v>3959</v>
      </c>
      <c r="K4495" s="293" t="s">
        <v>1771</v>
      </c>
      <c r="L4495" s="251" t="s">
        <v>7835</v>
      </c>
      <c r="M4495" s="298" t="s">
        <v>5391</v>
      </c>
      <c r="N4495" s="353">
        <v>593</v>
      </c>
      <c r="O4495" s="296"/>
      <c r="P4495" s="297"/>
      <c r="Q4495" s="293"/>
      <c r="R4495" s="293"/>
      <c r="S4495" s="293"/>
    </row>
    <row r="4496" spans="2:19" ht="15">
      <c r="B4496" s="247">
        <f t="shared" si="54"/>
        <v>7895</v>
      </c>
      <c r="C4496" s="293" t="s">
        <v>7253</v>
      </c>
      <c r="D4496" s="294" t="s">
        <v>7255</v>
      </c>
      <c r="E4496" s="267">
        <v>3472</v>
      </c>
      <c r="F4496" s="293" t="s">
        <v>255</v>
      </c>
      <c r="G4496" s="293" t="s">
        <v>7</v>
      </c>
      <c r="H4496" s="544" t="s">
        <v>7834</v>
      </c>
      <c r="I4496" s="293" t="s">
        <v>164</v>
      </c>
      <c r="J4496" s="256" t="s">
        <v>7954</v>
      </c>
      <c r="K4496" s="293" t="s">
        <v>1774</v>
      </c>
      <c r="L4496" s="251" t="s">
        <v>7836</v>
      </c>
      <c r="M4496" s="298" t="s">
        <v>7254</v>
      </c>
      <c r="N4496" s="353">
        <v>780</v>
      </c>
      <c r="O4496" s="296"/>
      <c r="P4496" s="297"/>
      <c r="Q4496" s="293"/>
      <c r="R4496" s="293"/>
      <c r="S4496" s="293"/>
    </row>
    <row r="4497" spans="2:19" ht="15">
      <c r="B4497" s="247">
        <f t="shared" si="54"/>
        <v>7896</v>
      </c>
      <c r="C4497" s="293" t="s">
        <v>294</v>
      </c>
      <c r="D4497" s="294" t="s">
        <v>7831</v>
      </c>
      <c r="E4497" s="267">
        <v>47200</v>
      </c>
      <c r="F4497" s="293" t="s">
        <v>303</v>
      </c>
      <c r="G4497" s="293" t="s">
        <v>7</v>
      </c>
      <c r="H4497" s="544" t="s">
        <v>7822</v>
      </c>
      <c r="I4497" s="293" t="s">
        <v>164</v>
      </c>
      <c r="J4497" s="256" t="s">
        <v>7847</v>
      </c>
      <c r="K4497" s="293" t="s">
        <v>1775</v>
      </c>
      <c r="L4497" s="251" t="s">
        <v>7837</v>
      </c>
      <c r="M4497" s="298" t="s">
        <v>7830</v>
      </c>
      <c r="N4497" s="353">
        <v>797</v>
      </c>
      <c r="O4497" s="296"/>
      <c r="P4497" s="297"/>
      <c r="Q4497" s="293"/>
      <c r="R4497" s="293"/>
      <c r="S4497" s="293"/>
    </row>
    <row r="4498" spans="2:19" ht="15">
      <c r="B4498" s="247">
        <f t="shared" si="54"/>
        <v>7897</v>
      </c>
      <c r="C4498" s="293" t="s">
        <v>294</v>
      </c>
      <c r="D4498" s="294" t="s">
        <v>2201</v>
      </c>
      <c r="E4498" s="267">
        <v>1600</v>
      </c>
      <c r="F4498" s="293" t="s">
        <v>166</v>
      </c>
      <c r="G4498" s="293" t="s">
        <v>7</v>
      </c>
      <c r="H4498" s="544" t="s">
        <v>7834</v>
      </c>
      <c r="I4498" s="293" t="s">
        <v>164</v>
      </c>
      <c r="J4498" s="256" t="s">
        <v>7848</v>
      </c>
      <c r="K4498" s="293" t="s">
        <v>903</v>
      </c>
      <c r="L4498" s="251" t="s">
        <v>7838</v>
      </c>
      <c r="M4498" s="298" t="s">
        <v>2200</v>
      </c>
      <c r="N4498" s="353">
        <v>365</v>
      </c>
      <c r="O4498" s="296"/>
      <c r="P4498" s="297"/>
      <c r="Q4498" s="293"/>
      <c r="R4498" s="293"/>
      <c r="S4498" s="293"/>
    </row>
    <row r="4499" spans="2:19" ht="15">
      <c r="B4499" s="247">
        <f t="shared" si="54"/>
        <v>7898</v>
      </c>
      <c r="C4499" s="293" t="s">
        <v>7253</v>
      </c>
      <c r="D4499" s="294" t="s">
        <v>7258</v>
      </c>
      <c r="E4499" s="267">
        <v>3472</v>
      </c>
      <c r="F4499" s="293" t="s">
        <v>255</v>
      </c>
      <c r="G4499" s="293" t="s">
        <v>7</v>
      </c>
      <c r="H4499" s="544" t="s">
        <v>7834</v>
      </c>
      <c r="I4499" s="293" t="s">
        <v>164</v>
      </c>
      <c r="J4499" s="256" t="s">
        <v>1800</v>
      </c>
      <c r="K4499" s="293" t="s">
        <v>1774</v>
      </c>
      <c r="L4499" s="251" t="s">
        <v>7839</v>
      </c>
      <c r="M4499" s="298" t="s">
        <v>7257</v>
      </c>
      <c r="N4499" s="353">
        <v>772</v>
      </c>
      <c r="O4499" s="296"/>
      <c r="P4499" s="297"/>
      <c r="Q4499" s="293"/>
      <c r="R4499" s="293"/>
      <c r="S4499" s="293"/>
    </row>
    <row r="4500" spans="2:19" ht="15">
      <c r="B4500" s="247">
        <f t="shared" si="54"/>
        <v>7899</v>
      </c>
      <c r="C4500" s="293" t="s">
        <v>429</v>
      </c>
      <c r="D4500" s="294" t="s">
        <v>6381</v>
      </c>
      <c r="E4500" s="267">
        <v>5200</v>
      </c>
      <c r="F4500" s="293" t="s">
        <v>198</v>
      </c>
      <c r="G4500" s="293" t="s">
        <v>4314</v>
      </c>
      <c r="H4500" s="544" t="s">
        <v>7843</v>
      </c>
      <c r="I4500" s="293" t="s">
        <v>164</v>
      </c>
      <c r="J4500" s="256" t="s">
        <v>3188</v>
      </c>
      <c r="K4500" s="293" t="s">
        <v>1749</v>
      </c>
      <c r="L4500" s="251" t="s">
        <v>7849</v>
      </c>
      <c r="M4500" s="298" t="s">
        <v>6380</v>
      </c>
      <c r="N4500" s="353">
        <v>676</v>
      </c>
      <c r="O4500" s="296"/>
      <c r="P4500" s="297"/>
      <c r="Q4500" s="293"/>
      <c r="R4500" s="293"/>
      <c r="S4500" s="293"/>
    </row>
    <row r="4501" spans="2:19" ht="15">
      <c r="B4501" s="247">
        <f t="shared" si="54"/>
        <v>7900</v>
      </c>
      <c r="C4501" s="293" t="s">
        <v>429</v>
      </c>
      <c r="D4501" s="294" t="s">
        <v>6384</v>
      </c>
      <c r="E4501" s="267">
        <v>5400</v>
      </c>
      <c r="F4501" s="293" t="s">
        <v>198</v>
      </c>
      <c r="G4501" s="293" t="s">
        <v>7</v>
      </c>
      <c r="H4501" s="544" t="s">
        <v>7843</v>
      </c>
      <c r="I4501" s="293" t="s">
        <v>164</v>
      </c>
      <c r="J4501" s="256" t="s">
        <v>8373</v>
      </c>
      <c r="K4501" s="293" t="s">
        <v>1749</v>
      </c>
      <c r="L4501" s="251" t="s">
        <v>7850</v>
      </c>
      <c r="M4501" s="298" t="s">
        <v>6383</v>
      </c>
      <c r="N4501" s="353">
        <v>677</v>
      </c>
      <c r="O4501" s="296"/>
      <c r="P4501" s="297"/>
      <c r="Q4501" s="293"/>
      <c r="R4501" s="293"/>
      <c r="S4501" s="293"/>
    </row>
    <row r="4502" spans="2:19" ht="15">
      <c r="B4502" s="247">
        <f t="shared" si="54"/>
        <v>7901</v>
      </c>
      <c r="C4502" s="293" t="s">
        <v>429</v>
      </c>
      <c r="D4502" s="294" t="s">
        <v>767</v>
      </c>
      <c r="E4502" s="267">
        <v>3000</v>
      </c>
      <c r="F4502" s="293" t="s">
        <v>198</v>
      </c>
      <c r="G4502" s="293" t="s">
        <v>4314</v>
      </c>
      <c r="H4502" s="544" t="s">
        <v>7843</v>
      </c>
      <c r="I4502" s="293" t="s">
        <v>164</v>
      </c>
      <c r="J4502" s="256" t="s">
        <v>2402</v>
      </c>
      <c r="K4502" s="293" t="s">
        <v>1749</v>
      </c>
      <c r="L4502" s="251" t="s">
        <v>7851</v>
      </c>
      <c r="M4502" s="298" t="s">
        <v>852</v>
      </c>
      <c r="N4502" s="353">
        <v>788</v>
      </c>
      <c r="O4502" s="296"/>
      <c r="P4502" s="297"/>
      <c r="Q4502" s="293"/>
      <c r="R4502" s="293"/>
      <c r="S4502" s="293"/>
    </row>
    <row r="4503" spans="2:19" ht="15">
      <c r="B4503" s="247">
        <f t="shared" si="54"/>
        <v>7902</v>
      </c>
      <c r="C4503" s="293" t="s">
        <v>429</v>
      </c>
      <c r="D4503" s="294" t="s">
        <v>375</v>
      </c>
      <c r="E4503" s="267">
        <v>2800</v>
      </c>
      <c r="F4503" s="293" t="s">
        <v>198</v>
      </c>
      <c r="G4503" s="293" t="s">
        <v>7</v>
      </c>
      <c r="H4503" s="544" t="s">
        <v>8149</v>
      </c>
      <c r="I4503" s="293" t="s">
        <v>164</v>
      </c>
      <c r="J4503" s="256" t="s">
        <v>8749</v>
      </c>
      <c r="K4503" s="293" t="s">
        <v>1749</v>
      </c>
      <c r="L4503" s="251" t="s">
        <v>8155</v>
      </c>
      <c r="M4503" s="298" t="s">
        <v>1164</v>
      </c>
      <c r="N4503" s="353">
        <v>468</v>
      </c>
      <c r="O4503" s="296"/>
      <c r="P4503" s="297"/>
      <c r="Q4503" s="293"/>
      <c r="R4503" s="293"/>
      <c r="S4503" s="293"/>
    </row>
    <row r="4504" spans="2:19" ht="15">
      <c r="B4504" s="247">
        <f t="shared" si="54"/>
        <v>7903</v>
      </c>
      <c r="C4504" s="293" t="s">
        <v>5557</v>
      </c>
      <c r="D4504" s="294" t="s">
        <v>6487</v>
      </c>
      <c r="E4504" s="267">
        <v>2275</v>
      </c>
      <c r="F4504" s="293" t="s">
        <v>163</v>
      </c>
      <c r="G4504" s="293" t="s">
        <v>4314</v>
      </c>
      <c r="H4504" s="544" t="s">
        <v>7844</v>
      </c>
      <c r="I4504" s="293" t="s">
        <v>164</v>
      </c>
      <c r="J4504" s="256" t="s">
        <v>3170</v>
      </c>
      <c r="K4504" s="293" t="s">
        <v>1751</v>
      </c>
      <c r="L4504" s="251" t="s">
        <v>7853</v>
      </c>
      <c r="M4504" s="298" t="s">
        <v>6486</v>
      </c>
      <c r="N4504" s="353">
        <v>685</v>
      </c>
      <c r="O4504" s="296"/>
      <c r="P4504" s="297"/>
      <c r="Q4504" s="293"/>
      <c r="R4504" s="293"/>
      <c r="S4504" s="293"/>
    </row>
    <row r="4505" spans="2:19" ht="15">
      <c r="B4505" s="247">
        <f t="shared" si="54"/>
        <v>7904</v>
      </c>
      <c r="C4505" s="293" t="s">
        <v>429</v>
      </c>
      <c r="D4505" s="294" t="s">
        <v>4922</v>
      </c>
      <c r="E4505" s="267">
        <v>3497</v>
      </c>
      <c r="F4505" s="293" t="s">
        <v>198</v>
      </c>
      <c r="G4505" s="293" t="s">
        <v>7</v>
      </c>
      <c r="H4505" s="544" t="s">
        <v>7844</v>
      </c>
      <c r="I4505" s="293" t="s">
        <v>164</v>
      </c>
      <c r="J4505" s="256" t="s">
        <v>3552</v>
      </c>
      <c r="K4505" s="293" t="s">
        <v>1749</v>
      </c>
      <c r="L4505" s="251" t="s">
        <v>7854</v>
      </c>
      <c r="M4505" s="298" t="s">
        <v>4921</v>
      </c>
      <c r="N4505" s="353">
        <v>572</v>
      </c>
      <c r="O4505" s="296"/>
      <c r="P4505" s="297"/>
      <c r="Q4505" s="293"/>
      <c r="R4505" s="293"/>
      <c r="S4505" s="293"/>
    </row>
    <row r="4506" spans="2:19" ht="15">
      <c r="B4506" s="247" t="s">
        <v>7861</v>
      </c>
      <c r="C4506" s="293" t="s">
        <v>429</v>
      </c>
      <c r="D4506" s="294" t="s">
        <v>4482</v>
      </c>
      <c r="E4506" s="267">
        <v>5200</v>
      </c>
      <c r="F4506" s="293" t="s">
        <v>198</v>
      </c>
      <c r="G4506" s="293" t="s">
        <v>7</v>
      </c>
      <c r="H4506" s="544" t="s">
        <v>7844</v>
      </c>
      <c r="I4506" s="293" t="s">
        <v>164</v>
      </c>
      <c r="J4506" s="256" t="s">
        <v>3430</v>
      </c>
      <c r="K4506" s="293" t="s">
        <v>1749</v>
      </c>
      <c r="L4506" s="251" t="s">
        <v>7855</v>
      </c>
      <c r="M4506" s="298" t="s">
        <v>4479</v>
      </c>
      <c r="N4506" s="353">
        <v>492</v>
      </c>
      <c r="O4506" s="296"/>
      <c r="P4506" s="297"/>
      <c r="Q4506" s="293"/>
      <c r="R4506" s="293"/>
      <c r="S4506" s="293"/>
    </row>
    <row r="4507" spans="2:19" ht="15">
      <c r="B4507" s="247" t="s">
        <v>7922</v>
      </c>
      <c r="C4507" s="293" t="s">
        <v>429</v>
      </c>
      <c r="D4507" s="294" t="s">
        <v>5647</v>
      </c>
      <c r="E4507" s="267">
        <v>2275</v>
      </c>
      <c r="F4507" s="293" t="s">
        <v>163</v>
      </c>
      <c r="G4507" s="293" t="s">
        <v>7</v>
      </c>
      <c r="H4507" s="544" t="s">
        <v>7844</v>
      </c>
      <c r="I4507" s="293" t="s">
        <v>164</v>
      </c>
      <c r="J4507" s="256" t="s">
        <v>3000</v>
      </c>
      <c r="K4507" s="293" t="s">
        <v>1751</v>
      </c>
      <c r="L4507" s="251" t="s">
        <v>7856</v>
      </c>
      <c r="M4507" s="298" t="s">
        <v>5646</v>
      </c>
      <c r="N4507" s="353">
        <v>610</v>
      </c>
      <c r="O4507" s="296"/>
      <c r="P4507" s="297"/>
      <c r="Q4507" s="293"/>
      <c r="R4507" s="293"/>
      <c r="S4507" s="293"/>
    </row>
    <row r="4508" spans="2:19" ht="15">
      <c r="B4508" s="247" t="s">
        <v>8460</v>
      </c>
      <c r="C4508" s="293" t="s">
        <v>429</v>
      </c>
      <c r="D4508" s="294" t="s">
        <v>6467</v>
      </c>
      <c r="E4508" s="267">
        <v>7150</v>
      </c>
      <c r="F4508" s="293" t="s">
        <v>198</v>
      </c>
      <c r="G4508" s="293" t="s">
        <v>7</v>
      </c>
      <c r="H4508" s="544" t="s">
        <v>7820</v>
      </c>
      <c r="I4508" s="293" t="s">
        <v>164</v>
      </c>
      <c r="J4508" s="256" t="s">
        <v>7840</v>
      </c>
      <c r="K4508" s="293" t="s">
        <v>1749</v>
      </c>
      <c r="L4508" s="251" t="s">
        <v>7823</v>
      </c>
      <c r="M4508" s="298" t="s">
        <v>6466</v>
      </c>
      <c r="N4508" s="353">
        <v>582</v>
      </c>
      <c r="O4508" s="296"/>
      <c r="P4508" s="297"/>
      <c r="Q4508" s="293"/>
      <c r="R4508" s="293"/>
      <c r="S4508" s="293"/>
    </row>
    <row r="4509" spans="2:19" ht="15">
      <c r="B4509" s="247">
        <f>B4505+1</f>
        <v>7905</v>
      </c>
      <c r="C4509" s="293" t="s">
        <v>7253</v>
      </c>
      <c r="D4509" s="294" t="s">
        <v>7267</v>
      </c>
      <c r="E4509" s="267">
        <v>3472</v>
      </c>
      <c r="F4509" s="293" t="s">
        <v>255</v>
      </c>
      <c r="G4509" s="293" t="s">
        <v>7</v>
      </c>
      <c r="H4509" s="544" t="s">
        <v>7844</v>
      </c>
      <c r="I4509" s="293" t="s">
        <v>164</v>
      </c>
      <c r="J4509" s="256" t="s">
        <v>3296</v>
      </c>
      <c r="K4509" s="293" t="s">
        <v>1774</v>
      </c>
      <c r="L4509" s="251" t="s">
        <v>7857</v>
      </c>
      <c r="M4509" s="298" t="s">
        <v>7266</v>
      </c>
      <c r="N4509" s="353">
        <v>782</v>
      </c>
      <c r="O4509" s="296"/>
      <c r="P4509" s="297"/>
      <c r="Q4509" s="293"/>
      <c r="R4509" s="293"/>
      <c r="S4509" s="293"/>
    </row>
    <row r="4510" spans="2:19" ht="15">
      <c r="B4510" s="247">
        <f t="shared" ref="B4510:B4552" si="55">B4509+1</f>
        <v>7906</v>
      </c>
      <c r="C4510" s="293" t="s">
        <v>7253</v>
      </c>
      <c r="D4510" s="294" t="s">
        <v>7279</v>
      </c>
      <c r="E4510" s="267">
        <v>3472</v>
      </c>
      <c r="F4510" s="293" t="s">
        <v>255</v>
      </c>
      <c r="G4510" s="293" t="s">
        <v>7</v>
      </c>
      <c r="H4510" s="544" t="s">
        <v>7844</v>
      </c>
      <c r="I4510" s="293" t="s">
        <v>164</v>
      </c>
      <c r="J4510" s="256" t="s">
        <v>7863</v>
      </c>
      <c r="K4510" s="293" t="s">
        <v>1774</v>
      </c>
      <c r="L4510" s="251" t="s">
        <v>7858</v>
      </c>
      <c r="M4510" s="298" t="s">
        <v>7278</v>
      </c>
      <c r="N4510" s="353">
        <v>774</v>
      </c>
      <c r="O4510" s="296"/>
      <c r="P4510" s="297"/>
      <c r="Q4510" s="293"/>
      <c r="R4510" s="293"/>
      <c r="S4510" s="293"/>
    </row>
    <row r="4511" spans="2:19" ht="15">
      <c r="B4511" s="247">
        <f>B4510+1</f>
        <v>7907</v>
      </c>
      <c r="C4511" s="293" t="s">
        <v>429</v>
      </c>
      <c r="D4511" s="294" t="s">
        <v>4958</v>
      </c>
      <c r="E4511" s="267">
        <v>3497</v>
      </c>
      <c r="F4511" s="293" t="s">
        <v>198</v>
      </c>
      <c r="G4511" s="293" t="s">
        <v>4314</v>
      </c>
      <c r="H4511" s="544" t="s">
        <v>7844</v>
      </c>
      <c r="I4511" s="293" t="s">
        <v>164</v>
      </c>
      <c r="J4511" s="256" t="s">
        <v>3098</v>
      </c>
      <c r="K4511" s="293" t="s">
        <v>1749</v>
      </c>
      <c r="L4511" s="251" t="s">
        <v>7859</v>
      </c>
      <c r="M4511" s="298" t="s">
        <v>4955</v>
      </c>
      <c r="N4511" s="353">
        <v>573</v>
      </c>
      <c r="O4511" s="296"/>
      <c r="P4511" s="297"/>
      <c r="Q4511" s="293"/>
      <c r="R4511" s="293"/>
      <c r="S4511" s="293"/>
    </row>
    <row r="4512" spans="2:19" ht="15">
      <c r="B4512" s="247">
        <f t="shared" si="55"/>
        <v>7908</v>
      </c>
      <c r="C4512" s="293" t="s">
        <v>429</v>
      </c>
      <c r="D4512" s="294" t="s">
        <v>2904</v>
      </c>
      <c r="E4512" s="267">
        <v>29000</v>
      </c>
      <c r="F4512" s="293" t="s">
        <v>865</v>
      </c>
      <c r="G4512" s="293" t="s">
        <v>7860</v>
      </c>
      <c r="H4512" s="544">
        <v>45595</v>
      </c>
      <c r="I4512" s="293" t="s">
        <v>164</v>
      </c>
      <c r="J4512" s="256" t="s">
        <v>7862</v>
      </c>
      <c r="K4512" s="293" t="s">
        <v>1770</v>
      </c>
      <c r="L4512" s="251">
        <v>2222</v>
      </c>
      <c r="M4512" s="298" t="s">
        <v>2903</v>
      </c>
      <c r="N4512" s="353">
        <v>431</v>
      </c>
      <c r="O4512" s="296"/>
      <c r="P4512" s="297"/>
      <c r="Q4512" s="293"/>
      <c r="R4512" s="293"/>
      <c r="S4512" s="293"/>
    </row>
    <row r="4513" spans="2:19" ht="15">
      <c r="B4513" s="247">
        <f t="shared" si="55"/>
        <v>7909</v>
      </c>
      <c r="C4513" s="293" t="s">
        <v>3284</v>
      </c>
      <c r="D4513" s="294" t="s">
        <v>2933</v>
      </c>
      <c r="E4513" s="267">
        <v>5667</v>
      </c>
      <c r="F4513" s="293" t="s">
        <v>198</v>
      </c>
      <c r="G4513" s="293" t="s">
        <v>7</v>
      </c>
      <c r="H4513" s="544">
        <v>45577</v>
      </c>
      <c r="I4513" s="293" t="s">
        <v>224</v>
      </c>
      <c r="J4513" s="256" t="s">
        <v>224</v>
      </c>
      <c r="K4513" s="293" t="s">
        <v>1749</v>
      </c>
      <c r="L4513" s="251">
        <v>5293711</v>
      </c>
      <c r="M4513" s="298" t="s">
        <v>2932</v>
      </c>
      <c r="N4513" s="353">
        <v>445</v>
      </c>
      <c r="O4513" s="296"/>
      <c r="P4513" s="297"/>
      <c r="Q4513" s="293"/>
      <c r="R4513" s="293"/>
      <c r="S4513" s="293"/>
    </row>
    <row r="4514" spans="2:19" ht="15">
      <c r="B4514" s="247">
        <f t="shared" si="55"/>
        <v>7910</v>
      </c>
      <c r="C4514" s="293" t="s">
        <v>429</v>
      </c>
      <c r="D4514" s="294" t="s">
        <v>5493</v>
      </c>
      <c r="E4514" s="267">
        <v>2275</v>
      </c>
      <c r="F4514" s="293" t="s">
        <v>163</v>
      </c>
      <c r="G4514" s="293" t="s">
        <v>7</v>
      </c>
      <c r="H4514" s="544" t="s">
        <v>7864</v>
      </c>
      <c r="I4514" s="293" t="s">
        <v>164</v>
      </c>
      <c r="J4514" s="256" t="s">
        <v>3055</v>
      </c>
      <c r="K4514" s="293" t="s">
        <v>1751</v>
      </c>
      <c r="L4514" s="251" t="s">
        <v>7867</v>
      </c>
      <c r="M4514" s="298" t="s">
        <v>5492</v>
      </c>
      <c r="N4514" s="353">
        <v>596</v>
      </c>
      <c r="O4514" s="296"/>
      <c r="P4514" s="297"/>
      <c r="Q4514" s="293"/>
      <c r="R4514" s="293"/>
      <c r="S4514" s="293"/>
    </row>
    <row r="4515" spans="2:19" ht="15">
      <c r="B4515" s="247">
        <f t="shared" si="55"/>
        <v>7911</v>
      </c>
      <c r="C4515" s="293" t="s">
        <v>7253</v>
      </c>
      <c r="D4515" s="294" t="s">
        <v>7303</v>
      </c>
      <c r="E4515" s="267">
        <v>3472</v>
      </c>
      <c r="F4515" s="293" t="s">
        <v>255</v>
      </c>
      <c r="G4515" s="293" t="s">
        <v>4314</v>
      </c>
      <c r="H4515" s="544" t="s">
        <v>7865</v>
      </c>
      <c r="I4515" s="293" t="s">
        <v>164</v>
      </c>
      <c r="J4515" s="256" t="s">
        <v>3296</v>
      </c>
      <c r="K4515" s="293" t="s">
        <v>1774</v>
      </c>
      <c r="L4515" s="251" t="s">
        <v>7868</v>
      </c>
      <c r="M4515" s="298" t="s">
        <v>7302</v>
      </c>
      <c r="N4515" s="353">
        <v>783</v>
      </c>
      <c r="O4515" s="296"/>
      <c r="P4515" s="297"/>
      <c r="Q4515" s="293"/>
      <c r="R4515" s="293"/>
      <c r="S4515" s="293"/>
    </row>
    <row r="4516" spans="2:19" ht="15">
      <c r="B4516" s="247">
        <f t="shared" si="55"/>
        <v>7912</v>
      </c>
      <c r="C4516" s="293" t="s">
        <v>429</v>
      </c>
      <c r="D4516" s="294" t="s">
        <v>6222</v>
      </c>
      <c r="E4516" s="267">
        <v>2000</v>
      </c>
      <c r="F4516" s="293" t="s">
        <v>163</v>
      </c>
      <c r="G4516" s="293" t="s">
        <v>7</v>
      </c>
      <c r="H4516" s="544" t="s">
        <v>7865</v>
      </c>
      <c r="I4516" s="293" t="s">
        <v>164</v>
      </c>
      <c r="J4516" s="256" t="s">
        <v>3170</v>
      </c>
      <c r="K4516" s="293" t="s">
        <v>1751</v>
      </c>
      <c r="L4516" s="251" t="s">
        <v>7869</v>
      </c>
      <c r="M4516" s="298" t="s">
        <v>6221</v>
      </c>
      <c r="N4516" s="353">
        <v>652</v>
      </c>
      <c r="O4516" s="296"/>
      <c r="P4516" s="297"/>
      <c r="Q4516" s="293"/>
      <c r="R4516" s="293"/>
      <c r="S4516" s="293"/>
    </row>
    <row r="4517" spans="2:19" ht="15.6">
      <c r="B4517" s="247">
        <f t="shared" si="55"/>
        <v>7913</v>
      </c>
      <c r="C4517" s="293" t="s">
        <v>7253</v>
      </c>
      <c r="D4517" s="294" t="s">
        <v>8457</v>
      </c>
      <c r="E4517" s="267">
        <v>3472</v>
      </c>
      <c r="F4517" s="293" t="s">
        <v>255</v>
      </c>
      <c r="G4517" s="293" t="s">
        <v>7</v>
      </c>
      <c r="H4517" s="544" t="s">
        <v>7865</v>
      </c>
      <c r="I4517" s="293" t="s">
        <v>164</v>
      </c>
      <c r="J4517" s="256" t="s">
        <v>3069</v>
      </c>
      <c r="K4517" s="293" t="s">
        <v>1774</v>
      </c>
      <c r="L4517" s="251" t="s">
        <v>7870</v>
      </c>
      <c r="M4517" s="298" t="s">
        <v>7734</v>
      </c>
      <c r="N4517" s="353">
        <v>791</v>
      </c>
      <c r="O4517" s="296"/>
      <c r="P4517" s="297"/>
      <c r="Q4517" s="716"/>
      <c r="R4517" s="293"/>
      <c r="S4517" s="293"/>
    </row>
    <row r="4518" spans="2:19" ht="15">
      <c r="B4518" s="247">
        <f t="shared" si="55"/>
        <v>7914</v>
      </c>
      <c r="C4518" s="293" t="s">
        <v>7253</v>
      </c>
      <c r="D4518" s="294" t="s">
        <v>7270</v>
      </c>
      <c r="E4518" s="267">
        <v>3472</v>
      </c>
      <c r="F4518" s="293" t="s">
        <v>255</v>
      </c>
      <c r="G4518" s="293" t="s">
        <v>7</v>
      </c>
      <c r="H4518" s="544" t="s">
        <v>7865</v>
      </c>
      <c r="I4518" s="293" t="s">
        <v>164</v>
      </c>
      <c r="J4518" s="256" t="s">
        <v>3296</v>
      </c>
      <c r="K4518" s="293" t="s">
        <v>1774</v>
      </c>
      <c r="L4518" s="251" t="s">
        <v>7871</v>
      </c>
      <c r="M4518" s="298" t="s">
        <v>7269</v>
      </c>
      <c r="N4518" s="353">
        <v>764</v>
      </c>
      <c r="O4518" s="296"/>
      <c r="P4518" s="297"/>
      <c r="Q4518" s="293"/>
      <c r="R4518" s="293"/>
      <c r="S4518" s="293"/>
    </row>
    <row r="4519" spans="2:19" ht="15">
      <c r="B4519" s="247">
        <f t="shared" si="55"/>
        <v>7915</v>
      </c>
      <c r="C4519" s="293" t="s">
        <v>7253</v>
      </c>
      <c r="D4519" s="294" t="s">
        <v>7250</v>
      </c>
      <c r="E4519" s="267">
        <v>3472</v>
      </c>
      <c r="F4519" s="293" t="s">
        <v>255</v>
      </c>
      <c r="G4519" s="293" t="s">
        <v>7</v>
      </c>
      <c r="H4519" s="544" t="s">
        <v>7865</v>
      </c>
      <c r="I4519" s="293" t="s">
        <v>164</v>
      </c>
      <c r="J4519" s="256" t="s">
        <v>6694</v>
      </c>
      <c r="K4519" s="293" t="s">
        <v>1774</v>
      </c>
      <c r="L4519" s="251" t="s">
        <v>7872</v>
      </c>
      <c r="M4519" s="298" t="s">
        <v>7249</v>
      </c>
      <c r="N4519" s="353">
        <v>773</v>
      </c>
      <c r="O4519" s="296"/>
      <c r="P4519" s="297"/>
      <c r="Q4519" s="293"/>
      <c r="R4519" s="293"/>
      <c r="S4519" s="293"/>
    </row>
    <row r="4520" spans="2:19" ht="15">
      <c r="B4520" s="247">
        <f t="shared" si="55"/>
        <v>7916</v>
      </c>
      <c r="C4520" s="293" t="s">
        <v>7253</v>
      </c>
      <c r="D4520" s="294" t="s">
        <v>7282</v>
      </c>
      <c r="E4520" s="267">
        <v>3472</v>
      </c>
      <c r="F4520" s="293" t="s">
        <v>255</v>
      </c>
      <c r="G4520" s="293" t="s">
        <v>7</v>
      </c>
      <c r="H4520" s="544" t="s">
        <v>7865</v>
      </c>
      <c r="I4520" s="293" t="s">
        <v>164</v>
      </c>
      <c r="J4520" s="256" t="s">
        <v>3296</v>
      </c>
      <c r="K4520" s="293" t="s">
        <v>1774</v>
      </c>
      <c r="L4520" s="251" t="s">
        <v>7873</v>
      </c>
      <c r="M4520" s="298" t="s">
        <v>7281</v>
      </c>
      <c r="N4520" s="353">
        <v>771</v>
      </c>
      <c r="O4520" s="296"/>
      <c r="P4520" s="297"/>
      <c r="Q4520" s="293"/>
      <c r="R4520" s="293"/>
      <c r="S4520" s="293"/>
    </row>
    <row r="4521" spans="2:19" ht="15">
      <c r="B4521" s="247">
        <f t="shared" si="55"/>
        <v>7917</v>
      </c>
      <c r="C4521" s="293" t="s">
        <v>7253</v>
      </c>
      <c r="D4521" s="294" t="s">
        <v>7300</v>
      </c>
      <c r="E4521" s="267">
        <v>3472</v>
      </c>
      <c r="F4521" s="293" t="s">
        <v>255</v>
      </c>
      <c r="G4521" s="293" t="s">
        <v>7</v>
      </c>
      <c r="H4521" s="544" t="s">
        <v>7865</v>
      </c>
      <c r="I4521" s="293" t="s">
        <v>164</v>
      </c>
      <c r="J4521" s="256" t="s">
        <v>6694</v>
      </c>
      <c r="K4521" s="293" t="s">
        <v>1774</v>
      </c>
      <c r="L4521" s="251" t="s">
        <v>7874</v>
      </c>
      <c r="M4521" s="298" t="s">
        <v>7299</v>
      </c>
      <c r="N4521" s="353">
        <v>762</v>
      </c>
      <c r="O4521" s="296"/>
      <c r="P4521" s="297"/>
      <c r="Q4521" s="293"/>
      <c r="R4521" s="293"/>
      <c r="S4521" s="293"/>
    </row>
    <row r="4522" spans="2:19" ht="15">
      <c r="B4522" s="247">
        <f t="shared" si="55"/>
        <v>7918</v>
      </c>
      <c r="C4522" s="293" t="s">
        <v>7253</v>
      </c>
      <c r="D4522" s="294" t="s">
        <v>7285</v>
      </c>
      <c r="E4522" s="267">
        <v>3472</v>
      </c>
      <c r="F4522" s="293" t="s">
        <v>255</v>
      </c>
      <c r="G4522" s="293" t="s">
        <v>7</v>
      </c>
      <c r="H4522" s="544" t="s">
        <v>7865</v>
      </c>
      <c r="I4522" s="293" t="s">
        <v>164</v>
      </c>
      <c r="J4522" s="256" t="s">
        <v>6694</v>
      </c>
      <c r="K4522" s="293" t="s">
        <v>1774</v>
      </c>
      <c r="L4522" s="251" t="s">
        <v>7875</v>
      </c>
      <c r="M4522" s="298" t="s">
        <v>7284</v>
      </c>
      <c r="N4522" s="353">
        <v>775</v>
      </c>
      <c r="O4522" s="296"/>
      <c r="P4522" s="297"/>
      <c r="Q4522" s="293"/>
      <c r="R4522" s="293"/>
      <c r="S4522" s="293"/>
    </row>
    <row r="4523" spans="2:19" ht="15">
      <c r="B4523" s="247">
        <f t="shared" si="55"/>
        <v>7919</v>
      </c>
      <c r="C4523" s="293" t="s">
        <v>427</v>
      </c>
      <c r="D4523" s="294" t="s">
        <v>6325</v>
      </c>
      <c r="E4523" s="267">
        <v>5200</v>
      </c>
      <c r="F4523" s="293" t="s">
        <v>865</v>
      </c>
      <c r="G4523" s="293" t="s">
        <v>7</v>
      </c>
      <c r="H4523" s="544" t="s">
        <v>7866</v>
      </c>
      <c r="I4523" s="293" t="s">
        <v>164</v>
      </c>
      <c r="J4523" s="256" t="s">
        <v>3166</v>
      </c>
      <c r="K4523" s="293" t="s">
        <v>1770</v>
      </c>
      <c r="L4523" s="251" t="s">
        <v>7876</v>
      </c>
      <c r="M4523" s="298" t="s">
        <v>6324</v>
      </c>
      <c r="N4523" s="353">
        <v>662</v>
      </c>
      <c r="O4523" s="296"/>
      <c r="P4523" s="297"/>
      <c r="Q4523" s="293"/>
      <c r="R4523" s="293"/>
      <c r="S4523" s="293"/>
    </row>
    <row r="4524" spans="2:19" ht="15">
      <c r="B4524" s="247">
        <f t="shared" si="55"/>
        <v>7920</v>
      </c>
      <c r="C4524" s="293" t="s">
        <v>7253</v>
      </c>
      <c r="D4524" s="294" t="s">
        <v>7273</v>
      </c>
      <c r="E4524" s="267">
        <v>3472</v>
      </c>
      <c r="F4524" s="293" t="s">
        <v>255</v>
      </c>
      <c r="G4524" s="293" t="s">
        <v>7</v>
      </c>
      <c r="H4524" s="544" t="s">
        <v>7866</v>
      </c>
      <c r="I4524" s="293" t="s">
        <v>164</v>
      </c>
      <c r="J4524" s="256" t="s">
        <v>3296</v>
      </c>
      <c r="K4524" s="293" t="s">
        <v>1774</v>
      </c>
      <c r="L4524" s="251" t="s">
        <v>7877</v>
      </c>
      <c r="M4524" s="298" t="s">
        <v>7272</v>
      </c>
      <c r="N4524" s="353">
        <v>768</v>
      </c>
      <c r="O4524" s="296"/>
      <c r="P4524" s="297"/>
      <c r="Q4524" s="293"/>
      <c r="R4524" s="293"/>
      <c r="S4524" s="293"/>
    </row>
    <row r="4525" spans="2:19" ht="15">
      <c r="B4525" s="247">
        <f t="shared" si="55"/>
        <v>7921</v>
      </c>
      <c r="C4525" s="293" t="s">
        <v>7253</v>
      </c>
      <c r="D4525" s="294" t="s">
        <v>7264</v>
      </c>
      <c r="E4525" s="267">
        <v>3472</v>
      </c>
      <c r="F4525" s="293" t="s">
        <v>255</v>
      </c>
      <c r="G4525" s="293" t="s">
        <v>7</v>
      </c>
      <c r="H4525" s="544" t="s">
        <v>7866</v>
      </c>
      <c r="I4525" s="293" t="s">
        <v>164</v>
      </c>
      <c r="J4525" s="256" t="s">
        <v>6694</v>
      </c>
      <c r="K4525" s="293" t="s">
        <v>1774</v>
      </c>
      <c r="L4525" s="251" t="s">
        <v>7878</v>
      </c>
      <c r="M4525" s="298" t="s">
        <v>7263</v>
      </c>
      <c r="N4525" s="353">
        <v>766</v>
      </c>
      <c r="O4525" s="296"/>
      <c r="P4525" s="297"/>
      <c r="Q4525" s="293"/>
      <c r="R4525" s="293"/>
      <c r="S4525" s="293"/>
    </row>
    <row r="4526" spans="2:19" ht="15">
      <c r="B4526" s="247">
        <f t="shared" si="55"/>
        <v>7922</v>
      </c>
      <c r="C4526" s="293" t="s">
        <v>294</v>
      </c>
      <c r="D4526" s="294" t="s">
        <v>6316</v>
      </c>
      <c r="E4526" s="267">
        <v>3497</v>
      </c>
      <c r="F4526" s="293" t="s">
        <v>198</v>
      </c>
      <c r="G4526" s="293" t="s">
        <v>7</v>
      </c>
      <c r="H4526" s="544" t="s">
        <v>7866</v>
      </c>
      <c r="I4526" s="293" t="s">
        <v>164</v>
      </c>
      <c r="J4526" s="256" t="s">
        <v>3055</v>
      </c>
      <c r="K4526" s="293" t="s">
        <v>1749</v>
      </c>
      <c r="L4526" s="251" t="s">
        <v>7879</v>
      </c>
      <c r="M4526" s="298" t="s">
        <v>6314</v>
      </c>
      <c r="N4526" s="353">
        <v>661</v>
      </c>
      <c r="O4526" s="296"/>
      <c r="P4526" s="297"/>
      <c r="Q4526" s="293"/>
      <c r="R4526" s="293"/>
      <c r="S4526" s="293"/>
    </row>
    <row r="4527" spans="2:19" ht="15">
      <c r="B4527" s="247">
        <f t="shared" si="55"/>
        <v>7923</v>
      </c>
      <c r="C4527" s="293" t="s">
        <v>7253</v>
      </c>
      <c r="D4527" s="294" t="s">
        <v>7288</v>
      </c>
      <c r="E4527" s="267">
        <v>3472</v>
      </c>
      <c r="F4527" s="293" t="s">
        <v>255</v>
      </c>
      <c r="G4527" s="293" t="s">
        <v>7</v>
      </c>
      <c r="H4527" s="544" t="s">
        <v>7866</v>
      </c>
      <c r="I4527" s="293" t="s">
        <v>164</v>
      </c>
      <c r="J4527" s="256" t="s">
        <v>3296</v>
      </c>
      <c r="K4527" s="293" t="s">
        <v>1774</v>
      </c>
      <c r="L4527" s="251" t="s">
        <v>7880</v>
      </c>
      <c r="M4527" s="298" t="s">
        <v>7287</v>
      </c>
      <c r="N4527" s="353">
        <v>767</v>
      </c>
      <c r="O4527" s="296"/>
      <c r="P4527" s="297"/>
      <c r="Q4527" s="293"/>
      <c r="R4527" s="293"/>
      <c r="S4527" s="293"/>
    </row>
    <row r="4528" spans="2:19" ht="15">
      <c r="B4528" s="247">
        <f t="shared" si="55"/>
        <v>7924</v>
      </c>
      <c r="C4528" s="293" t="s">
        <v>7253</v>
      </c>
      <c r="D4528" s="294" t="s">
        <v>7261</v>
      </c>
      <c r="E4528" s="267">
        <v>3472</v>
      </c>
      <c r="F4528" s="293" t="s">
        <v>255</v>
      </c>
      <c r="G4528" s="293" t="s">
        <v>7</v>
      </c>
      <c r="H4528" s="544" t="s">
        <v>7866</v>
      </c>
      <c r="I4528" s="293" t="s">
        <v>164</v>
      </c>
      <c r="J4528" s="256" t="s">
        <v>3296</v>
      </c>
      <c r="K4528" s="293" t="s">
        <v>1774</v>
      </c>
      <c r="L4528" s="251" t="s">
        <v>7881</v>
      </c>
      <c r="M4528" s="298" t="s">
        <v>7260</v>
      </c>
      <c r="N4528" s="353">
        <v>769</v>
      </c>
      <c r="O4528" s="296"/>
      <c r="P4528" s="297"/>
      <c r="Q4528" s="293"/>
      <c r="R4528" s="293"/>
      <c r="S4528" s="293"/>
    </row>
    <row r="4529" spans="2:19" ht="15">
      <c r="B4529" s="247">
        <f t="shared" si="55"/>
        <v>7925</v>
      </c>
      <c r="C4529" s="293" t="s">
        <v>429</v>
      </c>
      <c r="D4529" s="294" t="s">
        <v>2038</v>
      </c>
      <c r="E4529" s="267">
        <v>5200</v>
      </c>
      <c r="F4529" s="293" t="s">
        <v>2038</v>
      </c>
      <c r="G4529" s="293" t="s">
        <v>4314</v>
      </c>
      <c r="H4529" s="544" t="s">
        <v>7882</v>
      </c>
      <c r="I4529" s="293" t="s">
        <v>164</v>
      </c>
      <c r="J4529" s="256"/>
      <c r="K4529" s="293" t="s">
        <v>2038</v>
      </c>
      <c r="L4529" s="251" t="s">
        <v>7883</v>
      </c>
      <c r="M4529" s="298" t="s">
        <v>2834</v>
      </c>
      <c r="N4529" s="353">
        <v>411</v>
      </c>
      <c r="O4529" s="296"/>
      <c r="P4529" s="297"/>
      <c r="Q4529" s="293"/>
      <c r="R4529" s="293"/>
      <c r="S4529" s="293"/>
    </row>
    <row r="4530" spans="2:19" ht="15">
      <c r="B4530" s="247">
        <f t="shared" si="55"/>
        <v>7926</v>
      </c>
      <c r="C4530" s="293" t="s">
        <v>7253</v>
      </c>
      <c r="D4530" s="294" t="s">
        <v>7308</v>
      </c>
      <c r="E4530" s="267">
        <v>3472</v>
      </c>
      <c r="F4530" s="293" t="s">
        <v>255</v>
      </c>
      <c r="G4530" s="293" t="s">
        <v>7</v>
      </c>
      <c r="H4530" s="544" t="s">
        <v>7882</v>
      </c>
      <c r="I4530" s="293" t="s">
        <v>164</v>
      </c>
      <c r="J4530" s="256" t="s">
        <v>3296</v>
      </c>
      <c r="K4530" s="293" t="s">
        <v>1774</v>
      </c>
      <c r="L4530" s="251" t="s">
        <v>7884</v>
      </c>
      <c r="M4530" s="298" t="s">
        <v>7516</v>
      </c>
      <c r="N4530" s="353">
        <v>781</v>
      </c>
      <c r="O4530" s="296"/>
      <c r="P4530" s="297"/>
      <c r="Q4530" s="293"/>
      <c r="R4530" s="293"/>
      <c r="S4530" s="293"/>
    </row>
    <row r="4531" spans="2:19" ht="15">
      <c r="B4531" s="247">
        <v>7926</v>
      </c>
      <c r="C4531" s="293" t="s">
        <v>429</v>
      </c>
      <c r="D4531" s="294" t="s">
        <v>2222</v>
      </c>
      <c r="E4531" s="267">
        <v>5200</v>
      </c>
      <c r="F4531" s="293" t="s">
        <v>198</v>
      </c>
      <c r="G4531" s="293" t="s">
        <v>4314</v>
      </c>
      <c r="H4531" s="544">
        <v>45604</v>
      </c>
      <c r="I4531" s="293" t="s">
        <v>164</v>
      </c>
      <c r="J4531" s="256" t="s">
        <v>721</v>
      </c>
      <c r="K4531" s="293"/>
      <c r="L4531" s="251"/>
      <c r="M4531" s="298"/>
      <c r="N4531" s="353"/>
      <c r="O4531" s="296"/>
      <c r="P4531" s="297"/>
      <c r="Q4531" s="293"/>
      <c r="R4531" s="293"/>
      <c r="S4531" s="293"/>
    </row>
    <row r="4532" spans="2:19" ht="15">
      <c r="B4532" s="247">
        <f>B4530+1</f>
        <v>7927</v>
      </c>
      <c r="C4532" s="293" t="s">
        <v>7253</v>
      </c>
      <c r="D4532" s="294" t="s">
        <v>7276</v>
      </c>
      <c r="E4532" s="267">
        <v>3472</v>
      </c>
      <c r="F4532" s="293" t="s">
        <v>255</v>
      </c>
      <c r="G4532" s="293" t="s">
        <v>7</v>
      </c>
      <c r="H4532" s="544" t="s">
        <v>7864</v>
      </c>
      <c r="I4532" s="293" t="s">
        <v>164</v>
      </c>
      <c r="J4532" s="256" t="s">
        <v>7889</v>
      </c>
      <c r="K4532" s="293" t="s">
        <v>1774</v>
      </c>
      <c r="L4532" s="251" t="s">
        <v>7885</v>
      </c>
      <c r="M4532" s="298" t="s">
        <v>7275</v>
      </c>
      <c r="N4532" s="353">
        <v>765</v>
      </c>
      <c r="O4532" s="296"/>
      <c r="P4532" s="297"/>
      <c r="Q4532" s="293"/>
      <c r="R4532" s="293"/>
      <c r="S4532" s="293"/>
    </row>
    <row r="4533" spans="2:19" ht="15">
      <c r="B4533" s="247">
        <f t="shared" si="55"/>
        <v>7928</v>
      </c>
      <c r="C4533" s="293" t="s">
        <v>735</v>
      </c>
      <c r="D4533" s="294" t="s">
        <v>4468</v>
      </c>
      <c r="E4533" s="267">
        <v>150385.99</v>
      </c>
      <c r="F4533" s="293" t="s">
        <v>198</v>
      </c>
      <c r="G4533" s="293" t="s">
        <v>7</v>
      </c>
      <c r="H4533" s="544" t="s">
        <v>7864</v>
      </c>
      <c r="I4533" s="293" t="s">
        <v>164</v>
      </c>
      <c r="J4533" s="256" t="s">
        <v>7896</v>
      </c>
      <c r="K4533" s="293" t="s">
        <v>1749</v>
      </c>
      <c r="L4533" s="251" t="s">
        <v>7886</v>
      </c>
      <c r="M4533" s="298" t="s">
        <v>2834</v>
      </c>
      <c r="N4533" s="353">
        <v>411</v>
      </c>
      <c r="O4533" s="296"/>
      <c r="P4533" s="297"/>
      <c r="Q4533" s="293"/>
      <c r="R4533" s="293"/>
      <c r="S4533" s="293"/>
    </row>
    <row r="4534" spans="2:19" ht="15">
      <c r="B4534" s="247">
        <f t="shared" si="55"/>
        <v>7929</v>
      </c>
      <c r="C4534" s="293" t="s">
        <v>735</v>
      </c>
      <c r="D4534" s="294" t="s">
        <v>4468</v>
      </c>
      <c r="E4534" s="267">
        <v>127892.73</v>
      </c>
      <c r="F4534" s="293" t="s">
        <v>198</v>
      </c>
      <c r="G4534" s="293" t="s">
        <v>7</v>
      </c>
      <c r="H4534" s="544" t="s">
        <v>7864</v>
      </c>
      <c r="I4534" s="293" t="s">
        <v>634</v>
      </c>
      <c r="J4534" s="256" t="s">
        <v>7897</v>
      </c>
      <c r="K4534" s="293" t="s">
        <v>1749</v>
      </c>
      <c r="L4534" s="251" t="s">
        <v>7887</v>
      </c>
      <c r="M4534" s="298" t="s">
        <v>2834</v>
      </c>
      <c r="N4534" s="353">
        <v>411</v>
      </c>
      <c r="O4534" s="296"/>
      <c r="P4534" s="297"/>
      <c r="Q4534" s="293"/>
      <c r="R4534" s="293"/>
      <c r="S4534" s="293"/>
    </row>
    <row r="4535" spans="2:19" ht="15">
      <c r="B4535" s="247">
        <f t="shared" si="55"/>
        <v>7930</v>
      </c>
      <c r="C4535" s="293" t="s">
        <v>7253</v>
      </c>
      <c r="D4535" s="294" t="s">
        <v>7291</v>
      </c>
      <c r="E4535" s="267">
        <v>3472</v>
      </c>
      <c r="F4535" s="293" t="s">
        <v>255</v>
      </c>
      <c r="G4535" s="293" t="s">
        <v>4314</v>
      </c>
      <c r="H4535" s="544" t="s">
        <v>7864</v>
      </c>
      <c r="I4535" s="293" t="s">
        <v>164</v>
      </c>
      <c r="J4535" s="256" t="s">
        <v>7672</v>
      </c>
      <c r="K4535" s="293" t="s">
        <v>1774</v>
      </c>
      <c r="L4535" s="251" t="s">
        <v>7888</v>
      </c>
      <c r="M4535" s="298" t="s">
        <v>7290</v>
      </c>
      <c r="N4535" s="353">
        <v>770</v>
      </c>
      <c r="O4535" s="296"/>
      <c r="P4535" s="297"/>
      <c r="Q4535" s="293"/>
      <c r="R4535" s="293"/>
      <c r="S4535" s="293"/>
    </row>
    <row r="4536" spans="2:19" ht="15">
      <c r="B4536" s="247">
        <f t="shared" si="55"/>
        <v>7931</v>
      </c>
      <c r="C4536" s="293" t="s">
        <v>429</v>
      </c>
      <c r="D4536" s="294" t="s">
        <v>3237</v>
      </c>
      <c r="E4536" s="267">
        <v>2275</v>
      </c>
      <c r="F4536" s="293" t="s">
        <v>2038</v>
      </c>
      <c r="G4536" s="293" t="s">
        <v>7</v>
      </c>
      <c r="H4536" s="544" t="s">
        <v>7864</v>
      </c>
      <c r="I4536" s="293" t="s">
        <v>383</v>
      </c>
      <c r="J4536" s="256"/>
      <c r="K4536" s="293" t="s">
        <v>2038</v>
      </c>
      <c r="L4536" s="251" t="s">
        <v>7867</v>
      </c>
      <c r="M4536" s="298" t="s">
        <v>2834</v>
      </c>
      <c r="N4536" s="353">
        <v>411</v>
      </c>
      <c r="O4536" s="296"/>
      <c r="P4536" s="297"/>
      <c r="Q4536" s="293"/>
      <c r="R4536" s="293"/>
      <c r="S4536" s="293"/>
    </row>
    <row r="4537" spans="2:19" ht="15">
      <c r="B4537" s="247">
        <f t="shared" si="55"/>
        <v>7932</v>
      </c>
      <c r="C4537" s="293" t="s">
        <v>429</v>
      </c>
      <c r="D4537" s="294" t="s">
        <v>6578</v>
      </c>
      <c r="E4537" s="267">
        <v>16192.29</v>
      </c>
      <c r="F4537" s="293" t="s">
        <v>198</v>
      </c>
      <c r="G4537" s="293" t="s">
        <v>7</v>
      </c>
      <c r="H4537" s="544" t="s">
        <v>7890</v>
      </c>
      <c r="I4537" s="293" t="s">
        <v>164</v>
      </c>
      <c r="J4537" s="256" t="s">
        <v>4131</v>
      </c>
      <c r="K4537" s="293" t="s">
        <v>1749</v>
      </c>
      <c r="L4537" s="251" t="s">
        <v>7892</v>
      </c>
      <c r="M4537" s="298" t="s">
        <v>7042</v>
      </c>
      <c r="N4537" s="353">
        <v>690</v>
      </c>
      <c r="O4537" s="296"/>
      <c r="P4537" s="297"/>
      <c r="Q4537" s="293"/>
      <c r="R4537" s="293"/>
      <c r="S4537" s="293"/>
    </row>
    <row r="4538" spans="2:19" ht="15">
      <c r="B4538" s="247">
        <f t="shared" si="55"/>
        <v>7933</v>
      </c>
      <c r="C4538" s="293" t="s">
        <v>429</v>
      </c>
      <c r="D4538" s="294" t="s">
        <v>72</v>
      </c>
      <c r="E4538" s="267">
        <v>27600</v>
      </c>
      <c r="F4538" s="293" t="s">
        <v>166</v>
      </c>
      <c r="G4538" s="293" t="s">
        <v>7</v>
      </c>
      <c r="H4538" s="544" t="s">
        <v>7891</v>
      </c>
      <c r="I4538" s="293" t="s">
        <v>164</v>
      </c>
      <c r="J4538" s="256" t="s">
        <v>7898</v>
      </c>
      <c r="K4538" s="293" t="s">
        <v>903</v>
      </c>
      <c r="L4538" s="251" t="s">
        <v>7893</v>
      </c>
      <c r="M4538" s="298" t="s">
        <v>73</v>
      </c>
      <c r="N4538" s="353">
        <v>268</v>
      </c>
      <c r="O4538" s="296"/>
      <c r="P4538" s="297"/>
      <c r="Q4538" s="293"/>
      <c r="R4538" s="293"/>
      <c r="S4538" s="293"/>
    </row>
    <row r="4539" spans="2:19" ht="15">
      <c r="B4539" s="247">
        <f t="shared" si="55"/>
        <v>7934</v>
      </c>
      <c r="C4539" s="293" t="s">
        <v>429</v>
      </c>
      <c r="D4539" s="294" t="s">
        <v>6242</v>
      </c>
      <c r="E4539" s="267">
        <v>2000</v>
      </c>
      <c r="F4539" s="293" t="s">
        <v>163</v>
      </c>
      <c r="G4539" s="293" t="s">
        <v>7</v>
      </c>
      <c r="H4539" s="544" t="s">
        <v>7891</v>
      </c>
      <c r="I4539" s="293" t="s">
        <v>164</v>
      </c>
      <c r="J4539" s="256" t="s">
        <v>7055</v>
      </c>
      <c r="K4539" s="293" t="s">
        <v>1751</v>
      </c>
      <c r="L4539" s="251" t="s">
        <v>7894</v>
      </c>
      <c r="M4539" s="298" t="s">
        <v>6241</v>
      </c>
      <c r="N4539" s="353">
        <v>655</v>
      </c>
      <c r="O4539" s="296"/>
      <c r="P4539" s="297"/>
      <c r="Q4539" s="293"/>
      <c r="R4539" s="293"/>
      <c r="S4539" s="293"/>
    </row>
    <row r="4540" spans="2:19" ht="15">
      <c r="B4540" s="247">
        <f t="shared" si="55"/>
        <v>7935</v>
      </c>
      <c r="C4540" s="293" t="s">
        <v>429</v>
      </c>
      <c r="D4540" s="294" t="s">
        <v>6384</v>
      </c>
      <c r="E4540" s="267">
        <v>5000</v>
      </c>
      <c r="F4540" s="293" t="s">
        <v>198</v>
      </c>
      <c r="G4540" s="293" t="s">
        <v>7</v>
      </c>
      <c r="H4540" s="544" t="s">
        <v>7891</v>
      </c>
      <c r="I4540" s="293" t="s">
        <v>164</v>
      </c>
      <c r="J4540" s="256" t="s">
        <v>3166</v>
      </c>
      <c r="K4540" s="293" t="s">
        <v>1749</v>
      </c>
      <c r="L4540" s="251" t="s">
        <v>7895</v>
      </c>
      <c r="M4540" s="298" t="s">
        <v>6383</v>
      </c>
      <c r="N4540" s="353">
        <v>677</v>
      </c>
      <c r="O4540" s="296"/>
      <c r="P4540" s="297"/>
      <c r="Q4540" s="293"/>
      <c r="R4540" s="293"/>
      <c r="S4540" s="293"/>
    </row>
    <row r="4541" spans="2:19" ht="15">
      <c r="B4541" s="247">
        <f t="shared" si="55"/>
        <v>7936</v>
      </c>
      <c r="C4541" s="293" t="s">
        <v>429</v>
      </c>
      <c r="D4541" s="294" t="s">
        <v>4525</v>
      </c>
      <c r="E4541" s="267">
        <v>3497</v>
      </c>
      <c r="F4541" s="293" t="s">
        <v>198</v>
      </c>
      <c r="G4541" s="293" t="s">
        <v>7</v>
      </c>
      <c r="H4541" s="544" t="s">
        <v>7899</v>
      </c>
      <c r="I4541" s="293" t="s">
        <v>164</v>
      </c>
      <c r="J4541" s="256" t="s">
        <v>3552</v>
      </c>
      <c r="K4541" s="293" t="s">
        <v>1749</v>
      </c>
      <c r="L4541" s="251" t="s">
        <v>7900</v>
      </c>
      <c r="M4541" s="298" t="s">
        <v>4524</v>
      </c>
      <c r="N4541" s="353">
        <v>497</v>
      </c>
      <c r="O4541" s="296"/>
      <c r="P4541" s="297"/>
      <c r="Q4541" s="293"/>
      <c r="R4541" s="293"/>
      <c r="S4541" s="293"/>
    </row>
    <row r="4542" spans="2:19" ht="15">
      <c r="B4542" s="247">
        <f t="shared" si="55"/>
        <v>7937</v>
      </c>
      <c r="C4542" s="293" t="s">
        <v>429</v>
      </c>
      <c r="D4542" s="294" t="s">
        <v>6436</v>
      </c>
      <c r="E4542" s="267">
        <v>3545.49</v>
      </c>
      <c r="F4542" s="293" t="s">
        <v>198</v>
      </c>
      <c r="G4542" s="293" t="s">
        <v>7</v>
      </c>
      <c r="H4542" s="544" t="s">
        <v>7899</v>
      </c>
      <c r="I4542" s="293" t="s">
        <v>164</v>
      </c>
      <c r="J4542" s="256" t="s">
        <v>3991</v>
      </c>
      <c r="K4542" s="293" t="s">
        <v>1749</v>
      </c>
      <c r="L4542" s="251" t="s">
        <v>7901</v>
      </c>
      <c r="M4542" s="298" t="s">
        <v>6651</v>
      </c>
      <c r="N4542" s="353">
        <v>682</v>
      </c>
      <c r="O4542" s="296"/>
      <c r="P4542" s="297"/>
      <c r="Q4542" s="293"/>
      <c r="R4542" s="293"/>
      <c r="S4542" s="293"/>
    </row>
    <row r="4543" spans="2:19" ht="15">
      <c r="B4543" s="247">
        <f t="shared" si="55"/>
        <v>7938</v>
      </c>
      <c r="C4543" s="293" t="s">
        <v>429</v>
      </c>
      <c r="D4543" s="294" t="s">
        <v>557</v>
      </c>
      <c r="E4543" s="267">
        <v>5200</v>
      </c>
      <c r="F4543" s="293" t="s">
        <v>198</v>
      </c>
      <c r="G4543" s="293" t="s">
        <v>7</v>
      </c>
      <c r="H4543" s="544" t="s">
        <v>7903</v>
      </c>
      <c r="I4543" s="293" t="s">
        <v>164</v>
      </c>
      <c r="J4543" s="256" t="s">
        <v>2606</v>
      </c>
      <c r="K4543" s="293" t="s">
        <v>1749</v>
      </c>
      <c r="L4543" s="251" t="s">
        <v>7915</v>
      </c>
      <c r="M4543" s="298" t="s">
        <v>127</v>
      </c>
      <c r="N4543" s="353">
        <v>577</v>
      </c>
      <c r="O4543" s="296"/>
      <c r="P4543" s="297"/>
      <c r="Q4543" s="293"/>
      <c r="R4543" s="293"/>
      <c r="S4543" s="293"/>
    </row>
    <row r="4544" spans="2:19" ht="15">
      <c r="B4544" s="247">
        <f t="shared" si="55"/>
        <v>7939</v>
      </c>
      <c r="C4544" s="293" t="s">
        <v>429</v>
      </c>
      <c r="D4544" s="294" t="s">
        <v>4468</v>
      </c>
      <c r="E4544" s="267">
        <v>39143.47</v>
      </c>
      <c r="F4544" s="293" t="s">
        <v>2038</v>
      </c>
      <c r="G4544" s="293" t="s">
        <v>7</v>
      </c>
      <c r="H4544" s="544" t="s">
        <v>7903</v>
      </c>
      <c r="I4544" s="293" t="s">
        <v>164</v>
      </c>
      <c r="J4544" s="256"/>
      <c r="K4544" s="293" t="s">
        <v>2038</v>
      </c>
      <c r="L4544" s="251" t="s">
        <v>7916</v>
      </c>
      <c r="M4544" s="298" t="s">
        <v>2834</v>
      </c>
      <c r="N4544" s="353">
        <v>411</v>
      </c>
      <c r="O4544" s="296"/>
      <c r="P4544" s="297"/>
      <c r="Q4544" s="293"/>
      <c r="R4544" s="293"/>
      <c r="S4544" s="293"/>
    </row>
    <row r="4545" spans="2:19" ht="15">
      <c r="B4545" s="247">
        <f t="shared" si="55"/>
        <v>7940</v>
      </c>
      <c r="C4545" s="293" t="s">
        <v>429</v>
      </c>
      <c r="D4545" s="294" t="s">
        <v>4468</v>
      </c>
      <c r="E4545" s="267">
        <v>51294.43</v>
      </c>
      <c r="F4545" s="293" t="s">
        <v>2038</v>
      </c>
      <c r="G4545" s="293" t="s">
        <v>7</v>
      </c>
      <c r="H4545" s="544" t="s">
        <v>7903</v>
      </c>
      <c r="I4545" s="293" t="s">
        <v>164</v>
      </c>
      <c r="J4545" s="256"/>
      <c r="K4545" s="293" t="s">
        <v>2038</v>
      </c>
      <c r="L4545" s="251" t="s">
        <v>7917</v>
      </c>
      <c r="M4545" s="298" t="s">
        <v>2834</v>
      </c>
      <c r="N4545" s="353">
        <v>411</v>
      </c>
      <c r="O4545" s="296"/>
      <c r="P4545" s="297"/>
      <c r="Q4545" s="293"/>
      <c r="R4545" s="293"/>
      <c r="S4545" s="293"/>
    </row>
    <row r="4546" spans="2:19" ht="15">
      <c r="B4546" s="247">
        <f t="shared" si="55"/>
        <v>7941</v>
      </c>
      <c r="C4546" s="293" t="s">
        <v>429</v>
      </c>
      <c r="D4546" s="294" t="s">
        <v>4468</v>
      </c>
      <c r="E4546" s="267">
        <v>107943</v>
      </c>
      <c r="F4546" s="293" t="s">
        <v>2038</v>
      </c>
      <c r="G4546" s="293" t="s">
        <v>7</v>
      </c>
      <c r="H4546" s="544" t="s">
        <v>7903</v>
      </c>
      <c r="I4546" s="293" t="s">
        <v>164</v>
      </c>
      <c r="J4546" s="256"/>
      <c r="K4546" s="293" t="s">
        <v>2038</v>
      </c>
      <c r="L4546" s="251" t="s">
        <v>7918</v>
      </c>
      <c r="M4546" s="298" t="s">
        <v>2834</v>
      </c>
      <c r="N4546" s="353">
        <v>411</v>
      </c>
      <c r="O4546" s="296"/>
      <c r="P4546" s="297"/>
      <c r="Q4546" s="293"/>
      <c r="R4546" s="293"/>
      <c r="S4546" s="293"/>
    </row>
    <row r="4547" spans="2:19" ht="15">
      <c r="B4547" s="247">
        <f t="shared" si="55"/>
        <v>7942</v>
      </c>
      <c r="C4547" s="293" t="s">
        <v>429</v>
      </c>
      <c r="D4547" s="294" t="s">
        <v>420</v>
      </c>
      <c r="E4547" s="267">
        <v>4335</v>
      </c>
      <c r="F4547" s="293" t="s">
        <v>198</v>
      </c>
      <c r="G4547" s="293" t="s">
        <v>4314</v>
      </c>
      <c r="H4547" s="544" t="s">
        <v>7904</v>
      </c>
      <c r="I4547" s="293" t="s">
        <v>164</v>
      </c>
      <c r="J4547" s="256" t="s">
        <v>7988</v>
      </c>
      <c r="K4547" s="293" t="s">
        <v>1749</v>
      </c>
      <c r="L4547" s="251" t="s">
        <v>7919</v>
      </c>
      <c r="M4547" s="298" t="s">
        <v>1457</v>
      </c>
      <c r="N4547" s="353">
        <v>462</v>
      </c>
      <c r="O4547" s="296"/>
      <c r="P4547" s="297"/>
      <c r="Q4547" s="293"/>
      <c r="R4547" s="293"/>
      <c r="S4547" s="293"/>
    </row>
    <row r="4548" spans="2:19" ht="15">
      <c r="B4548" s="247">
        <f t="shared" si="55"/>
        <v>7943</v>
      </c>
      <c r="C4548" s="293" t="s">
        <v>429</v>
      </c>
      <c r="D4548" s="294" t="s">
        <v>5139</v>
      </c>
      <c r="E4548" s="267">
        <v>3497</v>
      </c>
      <c r="F4548" s="293" t="s">
        <v>865</v>
      </c>
      <c r="G4548" s="293" t="s">
        <v>7</v>
      </c>
      <c r="H4548" s="544" t="s">
        <v>7905</v>
      </c>
      <c r="I4548" s="293" t="s">
        <v>164</v>
      </c>
      <c r="J4548" s="256" t="s">
        <v>4703</v>
      </c>
      <c r="K4548" s="293" t="s">
        <v>1770</v>
      </c>
      <c r="L4548" s="251" t="s">
        <v>7920</v>
      </c>
      <c r="M4548" s="298" t="s">
        <v>2871</v>
      </c>
      <c r="N4548" s="353">
        <v>800</v>
      </c>
      <c r="O4548" s="296"/>
      <c r="P4548" s="297"/>
      <c r="Q4548" s="293"/>
      <c r="R4548" s="293"/>
      <c r="S4548" s="293"/>
    </row>
    <row r="4549" spans="2:19" ht="15">
      <c r="B4549" s="247">
        <f t="shared" si="55"/>
        <v>7944</v>
      </c>
      <c r="C4549" s="293" t="s">
        <v>429</v>
      </c>
      <c r="D4549" s="294" t="s">
        <v>517</v>
      </c>
      <c r="E4549" s="267">
        <v>3450</v>
      </c>
      <c r="F4549" s="293" t="s">
        <v>198</v>
      </c>
      <c r="G4549" s="293" t="s">
        <v>7</v>
      </c>
      <c r="H4549" s="544" t="s">
        <v>7905</v>
      </c>
      <c r="I4549" s="293" t="s">
        <v>164</v>
      </c>
      <c r="J4549" s="256" t="s">
        <v>3055</v>
      </c>
      <c r="K4549" s="293" t="s">
        <v>1749</v>
      </c>
      <c r="L4549" s="251" t="s">
        <v>7921</v>
      </c>
      <c r="M4549" s="298" t="s">
        <v>841</v>
      </c>
      <c r="N4549" s="353">
        <v>560</v>
      </c>
      <c r="O4549" s="296"/>
      <c r="P4549" s="297"/>
      <c r="Q4549" s="293"/>
      <c r="R4549" s="293"/>
      <c r="S4549" s="293"/>
    </row>
    <row r="4550" spans="2:19" ht="15">
      <c r="B4550" s="247">
        <f t="shared" si="55"/>
        <v>7945</v>
      </c>
      <c r="C4550" s="293" t="s">
        <v>427</v>
      </c>
      <c r="D4550" s="294" t="s">
        <v>7929</v>
      </c>
      <c r="E4550" s="267">
        <v>2275</v>
      </c>
      <c r="F4550" s="293" t="s">
        <v>518</v>
      </c>
      <c r="G4550" s="293" t="s">
        <v>7</v>
      </c>
      <c r="H4550" s="544" t="s">
        <v>7932</v>
      </c>
      <c r="I4550" s="293" t="s">
        <v>164</v>
      </c>
      <c r="J4550" s="256" t="s">
        <v>3186</v>
      </c>
      <c r="K4550" s="293" t="s">
        <v>1771</v>
      </c>
      <c r="L4550" s="251" t="s">
        <v>7933</v>
      </c>
      <c r="M4550" s="298" t="s">
        <v>7928</v>
      </c>
      <c r="N4550" s="353">
        <v>811</v>
      </c>
      <c r="O4550" s="296"/>
      <c r="P4550" s="297"/>
      <c r="Q4550" s="293"/>
      <c r="R4550" s="293"/>
      <c r="S4550" s="293"/>
    </row>
    <row r="4551" spans="2:19" ht="15">
      <c r="B4551" s="247">
        <f t="shared" si="55"/>
        <v>7946</v>
      </c>
      <c r="C4551" s="293" t="s">
        <v>429</v>
      </c>
      <c r="D4551" s="294" t="s">
        <v>5324</v>
      </c>
      <c r="E4551" s="267">
        <v>3000</v>
      </c>
      <c r="F4551" s="293" t="s">
        <v>518</v>
      </c>
      <c r="G4551" s="293" t="s">
        <v>7</v>
      </c>
      <c r="H4551" s="544" t="s">
        <v>7932</v>
      </c>
      <c r="I4551" s="293" t="s">
        <v>164</v>
      </c>
      <c r="J4551" s="256" t="s">
        <v>7935</v>
      </c>
      <c r="K4551" s="293" t="s">
        <v>1771</v>
      </c>
      <c r="L4551" s="251" t="s">
        <v>7934</v>
      </c>
      <c r="M4551" s="298" t="s">
        <v>5323</v>
      </c>
      <c r="N4551" s="353">
        <v>589</v>
      </c>
      <c r="O4551" s="296"/>
      <c r="P4551" s="297"/>
      <c r="Q4551" s="293"/>
      <c r="R4551" s="293"/>
      <c r="S4551" s="293"/>
    </row>
    <row r="4552" spans="2:19" ht="15">
      <c r="B4552" s="247">
        <f t="shared" si="55"/>
        <v>7947</v>
      </c>
      <c r="C4552" s="293" t="s">
        <v>7253</v>
      </c>
      <c r="D4552" s="294" t="s">
        <v>7303</v>
      </c>
      <c r="E4552" s="267">
        <v>29000</v>
      </c>
      <c r="F4552" s="293" t="s">
        <v>255</v>
      </c>
      <c r="G4552" s="293" t="s">
        <v>7</v>
      </c>
      <c r="H4552" s="544" t="s">
        <v>7936</v>
      </c>
      <c r="I4552" s="293" t="s">
        <v>634</v>
      </c>
      <c r="J4552" s="256" t="s">
        <v>1873</v>
      </c>
      <c r="K4552" s="293" t="s">
        <v>1774</v>
      </c>
      <c r="L4552" s="251" t="s">
        <v>7937</v>
      </c>
      <c r="M4552" s="298" t="s">
        <v>7302</v>
      </c>
      <c r="N4552" s="353">
        <v>783</v>
      </c>
      <c r="O4552" s="296"/>
      <c r="P4552" s="297"/>
      <c r="Q4552" s="293"/>
      <c r="R4552" s="293"/>
      <c r="S4552" s="293"/>
    </row>
    <row r="4553" spans="2:19" ht="15">
      <c r="B4553" s="247" t="s">
        <v>8278</v>
      </c>
      <c r="C4553" s="293" t="s">
        <v>7253</v>
      </c>
      <c r="D4553" s="294" t="s">
        <v>7303</v>
      </c>
      <c r="E4553" s="267">
        <v>8000</v>
      </c>
      <c r="F4553" s="293" t="s">
        <v>255</v>
      </c>
      <c r="G4553" s="293" t="s">
        <v>7</v>
      </c>
      <c r="H4553" s="544" t="s">
        <v>7936</v>
      </c>
      <c r="I4553" s="293" t="s">
        <v>164</v>
      </c>
      <c r="J4553" s="256" t="s">
        <v>7943</v>
      </c>
      <c r="K4553" s="293" t="s">
        <v>1774</v>
      </c>
      <c r="L4553" s="251" t="s">
        <v>7938</v>
      </c>
      <c r="M4553" s="298" t="s">
        <v>7302</v>
      </c>
      <c r="N4553" s="353">
        <v>783</v>
      </c>
      <c r="O4553" s="296"/>
      <c r="P4553" s="297"/>
      <c r="Q4553" s="293"/>
      <c r="R4553" s="293"/>
      <c r="S4553" s="293"/>
    </row>
    <row r="4554" spans="2:19" ht="15">
      <c r="B4554" s="247">
        <f>B4552+1</f>
        <v>7948</v>
      </c>
      <c r="C4554" s="293" t="s">
        <v>7253</v>
      </c>
      <c r="D4554" s="294" t="s">
        <v>7303</v>
      </c>
      <c r="E4554" s="267">
        <v>3472</v>
      </c>
      <c r="F4554" s="293" t="s">
        <v>255</v>
      </c>
      <c r="G4554" s="293" t="s">
        <v>7</v>
      </c>
      <c r="H4554" s="544" t="s">
        <v>7936</v>
      </c>
      <c r="I4554" s="293" t="s">
        <v>164</v>
      </c>
      <c r="J4554" s="256" t="s">
        <v>7942</v>
      </c>
      <c r="K4554" s="293" t="s">
        <v>1774</v>
      </c>
      <c r="L4554" s="251" t="s">
        <v>7939</v>
      </c>
      <c r="M4554" s="298" t="s">
        <v>7302</v>
      </c>
      <c r="N4554" s="353">
        <v>783</v>
      </c>
      <c r="O4554" s="296"/>
      <c r="P4554" s="297"/>
      <c r="Q4554" s="293"/>
      <c r="R4554" s="293"/>
      <c r="S4554" s="293"/>
    </row>
    <row r="4555" spans="2:19" ht="15">
      <c r="B4555" s="247">
        <f t="shared" ref="B4555:B4561" si="56">B4554+1</f>
        <v>7949</v>
      </c>
      <c r="C4555" s="293" t="s">
        <v>5557</v>
      </c>
      <c r="D4555" s="294" t="s">
        <v>6487</v>
      </c>
      <c r="E4555" s="267">
        <v>2275</v>
      </c>
      <c r="F4555" s="293" t="s">
        <v>163</v>
      </c>
      <c r="G4555" s="293" t="s">
        <v>4314</v>
      </c>
      <c r="H4555" s="544" t="s">
        <v>7936</v>
      </c>
      <c r="I4555" s="293" t="s">
        <v>164</v>
      </c>
      <c r="J4555" s="256" t="s">
        <v>3188</v>
      </c>
      <c r="K4555" s="293" t="s">
        <v>1751</v>
      </c>
      <c r="L4555" s="251" t="s">
        <v>7940</v>
      </c>
      <c r="M4555" s="298" t="s">
        <v>6486</v>
      </c>
      <c r="N4555" s="353">
        <v>685</v>
      </c>
      <c r="O4555" s="296"/>
      <c r="P4555" s="297"/>
      <c r="Q4555" s="293"/>
      <c r="R4555" s="293"/>
      <c r="S4555" s="293"/>
    </row>
    <row r="4556" spans="2:19" ht="15">
      <c r="B4556" s="247">
        <f t="shared" si="56"/>
        <v>7950</v>
      </c>
      <c r="C4556" s="293" t="s">
        <v>7253</v>
      </c>
      <c r="D4556" s="294" t="s">
        <v>7255</v>
      </c>
      <c r="E4556" s="267">
        <v>3472</v>
      </c>
      <c r="F4556" s="293" t="s">
        <v>255</v>
      </c>
      <c r="G4556" s="293" t="s">
        <v>7</v>
      </c>
      <c r="H4556" s="544" t="s">
        <v>7936</v>
      </c>
      <c r="I4556" s="293" t="s">
        <v>164</v>
      </c>
      <c r="J4556" s="256" t="s">
        <v>7955</v>
      </c>
      <c r="K4556" s="293" t="s">
        <v>1774</v>
      </c>
      <c r="L4556" s="251" t="s">
        <v>7941</v>
      </c>
      <c r="M4556" s="298" t="s">
        <v>7254</v>
      </c>
      <c r="N4556" s="353">
        <v>780</v>
      </c>
      <c r="O4556" s="296"/>
      <c r="P4556" s="297"/>
      <c r="Q4556" s="293"/>
      <c r="R4556" s="293"/>
      <c r="S4556" s="293"/>
    </row>
    <row r="4557" spans="2:19" ht="15">
      <c r="B4557" s="247">
        <f t="shared" si="56"/>
        <v>7951</v>
      </c>
      <c r="C4557" s="293" t="s">
        <v>427</v>
      </c>
      <c r="D4557" s="294" t="s">
        <v>6325</v>
      </c>
      <c r="E4557" s="267">
        <v>5200</v>
      </c>
      <c r="F4557" s="293" t="s">
        <v>865</v>
      </c>
      <c r="G4557" s="293" t="s">
        <v>7</v>
      </c>
      <c r="H4557" s="544" t="s">
        <v>7944</v>
      </c>
      <c r="I4557" s="293" t="s">
        <v>164</v>
      </c>
      <c r="J4557" s="256" t="s">
        <v>4564</v>
      </c>
      <c r="K4557" s="293" t="s">
        <v>1770</v>
      </c>
      <c r="L4557" s="251" t="s">
        <v>7945</v>
      </c>
      <c r="M4557" s="298" t="s">
        <v>6324</v>
      </c>
      <c r="N4557" s="353">
        <v>662</v>
      </c>
      <c r="O4557" s="296"/>
      <c r="P4557" s="297"/>
      <c r="Q4557" s="293"/>
      <c r="R4557" s="293"/>
      <c r="S4557" s="293"/>
    </row>
    <row r="4558" spans="2:19" ht="15">
      <c r="B4558" s="247">
        <f t="shared" si="56"/>
        <v>7952</v>
      </c>
      <c r="C4558" s="293" t="s">
        <v>7253</v>
      </c>
      <c r="D4558" s="294" t="s">
        <v>7279</v>
      </c>
      <c r="E4558" s="267">
        <v>3472</v>
      </c>
      <c r="F4558" s="293" t="s">
        <v>255</v>
      </c>
      <c r="G4558" s="293" t="s">
        <v>7</v>
      </c>
      <c r="H4558" s="544">
        <v>45629</v>
      </c>
      <c r="I4558" s="293" t="s">
        <v>164</v>
      </c>
      <c r="J4558" s="256" t="s">
        <v>1800</v>
      </c>
      <c r="K4558" s="293" t="s">
        <v>1774</v>
      </c>
      <c r="L4558" s="251">
        <v>167420</v>
      </c>
      <c r="M4558" s="298" t="s">
        <v>7278</v>
      </c>
      <c r="N4558" s="353">
        <v>774</v>
      </c>
      <c r="O4558" s="296"/>
      <c r="P4558" s="297"/>
      <c r="Q4558" s="293"/>
      <c r="R4558" s="293"/>
      <c r="S4558" s="293"/>
    </row>
    <row r="4559" spans="2:19" ht="15">
      <c r="B4559" s="247">
        <f t="shared" si="56"/>
        <v>7953</v>
      </c>
      <c r="C4559" s="293" t="s">
        <v>429</v>
      </c>
      <c r="D4559" s="294" t="s">
        <v>5647</v>
      </c>
      <c r="E4559" s="267">
        <v>2275</v>
      </c>
      <c r="F4559" s="293" t="s">
        <v>163</v>
      </c>
      <c r="G4559" s="293" t="s">
        <v>7</v>
      </c>
      <c r="H4559" s="544" t="s">
        <v>7944</v>
      </c>
      <c r="I4559" s="293" t="s">
        <v>164</v>
      </c>
      <c r="J4559" s="256" t="s">
        <v>4980</v>
      </c>
      <c r="K4559" s="293" t="s">
        <v>1751</v>
      </c>
      <c r="L4559" s="251" t="s">
        <v>7946</v>
      </c>
      <c r="M4559" s="298" t="s">
        <v>5646</v>
      </c>
      <c r="N4559" s="353">
        <v>610</v>
      </c>
      <c r="O4559" s="296"/>
      <c r="P4559" s="297"/>
      <c r="Q4559" s="293"/>
      <c r="R4559" s="293"/>
      <c r="S4559" s="293"/>
    </row>
    <row r="4560" spans="2:19" ht="15">
      <c r="B4560" s="247">
        <f t="shared" si="56"/>
        <v>7954</v>
      </c>
      <c r="C4560" s="293" t="s">
        <v>429</v>
      </c>
      <c r="D4560" s="294" t="s">
        <v>6381</v>
      </c>
      <c r="E4560" s="267">
        <v>5200</v>
      </c>
      <c r="F4560" s="293" t="s">
        <v>198</v>
      </c>
      <c r="G4560" s="293" t="s">
        <v>4314</v>
      </c>
      <c r="H4560" s="544" t="s">
        <v>7944</v>
      </c>
      <c r="I4560" s="293" t="s">
        <v>164</v>
      </c>
      <c r="J4560" s="256" t="s">
        <v>3166</v>
      </c>
      <c r="K4560" s="293" t="s">
        <v>1749</v>
      </c>
      <c r="L4560" s="251" t="s">
        <v>7947</v>
      </c>
      <c r="M4560" s="298" t="s">
        <v>6380</v>
      </c>
      <c r="N4560" s="353">
        <v>676</v>
      </c>
      <c r="O4560" s="296"/>
      <c r="P4560" s="297"/>
      <c r="Q4560" s="293"/>
      <c r="R4560" s="293"/>
      <c r="S4560" s="293"/>
    </row>
    <row r="4561" spans="2:19" ht="15">
      <c r="B4561" s="247">
        <f t="shared" si="56"/>
        <v>7955</v>
      </c>
      <c r="C4561" s="293" t="s">
        <v>429</v>
      </c>
      <c r="D4561" s="294" t="s">
        <v>90</v>
      </c>
      <c r="E4561" s="267">
        <v>3500</v>
      </c>
      <c r="F4561" s="293" t="s">
        <v>166</v>
      </c>
      <c r="G4561" s="293" t="s">
        <v>7</v>
      </c>
      <c r="H4561" s="544" t="s">
        <v>7944</v>
      </c>
      <c r="I4561" s="293" t="s">
        <v>634</v>
      </c>
      <c r="J4561" s="256" t="s">
        <v>8018</v>
      </c>
      <c r="K4561" s="293" t="s">
        <v>903</v>
      </c>
      <c r="L4561" s="251" t="s">
        <v>7948</v>
      </c>
      <c r="M4561" s="298" t="s">
        <v>91</v>
      </c>
      <c r="N4561" s="353">
        <v>218</v>
      </c>
      <c r="O4561" s="296"/>
      <c r="P4561" s="297"/>
      <c r="Q4561" s="293"/>
      <c r="R4561" s="293"/>
      <c r="S4561" s="293"/>
    </row>
    <row r="4562" spans="2:19" ht="15">
      <c r="B4562" s="247" t="s">
        <v>7967</v>
      </c>
      <c r="C4562" s="293" t="s">
        <v>429</v>
      </c>
      <c r="D4562" s="294" t="s">
        <v>767</v>
      </c>
      <c r="E4562" s="267">
        <v>3000</v>
      </c>
      <c r="F4562" s="293" t="s">
        <v>198</v>
      </c>
      <c r="G4562" s="293" t="s">
        <v>4314</v>
      </c>
      <c r="H4562" s="544" t="s">
        <v>7944</v>
      </c>
      <c r="I4562" s="293" t="s">
        <v>164</v>
      </c>
      <c r="J4562" s="256" t="s">
        <v>5070</v>
      </c>
      <c r="K4562" s="293" t="s">
        <v>1749</v>
      </c>
      <c r="L4562" s="251" t="s">
        <v>7949</v>
      </c>
      <c r="M4562" s="298" t="s">
        <v>852</v>
      </c>
      <c r="N4562" s="353">
        <v>788</v>
      </c>
      <c r="O4562" s="296"/>
      <c r="P4562" s="297"/>
      <c r="Q4562" s="293"/>
      <c r="R4562" s="293"/>
      <c r="S4562" s="293"/>
    </row>
    <row r="4563" spans="2:19" ht="15">
      <c r="B4563" s="247">
        <f>B4561+1</f>
        <v>7956</v>
      </c>
      <c r="C4563" s="293" t="s">
        <v>429</v>
      </c>
      <c r="D4563" s="294" t="s">
        <v>4958</v>
      </c>
      <c r="E4563" s="267">
        <v>3497</v>
      </c>
      <c r="F4563" s="293" t="s">
        <v>198</v>
      </c>
      <c r="G4563" s="293" t="s">
        <v>4314</v>
      </c>
      <c r="H4563" s="544" t="s">
        <v>7944</v>
      </c>
      <c r="I4563" s="293" t="s">
        <v>164</v>
      </c>
      <c r="J4563" s="256" t="s">
        <v>7956</v>
      </c>
      <c r="K4563" s="293" t="s">
        <v>1749</v>
      </c>
      <c r="L4563" s="251" t="s">
        <v>7950</v>
      </c>
      <c r="M4563" s="298" t="s">
        <v>4955</v>
      </c>
      <c r="N4563" s="353">
        <v>573</v>
      </c>
      <c r="O4563" s="296"/>
      <c r="P4563" s="297"/>
      <c r="Q4563" s="293"/>
      <c r="R4563" s="293"/>
      <c r="S4563" s="293"/>
    </row>
    <row r="4564" spans="2:19" ht="15">
      <c r="B4564" s="247">
        <f t="shared" ref="B4564:B4591" si="57">B4563+1</f>
        <v>7957</v>
      </c>
      <c r="C4564" s="293" t="s">
        <v>429</v>
      </c>
      <c r="D4564" s="294" t="s">
        <v>375</v>
      </c>
      <c r="E4564" s="267">
        <v>2800</v>
      </c>
      <c r="F4564" s="293" t="s">
        <v>198</v>
      </c>
      <c r="G4564" s="293" t="s">
        <v>7</v>
      </c>
      <c r="H4564" s="544" t="s">
        <v>7627</v>
      </c>
      <c r="I4564" s="293" t="s">
        <v>164</v>
      </c>
      <c r="J4564" s="256" t="s">
        <v>7626</v>
      </c>
      <c r="K4564" s="293" t="s">
        <v>1749</v>
      </c>
      <c r="L4564" s="251" t="s">
        <v>7628</v>
      </c>
      <c r="M4564" s="298" t="s">
        <v>1164</v>
      </c>
      <c r="N4564" s="353">
        <v>468</v>
      </c>
      <c r="O4564" s="296"/>
      <c r="P4564" s="297"/>
      <c r="Q4564" s="293"/>
      <c r="R4564" s="293"/>
      <c r="S4564" s="293"/>
    </row>
    <row r="4565" spans="2:19" ht="15">
      <c r="B4565" s="247">
        <f t="shared" si="57"/>
        <v>7958</v>
      </c>
      <c r="C4565" s="293" t="s">
        <v>429</v>
      </c>
      <c r="D4565" s="294" t="s">
        <v>4922</v>
      </c>
      <c r="E4565" s="267">
        <v>3497</v>
      </c>
      <c r="F4565" s="293" t="s">
        <v>198</v>
      </c>
      <c r="G4565" s="293" t="s">
        <v>7</v>
      </c>
      <c r="H4565" s="544" t="s">
        <v>7936</v>
      </c>
      <c r="I4565" s="293" t="s">
        <v>164</v>
      </c>
      <c r="J4565" s="256" t="s">
        <v>7958</v>
      </c>
      <c r="K4565" s="293" t="s">
        <v>1749</v>
      </c>
      <c r="L4565" s="251" t="s">
        <v>7952</v>
      </c>
      <c r="M4565" s="298" t="s">
        <v>4921</v>
      </c>
      <c r="N4565" s="353">
        <v>572</v>
      </c>
      <c r="O4565" s="296"/>
      <c r="P4565" s="297"/>
      <c r="Q4565" s="293"/>
      <c r="R4565" s="293"/>
      <c r="S4565" s="293"/>
    </row>
    <row r="4566" spans="2:19" ht="15">
      <c r="B4566" s="247">
        <f t="shared" si="57"/>
        <v>7959</v>
      </c>
      <c r="C4566" s="293" t="s">
        <v>427</v>
      </c>
      <c r="D4566" s="294" t="s">
        <v>7964</v>
      </c>
      <c r="E4566" s="267">
        <v>3497</v>
      </c>
      <c r="F4566" s="293" t="s">
        <v>198</v>
      </c>
      <c r="G4566" s="293" t="s">
        <v>7</v>
      </c>
      <c r="H4566" s="544" t="s">
        <v>7959</v>
      </c>
      <c r="I4566" s="293" t="s">
        <v>164</v>
      </c>
      <c r="J4566" s="256" t="s">
        <v>4703</v>
      </c>
      <c r="K4566" s="293" t="s">
        <v>1749</v>
      </c>
      <c r="L4566" s="251" t="s">
        <v>7966</v>
      </c>
      <c r="M4566" s="298" t="s">
        <v>7963</v>
      </c>
      <c r="N4566" s="353">
        <v>814</v>
      </c>
      <c r="O4566" s="296"/>
      <c r="P4566" s="297"/>
      <c r="Q4566" s="293"/>
      <c r="R4566" s="293"/>
      <c r="S4566" s="293"/>
    </row>
    <row r="4567" spans="2:19" ht="15">
      <c r="B4567" s="247">
        <f t="shared" si="57"/>
        <v>7960</v>
      </c>
      <c r="C4567" s="293" t="s">
        <v>3284</v>
      </c>
      <c r="D4567" s="294" t="s">
        <v>2933</v>
      </c>
      <c r="E4567" s="267">
        <v>5667</v>
      </c>
      <c r="F4567" s="293" t="s">
        <v>198</v>
      </c>
      <c r="G4567" s="293" t="s">
        <v>7</v>
      </c>
      <c r="H4567" s="544">
        <v>45626</v>
      </c>
      <c r="I4567" s="293" t="s">
        <v>224</v>
      </c>
      <c r="J4567" s="256" t="s">
        <v>224</v>
      </c>
      <c r="K4567" s="293" t="s">
        <v>1749</v>
      </c>
      <c r="L4567" s="251">
        <v>3974914</v>
      </c>
      <c r="M4567" s="298" t="s">
        <v>2932</v>
      </c>
      <c r="N4567" s="353">
        <v>445</v>
      </c>
      <c r="O4567" s="296"/>
      <c r="P4567" s="297"/>
      <c r="Q4567" s="293"/>
      <c r="R4567" s="293"/>
      <c r="S4567" s="293"/>
    </row>
    <row r="4568" spans="2:19" ht="15">
      <c r="B4568" s="247">
        <f t="shared" si="57"/>
        <v>7961</v>
      </c>
      <c r="C4568" s="293" t="s">
        <v>7253</v>
      </c>
      <c r="D4568" s="294" t="s">
        <v>7250</v>
      </c>
      <c r="E4568" s="267">
        <v>3472</v>
      </c>
      <c r="F4568" s="293" t="s">
        <v>255</v>
      </c>
      <c r="G4568" s="293" t="s">
        <v>7</v>
      </c>
      <c r="H4568" s="544" t="s">
        <v>7968</v>
      </c>
      <c r="I4568" s="293" t="s">
        <v>164</v>
      </c>
      <c r="J4568" s="256" t="s">
        <v>7987</v>
      </c>
      <c r="K4568" s="293" t="s">
        <v>1774</v>
      </c>
      <c r="L4568" s="251" t="s">
        <v>7971</v>
      </c>
      <c r="M4568" s="298" t="s">
        <v>7249</v>
      </c>
      <c r="N4568" s="353">
        <v>773</v>
      </c>
      <c r="O4568" s="296"/>
      <c r="P4568" s="297"/>
      <c r="Q4568" s="293"/>
      <c r="R4568" s="293"/>
      <c r="S4568" s="293"/>
    </row>
    <row r="4569" spans="2:19" ht="15">
      <c r="B4569" s="247">
        <f t="shared" si="57"/>
        <v>7962</v>
      </c>
      <c r="C4569" s="293" t="s">
        <v>7253</v>
      </c>
      <c r="D4569" s="294" t="s">
        <v>8457</v>
      </c>
      <c r="E4569" s="267">
        <v>3472</v>
      </c>
      <c r="F4569" s="293" t="s">
        <v>255</v>
      </c>
      <c r="G4569" s="293" t="s">
        <v>7</v>
      </c>
      <c r="H4569" s="544" t="s">
        <v>7968</v>
      </c>
      <c r="I4569" s="293" t="s">
        <v>164</v>
      </c>
      <c r="J4569" s="256" t="s">
        <v>3296</v>
      </c>
      <c r="K4569" s="293" t="s">
        <v>1774</v>
      </c>
      <c r="L4569" s="251" t="s">
        <v>7972</v>
      </c>
      <c r="M4569" s="298" t="s">
        <v>7734</v>
      </c>
      <c r="N4569" s="353">
        <v>791</v>
      </c>
      <c r="O4569" s="296"/>
      <c r="P4569" s="297"/>
      <c r="Q4569" s="293"/>
      <c r="R4569" s="293"/>
      <c r="S4569" s="293"/>
    </row>
    <row r="4570" spans="2:19" ht="15">
      <c r="B4570" s="247">
        <f t="shared" si="57"/>
        <v>7963</v>
      </c>
      <c r="C4570" s="293" t="s">
        <v>429</v>
      </c>
      <c r="D4570" s="294" t="s">
        <v>725</v>
      </c>
      <c r="E4570" s="267">
        <v>3350</v>
      </c>
      <c r="F4570" s="293" t="s">
        <v>6964</v>
      </c>
      <c r="G4570" s="293" t="s">
        <v>7</v>
      </c>
      <c r="H4570" s="544" t="s">
        <v>7968</v>
      </c>
      <c r="I4570" s="293" t="s">
        <v>164</v>
      </c>
      <c r="J4570" s="256" t="s">
        <v>7989</v>
      </c>
      <c r="K4570" s="293" t="s">
        <v>6968</v>
      </c>
      <c r="L4570" s="251" t="s">
        <v>7973</v>
      </c>
      <c r="M4570" s="298" t="s">
        <v>842</v>
      </c>
      <c r="N4570" s="353">
        <v>726</v>
      </c>
      <c r="O4570" s="296"/>
      <c r="P4570" s="297"/>
      <c r="Q4570" s="293"/>
      <c r="R4570" s="293"/>
      <c r="S4570" s="293"/>
    </row>
    <row r="4571" spans="2:19" ht="15">
      <c r="B4571" s="247">
        <f t="shared" si="57"/>
        <v>7964</v>
      </c>
      <c r="C4571" s="293" t="s">
        <v>429</v>
      </c>
      <c r="D4571" s="294" t="s">
        <v>725</v>
      </c>
      <c r="E4571" s="267">
        <v>3350</v>
      </c>
      <c r="F4571" s="293" t="s">
        <v>6964</v>
      </c>
      <c r="G4571" s="293" t="s">
        <v>7</v>
      </c>
      <c r="H4571" s="544" t="s">
        <v>7968</v>
      </c>
      <c r="I4571" s="293" t="s">
        <v>164</v>
      </c>
      <c r="J4571" s="256" t="s">
        <v>7990</v>
      </c>
      <c r="K4571" s="293" t="s">
        <v>6968</v>
      </c>
      <c r="L4571" s="251" t="s">
        <v>7974</v>
      </c>
      <c r="M4571" s="298" t="s">
        <v>842</v>
      </c>
      <c r="N4571" s="353">
        <v>726</v>
      </c>
      <c r="O4571" s="296"/>
      <c r="P4571" s="297"/>
      <c r="Q4571" s="293"/>
      <c r="R4571" s="293"/>
      <c r="S4571" s="293"/>
    </row>
    <row r="4572" spans="2:19" ht="15">
      <c r="B4572" s="247">
        <f t="shared" si="57"/>
        <v>7965</v>
      </c>
      <c r="C4572" s="293" t="s">
        <v>429</v>
      </c>
      <c r="D4572" s="294" t="s">
        <v>5493</v>
      </c>
      <c r="E4572" s="267">
        <v>2275</v>
      </c>
      <c r="F4572" s="293" t="s">
        <v>163</v>
      </c>
      <c r="G4572" s="293" t="s">
        <v>7</v>
      </c>
      <c r="H4572" s="544" t="s">
        <v>7968</v>
      </c>
      <c r="I4572" s="293" t="s">
        <v>164</v>
      </c>
      <c r="J4572" s="256" t="s">
        <v>3223</v>
      </c>
      <c r="K4572" s="293" t="s">
        <v>1751</v>
      </c>
      <c r="L4572" s="251" t="s">
        <v>7975</v>
      </c>
      <c r="M4572" s="298" t="s">
        <v>5492</v>
      </c>
      <c r="N4572" s="353">
        <v>596</v>
      </c>
      <c r="O4572" s="296"/>
      <c r="P4572" s="297"/>
      <c r="Q4572" s="293"/>
      <c r="R4572" s="293"/>
      <c r="S4572" s="293"/>
    </row>
    <row r="4573" spans="2:19" ht="15">
      <c r="B4573" s="247">
        <f t="shared" si="57"/>
        <v>7966</v>
      </c>
      <c r="C4573" s="293" t="s">
        <v>429</v>
      </c>
      <c r="D4573" s="294" t="s">
        <v>2222</v>
      </c>
      <c r="E4573" s="267">
        <v>4700</v>
      </c>
      <c r="F4573" s="293" t="s">
        <v>198</v>
      </c>
      <c r="G4573" s="293" t="s">
        <v>4314</v>
      </c>
      <c r="H4573" s="544" t="s">
        <v>7969</v>
      </c>
      <c r="I4573" s="293" t="s">
        <v>164</v>
      </c>
      <c r="J4573" s="256" t="s">
        <v>8707</v>
      </c>
      <c r="K4573" s="293" t="s">
        <v>1749</v>
      </c>
      <c r="L4573" s="251" t="s">
        <v>7976</v>
      </c>
      <c r="M4573" s="298" t="s">
        <v>2013</v>
      </c>
      <c r="N4573" s="353">
        <v>728</v>
      </c>
      <c r="O4573" s="296"/>
      <c r="P4573" s="297"/>
      <c r="Q4573" s="293"/>
      <c r="R4573" s="293"/>
      <c r="S4573" s="293"/>
    </row>
    <row r="4574" spans="2:19" ht="15">
      <c r="B4574" s="247">
        <f t="shared" si="57"/>
        <v>7967</v>
      </c>
      <c r="C4574" s="293" t="s">
        <v>429</v>
      </c>
      <c r="D4574" s="294" t="s">
        <v>2222</v>
      </c>
      <c r="E4574" s="267">
        <v>500</v>
      </c>
      <c r="F4574" s="293" t="s">
        <v>198</v>
      </c>
      <c r="G4574" s="293" t="s">
        <v>4314</v>
      </c>
      <c r="H4574" s="544" t="s">
        <v>7969</v>
      </c>
      <c r="I4574" s="293" t="s">
        <v>164</v>
      </c>
      <c r="J4574" s="256" t="s">
        <v>8706</v>
      </c>
      <c r="K4574" s="293" t="s">
        <v>1749</v>
      </c>
      <c r="L4574" s="251" t="s">
        <v>7977</v>
      </c>
      <c r="M4574" s="298" t="s">
        <v>2013</v>
      </c>
      <c r="N4574" s="353">
        <v>728</v>
      </c>
      <c r="O4574" s="296"/>
      <c r="P4574" s="297"/>
      <c r="Q4574" s="293"/>
      <c r="R4574" s="293"/>
      <c r="S4574" s="293"/>
    </row>
    <row r="4575" spans="2:19" ht="15">
      <c r="B4575" s="247">
        <f t="shared" si="57"/>
        <v>7968</v>
      </c>
      <c r="C4575" s="293" t="s">
        <v>7253</v>
      </c>
      <c r="D4575" s="294" t="s">
        <v>7270</v>
      </c>
      <c r="E4575" s="267">
        <v>3472</v>
      </c>
      <c r="F4575" s="293" t="s">
        <v>255</v>
      </c>
      <c r="G4575" s="293" t="s">
        <v>7</v>
      </c>
      <c r="H4575" s="544" t="s">
        <v>7969</v>
      </c>
      <c r="I4575" s="293" t="s">
        <v>164</v>
      </c>
      <c r="J4575" s="256" t="s">
        <v>1800</v>
      </c>
      <c r="K4575" s="293" t="s">
        <v>1774</v>
      </c>
      <c r="L4575" s="251" t="s">
        <v>7978</v>
      </c>
      <c r="M4575" s="298" t="s">
        <v>7269</v>
      </c>
      <c r="N4575" s="353">
        <v>764</v>
      </c>
      <c r="O4575" s="296"/>
      <c r="P4575" s="297"/>
      <c r="Q4575" s="293"/>
      <c r="R4575" s="293"/>
      <c r="S4575" s="293"/>
    </row>
    <row r="4576" spans="2:19" ht="15">
      <c r="B4576" s="247">
        <f t="shared" si="57"/>
        <v>7969</v>
      </c>
      <c r="C4576" s="293" t="s">
        <v>7253</v>
      </c>
      <c r="D4576" s="294" t="s">
        <v>7282</v>
      </c>
      <c r="E4576" s="267">
        <v>3472</v>
      </c>
      <c r="F4576" s="293" t="s">
        <v>255</v>
      </c>
      <c r="G4576" s="293" t="s">
        <v>7</v>
      </c>
      <c r="H4576" s="544" t="s">
        <v>7969</v>
      </c>
      <c r="I4576" s="293" t="s">
        <v>164</v>
      </c>
      <c r="J4576" s="256" t="s">
        <v>3424</v>
      </c>
      <c r="K4576" s="293" t="s">
        <v>1774</v>
      </c>
      <c r="L4576" s="251" t="s">
        <v>7979</v>
      </c>
      <c r="M4576" s="298" t="s">
        <v>7281</v>
      </c>
      <c r="N4576" s="353">
        <v>771</v>
      </c>
      <c r="O4576" s="296"/>
      <c r="P4576" s="297"/>
      <c r="Q4576" s="293"/>
      <c r="R4576" s="293"/>
      <c r="S4576" s="293"/>
    </row>
    <row r="4577" spans="2:19" ht="15">
      <c r="B4577" s="247">
        <f t="shared" si="57"/>
        <v>7970</v>
      </c>
      <c r="C4577" s="293" t="s">
        <v>7253</v>
      </c>
      <c r="D4577" s="294" t="s">
        <v>7291</v>
      </c>
      <c r="E4577" s="267">
        <v>3472</v>
      </c>
      <c r="F4577" s="293" t="s">
        <v>255</v>
      </c>
      <c r="G4577" s="293" t="s">
        <v>4314</v>
      </c>
      <c r="H4577" s="544" t="s">
        <v>7969</v>
      </c>
      <c r="I4577" s="293" t="s">
        <v>164</v>
      </c>
      <c r="J4577" s="256" t="s">
        <v>3424</v>
      </c>
      <c r="K4577" s="293" t="s">
        <v>1774</v>
      </c>
      <c r="L4577" s="251" t="s">
        <v>7980</v>
      </c>
      <c r="M4577" s="298" t="s">
        <v>7290</v>
      </c>
      <c r="N4577" s="353">
        <v>770</v>
      </c>
      <c r="O4577" s="296"/>
      <c r="P4577" s="297"/>
      <c r="Q4577" s="293"/>
      <c r="R4577" s="293"/>
      <c r="S4577" s="293"/>
    </row>
    <row r="4578" spans="2:19" ht="15">
      <c r="B4578" s="247">
        <f t="shared" si="57"/>
        <v>7971</v>
      </c>
      <c r="C4578" s="293" t="s">
        <v>7253</v>
      </c>
      <c r="D4578" s="294" t="s">
        <v>7273</v>
      </c>
      <c r="E4578" s="267">
        <v>3472</v>
      </c>
      <c r="F4578" s="293" t="s">
        <v>255</v>
      </c>
      <c r="G4578" s="293" t="s">
        <v>7</v>
      </c>
      <c r="H4578" s="544" t="s">
        <v>7970</v>
      </c>
      <c r="I4578" s="293" t="s">
        <v>164</v>
      </c>
      <c r="J4578" s="256" t="s">
        <v>1800</v>
      </c>
      <c r="K4578" s="293" t="s">
        <v>1774</v>
      </c>
      <c r="L4578" s="251" t="s">
        <v>7981</v>
      </c>
      <c r="M4578" s="298" t="s">
        <v>7272</v>
      </c>
      <c r="N4578" s="353">
        <v>768</v>
      </c>
      <c r="O4578" s="296"/>
      <c r="P4578" s="297"/>
      <c r="Q4578" s="293"/>
      <c r="R4578" s="293"/>
      <c r="S4578" s="293"/>
    </row>
    <row r="4579" spans="2:19" ht="15">
      <c r="B4579" s="247">
        <f t="shared" si="57"/>
        <v>7972</v>
      </c>
      <c r="C4579" s="293" t="s">
        <v>7253</v>
      </c>
      <c r="D4579" s="294" t="s">
        <v>7261</v>
      </c>
      <c r="E4579" s="267">
        <v>3472</v>
      </c>
      <c r="F4579" s="293" t="s">
        <v>255</v>
      </c>
      <c r="G4579" s="293" t="s">
        <v>7</v>
      </c>
      <c r="H4579" s="544" t="s">
        <v>7970</v>
      </c>
      <c r="I4579" s="293" t="s">
        <v>164</v>
      </c>
      <c r="J4579" s="256" t="s">
        <v>1800</v>
      </c>
      <c r="K4579" s="293" t="s">
        <v>1774</v>
      </c>
      <c r="L4579" s="251" t="s">
        <v>7982</v>
      </c>
      <c r="M4579" s="298" t="s">
        <v>7260</v>
      </c>
      <c r="N4579" s="353">
        <v>769</v>
      </c>
      <c r="O4579" s="296"/>
      <c r="P4579" s="297"/>
      <c r="Q4579" s="293"/>
      <c r="R4579" s="293"/>
      <c r="S4579" s="293"/>
    </row>
    <row r="4580" spans="2:19" ht="15">
      <c r="B4580" s="247">
        <f t="shared" si="57"/>
        <v>7973</v>
      </c>
      <c r="C4580" s="293" t="s">
        <v>7253</v>
      </c>
      <c r="D4580" s="294" t="s">
        <v>7308</v>
      </c>
      <c r="E4580" s="267">
        <v>3472</v>
      </c>
      <c r="F4580" s="293" t="s">
        <v>255</v>
      </c>
      <c r="G4580" s="293" t="s">
        <v>7</v>
      </c>
      <c r="H4580" s="544" t="s">
        <v>7970</v>
      </c>
      <c r="I4580" s="293" t="s">
        <v>164</v>
      </c>
      <c r="J4580" s="256" t="s">
        <v>7991</v>
      </c>
      <c r="K4580" s="293" t="s">
        <v>1774</v>
      </c>
      <c r="L4580" s="251" t="s">
        <v>7983</v>
      </c>
      <c r="M4580" s="298" t="s">
        <v>7516</v>
      </c>
      <c r="N4580" s="353">
        <v>781</v>
      </c>
      <c r="O4580" s="296"/>
      <c r="P4580" s="297"/>
      <c r="Q4580" s="293"/>
      <c r="R4580" s="293"/>
      <c r="S4580" s="293"/>
    </row>
    <row r="4581" spans="2:19" ht="15">
      <c r="B4581" s="247">
        <f t="shared" si="57"/>
        <v>7974</v>
      </c>
      <c r="C4581" s="293" t="s">
        <v>429</v>
      </c>
      <c r="D4581" s="294" t="s">
        <v>6222</v>
      </c>
      <c r="E4581" s="267">
        <v>2000</v>
      </c>
      <c r="F4581" s="293" t="s">
        <v>163</v>
      </c>
      <c r="G4581" s="293" t="s">
        <v>7</v>
      </c>
      <c r="H4581" s="544" t="s">
        <v>7970</v>
      </c>
      <c r="I4581" s="293" t="s">
        <v>164</v>
      </c>
      <c r="J4581" s="256" t="s">
        <v>3188</v>
      </c>
      <c r="K4581" s="293" t="s">
        <v>1751</v>
      </c>
      <c r="L4581" s="251" t="s">
        <v>7984</v>
      </c>
      <c r="M4581" s="298" t="s">
        <v>6221</v>
      </c>
      <c r="N4581" s="353">
        <v>652</v>
      </c>
      <c r="O4581" s="296"/>
      <c r="P4581" s="297"/>
      <c r="Q4581" s="293"/>
      <c r="R4581" s="293"/>
      <c r="S4581" s="293"/>
    </row>
    <row r="4582" spans="2:19" ht="15">
      <c r="B4582" s="247">
        <f t="shared" si="57"/>
        <v>7975</v>
      </c>
      <c r="C4582" s="293" t="s">
        <v>7253</v>
      </c>
      <c r="D4582" s="294" t="s">
        <v>7276</v>
      </c>
      <c r="E4582" s="267">
        <v>3472</v>
      </c>
      <c r="F4582" s="293" t="s">
        <v>255</v>
      </c>
      <c r="G4582" s="293" t="s">
        <v>7</v>
      </c>
      <c r="H4582" s="544" t="s">
        <v>7970</v>
      </c>
      <c r="I4582" s="293" t="s">
        <v>164</v>
      </c>
      <c r="J4582" s="256" t="s">
        <v>1800</v>
      </c>
      <c r="K4582" s="293" t="s">
        <v>1774</v>
      </c>
      <c r="L4582" s="251" t="s">
        <v>7985</v>
      </c>
      <c r="M4582" s="298" t="s">
        <v>7275</v>
      </c>
      <c r="N4582" s="353">
        <v>765</v>
      </c>
      <c r="O4582" s="296"/>
      <c r="P4582" s="297"/>
      <c r="Q4582" s="293"/>
      <c r="R4582" s="293"/>
      <c r="S4582" s="293"/>
    </row>
    <row r="4583" spans="2:19" ht="15">
      <c r="B4583" s="247">
        <f t="shared" si="57"/>
        <v>7976</v>
      </c>
      <c r="C4583" s="293" t="s">
        <v>7253</v>
      </c>
      <c r="D4583" s="294" t="s">
        <v>7264</v>
      </c>
      <c r="E4583" s="267">
        <v>3472</v>
      </c>
      <c r="F4583" s="293" t="s">
        <v>255</v>
      </c>
      <c r="G4583" s="293" t="s">
        <v>7</v>
      </c>
      <c r="H4583" s="544" t="s">
        <v>7970</v>
      </c>
      <c r="I4583" s="293" t="s">
        <v>164</v>
      </c>
      <c r="J4583" s="256" t="s">
        <v>1800</v>
      </c>
      <c r="K4583" s="293" t="s">
        <v>1774</v>
      </c>
      <c r="L4583" s="251" t="s">
        <v>7986</v>
      </c>
      <c r="M4583" s="298" t="s">
        <v>7263</v>
      </c>
      <c r="N4583" s="353">
        <v>766</v>
      </c>
      <c r="O4583" s="296"/>
      <c r="P4583" s="297"/>
      <c r="Q4583" s="293"/>
      <c r="R4583" s="293"/>
      <c r="S4583" s="293"/>
    </row>
    <row r="4584" spans="2:19" ht="15">
      <c r="B4584" s="247">
        <f t="shared" si="57"/>
        <v>7977</v>
      </c>
      <c r="C4584" s="293" t="s">
        <v>429</v>
      </c>
      <c r="D4584" s="294" t="s">
        <v>6727</v>
      </c>
      <c r="E4584" s="267">
        <v>10491</v>
      </c>
      <c r="F4584" s="293" t="s">
        <v>865</v>
      </c>
      <c r="G4584" s="293" t="s">
        <v>7</v>
      </c>
      <c r="H4584" s="544" t="s">
        <v>7992</v>
      </c>
      <c r="I4584" s="293" t="s">
        <v>164</v>
      </c>
      <c r="J4584" s="256" t="s">
        <v>7997</v>
      </c>
      <c r="K4584" s="293" t="s">
        <v>1770</v>
      </c>
      <c r="L4584" s="251" t="s">
        <v>7993</v>
      </c>
      <c r="M4584" s="298" t="s">
        <v>6726</v>
      </c>
      <c r="N4584" s="353">
        <v>700</v>
      </c>
      <c r="O4584" s="296"/>
      <c r="P4584" s="297"/>
      <c r="Q4584" s="293"/>
      <c r="R4584" s="293"/>
      <c r="S4584" s="293"/>
    </row>
    <row r="4585" spans="2:19" ht="15">
      <c r="B4585" s="247">
        <f t="shared" si="57"/>
        <v>7978</v>
      </c>
      <c r="C4585" s="293" t="s">
        <v>429</v>
      </c>
      <c r="D4585" s="294" t="s">
        <v>420</v>
      </c>
      <c r="E4585" s="267">
        <v>500</v>
      </c>
      <c r="F4585" s="293" t="s">
        <v>198</v>
      </c>
      <c r="G4585" s="293" t="s">
        <v>4314</v>
      </c>
      <c r="H4585" s="544" t="s">
        <v>7992</v>
      </c>
      <c r="I4585" s="293" t="s">
        <v>164</v>
      </c>
      <c r="J4585" s="256" t="s">
        <v>7998</v>
      </c>
      <c r="K4585" s="293" t="s">
        <v>1749</v>
      </c>
      <c r="L4585" s="251" t="s">
        <v>7994</v>
      </c>
      <c r="M4585" s="298" t="s">
        <v>1457</v>
      </c>
      <c r="N4585" s="353">
        <v>462</v>
      </c>
      <c r="O4585" s="296"/>
      <c r="P4585" s="297"/>
      <c r="Q4585" s="293"/>
      <c r="R4585" s="293"/>
      <c r="S4585" s="293"/>
    </row>
    <row r="4586" spans="2:19" ht="15">
      <c r="B4586" s="247">
        <f t="shared" si="57"/>
        <v>7979</v>
      </c>
      <c r="C4586" s="293" t="s">
        <v>429</v>
      </c>
      <c r="D4586" s="294" t="s">
        <v>420</v>
      </c>
      <c r="E4586" s="267">
        <v>3900</v>
      </c>
      <c r="F4586" s="293" t="s">
        <v>198</v>
      </c>
      <c r="G4586" s="293" t="s">
        <v>4314</v>
      </c>
      <c r="H4586" s="544" t="s">
        <v>7992</v>
      </c>
      <c r="I4586" s="293" t="s">
        <v>164</v>
      </c>
      <c r="J4586" s="256" t="s">
        <v>7998</v>
      </c>
      <c r="K4586" s="293" t="s">
        <v>1749</v>
      </c>
      <c r="L4586" s="251" t="s">
        <v>7995</v>
      </c>
      <c r="M4586" s="298" t="s">
        <v>1457</v>
      </c>
      <c r="N4586" s="353">
        <v>462</v>
      </c>
      <c r="O4586" s="296"/>
      <c r="P4586" s="297"/>
      <c r="Q4586" s="293"/>
      <c r="R4586" s="293"/>
      <c r="S4586" s="293"/>
    </row>
    <row r="4587" spans="2:19" ht="15">
      <c r="B4587" s="247">
        <f t="shared" si="57"/>
        <v>7980</v>
      </c>
      <c r="C4587" s="293" t="s">
        <v>7253</v>
      </c>
      <c r="D4587" s="294" t="s">
        <v>7288</v>
      </c>
      <c r="E4587" s="267">
        <v>3472</v>
      </c>
      <c r="F4587" s="293" t="s">
        <v>255</v>
      </c>
      <c r="G4587" s="293" t="s">
        <v>7</v>
      </c>
      <c r="H4587" s="544" t="s">
        <v>7992</v>
      </c>
      <c r="I4587" s="293" t="s">
        <v>164</v>
      </c>
      <c r="J4587" s="256" t="s">
        <v>1800</v>
      </c>
      <c r="K4587" s="293" t="s">
        <v>1774</v>
      </c>
      <c r="L4587" s="251" t="s">
        <v>7996</v>
      </c>
      <c r="M4587" s="298" t="s">
        <v>7287</v>
      </c>
      <c r="N4587" s="353">
        <v>767</v>
      </c>
      <c r="O4587" s="296"/>
      <c r="P4587" s="297"/>
      <c r="Q4587" s="293"/>
      <c r="R4587" s="293"/>
      <c r="S4587" s="293"/>
    </row>
    <row r="4588" spans="2:19" ht="15">
      <c r="B4588" s="247">
        <f t="shared" si="57"/>
        <v>7981</v>
      </c>
      <c r="C4588" s="293" t="s">
        <v>429</v>
      </c>
      <c r="D4588" s="294" t="s">
        <v>5381</v>
      </c>
      <c r="E4588" s="267">
        <v>1650</v>
      </c>
      <c r="F4588" s="293" t="s">
        <v>518</v>
      </c>
      <c r="G4588" s="293" t="s">
        <v>7</v>
      </c>
      <c r="H4588" s="544" t="s">
        <v>8002</v>
      </c>
      <c r="I4588" s="293" t="s">
        <v>164</v>
      </c>
      <c r="J4588" s="256" t="s">
        <v>8005</v>
      </c>
      <c r="K4588" s="293" t="s">
        <v>1771</v>
      </c>
      <c r="L4588" s="251" t="s">
        <v>8003</v>
      </c>
      <c r="M4588" s="298" t="s">
        <v>5391</v>
      </c>
      <c r="N4588" s="353">
        <v>593</v>
      </c>
      <c r="O4588" s="296"/>
      <c r="P4588" s="297"/>
      <c r="Q4588" s="293"/>
      <c r="R4588" s="293"/>
      <c r="S4588" s="293"/>
    </row>
    <row r="4589" spans="2:19" ht="15">
      <c r="B4589" s="247">
        <f t="shared" si="57"/>
        <v>7982</v>
      </c>
      <c r="C4589" s="293" t="s">
        <v>429</v>
      </c>
      <c r="D4589" s="294" t="s">
        <v>2904</v>
      </c>
      <c r="E4589" s="267">
        <v>3500</v>
      </c>
      <c r="F4589" s="293" t="s">
        <v>865</v>
      </c>
      <c r="G4589" s="293" t="s">
        <v>4314</v>
      </c>
      <c r="H4589" s="544" t="s">
        <v>8002</v>
      </c>
      <c r="I4589" s="293" t="s">
        <v>634</v>
      </c>
      <c r="J4589" s="256" t="s">
        <v>4018</v>
      </c>
      <c r="K4589" s="293" t="s">
        <v>1770</v>
      </c>
      <c r="L4589" s="251" t="s">
        <v>8004</v>
      </c>
      <c r="M4589" s="298" t="s">
        <v>2903</v>
      </c>
      <c r="N4589" s="353">
        <v>431</v>
      </c>
      <c r="O4589" s="296"/>
      <c r="P4589" s="297"/>
      <c r="Q4589" s="293"/>
      <c r="R4589" s="293"/>
      <c r="S4589" s="293"/>
    </row>
    <row r="4590" spans="2:19" ht="15">
      <c r="B4590" s="247">
        <f t="shared" si="57"/>
        <v>7983</v>
      </c>
      <c r="C4590" s="293" t="s">
        <v>294</v>
      </c>
      <c r="D4590" s="294" t="s">
        <v>6316</v>
      </c>
      <c r="E4590" s="267">
        <v>3497</v>
      </c>
      <c r="F4590" s="293" t="s">
        <v>198</v>
      </c>
      <c r="G4590" s="293" t="s">
        <v>7</v>
      </c>
      <c r="H4590" s="544" t="s">
        <v>8012</v>
      </c>
      <c r="I4590" s="293" t="s">
        <v>164</v>
      </c>
      <c r="J4590" s="256" t="s">
        <v>3223</v>
      </c>
      <c r="K4590" s="293" t="s">
        <v>1749</v>
      </c>
      <c r="L4590" s="251" t="s">
        <v>8013</v>
      </c>
      <c r="M4590" s="298" t="s">
        <v>6314</v>
      </c>
      <c r="N4590" s="353">
        <v>661</v>
      </c>
      <c r="O4590" s="296"/>
      <c r="P4590" s="297"/>
      <c r="Q4590" s="293"/>
      <c r="R4590" s="293"/>
      <c r="S4590" s="293"/>
    </row>
    <row r="4591" spans="2:19" ht="15">
      <c r="B4591" s="247">
        <f t="shared" si="57"/>
        <v>7984</v>
      </c>
      <c r="C4591" s="293" t="s">
        <v>429</v>
      </c>
      <c r="D4591" s="294" t="s">
        <v>8008</v>
      </c>
      <c r="E4591" s="267">
        <v>3497</v>
      </c>
      <c r="F4591" s="293" t="s">
        <v>865</v>
      </c>
      <c r="G4591" s="293" t="s">
        <v>4314</v>
      </c>
      <c r="H4591" s="544" t="s">
        <v>8012</v>
      </c>
      <c r="I4591" s="293" t="s">
        <v>164</v>
      </c>
      <c r="J4591" s="256" t="s">
        <v>4703</v>
      </c>
      <c r="K4591" s="293" t="s">
        <v>1770</v>
      </c>
      <c r="L4591" s="251" t="s">
        <v>8014</v>
      </c>
      <c r="M4591" s="298" t="s">
        <v>8007</v>
      </c>
      <c r="N4591" s="353">
        <v>816</v>
      </c>
      <c r="O4591" s="296"/>
      <c r="P4591" s="297"/>
      <c r="Q4591" s="293"/>
      <c r="R4591" s="293"/>
      <c r="S4591" s="293"/>
    </row>
    <row r="4592" spans="2:19" ht="15">
      <c r="B4592" s="247" t="s">
        <v>8025</v>
      </c>
      <c r="C4592" s="293" t="s">
        <v>429</v>
      </c>
      <c r="D4592" s="294" t="s">
        <v>6944</v>
      </c>
      <c r="E4592" s="267">
        <v>3497</v>
      </c>
      <c r="F4592" s="293" t="s">
        <v>865</v>
      </c>
      <c r="G4592" s="293" t="s">
        <v>7</v>
      </c>
      <c r="H4592" s="544" t="s">
        <v>8012</v>
      </c>
      <c r="I4592" s="293" t="s">
        <v>164</v>
      </c>
      <c r="J4592" s="256" t="s">
        <v>3243</v>
      </c>
      <c r="K4592" s="293" t="s">
        <v>1770</v>
      </c>
      <c r="L4592" s="251" t="s">
        <v>8015</v>
      </c>
      <c r="M4592" s="298" t="s">
        <v>6943</v>
      </c>
      <c r="N4592" s="353">
        <v>724</v>
      </c>
      <c r="O4592" s="296"/>
      <c r="P4592" s="297"/>
      <c r="Q4592" s="293"/>
      <c r="R4592" s="293"/>
      <c r="S4592" s="293"/>
    </row>
    <row r="4593" spans="2:19" ht="15">
      <c r="B4593" s="247">
        <f>B4591+1</f>
        <v>7985</v>
      </c>
      <c r="C4593" s="293" t="s">
        <v>429</v>
      </c>
      <c r="D4593" s="294" t="s">
        <v>90</v>
      </c>
      <c r="E4593" s="267">
        <v>2000</v>
      </c>
      <c r="F4593" s="293" t="s">
        <v>166</v>
      </c>
      <c r="G4593" s="293" t="s">
        <v>7</v>
      </c>
      <c r="H4593" s="544" t="s">
        <v>8012</v>
      </c>
      <c r="I4593" s="293" t="s">
        <v>634</v>
      </c>
      <c r="J4593" s="256" t="s">
        <v>8019</v>
      </c>
      <c r="K4593" s="293" t="s">
        <v>903</v>
      </c>
      <c r="L4593" s="251" t="s">
        <v>8016</v>
      </c>
      <c r="M4593" s="298" t="s">
        <v>91</v>
      </c>
      <c r="N4593" s="353">
        <v>218</v>
      </c>
      <c r="O4593" s="296"/>
      <c r="P4593" s="297"/>
      <c r="Q4593" s="293"/>
      <c r="R4593" s="293"/>
      <c r="S4593" s="293"/>
    </row>
    <row r="4594" spans="2:19" ht="15">
      <c r="B4594" s="247">
        <f>B4593+1</f>
        <v>7986</v>
      </c>
      <c r="C4594" s="293" t="s">
        <v>7253</v>
      </c>
      <c r="D4594" s="294" t="s">
        <v>7300</v>
      </c>
      <c r="E4594" s="267">
        <v>3472</v>
      </c>
      <c r="F4594" s="293" t="s">
        <v>255</v>
      </c>
      <c r="G4594" s="293" t="s">
        <v>7</v>
      </c>
      <c r="H4594" s="544" t="s">
        <v>8006</v>
      </c>
      <c r="I4594" s="293" t="s">
        <v>164</v>
      </c>
      <c r="J4594" s="256" t="s">
        <v>1800</v>
      </c>
      <c r="K4594" s="293" t="s">
        <v>1774</v>
      </c>
      <c r="L4594" s="251" t="s">
        <v>8020</v>
      </c>
      <c r="M4594" s="298" t="s">
        <v>7299</v>
      </c>
      <c r="N4594" s="353">
        <v>762</v>
      </c>
      <c r="O4594" s="296"/>
      <c r="P4594" s="297"/>
      <c r="Q4594" s="293"/>
      <c r="R4594" s="293"/>
      <c r="S4594" s="293"/>
    </row>
    <row r="4595" spans="2:19" ht="15">
      <c r="B4595" s="247">
        <f>B4594+1</f>
        <v>7987</v>
      </c>
      <c r="C4595" s="293" t="s">
        <v>429</v>
      </c>
      <c r="D4595" s="294" t="s">
        <v>6436</v>
      </c>
      <c r="E4595" s="267">
        <v>3545.49</v>
      </c>
      <c r="F4595" s="293" t="s">
        <v>198</v>
      </c>
      <c r="G4595" s="293" t="s">
        <v>7</v>
      </c>
      <c r="H4595" s="544" t="s">
        <v>8006</v>
      </c>
      <c r="I4595" s="293" t="s">
        <v>164</v>
      </c>
      <c r="J4595" s="256" t="s">
        <v>3055</v>
      </c>
      <c r="K4595" s="293" t="s">
        <v>1749</v>
      </c>
      <c r="L4595" s="251" t="s">
        <v>8021</v>
      </c>
      <c r="M4595" s="298" t="s">
        <v>6651</v>
      </c>
      <c r="N4595" s="353">
        <v>682</v>
      </c>
      <c r="O4595" s="296"/>
      <c r="P4595" s="297"/>
      <c r="Q4595" s="293"/>
      <c r="R4595" s="293"/>
      <c r="S4595" s="293"/>
    </row>
    <row r="4596" spans="2:19" ht="15">
      <c r="B4596" s="247">
        <f>B4595+1</f>
        <v>7988</v>
      </c>
      <c r="C4596" s="293" t="s">
        <v>429</v>
      </c>
      <c r="D4596" s="294" t="s">
        <v>5378</v>
      </c>
      <c r="E4596" s="267">
        <v>1500</v>
      </c>
      <c r="F4596" s="293" t="s">
        <v>518</v>
      </c>
      <c r="G4596" s="293" t="s">
        <v>7</v>
      </c>
      <c r="H4596" s="544">
        <v>45623</v>
      </c>
      <c r="I4596" s="293" t="s">
        <v>164</v>
      </c>
      <c r="J4596" s="256" t="s">
        <v>8024</v>
      </c>
      <c r="K4596" s="293" t="s">
        <v>1771</v>
      </c>
      <c r="L4596" s="251">
        <v>2410240</v>
      </c>
      <c r="M4596" s="298" t="s">
        <v>5377</v>
      </c>
      <c r="N4596" s="353">
        <v>592</v>
      </c>
      <c r="O4596" s="296"/>
      <c r="P4596" s="297"/>
      <c r="Q4596" s="293"/>
      <c r="R4596" s="293"/>
      <c r="S4596" s="293"/>
    </row>
    <row r="4597" spans="2:19" ht="15">
      <c r="B4597" s="247">
        <f>B4596+1</f>
        <v>7989</v>
      </c>
      <c r="C4597" s="293" t="s">
        <v>429</v>
      </c>
      <c r="D4597" s="294" t="s">
        <v>4240</v>
      </c>
      <c r="E4597" s="267">
        <v>29000</v>
      </c>
      <c r="F4597" s="293" t="s">
        <v>198</v>
      </c>
      <c r="G4597" s="293" t="s">
        <v>7</v>
      </c>
      <c r="H4597" s="544">
        <v>45629</v>
      </c>
      <c r="I4597" s="293" t="s">
        <v>224</v>
      </c>
      <c r="J4597" s="256" t="s">
        <v>224</v>
      </c>
      <c r="K4597" s="293" t="s">
        <v>199</v>
      </c>
      <c r="L4597" s="251">
        <v>4118948</v>
      </c>
      <c r="M4597" s="298" t="s">
        <v>4239</v>
      </c>
      <c r="N4597" s="353">
        <v>470</v>
      </c>
      <c r="O4597" s="296"/>
      <c r="P4597" s="297"/>
      <c r="Q4597" s="293"/>
      <c r="R4597" s="293"/>
      <c r="S4597" s="293"/>
    </row>
    <row r="4598" spans="2:19" ht="15">
      <c r="B4598" s="247" t="s">
        <v>8374</v>
      </c>
      <c r="C4598" s="293" t="s">
        <v>429</v>
      </c>
      <c r="D4598" s="294" t="s">
        <v>90</v>
      </c>
      <c r="E4598" s="267">
        <v>1650</v>
      </c>
      <c r="F4598" s="293" t="s">
        <v>166</v>
      </c>
      <c r="G4598" s="293" t="s">
        <v>7</v>
      </c>
      <c r="H4598" s="544" t="s">
        <v>7645</v>
      </c>
      <c r="I4598" s="293" t="s">
        <v>224</v>
      </c>
      <c r="J4598" s="256" t="s">
        <v>285</v>
      </c>
      <c r="K4598" s="293" t="s">
        <v>903</v>
      </c>
      <c r="L4598" s="251" t="s">
        <v>7646</v>
      </c>
      <c r="M4598" s="298" t="s">
        <v>91</v>
      </c>
      <c r="N4598" s="353">
        <v>218</v>
      </c>
      <c r="O4598" s="296"/>
      <c r="P4598" s="297"/>
      <c r="Q4598" s="293"/>
      <c r="R4598" s="293"/>
      <c r="S4598" s="293"/>
    </row>
    <row r="4599" spans="2:19" ht="15">
      <c r="B4599" s="247">
        <f>B4597+1</f>
        <v>7990</v>
      </c>
      <c r="C4599" s="293" t="s">
        <v>429</v>
      </c>
      <c r="D4599" s="294" t="s">
        <v>90</v>
      </c>
      <c r="E4599" s="267">
        <v>3500</v>
      </c>
      <c r="F4599" s="293" t="s">
        <v>166</v>
      </c>
      <c r="G4599" s="293" t="s">
        <v>7</v>
      </c>
      <c r="H4599" s="544">
        <v>45531</v>
      </c>
      <c r="I4599" s="293" t="s">
        <v>634</v>
      </c>
      <c r="J4599" s="256" t="s">
        <v>285</v>
      </c>
      <c r="K4599" s="293" t="s">
        <v>903</v>
      </c>
      <c r="L4599" s="251">
        <v>8807391</v>
      </c>
      <c r="M4599" s="298" t="s">
        <v>91</v>
      </c>
      <c r="N4599" s="353">
        <v>218</v>
      </c>
      <c r="O4599" s="296"/>
      <c r="P4599" s="297"/>
      <c r="Q4599" s="293"/>
      <c r="R4599" s="293"/>
      <c r="S4599" s="293"/>
    </row>
    <row r="4600" spans="2:19" ht="15">
      <c r="B4600" s="247">
        <f t="shared" ref="B4600:B4622" si="58">B4599+1</f>
        <v>7991</v>
      </c>
      <c r="C4600" s="293" t="s">
        <v>429</v>
      </c>
      <c r="D4600" s="294" t="s">
        <v>6944</v>
      </c>
      <c r="E4600" s="267">
        <v>3497</v>
      </c>
      <c r="F4600" s="293" t="s">
        <v>865</v>
      </c>
      <c r="G4600" s="293" t="s">
        <v>7</v>
      </c>
      <c r="H4600" s="544">
        <v>45657</v>
      </c>
      <c r="I4600" s="293" t="s">
        <v>164</v>
      </c>
      <c r="J4600" s="256" t="s">
        <v>3170</v>
      </c>
      <c r="K4600" s="293" t="s">
        <v>1770</v>
      </c>
      <c r="L4600" s="251">
        <v>366754</v>
      </c>
      <c r="M4600" s="298" t="s">
        <v>6943</v>
      </c>
      <c r="N4600" s="353">
        <v>724</v>
      </c>
      <c r="O4600" s="296"/>
      <c r="P4600" s="297"/>
      <c r="Q4600" s="293"/>
      <c r="R4600" s="293"/>
      <c r="S4600" s="293"/>
    </row>
    <row r="4601" spans="2:19" ht="15">
      <c r="B4601" s="247">
        <f t="shared" si="58"/>
        <v>7992</v>
      </c>
      <c r="C4601" s="293" t="s">
        <v>429</v>
      </c>
      <c r="D4601" s="294" t="s">
        <v>8026</v>
      </c>
      <c r="E4601" s="267">
        <v>7150</v>
      </c>
      <c r="F4601" s="293" t="s">
        <v>198</v>
      </c>
      <c r="G4601" s="293" t="s">
        <v>7</v>
      </c>
      <c r="H4601" s="544">
        <v>45657</v>
      </c>
      <c r="I4601" s="293" t="s">
        <v>164</v>
      </c>
      <c r="J4601" s="256" t="s">
        <v>8027</v>
      </c>
      <c r="K4601" s="293" t="s">
        <v>1749</v>
      </c>
      <c r="L4601" s="251">
        <v>125131</v>
      </c>
      <c r="M4601" s="298" t="s">
        <v>6466</v>
      </c>
      <c r="N4601" s="353">
        <v>582</v>
      </c>
      <c r="O4601" s="296"/>
      <c r="P4601" s="297"/>
      <c r="Q4601" s="293"/>
      <c r="R4601" s="293"/>
      <c r="S4601" s="293"/>
    </row>
    <row r="4602" spans="2:19" ht="15">
      <c r="B4602" s="247">
        <f t="shared" si="58"/>
        <v>7993</v>
      </c>
      <c r="C4602" s="293" t="s">
        <v>429</v>
      </c>
      <c r="D4602" s="294" t="s">
        <v>5493</v>
      </c>
      <c r="E4602" s="267">
        <v>2275</v>
      </c>
      <c r="F4602" s="293" t="s">
        <v>163</v>
      </c>
      <c r="G4602" s="293" t="s">
        <v>7</v>
      </c>
      <c r="H4602" s="544" t="s">
        <v>8149</v>
      </c>
      <c r="I4602" s="293" t="s">
        <v>164</v>
      </c>
      <c r="J4602" s="256" t="s">
        <v>3000</v>
      </c>
      <c r="K4602" s="293" t="s">
        <v>1751</v>
      </c>
      <c r="L4602" s="251" t="s">
        <v>8152</v>
      </c>
      <c r="M4602" s="298" t="s">
        <v>5492</v>
      </c>
      <c r="N4602" s="353">
        <v>596</v>
      </c>
      <c r="O4602" s="296"/>
      <c r="P4602" s="297"/>
      <c r="Q4602" s="293"/>
      <c r="R4602" s="293"/>
      <c r="S4602" s="293"/>
    </row>
    <row r="4603" spans="2:19" ht="15">
      <c r="B4603" s="247">
        <f t="shared" si="58"/>
        <v>7994</v>
      </c>
      <c r="C4603" s="293" t="s">
        <v>429</v>
      </c>
      <c r="D4603" s="294" t="s">
        <v>6384</v>
      </c>
      <c r="E4603" s="267">
        <v>5200</v>
      </c>
      <c r="F4603" s="293" t="s">
        <v>198</v>
      </c>
      <c r="G4603" s="293" t="s">
        <v>7</v>
      </c>
      <c r="H4603" s="544">
        <v>45663</v>
      </c>
      <c r="I4603" s="293" t="s">
        <v>164</v>
      </c>
      <c r="J4603" s="256" t="s">
        <v>3055</v>
      </c>
      <c r="K4603" s="293" t="s">
        <v>1749</v>
      </c>
      <c r="L4603" s="251">
        <v>281</v>
      </c>
      <c r="M4603" s="298" t="s">
        <v>6383</v>
      </c>
      <c r="N4603" s="353">
        <v>677</v>
      </c>
      <c r="O4603" s="296"/>
      <c r="P4603" s="297"/>
      <c r="Q4603" s="293"/>
      <c r="R4603" s="293"/>
      <c r="S4603" s="293"/>
    </row>
    <row r="4604" spans="2:19" ht="15">
      <c r="B4604" s="247" t="s">
        <v>8595</v>
      </c>
      <c r="C4604" s="293" t="s">
        <v>7253</v>
      </c>
      <c r="D4604" s="294" t="s">
        <v>8457</v>
      </c>
      <c r="E4604" s="267">
        <v>3472</v>
      </c>
      <c r="F4604" s="293" t="s">
        <v>255</v>
      </c>
      <c r="G4604" s="293" t="s">
        <v>7</v>
      </c>
      <c r="H4604" s="544">
        <v>45297</v>
      </c>
      <c r="I4604" s="293" t="s">
        <v>164</v>
      </c>
      <c r="J4604" s="256" t="s">
        <v>8310</v>
      </c>
      <c r="K4604" s="293" t="s">
        <v>1774</v>
      </c>
      <c r="L4604" s="251">
        <v>5655</v>
      </c>
      <c r="M4604" s="298" t="s">
        <v>7734</v>
      </c>
      <c r="N4604" s="353">
        <v>791</v>
      </c>
      <c r="O4604" s="296"/>
      <c r="P4604" s="297"/>
      <c r="Q4604" s="293"/>
      <c r="R4604" s="293"/>
      <c r="S4604" s="293"/>
    </row>
    <row r="4605" spans="2:19" ht="15">
      <c r="B4605" s="247">
        <f>B4603+1</f>
        <v>7995</v>
      </c>
      <c r="C4605" s="293" t="s">
        <v>429</v>
      </c>
      <c r="D4605" s="294" t="s">
        <v>420</v>
      </c>
      <c r="E4605" s="267">
        <v>4335</v>
      </c>
      <c r="F4605" s="293" t="s">
        <v>198</v>
      </c>
      <c r="G4605" s="293" t="s">
        <v>4314</v>
      </c>
      <c r="H4605" s="544" t="s">
        <v>8149</v>
      </c>
      <c r="I4605" s="293" t="s">
        <v>164</v>
      </c>
      <c r="J4605" s="256" t="s">
        <v>5035</v>
      </c>
      <c r="K4605" s="293" t="s">
        <v>1749</v>
      </c>
      <c r="L4605" s="251" t="s">
        <v>8153</v>
      </c>
      <c r="M4605" s="298" t="s">
        <v>1457</v>
      </c>
      <c r="N4605" s="353">
        <v>462</v>
      </c>
      <c r="O4605" s="296"/>
      <c r="P4605" s="297"/>
      <c r="Q4605" s="293"/>
      <c r="R4605" s="293"/>
      <c r="S4605" s="293"/>
    </row>
    <row r="4606" spans="2:19" ht="15">
      <c r="B4606" s="247">
        <f t="shared" si="58"/>
        <v>7996</v>
      </c>
      <c r="C4606" s="293" t="s">
        <v>7253</v>
      </c>
      <c r="D4606" s="294" t="s">
        <v>7250</v>
      </c>
      <c r="E4606" s="267">
        <v>3472</v>
      </c>
      <c r="F4606" s="293" t="s">
        <v>255</v>
      </c>
      <c r="G4606" s="293" t="s">
        <v>7</v>
      </c>
      <c r="H4606" s="544" t="s">
        <v>8149</v>
      </c>
      <c r="I4606" s="293" t="s">
        <v>164</v>
      </c>
      <c r="J4606" s="256" t="s">
        <v>8171</v>
      </c>
      <c r="K4606" s="293" t="s">
        <v>1774</v>
      </c>
      <c r="L4606" s="251" t="s">
        <v>8154</v>
      </c>
      <c r="M4606" s="298" t="s">
        <v>7249</v>
      </c>
      <c r="N4606" s="353">
        <v>773</v>
      </c>
      <c r="O4606" s="296"/>
      <c r="P4606" s="297"/>
      <c r="Q4606" s="293"/>
      <c r="R4606" s="293"/>
      <c r="S4606" s="293"/>
    </row>
    <row r="4607" spans="2:19" ht="15">
      <c r="B4607" s="247">
        <f t="shared" si="58"/>
        <v>7997</v>
      </c>
      <c r="C4607" s="293" t="s">
        <v>429</v>
      </c>
      <c r="D4607" s="294" t="s">
        <v>375</v>
      </c>
      <c r="E4607" s="267">
        <v>2800</v>
      </c>
      <c r="F4607" s="293" t="s">
        <v>198</v>
      </c>
      <c r="G4607" s="293" t="s">
        <v>7</v>
      </c>
      <c r="H4607" s="544" t="s">
        <v>6907</v>
      </c>
      <c r="I4607" s="293" t="s">
        <v>164</v>
      </c>
      <c r="J4607" s="256" t="s">
        <v>7332</v>
      </c>
      <c r="K4607" s="293" t="s">
        <v>1749</v>
      </c>
      <c r="L4607" s="251" t="s">
        <v>6909</v>
      </c>
      <c r="M4607" s="298" t="s">
        <v>1164</v>
      </c>
      <c r="N4607" s="353">
        <v>468</v>
      </c>
      <c r="O4607" s="296"/>
      <c r="P4607" s="297"/>
      <c r="Q4607" s="293"/>
      <c r="R4607" s="293"/>
      <c r="S4607" s="293"/>
    </row>
    <row r="4608" spans="2:19" ht="15">
      <c r="B4608" s="247">
        <f t="shared" si="58"/>
        <v>7998</v>
      </c>
      <c r="C4608" s="293" t="s">
        <v>427</v>
      </c>
      <c r="D4608" s="294" t="s">
        <v>6325</v>
      </c>
      <c r="E4608" s="267">
        <v>5200</v>
      </c>
      <c r="F4608" s="293" t="s">
        <v>865</v>
      </c>
      <c r="G4608" s="293" t="s">
        <v>7</v>
      </c>
      <c r="H4608" s="544" t="s">
        <v>8149</v>
      </c>
      <c r="I4608" s="293" t="s">
        <v>164</v>
      </c>
      <c r="J4608" s="256" t="s">
        <v>4488</v>
      </c>
      <c r="K4608" s="293" t="s">
        <v>1770</v>
      </c>
      <c r="L4608" s="251" t="s">
        <v>8156</v>
      </c>
      <c r="M4608" s="298" t="s">
        <v>6324</v>
      </c>
      <c r="N4608" s="353">
        <v>662</v>
      </c>
      <c r="O4608" s="296"/>
      <c r="P4608" s="297"/>
      <c r="Q4608" s="293"/>
      <c r="R4608" s="293"/>
      <c r="S4608" s="293"/>
    </row>
    <row r="4609" spans="2:19" ht="15">
      <c r="B4609" s="247">
        <f t="shared" si="58"/>
        <v>7999</v>
      </c>
      <c r="C4609" s="293" t="s">
        <v>429</v>
      </c>
      <c r="D4609" s="294" t="s">
        <v>5647</v>
      </c>
      <c r="E4609" s="267">
        <v>2275</v>
      </c>
      <c r="F4609" s="293" t="s">
        <v>163</v>
      </c>
      <c r="G4609" s="293" t="s">
        <v>7</v>
      </c>
      <c r="H4609" s="544" t="s">
        <v>8149</v>
      </c>
      <c r="I4609" s="293" t="s">
        <v>164</v>
      </c>
      <c r="J4609" s="256" t="s">
        <v>2632</v>
      </c>
      <c r="K4609" s="293" t="s">
        <v>1751</v>
      </c>
      <c r="L4609" s="251" t="s">
        <v>8157</v>
      </c>
      <c r="M4609" s="298" t="s">
        <v>5646</v>
      </c>
      <c r="N4609" s="353">
        <v>610</v>
      </c>
      <c r="O4609" s="296"/>
      <c r="P4609" s="297"/>
      <c r="Q4609" s="293"/>
      <c r="R4609" s="293"/>
      <c r="S4609" s="293"/>
    </row>
    <row r="4610" spans="2:19" ht="15">
      <c r="B4610" s="247">
        <f t="shared" si="58"/>
        <v>8000</v>
      </c>
      <c r="C4610" s="293" t="s">
        <v>429</v>
      </c>
      <c r="D4610" s="294" t="s">
        <v>2222</v>
      </c>
      <c r="E4610" s="267">
        <v>5200</v>
      </c>
      <c r="F4610" s="293" t="s">
        <v>198</v>
      </c>
      <c r="G4610" s="293" t="s">
        <v>4314</v>
      </c>
      <c r="H4610" s="544" t="s">
        <v>8150</v>
      </c>
      <c r="I4610" s="293" t="s">
        <v>164</v>
      </c>
      <c r="J4610" s="256" t="s">
        <v>588</v>
      </c>
      <c r="K4610" s="293" t="s">
        <v>1749</v>
      </c>
      <c r="L4610" s="251" t="s">
        <v>8158</v>
      </c>
      <c r="M4610" s="298" t="s">
        <v>2013</v>
      </c>
      <c r="N4610" s="353">
        <v>728</v>
      </c>
      <c r="O4610" s="296"/>
      <c r="P4610" s="297"/>
      <c r="Q4610" s="293"/>
      <c r="R4610" s="293"/>
      <c r="S4610" s="293"/>
    </row>
    <row r="4611" spans="2:19" ht="15">
      <c r="B4611" s="247">
        <f t="shared" si="58"/>
        <v>8001</v>
      </c>
      <c r="C4611" s="293" t="s">
        <v>429</v>
      </c>
      <c r="D4611" s="294" t="s">
        <v>6381</v>
      </c>
      <c r="E4611" s="267">
        <v>5200</v>
      </c>
      <c r="F4611" s="293" t="s">
        <v>198</v>
      </c>
      <c r="G4611" s="293" t="s">
        <v>4314</v>
      </c>
      <c r="H4611" s="544" t="s">
        <v>8150</v>
      </c>
      <c r="I4611" s="293" t="s">
        <v>164</v>
      </c>
      <c r="J4611" s="256" t="s">
        <v>3055</v>
      </c>
      <c r="K4611" s="293" t="s">
        <v>1749</v>
      </c>
      <c r="L4611" s="251" t="s">
        <v>8159</v>
      </c>
      <c r="M4611" s="298" t="s">
        <v>6380</v>
      </c>
      <c r="N4611" s="353">
        <v>676</v>
      </c>
      <c r="O4611" s="296"/>
      <c r="P4611" s="297"/>
      <c r="Q4611" s="293"/>
      <c r="R4611" s="293"/>
      <c r="S4611" s="293"/>
    </row>
    <row r="4612" spans="2:19" ht="15">
      <c r="B4612" s="247">
        <f t="shared" si="58"/>
        <v>8002</v>
      </c>
      <c r="C4612" s="293" t="s">
        <v>429</v>
      </c>
      <c r="D4612" s="294" t="s">
        <v>2884</v>
      </c>
      <c r="E4612" s="267">
        <v>15000</v>
      </c>
      <c r="F4612" s="293" t="s">
        <v>865</v>
      </c>
      <c r="G4612" s="293" t="s">
        <v>7</v>
      </c>
      <c r="H4612" s="544" t="s">
        <v>8150</v>
      </c>
      <c r="I4612" s="293" t="s">
        <v>164</v>
      </c>
      <c r="J4612" s="256" t="s">
        <v>8170</v>
      </c>
      <c r="K4612" s="293" t="s">
        <v>1770</v>
      </c>
      <c r="L4612" s="251" t="s">
        <v>8160</v>
      </c>
      <c r="M4612" s="298" t="s">
        <v>2883</v>
      </c>
      <c r="N4612" s="353">
        <v>426</v>
      </c>
      <c r="O4612" s="296"/>
      <c r="P4612" s="297"/>
      <c r="Q4612" s="293"/>
      <c r="R4612" s="293"/>
      <c r="S4612" s="293"/>
    </row>
    <row r="4613" spans="2:19" ht="15">
      <c r="B4613" s="247">
        <f t="shared" si="58"/>
        <v>8003</v>
      </c>
      <c r="C4613" s="293" t="s">
        <v>429</v>
      </c>
      <c r="D4613" s="294" t="s">
        <v>4922</v>
      </c>
      <c r="E4613" s="267">
        <v>3497</v>
      </c>
      <c r="F4613" s="293" t="s">
        <v>198</v>
      </c>
      <c r="G4613" s="293" t="s">
        <v>7</v>
      </c>
      <c r="H4613" s="544" t="s">
        <v>8150</v>
      </c>
      <c r="I4613" s="293" t="s">
        <v>164</v>
      </c>
      <c r="J4613" s="256" t="s">
        <v>8167</v>
      </c>
      <c r="K4613" s="293" t="s">
        <v>1749</v>
      </c>
      <c r="L4613" s="251" t="s">
        <v>8161</v>
      </c>
      <c r="M4613" s="298" t="s">
        <v>4921</v>
      </c>
      <c r="N4613" s="353">
        <v>572</v>
      </c>
      <c r="O4613" s="296"/>
      <c r="P4613" s="297"/>
      <c r="Q4613" s="293"/>
      <c r="R4613" s="293"/>
      <c r="S4613" s="293"/>
    </row>
    <row r="4614" spans="2:19" ht="15">
      <c r="B4614" s="247">
        <f t="shared" si="58"/>
        <v>8004</v>
      </c>
      <c r="C4614" s="293" t="s">
        <v>429</v>
      </c>
      <c r="D4614" s="294" t="s">
        <v>4958</v>
      </c>
      <c r="E4614" s="267">
        <v>3497</v>
      </c>
      <c r="F4614" s="293" t="s">
        <v>198</v>
      </c>
      <c r="G4614" s="293" t="s">
        <v>4314</v>
      </c>
      <c r="H4614" s="544" t="s">
        <v>8151</v>
      </c>
      <c r="I4614" s="293" t="s">
        <v>164</v>
      </c>
      <c r="J4614" s="256" t="s">
        <v>8165</v>
      </c>
      <c r="K4614" s="293" t="s">
        <v>1749</v>
      </c>
      <c r="L4614" s="251" t="s">
        <v>8162</v>
      </c>
      <c r="M4614" s="298" t="s">
        <v>4955</v>
      </c>
      <c r="N4614" s="353">
        <v>573</v>
      </c>
      <c r="O4614" s="296"/>
      <c r="P4614" s="297"/>
      <c r="Q4614" s="293"/>
      <c r="R4614" s="293"/>
      <c r="S4614" s="293"/>
    </row>
    <row r="4615" spans="2:19" ht="15">
      <c r="B4615" s="247">
        <f t="shared" si="58"/>
        <v>8005</v>
      </c>
      <c r="C4615" s="293" t="s">
        <v>429</v>
      </c>
      <c r="D4615" s="294" t="s">
        <v>767</v>
      </c>
      <c r="E4615" s="267">
        <v>3000</v>
      </c>
      <c r="F4615" s="293" t="s">
        <v>198</v>
      </c>
      <c r="G4615" s="293" t="s">
        <v>4314</v>
      </c>
      <c r="H4615" s="544" t="s">
        <v>8151</v>
      </c>
      <c r="I4615" s="293" t="s">
        <v>164</v>
      </c>
      <c r="J4615" s="256" t="s">
        <v>3059</v>
      </c>
      <c r="K4615" s="293" t="s">
        <v>1749</v>
      </c>
      <c r="L4615" s="251" t="s">
        <v>8163</v>
      </c>
      <c r="M4615" s="298" t="s">
        <v>852</v>
      </c>
      <c r="N4615" s="353">
        <v>788</v>
      </c>
      <c r="O4615" s="296"/>
      <c r="P4615" s="297"/>
      <c r="Q4615" s="293"/>
      <c r="R4615" s="293"/>
      <c r="S4615" s="293"/>
    </row>
    <row r="4616" spans="2:19" ht="15">
      <c r="B4616" s="247">
        <f t="shared" si="58"/>
        <v>8006</v>
      </c>
      <c r="C4616" s="293" t="s">
        <v>5557</v>
      </c>
      <c r="D4616" s="294" t="s">
        <v>6487</v>
      </c>
      <c r="E4616" s="267">
        <v>2275</v>
      </c>
      <c r="F4616" s="293" t="s">
        <v>163</v>
      </c>
      <c r="G4616" s="293" t="s">
        <v>4314</v>
      </c>
      <c r="H4616" s="544" t="s">
        <v>8151</v>
      </c>
      <c r="I4616" s="293" t="s">
        <v>164</v>
      </c>
      <c r="J4616" s="256" t="s">
        <v>3166</v>
      </c>
      <c r="K4616" s="293" t="s">
        <v>1751</v>
      </c>
      <c r="L4616" s="251" t="s">
        <v>8164</v>
      </c>
      <c r="M4616" s="298" t="s">
        <v>6486</v>
      </c>
      <c r="N4616" s="353">
        <v>685</v>
      </c>
      <c r="O4616" s="296"/>
      <c r="P4616" s="297"/>
      <c r="Q4616" s="293"/>
      <c r="R4616" s="293"/>
      <c r="S4616" s="293"/>
    </row>
    <row r="4617" spans="2:19" ht="15">
      <c r="B4617" s="247">
        <f t="shared" si="58"/>
        <v>8007</v>
      </c>
      <c r="C4617" s="293" t="s">
        <v>7253</v>
      </c>
      <c r="D4617" s="294" t="s">
        <v>7291</v>
      </c>
      <c r="E4617" s="267">
        <v>3472</v>
      </c>
      <c r="F4617" s="293" t="s">
        <v>255</v>
      </c>
      <c r="G4617" s="293" t="s">
        <v>5631</v>
      </c>
      <c r="H4617" s="544" t="s">
        <v>8169</v>
      </c>
      <c r="I4617" s="293" t="s">
        <v>164</v>
      </c>
      <c r="J4617" s="256" t="s">
        <v>8178</v>
      </c>
      <c r="K4617" s="293" t="s">
        <v>1774</v>
      </c>
      <c r="L4617" s="251" t="s">
        <v>8172</v>
      </c>
      <c r="M4617" s="298" t="s">
        <v>7290</v>
      </c>
      <c r="N4617" s="353">
        <v>770</v>
      </c>
      <c r="O4617" s="296"/>
      <c r="P4617" s="297"/>
      <c r="Q4617" s="293"/>
      <c r="R4617" s="293"/>
      <c r="S4617" s="293"/>
    </row>
    <row r="4618" spans="2:19" ht="15">
      <c r="B4618" s="247">
        <f t="shared" si="58"/>
        <v>8008</v>
      </c>
      <c r="C4618" s="293" t="s">
        <v>7253</v>
      </c>
      <c r="D4618" s="294" t="s">
        <v>7273</v>
      </c>
      <c r="E4618" s="267">
        <v>3472</v>
      </c>
      <c r="F4618" s="293" t="s">
        <v>255</v>
      </c>
      <c r="G4618" s="293" t="s">
        <v>7</v>
      </c>
      <c r="H4618" s="544" t="s">
        <v>8169</v>
      </c>
      <c r="I4618" s="293" t="s">
        <v>164</v>
      </c>
      <c r="J4618" s="256" t="s">
        <v>8178</v>
      </c>
      <c r="K4618" s="293" t="s">
        <v>1774</v>
      </c>
      <c r="L4618" s="251" t="s">
        <v>8173</v>
      </c>
      <c r="M4618" s="298" t="s">
        <v>7272</v>
      </c>
      <c r="N4618" s="353">
        <v>768</v>
      </c>
      <c r="O4618" s="296"/>
      <c r="P4618" s="297"/>
      <c r="Q4618" s="293"/>
      <c r="R4618" s="293"/>
      <c r="S4618" s="293"/>
    </row>
    <row r="4619" spans="2:19" ht="15">
      <c r="B4619" s="247">
        <f t="shared" si="58"/>
        <v>8009</v>
      </c>
      <c r="C4619" s="293" t="s">
        <v>294</v>
      </c>
      <c r="D4619" s="294" t="s">
        <v>6316</v>
      </c>
      <c r="E4619" s="267">
        <v>3497</v>
      </c>
      <c r="F4619" s="293" t="s">
        <v>198</v>
      </c>
      <c r="G4619" s="293" t="s">
        <v>7</v>
      </c>
      <c r="H4619" s="544" t="s">
        <v>8169</v>
      </c>
      <c r="I4619" s="293" t="s">
        <v>164</v>
      </c>
      <c r="J4619" s="256" t="s">
        <v>4034</v>
      </c>
      <c r="K4619" s="293" t="s">
        <v>1749</v>
      </c>
      <c r="L4619" s="251" t="s">
        <v>8174</v>
      </c>
      <c r="M4619" s="298" t="s">
        <v>6314</v>
      </c>
      <c r="N4619" s="353">
        <v>661</v>
      </c>
      <c r="O4619" s="296"/>
      <c r="P4619" s="297"/>
      <c r="Q4619" s="293"/>
      <c r="R4619" s="293"/>
      <c r="S4619" s="293"/>
    </row>
    <row r="4620" spans="2:19" ht="15">
      <c r="B4620" s="247">
        <f t="shared" si="58"/>
        <v>8010</v>
      </c>
      <c r="C4620" s="293" t="s">
        <v>429</v>
      </c>
      <c r="D4620" s="294" t="s">
        <v>557</v>
      </c>
      <c r="E4620" s="267">
        <v>5200</v>
      </c>
      <c r="F4620" s="293" t="s">
        <v>198</v>
      </c>
      <c r="G4620" s="293" t="s">
        <v>7</v>
      </c>
      <c r="H4620" s="544" t="s">
        <v>8169</v>
      </c>
      <c r="I4620" s="293" t="s">
        <v>164</v>
      </c>
      <c r="J4620" s="256" t="s">
        <v>8179</v>
      </c>
      <c r="K4620" s="293" t="s">
        <v>1749</v>
      </c>
      <c r="L4620" s="251" t="s">
        <v>8175</v>
      </c>
      <c r="M4620" s="298" t="s">
        <v>127</v>
      </c>
      <c r="N4620" s="353">
        <v>577</v>
      </c>
      <c r="O4620" s="296"/>
      <c r="P4620" s="297"/>
      <c r="Q4620" s="293"/>
      <c r="R4620" s="293"/>
      <c r="S4620" s="293"/>
    </row>
    <row r="4621" spans="2:19" ht="15">
      <c r="B4621" s="247">
        <f t="shared" si="58"/>
        <v>8011</v>
      </c>
      <c r="C4621" s="293" t="s">
        <v>429</v>
      </c>
      <c r="D4621" s="294" t="s">
        <v>557</v>
      </c>
      <c r="E4621" s="267">
        <v>5200</v>
      </c>
      <c r="F4621" s="293" t="s">
        <v>198</v>
      </c>
      <c r="G4621" s="293" t="s">
        <v>7</v>
      </c>
      <c r="H4621" s="544" t="s">
        <v>8169</v>
      </c>
      <c r="I4621" s="293" t="s">
        <v>164</v>
      </c>
      <c r="J4621" s="256" t="s">
        <v>3020</v>
      </c>
      <c r="K4621" s="293" t="s">
        <v>1749</v>
      </c>
      <c r="L4621" s="251" t="s">
        <v>8176</v>
      </c>
      <c r="M4621" s="298" t="s">
        <v>127</v>
      </c>
      <c r="N4621" s="353">
        <v>577</v>
      </c>
      <c r="O4621" s="296"/>
      <c r="P4621" s="297"/>
      <c r="Q4621" s="293"/>
      <c r="R4621" s="293"/>
      <c r="S4621" s="293"/>
    </row>
    <row r="4622" spans="2:19" ht="15">
      <c r="B4622" s="247">
        <f t="shared" si="58"/>
        <v>8012</v>
      </c>
      <c r="C4622" s="293" t="s">
        <v>429</v>
      </c>
      <c r="D4622" s="294" t="s">
        <v>5381</v>
      </c>
      <c r="E4622" s="267">
        <v>1650</v>
      </c>
      <c r="F4622" s="293" t="s">
        <v>518</v>
      </c>
      <c r="G4622" s="293" t="s">
        <v>4314</v>
      </c>
      <c r="H4622" s="544" t="s">
        <v>8168</v>
      </c>
      <c r="I4622" s="293" t="s">
        <v>164</v>
      </c>
      <c r="J4622" s="256" t="s">
        <v>4984</v>
      </c>
      <c r="K4622" s="293" t="s">
        <v>1771</v>
      </c>
      <c r="L4622" s="251" t="s">
        <v>8177</v>
      </c>
      <c r="M4622" s="298" t="s">
        <v>5391</v>
      </c>
      <c r="N4622" s="353">
        <v>593</v>
      </c>
      <c r="O4622" s="296"/>
      <c r="P4622" s="297"/>
      <c r="Q4622" s="293"/>
      <c r="R4622" s="293"/>
      <c r="S4622" s="293"/>
    </row>
    <row r="4623" spans="2:19" ht="15">
      <c r="B4623" s="247" t="s">
        <v>8192</v>
      </c>
      <c r="C4623" s="293" t="s">
        <v>294</v>
      </c>
      <c r="D4623" s="294" t="s">
        <v>6162</v>
      </c>
      <c r="E4623" s="578">
        <v>20000</v>
      </c>
      <c r="F4623" s="293" t="s">
        <v>163</v>
      </c>
      <c r="G4623" s="293" t="s">
        <v>4405</v>
      </c>
      <c r="H4623" s="544" t="s">
        <v>8180</v>
      </c>
      <c r="I4623" s="293" t="s">
        <v>164</v>
      </c>
      <c r="J4623" s="256" t="s">
        <v>8187</v>
      </c>
      <c r="K4623" s="293" t="s">
        <v>1751</v>
      </c>
      <c r="L4623" s="251" t="s">
        <v>8182</v>
      </c>
      <c r="M4623" s="298" t="s">
        <v>6161</v>
      </c>
      <c r="N4623" s="353">
        <v>647</v>
      </c>
      <c r="O4623" s="296"/>
      <c r="P4623" s="297"/>
      <c r="Q4623" s="293"/>
      <c r="R4623" s="293"/>
      <c r="S4623" s="293"/>
    </row>
    <row r="4624" spans="2:19" ht="15">
      <c r="B4624" s="247" t="s">
        <v>8193</v>
      </c>
      <c r="C4624" s="293" t="s">
        <v>429</v>
      </c>
      <c r="D4624" s="294" t="s">
        <v>420</v>
      </c>
      <c r="E4624" s="578">
        <v>4335</v>
      </c>
      <c r="F4624" s="293" t="s">
        <v>198</v>
      </c>
      <c r="G4624" s="293" t="s">
        <v>4314</v>
      </c>
      <c r="H4624" s="544" t="s">
        <v>8168</v>
      </c>
      <c r="I4624" s="293" t="s">
        <v>164</v>
      </c>
      <c r="J4624" s="256" t="s">
        <v>5090</v>
      </c>
      <c r="K4624" s="293" t="s">
        <v>1749</v>
      </c>
      <c r="L4624" s="251" t="s">
        <v>8183</v>
      </c>
      <c r="M4624" s="298" t="s">
        <v>1457</v>
      </c>
      <c r="N4624" s="353">
        <v>462</v>
      </c>
      <c r="O4624" s="296"/>
      <c r="P4624" s="297"/>
      <c r="Q4624" s="293"/>
      <c r="R4624" s="293"/>
      <c r="S4624" s="293"/>
    </row>
    <row r="4625" spans="1:19" ht="15">
      <c r="B4625" s="247">
        <f>B4622+1</f>
        <v>8013</v>
      </c>
      <c r="C4625" s="293" t="s">
        <v>429</v>
      </c>
      <c r="D4625" s="294" t="s">
        <v>4517</v>
      </c>
      <c r="E4625" s="578">
        <v>3000</v>
      </c>
      <c r="F4625" s="293" t="s">
        <v>198</v>
      </c>
      <c r="G4625" s="293" t="s">
        <v>7</v>
      </c>
      <c r="H4625" s="544" t="s">
        <v>8168</v>
      </c>
      <c r="I4625" s="293" t="s">
        <v>164</v>
      </c>
      <c r="J4625" s="256" t="s">
        <v>8188</v>
      </c>
      <c r="K4625" s="293" t="s">
        <v>1749</v>
      </c>
      <c r="L4625" s="251" t="s">
        <v>8184</v>
      </c>
      <c r="M4625" s="298" t="s">
        <v>4516</v>
      </c>
      <c r="N4625" s="353">
        <v>495</v>
      </c>
      <c r="O4625" s="296"/>
      <c r="P4625" s="297"/>
      <c r="Q4625" s="293"/>
      <c r="R4625" s="293"/>
      <c r="S4625" s="293"/>
    </row>
    <row r="4626" spans="1:19" ht="15">
      <c r="B4626" s="247">
        <f t="shared" ref="B4626:B4641" si="59">B4625+1</f>
        <v>8014</v>
      </c>
      <c r="C4626" s="293" t="s">
        <v>429</v>
      </c>
      <c r="D4626" s="294" t="s">
        <v>8181</v>
      </c>
      <c r="E4626" s="578">
        <v>19421.07</v>
      </c>
      <c r="F4626" s="293" t="s">
        <v>865</v>
      </c>
      <c r="G4626" s="293" t="s">
        <v>7</v>
      </c>
      <c r="H4626" s="544" t="s">
        <v>8180</v>
      </c>
      <c r="I4626" s="293" t="s">
        <v>164</v>
      </c>
      <c r="J4626" s="256" t="s">
        <v>8189</v>
      </c>
      <c r="K4626" s="293" t="s">
        <v>1770</v>
      </c>
      <c r="L4626" s="251" t="s">
        <v>8185</v>
      </c>
      <c r="M4626" s="298" t="s">
        <v>712</v>
      </c>
      <c r="N4626" s="353">
        <v>817</v>
      </c>
      <c r="O4626" s="296" t="s">
        <v>8666</v>
      </c>
      <c r="P4626" s="297"/>
      <c r="Q4626" s="293"/>
      <c r="R4626" s="293"/>
      <c r="S4626" s="293"/>
    </row>
    <row r="4627" spans="1:19" ht="15">
      <c r="B4627" s="247">
        <f t="shared" si="59"/>
        <v>8015</v>
      </c>
      <c r="C4627" s="293" t="s">
        <v>429</v>
      </c>
      <c r="D4627" s="294" t="s">
        <v>6436</v>
      </c>
      <c r="E4627" s="578">
        <v>3710</v>
      </c>
      <c r="F4627" s="293" t="s">
        <v>198</v>
      </c>
      <c r="G4627" s="293" t="s">
        <v>7</v>
      </c>
      <c r="H4627" s="544" t="s">
        <v>8180</v>
      </c>
      <c r="I4627" s="293" t="s">
        <v>164</v>
      </c>
      <c r="J4627" s="256" t="s">
        <v>3223</v>
      </c>
      <c r="K4627" s="293" t="s">
        <v>1749</v>
      </c>
      <c r="L4627" s="251" t="s">
        <v>8186</v>
      </c>
      <c r="M4627" s="298" t="s">
        <v>6651</v>
      </c>
      <c r="N4627" s="353">
        <v>682</v>
      </c>
      <c r="O4627" s="296"/>
      <c r="P4627" s="297"/>
      <c r="Q4627" s="293"/>
      <c r="R4627" s="293"/>
      <c r="S4627" s="293"/>
    </row>
    <row r="4628" spans="1:19" ht="15">
      <c r="B4628" s="247">
        <f t="shared" si="59"/>
        <v>8016</v>
      </c>
      <c r="C4628" s="293" t="s">
        <v>429</v>
      </c>
      <c r="D4628" s="294" t="s">
        <v>2003</v>
      </c>
      <c r="E4628" s="267">
        <v>5000</v>
      </c>
      <c r="F4628" s="293" t="s">
        <v>163</v>
      </c>
      <c r="G4628" s="293" t="s">
        <v>8191</v>
      </c>
      <c r="H4628" s="544">
        <v>45667</v>
      </c>
      <c r="I4628" s="293" t="s">
        <v>634</v>
      </c>
      <c r="J4628" s="256" t="s">
        <v>2403</v>
      </c>
      <c r="K4628" s="293" t="s">
        <v>1751</v>
      </c>
      <c r="L4628" s="251">
        <v>1</v>
      </c>
      <c r="M4628" s="298" t="s">
        <v>2002</v>
      </c>
      <c r="N4628" s="353">
        <v>339</v>
      </c>
      <c r="O4628" s="296"/>
      <c r="P4628" s="297"/>
      <c r="Q4628" s="293"/>
      <c r="R4628" s="293"/>
      <c r="S4628" s="293"/>
    </row>
    <row r="4629" spans="1:19" ht="15">
      <c r="B4629" s="247">
        <f t="shared" si="59"/>
        <v>8017</v>
      </c>
      <c r="C4629" s="293" t="s">
        <v>429</v>
      </c>
      <c r="D4629" s="294" t="s">
        <v>8194</v>
      </c>
      <c r="E4629" s="267">
        <v>3000</v>
      </c>
      <c r="F4629" s="293" t="s">
        <v>163</v>
      </c>
      <c r="G4629" s="293" t="s">
        <v>38</v>
      </c>
      <c r="H4629" s="544">
        <v>45667</v>
      </c>
      <c r="I4629" s="293" t="s">
        <v>8195</v>
      </c>
      <c r="J4629" s="256" t="s">
        <v>2049</v>
      </c>
      <c r="K4629" s="293" t="s">
        <v>1751</v>
      </c>
      <c r="L4629" s="251">
        <v>2</v>
      </c>
      <c r="M4629" s="298" t="s">
        <v>1173</v>
      </c>
      <c r="N4629" s="353">
        <v>108</v>
      </c>
      <c r="O4629" s="296"/>
      <c r="P4629" s="297"/>
      <c r="Q4629" s="293"/>
      <c r="R4629" s="293"/>
      <c r="S4629" s="293"/>
    </row>
    <row r="4630" spans="1:19" ht="15">
      <c r="B4630" s="247">
        <f t="shared" si="59"/>
        <v>8018</v>
      </c>
      <c r="C4630" s="293" t="s">
        <v>429</v>
      </c>
      <c r="D4630" s="294" t="s">
        <v>6242</v>
      </c>
      <c r="E4630" s="267">
        <v>2000</v>
      </c>
      <c r="F4630" s="293" t="s">
        <v>163</v>
      </c>
      <c r="G4630" s="293" t="s">
        <v>7</v>
      </c>
      <c r="H4630" s="544" t="s">
        <v>8190</v>
      </c>
      <c r="I4630" s="293" t="s">
        <v>164</v>
      </c>
      <c r="J4630" s="256" t="s">
        <v>3000</v>
      </c>
      <c r="K4630" s="293" t="s">
        <v>1751</v>
      </c>
      <c r="L4630" s="251" t="s">
        <v>8196</v>
      </c>
      <c r="M4630" s="298" t="s">
        <v>6241</v>
      </c>
      <c r="N4630" s="353">
        <v>655</v>
      </c>
      <c r="O4630" s="296"/>
      <c r="P4630" s="297"/>
      <c r="Q4630" s="293"/>
      <c r="R4630" s="293"/>
      <c r="S4630" s="293"/>
    </row>
    <row r="4631" spans="1:19" ht="15">
      <c r="B4631" s="247">
        <f t="shared" si="59"/>
        <v>8019</v>
      </c>
      <c r="C4631" s="293" t="s">
        <v>429</v>
      </c>
      <c r="D4631" s="294" t="s">
        <v>6242</v>
      </c>
      <c r="E4631" s="267">
        <v>2000</v>
      </c>
      <c r="F4631" s="293" t="s">
        <v>163</v>
      </c>
      <c r="G4631" s="293" t="s">
        <v>7</v>
      </c>
      <c r="H4631" s="544" t="s">
        <v>8190</v>
      </c>
      <c r="I4631" s="293" t="s">
        <v>164</v>
      </c>
      <c r="J4631" s="256" t="s">
        <v>2606</v>
      </c>
      <c r="K4631" s="293" t="s">
        <v>1751</v>
      </c>
      <c r="L4631" s="251" t="s">
        <v>8197</v>
      </c>
      <c r="M4631" s="298" t="s">
        <v>6241</v>
      </c>
      <c r="N4631" s="353">
        <v>655</v>
      </c>
      <c r="O4631" s="296"/>
      <c r="P4631" s="297"/>
      <c r="Q4631" s="293"/>
      <c r="R4631" s="293"/>
      <c r="S4631" s="293"/>
    </row>
    <row r="4632" spans="1:19" ht="15">
      <c r="B4632" s="247">
        <f t="shared" si="59"/>
        <v>8020</v>
      </c>
      <c r="C4632" s="293" t="s">
        <v>429</v>
      </c>
      <c r="D4632" s="294" t="s">
        <v>6719</v>
      </c>
      <c r="E4632" s="267">
        <v>6000</v>
      </c>
      <c r="F4632" s="293" t="s">
        <v>518</v>
      </c>
      <c r="G4632" s="293" t="s">
        <v>7</v>
      </c>
      <c r="H4632" s="544" t="s">
        <v>8199</v>
      </c>
      <c r="I4632" s="293" t="s">
        <v>164</v>
      </c>
      <c r="J4632" s="256" t="s">
        <v>8210</v>
      </c>
      <c r="K4632" s="293" t="s">
        <v>1771</v>
      </c>
      <c r="L4632" s="251" t="s">
        <v>8205</v>
      </c>
      <c r="M4632" s="298" t="s">
        <v>4286</v>
      </c>
      <c r="N4632" s="353">
        <v>480</v>
      </c>
      <c r="O4632" s="296"/>
      <c r="P4632" s="297"/>
      <c r="Q4632" s="293"/>
      <c r="R4632" s="293"/>
      <c r="S4632" s="293"/>
    </row>
    <row r="4633" spans="1:19" ht="15">
      <c r="B4633" s="247">
        <f t="shared" si="59"/>
        <v>8021</v>
      </c>
      <c r="C4633" s="293" t="s">
        <v>429</v>
      </c>
      <c r="D4633" s="294" t="s">
        <v>4468</v>
      </c>
      <c r="E4633" s="267">
        <v>111119.4</v>
      </c>
      <c r="F4633" s="293" t="s">
        <v>518</v>
      </c>
      <c r="G4633" s="293" t="s">
        <v>7</v>
      </c>
      <c r="H4633" s="544" t="s">
        <v>8199</v>
      </c>
      <c r="I4633" s="293" t="s">
        <v>164</v>
      </c>
      <c r="J4633" s="256" t="s">
        <v>8211</v>
      </c>
      <c r="K4633" s="293" t="s">
        <v>2038</v>
      </c>
      <c r="L4633" s="251" t="s">
        <v>8206</v>
      </c>
      <c r="M4633" s="298" t="s">
        <v>2834</v>
      </c>
      <c r="N4633" s="353">
        <v>411</v>
      </c>
      <c r="O4633" s="296"/>
      <c r="P4633" s="297"/>
      <c r="Q4633" s="293"/>
      <c r="R4633" s="293"/>
      <c r="S4633" s="293"/>
    </row>
    <row r="4634" spans="1:19" ht="15">
      <c r="B4634" s="247">
        <f t="shared" si="59"/>
        <v>8022</v>
      </c>
      <c r="C4634" s="293" t="s">
        <v>429</v>
      </c>
      <c r="D4634" s="294" t="s">
        <v>4517</v>
      </c>
      <c r="E4634" s="267">
        <v>10000</v>
      </c>
      <c r="F4634" s="293" t="s">
        <v>198</v>
      </c>
      <c r="G4634" s="293" t="s">
        <v>7</v>
      </c>
      <c r="H4634" s="544" t="s">
        <v>8200</v>
      </c>
      <c r="I4634" s="293" t="s">
        <v>1873</v>
      </c>
      <c r="J4634" s="256" t="s">
        <v>2513</v>
      </c>
      <c r="K4634" s="293" t="s">
        <v>1749</v>
      </c>
      <c r="L4634" s="251" t="s">
        <v>8207</v>
      </c>
      <c r="M4634" s="298" t="s">
        <v>4516</v>
      </c>
      <c r="N4634" s="353">
        <v>495</v>
      </c>
      <c r="O4634" s="296"/>
      <c r="P4634" s="297"/>
      <c r="Q4634" s="293"/>
      <c r="R4634" s="293"/>
      <c r="S4634" s="293"/>
    </row>
    <row r="4635" spans="1:19" ht="15">
      <c r="B4635" s="247">
        <f t="shared" si="59"/>
        <v>8023</v>
      </c>
      <c r="C4635" s="293" t="s">
        <v>429</v>
      </c>
      <c r="D4635" s="294" t="s">
        <v>4517</v>
      </c>
      <c r="E4635" s="267">
        <v>10000</v>
      </c>
      <c r="F4635" s="293" t="s">
        <v>198</v>
      </c>
      <c r="G4635" s="293" t="s">
        <v>7</v>
      </c>
      <c r="H4635" s="544" t="s">
        <v>8200</v>
      </c>
      <c r="I4635" s="293" t="s">
        <v>1873</v>
      </c>
      <c r="J4635" s="256" t="s">
        <v>2514</v>
      </c>
      <c r="K4635" s="293" t="s">
        <v>1749</v>
      </c>
      <c r="L4635" s="251" t="s">
        <v>8208</v>
      </c>
      <c r="M4635" s="298" t="s">
        <v>4516</v>
      </c>
      <c r="N4635" s="353">
        <v>495</v>
      </c>
      <c r="O4635" s="296"/>
      <c r="P4635" s="297"/>
      <c r="Q4635" s="293"/>
      <c r="R4635" s="293"/>
      <c r="S4635" s="293"/>
    </row>
    <row r="4636" spans="1:19" ht="15">
      <c r="B4636" s="247">
        <f t="shared" si="59"/>
        <v>8024</v>
      </c>
      <c r="C4636" s="293" t="s">
        <v>429</v>
      </c>
      <c r="D4636" s="294" t="s">
        <v>8203</v>
      </c>
      <c r="E4636" s="267">
        <v>3497</v>
      </c>
      <c r="F4636" s="293" t="s">
        <v>865</v>
      </c>
      <c r="G4636" s="293" t="s">
        <v>7</v>
      </c>
      <c r="H4636" s="544" t="s">
        <v>8190</v>
      </c>
      <c r="I4636" s="293" t="s">
        <v>164</v>
      </c>
      <c r="J4636" s="256" t="s">
        <v>4703</v>
      </c>
      <c r="K4636" s="293" t="s">
        <v>1770</v>
      </c>
      <c r="L4636" s="251" t="s">
        <v>8209</v>
      </c>
      <c r="M4636" s="298" t="s">
        <v>8202</v>
      </c>
      <c r="N4636" s="353">
        <v>818</v>
      </c>
      <c r="O4636" s="296"/>
      <c r="P4636" s="297"/>
      <c r="Q4636" s="293"/>
      <c r="R4636" s="293"/>
      <c r="S4636" s="293"/>
    </row>
    <row r="4637" spans="1:19" ht="15">
      <c r="B4637" s="247">
        <f t="shared" si="59"/>
        <v>8025</v>
      </c>
      <c r="C4637" s="293" t="s">
        <v>429</v>
      </c>
      <c r="D4637" s="294" t="s">
        <v>3420</v>
      </c>
      <c r="E4637" s="267">
        <v>2275</v>
      </c>
      <c r="F4637" s="293" t="s">
        <v>518</v>
      </c>
      <c r="G4637" s="293" t="s">
        <v>7</v>
      </c>
      <c r="H4637" s="544" t="s">
        <v>8224</v>
      </c>
      <c r="I4637" s="293" t="s">
        <v>164</v>
      </c>
      <c r="J4637" s="256" t="s">
        <v>8228</v>
      </c>
      <c r="K4637" s="293" t="s">
        <v>1771</v>
      </c>
      <c r="L4637" s="251" t="s">
        <v>8226</v>
      </c>
      <c r="M4637" s="298" t="s">
        <v>92</v>
      </c>
      <c r="N4637" s="353">
        <v>820</v>
      </c>
      <c r="O4637" s="296"/>
      <c r="P4637" s="297"/>
      <c r="Q4637" s="293"/>
      <c r="R4637" s="293"/>
      <c r="S4637" s="293"/>
    </row>
    <row r="4638" spans="1:19" ht="15">
      <c r="A4638" s="28" t="s">
        <v>8264</v>
      </c>
      <c r="B4638" s="247">
        <f t="shared" si="59"/>
        <v>8026</v>
      </c>
      <c r="C4638" s="293" t="s">
        <v>429</v>
      </c>
      <c r="D4638" s="294" t="s">
        <v>8245</v>
      </c>
      <c r="E4638" s="267">
        <v>3497</v>
      </c>
      <c r="F4638" s="293" t="s">
        <v>865</v>
      </c>
      <c r="G4638" s="293" t="s">
        <v>7</v>
      </c>
      <c r="H4638" s="544" t="s">
        <v>8225</v>
      </c>
      <c r="I4638" s="293" t="s">
        <v>164</v>
      </c>
      <c r="J4638" s="256" t="s">
        <v>4703</v>
      </c>
      <c r="K4638" s="293" t="s">
        <v>1770</v>
      </c>
      <c r="L4638" s="251" t="s">
        <v>8227</v>
      </c>
      <c r="M4638" s="298" t="s">
        <v>8216</v>
      </c>
      <c r="N4638" s="353">
        <v>819</v>
      </c>
      <c r="O4638" s="296"/>
      <c r="P4638" s="297"/>
      <c r="Q4638" s="293"/>
      <c r="R4638" s="293"/>
      <c r="S4638" s="293"/>
    </row>
    <row r="4639" spans="1:19" ht="15">
      <c r="B4639" s="247">
        <f t="shared" si="59"/>
        <v>8027</v>
      </c>
      <c r="C4639" s="293" t="s">
        <v>294</v>
      </c>
      <c r="D4639" s="294" t="s">
        <v>6938</v>
      </c>
      <c r="E4639" s="267">
        <v>10000</v>
      </c>
      <c r="F4639" s="293" t="s">
        <v>198</v>
      </c>
      <c r="G4639" s="293" t="s">
        <v>7</v>
      </c>
      <c r="H4639" s="544" t="s">
        <v>8251</v>
      </c>
      <c r="I4639" s="293" t="s">
        <v>164</v>
      </c>
      <c r="J4639" s="256" t="s">
        <v>8256</v>
      </c>
      <c r="K4639" s="293" t="s">
        <v>1749</v>
      </c>
      <c r="L4639" s="251" t="s">
        <v>8252</v>
      </c>
      <c r="M4639" s="298" t="s">
        <v>7041</v>
      </c>
      <c r="N4639" s="353">
        <v>722</v>
      </c>
      <c r="O4639" s="296"/>
      <c r="P4639" s="297"/>
      <c r="Q4639" s="293" t="s">
        <v>8714</v>
      </c>
      <c r="R4639" s="293"/>
      <c r="S4639" s="293"/>
    </row>
    <row r="4640" spans="1:19" ht="15">
      <c r="B4640" s="247">
        <f t="shared" si="59"/>
        <v>8028</v>
      </c>
      <c r="C4640" s="293" t="s">
        <v>294</v>
      </c>
      <c r="D4640" s="294" t="s">
        <v>6941</v>
      </c>
      <c r="E4640" s="267">
        <v>10000</v>
      </c>
      <c r="F4640" s="293" t="s">
        <v>198</v>
      </c>
      <c r="G4640" s="293" t="s">
        <v>7</v>
      </c>
      <c r="H4640" s="544" t="s">
        <v>8251</v>
      </c>
      <c r="I4640" s="293" t="s">
        <v>164</v>
      </c>
      <c r="J4640" s="256" t="s">
        <v>8256</v>
      </c>
      <c r="K4640" s="293" t="s">
        <v>1749</v>
      </c>
      <c r="L4640" s="251" t="s">
        <v>8253</v>
      </c>
      <c r="M4640" s="298" t="s">
        <v>6940</v>
      </c>
      <c r="N4640" s="353">
        <v>723</v>
      </c>
      <c r="O4640" s="296"/>
      <c r="P4640" s="297"/>
      <c r="Q4640" s="293" t="s">
        <v>8713</v>
      </c>
      <c r="R4640" s="293"/>
      <c r="S4640" s="293"/>
    </row>
    <row r="4641" spans="2:19" ht="15">
      <c r="B4641" s="247">
        <f t="shared" si="59"/>
        <v>8029</v>
      </c>
      <c r="C4641" s="293" t="s">
        <v>429</v>
      </c>
      <c r="D4641" s="294" t="s">
        <v>8221</v>
      </c>
      <c r="E4641" s="267">
        <v>4216.26</v>
      </c>
      <c r="F4641" s="293" t="s">
        <v>865</v>
      </c>
      <c r="G4641" s="293" t="s">
        <v>7</v>
      </c>
      <c r="H4641" s="544" t="s">
        <v>8251</v>
      </c>
      <c r="I4641" s="293" t="s">
        <v>164</v>
      </c>
      <c r="J4641" s="256" t="s">
        <v>8257</v>
      </c>
      <c r="K4641" s="293" t="s">
        <v>1770</v>
      </c>
      <c r="L4641" s="251" t="s">
        <v>8254</v>
      </c>
      <c r="M4641" s="298" t="s">
        <v>8220</v>
      </c>
      <c r="N4641" s="353">
        <v>821</v>
      </c>
      <c r="O4641" s="296"/>
      <c r="P4641" s="297"/>
      <c r="Q4641" s="293"/>
      <c r="R4641" s="293"/>
      <c r="S4641" s="293"/>
    </row>
    <row r="4642" spans="2:19" ht="15">
      <c r="B4642" s="247" t="s">
        <v>8311</v>
      </c>
      <c r="C4642" s="293" t="s">
        <v>429</v>
      </c>
      <c r="D4642" s="294" t="s">
        <v>4517</v>
      </c>
      <c r="E4642" s="267">
        <v>7000</v>
      </c>
      <c r="F4642" s="293" t="s">
        <v>198</v>
      </c>
      <c r="G4642" s="293" t="s">
        <v>7</v>
      </c>
      <c r="H4642" s="544" t="s">
        <v>8251</v>
      </c>
      <c r="I4642" s="293" t="s">
        <v>634</v>
      </c>
      <c r="J4642" s="256" t="s">
        <v>5346</v>
      </c>
      <c r="K4642" s="293" t="s">
        <v>1749</v>
      </c>
      <c r="L4642" s="251" t="s">
        <v>8255</v>
      </c>
      <c r="M4642" s="298" t="s">
        <v>4516</v>
      </c>
      <c r="N4642" s="353">
        <v>495</v>
      </c>
      <c r="O4642" s="296"/>
      <c r="P4642" s="297"/>
      <c r="Q4642" s="293"/>
      <c r="R4642" s="293"/>
      <c r="S4642" s="293"/>
    </row>
    <row r="4643" spans="2:19" ht="15">
      <c r="B4643" s="247">
        <f>B4641+1</f>
        <v>8030</v>
      </c>
      <c r="C4643" s="293" t="s">
        <v>429</v>
      </c>
      <c r="D4643" s="294" t="s">
        <v>4482</v>
      </c>
      <c r="E4643" s="267">
        <v>3497</v>
      </c>
      <c r="F4643" s="293" t="s">
        <v>865</v>
      </c>
      <c r="G4643" s="293" t="s">
        <v>7</v>
      </c>
      <c r="H4643" s="544" t="s">
        <v>8251</v>
      </c>
      <c r="I4643" s="293" t="s">
        <v>164</v>
      </c>
      <c r="J4643" s="256" t="s">
        <v>4703</v>
      </c>
      <c r="K4643" s="293" t="s">
        <v>1770</v>
      </c>
      <c r="L4643" s="251" t="s">
        <v>8262</v>
      </c>
      <c r="M4643" s="298" t="s">
        <v>4479</v>
      </c>
      <c r="N4643" s="353">
        <v>822</v>
      </c>
      <c r="O4643" s="296"/>
      <c r="P4643" s="297"/>
      <c r="Q4643" s="293"/>
      <c r="R4643" s="293"/>
      <c r="S4643" s="293"/>
    </row>
    <row r="4644" spans="2:19" ht="15">
      <c r="B4644" s="247">
        <f>B4643+1</f>
        <v>8031</v>
      </c>
      <c r="C4644" s="293" t="s">
        <v>294</v>
      </c>
      <c r="D4644" s="294" t="s">
        <v>6316</v>
      </c>
      <c r="E4644" s="267">
        <v>3497</v>
      </c>
      <c r="F4644" s="293" t="s">
        <v>198</v>
      </c>
      <c r="G4644" s="293" t="s">
        <v>7</v>
      </c>
      <c r="H4644" s="544" t="s">
        <v>8261</v>
      </c>
      <c r="I4644" s="293" t="s">
        <v>164</v>
      </c>
      <c r="J4644" s="256" t="s">
        <v>2606</v>
      </c>
      <c r="K4644" s="293" t="s">
        <v>1749</v>
      </c>
      <c r="L4644" s="251" t="s">
        <v>8263</v>
      </c>
      <c r="M4644" s="298" t="s">
        <v>6314</v>
      </c>
      <c r="N4644" s="353">
        <v>661</v>
      </c>
      <c r="O4644" s="296"/>
      <c r="P4644" s="297"/>
      <c r="Q4644" s="293"/>
      <c r="R4644" s="293"/>
      <c r="S4644" s="293"/>
    </row>
    <row r="4645" spans="2:19" ht="15">
      <c r="B4645" s="247">
        <f>B4644+1</f>
        <v>8032</v>
      </c>
      <c r="C4645" s="293" t="s">
        <v>429</v>
      </c>
      <c r="D4645" s="294" t="s">
        <v>5647</v>
      </c>
      <c r="E4645" s="267">
        <v>650</v>
      </c>
      <c r="F4645" s="293" t="s">
        <v>163</v>
      </c>
      <c r="G4645" s="293" t="s">
        <v>7</v>
      </c>
      <c r="H4645" s="544" t="s">
        <v>8276</v>
      </c>
      <c r="I4645" s="293" t="s">
        <v>402</v>
      </c>
      <c r="J4645" s="256" t="s">
        <v>7715</v>
      </c>
      <c r="K4645" s="293" t="s">
        <v>1751</v>
      </c>
      <c r="L4645" s="251" t="s">
        <v>8279</v>
      </c>
      <c r="M4645" s="298" t="s">
        <v>5646</v>
      </c>
      <c r="N4645" s="353">
        <v>610</v>
      </c>
      <c r="O4645" s="296"/>
      <c r="P4645" s="297"/>
      <c r="Q4645" s="293"/>
      <c r="R4645" s="293"/>
      <c r="S4645" s="293"/>
    </row>
    <row r="4646" spans="2:19" ht="15">
      <c r="B4646" s="247" t="s">
        <v>8293</v>
      </c>
      <c r="C4646" s="293" t="s">
        <v>429</v>
      </c>
      <c r="D4646" s="294" t="s">
        <v>4517</v>
      </c>
      <c r="E4646" s="267">
        <v>3500</v>
      </c>
      <c r="F4646" s="293" t="s">
        <v>198</v>
      </c>
      <c r="G4646" s="293" t="s">
        <v>7</v>
      </c>
      <c r="H4646" s="544" t="s">
        <v>8277</v>
      </c>
      <c r="I4646" s="293" t="s">
        <v>224</v>
      </c>
      <c r="J4646" s="256" t="s">
        <v>4018</v>
      </c>
      <c r="K4646" s="293" t="s">
        <v>1749</v>
      </c>
      <c r="L4646" s="251" t="s">
        <v>8280</v>
      </c>
      <c r="M4646" s="298" t="s">
        <v>4516</v>
      </c>
      <c r="N4646" s="353">
        <v>495</v>
      </c>
      <c r="O4646" s="296"/>
      <c r="P4646" s="297"/>
      <c r="Q4646" s="293"/>
      <c r="R4646" s="293"/>
      <c r="S4646" s="293"/>
    </row>
    <row r="4647" spans="2:19" ht="15">
      <c r="B4647" s="247">
        <f>B4645+1</f>
        <v>8033</v>
      </c>
      <c r="C4647" s="293" t="s">
        <v>429</v>
      </c>
      <c r="D4647" s="294" t="s">
        <v>4517</v>
      </c>
      <c r="E4647" s="267">
        <v>3500</v>
      </c>
      <c r="F4647" s="293" t="s">
        <v>198</v>
      </c>
      <c r="G4647" s="293" t="s">
        <v>7</v>
      </c>
      <c r="H4647" s="544">
        <v>45684</v>
      </c>
      <c r="I4647" s="293" t="s">
        <v>224</v>
      </c>
      <c r="J4647" s="256" t="s">
        <v>4018</v>
      </c>
      <c r="K4647" s="293" t="s">
        <v>1749</v>
      </c>
      <c r="L4647" s="251" t="s">
        <v>8280</v>
      </c>
      <c r="M4647" s="298" t="s">
        <v>4516</v>
      </c>
      <c r="N4647" s="353">
        <v>495</v>
      </c>
      <c r="O4647" s="296"/>
      <c r="P4647" s="297"/>
      <c r="Q4647" s="293"/>
      <c r="R4647" s="293"/>
      <c r="S4647" s="293"/>
    </row>
    <row r="4648" spans="2:19" ht="15">
      <c r="B4648" s="247">
        <f t="shared" ref="B4648:B4660" si="60">B4647+1</f>
        <v>8034</v>
      </c>
      <c r="C4648" s="293" t="s">
        <v>429</v>
      </c>
      <c r="D4648" s="294" t="s">
        <v>7929</v>
      </c>
      <c r="E4648" s="267">
        <v>2275</v>
      </c>
      <c r="F4648" s="293" t="s">
        <v>518</v>
      </c>
      <c r="G4648" s="293" t="s">
        <v>7</v>
      </c>
      <c r="H4648" s="544" t="s">
        <v>8289</v>
      </c>
      <c r="I4648" s="293" t="s">
        <v>164</v>
      </c>
      <c r="J4648" s="256" t="s">
        <v>5021</v>
      </c>
      <c r="K4648" s="293" t="s">
        <v>1771</v>
      </c>
      <c r="L4648" s="251" t="s">
        <v>8290</v>
      </c>
      <c r="M4648" s="298" t="s">
        <v>7928</v>
      </c>
      <c r="N4648" s="353">
        <v>811</v>
      </c>
      <c r="O4648" s="296"/>
      <c r="P4648" s="297"/>
      <c r="Q4648" s="293"/>
      <c r="R4648" s="293"/>
      <c r="S4648" s="293"/>
    </row>
    <row r="4649" spans="2:19" ht="15">
      <c r="B4649" s="247">
        <f t="shared" si="60"/>
        <v>8035</v>
      </c>
      <c r="C4649" s="293" t="s">
        <v>7253</v>
      </c>
      <c r="D4649" s="294" t="s">
        <v>7258</v>
      </c>
      <c r="E4649" s="267">
        <v>8000</v>
      </c>
      <c r="F4649" s="293" t="s">
        <v>255</v>
      </c>
      <c r="G4649" s="293" t="s">
        <v>7</v>
      </c>
      <c r="H4649" s="544" t="s">
        <v>8287</v>
      </c>
      <c r="I4649" s="293" t="s">
        <v>257</v>
      </c>
      <c r="J4649" s="256" t="s">
        <v>8294</v>
      </c>
      <c r="K4649" s="293" t="s">
        <v>1774</v>
      </c>
      <c r="L4649" s="251" t="s">
        <v>8291</v>
      </c>
      <c r="M4649" s="298" t="s">
        <v>7257</v>
      </c>
      <c r="N4649" s="353">
        <v>772</v>
      </c>
      <c r="O4649" s="296"/>
      <c r="P4649" s="297"/>
      <c r="Q4649" s="293"/>
      <c r="R4649" s="293"/>
      <c r="S4649" s="293"/>
    </row>
    <row r="4650" spans="2:19" ht="15">
      <c r="B4650" s="247">
        <f t="shared" si="60"/>
        <v>8036</v>
      </c>
      <c r="C4650" s="293" t="s">
        <v>7253</v>
      </c>
      <c r="D4650" s="294" t="s">
        <v>7258</v>
      </c>
      <c r="E4650" s="267">
        <v>3472</v>
      </c>
      <c r="F4650" s="293" t="s">
        <v>255</v>
      </c>
      <c r="G4650" s="293" t="s">
        <v>7</v>
      </c>
      <c r="H4650" s="544" t="s">
        <v>8288</v>
      </c>
      <c r="I4650" s="293" t="s">
        <v>164</v>
      </c>
      <c r="J4650" s="256" t="s">
        <v>8171</v>
      </c>
      <c r="K4650" s="293" t="s">
        <v>1774</v>
      </c>
      <c r="L4650" s="251" t="s">
        <v>8292</v>
      </c>
      <c r="M4650" s="298" t="s">
        <v>7257</v>
      </c>
      <c r="N4650" s="353">
        <v>772</v>
      </c>
      <c r="O4650" s="296"/>
      <c r="P4650" s="297"/>
      <c r="Q4650" s="293"/>
      <c r="R4650" s="293"/>
      <c r="S4650" s="293"/>
    </row>
    <row r="4651" spans="2:19" ht="15">
      <c r="B4651" s="247">
        <f t="shared" si="60"/>
        <v>8037</v>
      </c>
      <c r="C4651" s="293" t="s">
        <v>429</v>
      </c>
      <c r="D4651" s="294" t="s">
        <v>814</v>
      </c>
      <c r="E4651" s="267">
        <v>25000</v>
      </c>
      <c r="F4651" s="293" t="s">
        <v>518</v>
      </c>
      <c r="G4651" s="293" t="s">
        <v>7</v>
      </c>
      <c r="H4651" s="544">
        <v>45684</v>
      </c>
      <c r="I4651" s="293" t="s">
        <v>224</v>
      </c>
      <c r="J4651" s="256" t="s">
        <v>4018</v>
      </c>
      <c r="K4651" s="293" t="s">
        <v>1771</v>
      </c>
      <c r="L4651" s="251">
        <v>2525203</v>
      </c>
      <c r="M4651" s="298" t="s">
        <v>863</v>
      </c>
      <c r="N4651" s="353">
        <v>322</v>
      </c>
      <c r="O4651" s="296"/>
      <c r="P4651" s="297"/>
      <c r="Q4651" s="293"/>
      <c r="R4651" s="293"/>
      <c r="S4651" s="293"/>
    </row>
    <row r="4652" spans="2:19" ht="15">
      <c r="B4652" s="247">
        <f t="shared" si="60"/>
        <v>8038</v>
      </c>
      <c r="C4652" s="293" t="s">
        <v>429</v>
      </c>
      <c r="D4652" s="294" t="s">
        <v>557</v>
      </c>
      <c r="E4652" s="267">
        <v>5200</v>
      </c>
      <c r="F4652" s="293" t="s">
        <v>198</v>
      </c>
      <c r="G4652" s="293" t="s">
        <v>7</v>
      </c>
      <c r="H4652" s="544" t="s">
        <v>8288</v>
      </c>
      <c r="I4652" s="293" t="s">
        <v>164</v>
      </c>
      <c r="J4652" s="256" t="s">
        <v>3098</v>
      </c>
      <c r="K4652" s="293" t="s">
        <v>1749</v>
      </c>
      <c r="L4652" s="251" t="s">
        <v>8295</v>
      </c>
      <c r="M4652" s="298" t="s">
        <v>127</v>
      </c>
      <c r="N4652" s="353">
        <v>577</v>
      </c>
      <c r="O4652" s="296"/>
      <c r="P4652" s="297"/>
      <c r="Q4652" s="293"/>
      <c r="R4652" s="293"/>
      <c r="S4652" s="293"/>
    </row>
    <row r="4653" spans="2:19" ht="15">
      <c r="B4653" s="247" t="s">
        <v>8451</v>
      </c>
      <c r="C4653" s="293" t="s">
        <v>7253</v>
      </c>
      <c r="D4653" s="294" t="s">
        <v>7300</v>
      </c>
      <c r="E4653" s="267">
        <v>3472</v>
      </c>
      <c r="F4653" s="293" t="s">
        <v>255</v>
      </c>
      <c r="G4653" s="293" t="s">
        <v>7</v>
      </c>
      <c r="H4653" s="544">
        <v>45688</v>
      </c>
      <c r="I4653" s="293" t="s">
        <v>164</v>
      </c>
      <c r="J4653" s="256" t="s">
        <v>697</v>
      </c>
      <c r="K4653" s="293" t="s">
        <v>1774</v>
      </c>
      <c r="L4653" s="251">
        <v>9252</v>
      </c>
      <c r="M4653" s="298" t="s">
        <v>7299</v>
      </c>
      <c r="N4653" s="353">
        <v>762</v>
      </c>
      <c r="O4653" s="296"/>
      <c r="P4653" s="297"/>
      <c r="Q4653" s="293"/>
      <c r="R4653" s="293"/>
      <c r="S4653" s="293"/>
    </row>
    <row r="4654" spans="2:19" ht="15">
      <c r="B4654" s="247" t="s">
        <v>8452</v>
      </c>
      <c r="C4654" s="293" t="s">
        <v>5557</v>
      </c>
      <c r="D4654" s="294" t="s">
        <v>6487</v>
      </c>
      <c r="E4654" s="267">
        <v>2275</v>
      </c>
      <c r="F4654" s="293" t="s">
        <v>163</v>
      </c>
      <c r="G4654" s="293" t="s">
        <v>4314</v>
      </c>
      <c r="H4654" s="544">
        <v>45688</v>
      </c>
      <c r="I4654" s="293" t="s">
        <v>164</v>
      </c>
      <c r="J4654" s="256" t="s">
        <v>3055</v>
      </c>
      <c r="K4654" s="293" t="s">
        <v>1751</v>
      </c>
      <c r="L4654" s="251">
        <v>276390</v>
      </c>
      <c r="M4654" s="298" t="s">
        <v>6486</v>
      </c>
      <c r="N4654" s="353">
        <v>685</v>
      </c>
      <c r="O4654" s="296"/>
      <c r="P4654" s="297"/>
      <c r="Q4654" s="293"/>
      <c r="R4654" s="293"/>
      <c r="S4654" s="293"/>
    </row>
    <row r="4655" spans="2:19" ht="15">
      <c r="B4655" s="247" t="s">
        <v>8453</v>
      </c>
      <c r="C4655" s="293" t="s">
        <v>429</v>
      </c>
      <c r="D4655" s="294" t="s">
        <v>4468</v>
      </c>
      <c r="E4655" s="267">
        <v>27931</v>
      </c>
      <c r="F4655" s="293" t="s">
        <v>2038</v>
      </c>
      <c r="G4655" s="293" t="s">
        <v>7</v>
      </c>
      <c r="H4655" s="544">
        <v>45688</v>
      </c>
      <c r="I4655" s="293" t="s">
        <v>6321</v>
      </c>
      <c r="J4655" s="293" t="s">
        <v>8455</v>
      </c>
      <c r="K4655" s="293" t="s">
        <v>2038</v>
      </c>
      <c r="L4655" s="251">
        <v>901</v>
      </c>
      <c r="M4655" s="298" t="s">
        <v>2834</v>
      </c>
      <c r="N4655" s="353">
        <v>411</v>
      </c>
      <c r="O4655" s="296"/>
      <c r="P4655" s="297" t="s">
        <v>8720</v>
      </c>
      <c r="Q4655" s="293"/>
      <c r="R4655" s="293"/>
      <c r="S4655" s="293"/>
    </row>
    <row r="4656" spans="2:19" ht="15">
      <c r="B4656" s="247" t="s">
        <v>8454</v>
      </c>
      <c r="C4656" s="293" t="s">
        <v>429</v>
      </c>
      <c r="D4656" s="294" t="s">
        <v>4468</v>
      </c>
      <c r="E4656" s="267">
        <v>33287.660000000003</v>
      </c>
      <c r="F4656" s="293" t="s">
        <v>2038</v>
      </c>
      <c r="G4656" s="293" t="s">
        <v>7</v>
      </c>
      <c r="H4656" s="544">
        <v>45688</v>
      </c>
      <c r="I4656" s="293" t="s">
        <v>187</v>
      </c>
      <c r="J4656" s="256" t="s">
        <v>8456</v>
      </c>
      <c r="K4656" s="293" t="s">
        <v>2038</v>
      </c>
      <c r="L4656" s="251">
        <v>3151</v>
      </c>
      <c r="M4656" s="298" t="s">
        <v>2834</v>
      </c>
      <c r="N4656" s="353">
        <v>411</v>
      </c>
      <c r="O4656" s="296"/>
      <c r="P4656" s="297" t="s">
        <v>8720</v>
      </c>
      <c r="Q4656" s="293"/>
      <c r="R4656" s="293"/>
      <c r="S4656" s="293"/>
    </row>
    <row r="4657" spans="2:19" ht="15">
      <c r="B4657" s="247">
        <f>B4652+1</f>
        <v>8039</v>
      </c>
      <c r="C4657" s="293" t="s">
        <v>294</v>
      </c>
      <c r="D4657" s="294" t="s">
        <v>6316</v>
      </c>
      <c r="E4657" s="267">
        <v>3497</v>
      </c>
      <c r="F4657" s="293" t="s">
        <v>198</v>
      </c>
      <c r="G4657" s="293" t="s">
        <v>7</v>
      </c>
      <c r="H4657" s="544" t="s">
        <v>8296</v>
      </c>
      <c r="I4657" s="293" t="s">
        <v>164</v>
      </c>
      <c r="J4657" s="256" t="s">
        <v>3693</v>
      </c>
      <c r="K4657" s="293" t="s">
        <v>1749</v>
      </c>
      <c r="L4657" s="251" t="s">
        <v>8298</v>
      </c>
      <c r="M4657" s="298" t="s">
        <v>6314</v>
      </c>
      <c r="N4657" s="353">
        <v>661</v>
      </c>
      <c r="O4657" s="296"/>
      <c r="P4657" s="297"/>
      <c r="Q4657" s="293"/>
      <c r="R4657" s="293"/>
      <c r="S4657" s="293"/>
    </row>
    <row r="4658" spans="2:19" ht="15">
      <c r="B4658" s="247">
        <f t="shared" si="60"/>
        <v>8040</v>
      </c>
      <c r="C4658" s="293" t="s">
        <v>429</v>
      </c>
      <c r="D4658" s="294" t="s">
        <v>767</v>
      </c>
      <c r="E4658" s="267">
        <v>3000</v>
      </c>
      <c r="F4658" s="293" t="s">
        <v>198</v>
      </c>
      <c r="G4658" s="293" t="s">
        <v>4314</v>
      </c>
      <c r="H4658" s="544" t="s">
        <v>8297</v>
      </c>
      <c r="I4658" s="293" t="s">
        <v>164</v>
      </c>
      <c r="J4658" s="256" t="s">
        <v>3279</v>
      </c>
      <c r="K4658" s="293" t="s">
        <v>1749</v>
      </c>
      <c r="L4658" s="251" t="s">
        <v>8299</v>
      </c>
      <c r="M4658" s="298" t="s">
        <v>852</v>
      </c>
      <c r="N4658" s="353">
        <v>788</v>
      </c>
      <c r="O4658" s="296"/>
      <c r="P4658" s="297"/>
      <c r="Q4658" s="293"/>
      <c r="R4658" s="293"/>
      <c r="S4658" s="293"/>
    </row>
    <row r="4659" spans="2:19" ht="15">
      <c r="B4659" s="247">
        <f t="shared" si="60"/>
        <v>8041</v>
      </c>
      <c r="C4659" s="293" t="s">
        <v>429</v>
      </c>
      <c r="D4659" s="294" t="s">
        <v>5493</v>
      </c>
      <c r="E4659" s="267">
        <v>2275</v>
      </c>
      <c r="F4659" s="293" t="s">
        <v>163</v>
      </c>
      <c r="G4659" s="293" t="s">
        <v>4314</v>
      </c>
      <c r="H4659" s="544" t="s">
        <v>8297</v>
      </c>
      <c r="I4659" s="293" t="s">
        <v>164</v>
      </c>
      <c r="J4659" s="256" t="s">
        <v>2606</v>
      </c>
      <c r="K4659" s="293" t="s">
        <v>1751</v>
      </c>
      <c r="L4659" s="251" t="s">
        <v>8300</v>
      </c>
      <c r="M4659" s="298" t="s">
        <v>5492</v>
      </c>
      <c r="N4659" s="353">
        <v>596</v>
      </c>
      <c r="O4659" s="296"/>
      <c r="P4659" s="297"/>
      <c r="Q4659" s="293"/>
      <c r="R4659" s="293"/>
      <c r="S4659" s="293"/>
    </row>
    <row r="4660" spans="2:19" ht="15">
      <c r="B4660" s="655">
        <f t="shared" si="60"/>
        <v>8042</v>
      </c>
      <c r="C4660" s="293" t="s">
        <v>429</v>
      </c>
      <c r="D4660" s="294" t="s">
        <v>6381</v>
      </c>
      <c r="E4660" s="267">
        <v>5200</v>
      </c>
      <c r="F4660" s="293" t="s">
        <v>198</v>
      </c>
      <c r="G4660" s="293" t="s">
        <v>4314</v>
      </c>
      <c r="H4660" s="544" t="s">
        <v>8297</v>
      </c>
      <c r="I4660" s="293" t="s">
        <v>164</v>
      </c>
      <c r="J4660" s="256" t="s">
        <v>3223</v>
      </c>
      <c r="K4660" s="293" t="s">
        <v>1749</v>
      </c>
      <c r="L4660" s="251" t="s">
        <v>8301</v>
      </c>
      <c r="M4660" s="298" t="s">
        <v>6380</v>
      </c>
      <c r="N4660" s="353">
        <v>676</v>
      </c>
      <c r="O4660" s="661"/>
      <c r="P4660" s="662"/>
      <c r="Q4660" s="293"/>
      <c r="R4660" s="656"/>
      <c r="S4660" s="656"/>
    </row>
    <row r="4661" spans="2:19" ht="15">
      <c r="B4661" s="247">
        <f t="shared" ref="B4661:B4727" si="61">B4660+1</f>
        <v>8043</v>
      </c>
      <c r="C4661" s="293" t="s">
        <v>429</v>
      </c>
      <c r="D4661" s="294" t="s">
        <v>8203</v>
      </c>
      <c r="E4661" s="267">
        <v>3497</v>
      </c>
      <c r="F4661" s="293" t="s">
        <v>865</v>
      </c>
      <c r="G4661" s="293" t="s">
        <v>7</v>
      </c>
      <c r="H4661" s="544" t="s">
        <v>8297</v>
      </c>
      <c r="I4661" s="293" t="s">
        <v>164</v>
      </c>
      <c r="J4661" s="256" t="s">
        <v>1652</v>
      </c>
      <c r="K4661" s="293" t="s">
        <v>1770</v>
      </c>
      <c r="L4661" s="251" t="s">
        <v>8302</v>
      </c>
      <c r="M4661" s="298" t="s">
        <v>8202</v>
      </c>
      <c r="N4661" s="353">
        <v>818</v>
      </c>
      <c r="O4661" s="296"/>
      <c r="P4661" s="297"/>
      <c r="Q4661" s="293"/>
      <c r="R4661" s="293"/>
      <c r="S4661" s="293"/>
    </row>
    <row r="4662" spans="2:19" ht="15">
      <c r="B4662" s="247">
        <f t="shared" si="61"/>
        <v>8044</v>
      </c>
      <c r="C4662" s="293" t="s">
        <v>429</v>
      </c>
      <c r="D4662" s="294" t="s">
        <v>5647</v>
      </c>
      <c r="E4662" s="267">
        <v>2275</v>
      </c>
      <c r="F4662" s="293" t="s">
        <v>163</v>
      </c>
      <c r="G4662" s="293" t="s">
        <v>7</v>
      </c>
      <c r="H4662" s="544" t="s">
        <v>8297</v>
      </c>
      <c r="I4662" s="293" t="s">
        <v>164</v>
      </c>
      <c r="J4662" s="256" t="s">
        <v>3020</v>
      </c>
      <c r="K4662" s="293" t="s">
        <v>1751</v>
      </c>
      <c r="L4662" s="251" t="s">
        <v>8303</v>
      </c>
      <c r="M4662" s="298" t="s">
        <v>5646</v>
      </c>
      <c r="N4662" s="353">
        <v>610</v>
      </c>
      <c r="O4662" s="296"/>
      <c r="P4662" s="297"/>
      <c r="Q4662" s="293"/>
      <c r="R4662" s="293"/>
      <c r="S4662" s="293"/>
    </row>
    <row r="4663" spans="2:19" ht="15">
      <c r="B4663" s="247">
        <f t="shared" si="61"/>
        <v>8045</v>
      </c>
      <c r="C4663" s="293" t="s">
        <v>427</v>
      </c>
      <c r="D4663" s="294" t="s">
        <v>6325</v>
      </c>
      <c r="E4663" s="267">
        <v>5200</v>
      </c>
      <c r="F4663" s="293" t="s">
        <v>865</v>
      </c>
      <c r="G4663" s="293" t="s">
        <v>7</v>
      </c>
      <c r="H4663" s="544" t="s">
        <v>8297</v>
      </c>
      <c r="I4663" s="293" t="s">
        <v>164</v>
      </c>
      <c r="J4663" s="256" t="s">
        <v>3000</v>
      </c>
      <c r="K4663" s="293" t="s">
        <v>1770</v>
      </c>
      <c r="L4663" s="251" t="s">
        <v>8304</v>
      </c>
      <c r="M4663" s="298" t="s">
        <v>6324</v>
      </c>
      <c r="N4663" s="353">
        <v>662</v>
      </c>
      <c r="O4663" s="296"/>
      <c r="P4663" s="297"/>
      <c r="Q4663" s="293"/>
      <c r="R4663" s="293"/>
      <c r="S4663" s="293"/>
    </row>
    <row r="4664" spans="2:19" ht="15">
      <c r="B4664" s="247">
        <f t="shared" si="61"/>
        <v>8046</v>
      </c>
      <c r="C4664" s="293" t="s">
        <v>7253</v>
      </c>
      <c r="D4664" s="294" t="s">
        <v>7255</v>
      </c>
      <c r="E4664" s="267">
        <v>3472</v>
      </c>
      <c r="F4664" s="293" t="s">
        <v>255</v>
      </c>
      <c r="G4664" s="293" t="s">
        <v>7</v>
      </c>
      <c r="H4664" s="544" t="s">
        <v>8297</v>
      </c>
      <c r="I4664" s="293" t="s">
        <v>164</v>
      </c>
      <c r="J4664" s="256" t="s">
        <v>8309</v>
      </c>
      <c r="K4664" s="293" t="s">
        <v>1774</v>
      </c>
      <c r="L4664" s="251" t="s">
        <v>8305</v>
      </c>
      <c r="M4664" s="298" t="s">
        <v>7254</v>
      </c>
      <c r="N4664" s="353">
        <v>780</v>
      </c>
      <c r="O4664" s="296"/>
      <c r="P4664" s="297"/>
      <c r="Q4664" s="293"/>
      <c r="R4664" s="293"/>
      <c r="S4664" s="293"/>
    </row>
    <row r="4665" spans="2:19" ht="15">
      <c r="B4665" s="247">
        <f t="shared" si="61"/>
        <v>8047</v>
      </c>
      <c r="C4665" s="293" t="s">
        <v>429</v>
      </c>
      <c r="D4665" s="294" t="s">
        <v>375</v>
      </c>
      <c r="E4665" s="267">
        <v>2800</v>
      </c>
      <c r="F4665" s="293" t="s">
        <v>198</v>
      </c>
      <c r="G4665" s="293" t="s">
        <v>7</v>
      </c>
      <c r="H4665" s="544" t="s">
        <v>7206</v>
      </c>
      <c r="I4665" s="293" t="s">
        <v>164</v>
      </c>
      <c r="J4665" s="256" t="s">
        <v>3947</v>
      </c>
      <c r="K4665" s="293" t="s">
        <v>1749</v>
      </c>
      <c r="L4665" s="251" t="s">
        <v>7333</v>
      </c>
      <c r="M4665" s="298" t="s">
        <v>1164</v>
      </c>
      <c r="N4665" s="353">
        <v>468</v>
      </c>
      <c r="O4665" s="296"/>
      <c r="P4665" s="297"/>
      <c r="Q4665" s="293"/>
      <c r="R4665" s="293"/>
      <c r="S4665" s="293"/>
    </row>
    <row r="4666" spans="2:19" ht="15">
      <c r="B4666" s="247">
        <f t="shared" si="61"/>
        <v>8048</v>
      </c>
      <c r="C4666" s="293" t="s">
        <v>429</v>
      </c>
      <c r="D4666" s="294" t="s">
        <v>4482</v>
      </c>
      <c r="E4666" s="267">
        <v>3497</v>
      </c>
      <c r="F4666" s="293" t="s">
        <v>865</v>
      </c>
      <c r="G4666" s="293" t="s">
        <v>7</v>
      </c>
      <c r="H4666" s="544" t="s">
        <v>8297</v>
      </c>
      <c r="I4666" s="293" t="s">
        <v>164</v>
      </c>
      <c r="J4666" s="256" t="s">
        <v>1652</v>
      </c>
      <c r="K4666" s="293" t="s">
        <v>1770</v>
      </c>
      <c r="L4666" s="251" t="s">
        <v>8307</v>
      </c>
      <c r="M4666" s="298" t="s">
        <v>4479</v>
      </c>
      <c r="N4666" s="353">
        <v>822</v>
      </c>
      <c r="O4666" s="296"/>
      <c r="P4666" s="297"/>
      <c r="Q4666" s="293"/>
      <c r="R4666" s="293"/>
      <c r="S4666" s="293"/>
    </row>
    <row r="4667" spans="2:19" ht="15">
      <c r="B4667" s="247">
        <f t="shared" si="61"/>
        <v>8049</v>
      </c>
      <c r="C4667" s="293" t="s">
        <v>7253</v>
      </c>
      <c r="D4667" s="294" t="s">
        <v>8457</v>
      </c>
      <c r="E4667" s="267">
        <v>3472</v>
      </c>
      <c r="F4667" s="293" t="s">
        <v>255</v>
      </c>
      <c r="G4667" s="293" t="s">
        <v>7</v>
      </c>
      <c r="H4667" s="544" t="s">
        <v>8297</v>
      </c>
      <c r="I4667" s="293" t="s">
        <v>164</v>
      </c>
      <c r="J4667" s="256" t="s">
        <v>8512</v>
      </c>
      <c r="K4667" s="293" t="s">
        <v>1774</v>
      </c>
      <c r="L4667" s="251" t="s">
        <v>8308</v>
      </c>
      <c r="M4667" s="298" t="s">
        <v>7734</v>
      </c>
      <c r="N4667" s="353">
        <v>791</v>
      </c>
      <c r="O4667" s="296"/>
      <c r="P4667" s="297"/>
      <c r="Q4667" s="293"/>
      <c r="R4667" s="293"/>
      <c r="S4667" s="293"/>
    </row>
    <row r="4668" spans="2:19" ht="15">
      <c r="B4668" s="247">
        <f t="shared" si="61"/>
        <v>8050</v>
      </c>
      <c r="C4668" s="293" t="s">
        <v>429</v>
      </c>
      <c r="D4668" s="294" t="s">
        <v>6222</v>
      </c>
      <c r="E4668" s="267">
        <v>2000</v>
      </c>
      <c r="F4668" s="293" t="s">
        <v>163</v>
      </c>
      <c r="G4668" s="293" t="s">
        <v>7</v>
      </c>
      <c r="H4668" s="544">
        <v>45663</v>
      </c>
      <c r="I4668" s="293" t="s">
        <v>164</v>
      </c>
      <c r="J4668" s="256" t="s">
        <v>3166</v>
      </c>
      <c r="K4668" s="293" t="s">
        <v>1751</v>
      </c>
      <c r="L4668" s="251">
        <v>245270</v>
      </c>
      <c r="M4668" s="298" t="s">
        <v>6221</v>
      </c>
      <c r="N4668" s="353">
        <v>652</v>
      </c>
      <c r="O4668" s="296"/>
      <c r="P4668" s="297"/>
      <c r="Q4668" s="293"/>
      <c r="R4668" s="293"/>
      <c r="S4668" s="293"/>
    </row>
    <row r="4669" spans="2:19" ht="15">
      <c r="B4669" s="247">
        <f t="shared" si="61"/>
        <v>8051</v>
      </c>
      <c r="C4669" s="293" t="s">
        <v>429</v>
      </c>
      <c r="D4669" s="294" t="s">
        <v>6222</v>
      </c>
      <c r="E4669" s="267">
        <v>2000</v>
      </c>
      <c r="F4669" s="293" t="s">
        <v>163</v>
      </c>
      <c r="G4669" s="293" t="s">
        <v>7</v>
      </c>
      <c r="H4669" s="544" t="s">
        <v>8316</v>
      </c>
      <c r="I4669" s="293" t="s">
        <v>164</v>
      </c>
      <c r="J4669" s="256" t="s">
        <v>3055</v>
      </c>
      <c r="K4669" s="293" t="s">
        <v>1751</v>
      </c>
      <c r="L4669" s="251" t="s">
        <v>8318</v>
      </c>
      <c r="M4669" s="298" t="s">
        <v>6221</v>
      </c>
      <c r="N4669" s="353">
        <v>652</v>
      </c>
      <c r="O4669" s="296"/>
      <c r="P4669" s="297"/>
      <c r="Q4669" s="293"/>
      <c r="R4669" s="293"/>
      <c r="S4669" s="293"/>
    </row>
    <row r="4670" spans="2:19" ht="15">
      <c r="B4670" s="247">
        <f t="shared" si="61"/>
        <v>8052</v>
      </c>
      <c r="C4670" s="293" t="s">
        <v>429</v>
      </c>
      <c r="D4670" s="294" t="s">
        <v>6242</v>
      </c>
      <c r="E4670" s="267">
        <v>2000</v>
      </c>
      <c r="F4670" s="293" t="s">
        <v>163</v>
      </c>
      <c r="G4670" s="293" t="s">
        <v>7</v>
      </c>
      <c r="H4670" s="544" t="s">
        <v>8316</v>
      </c>
      <c r="I4670" s="293" t="s">
        <v>164</v>
      </c>
      <c r="J4670" s="256" t="s">
        <v>2632</v>
      </c>
      <c r="K4670" s="293" t="s">
        <v>1751</v>
      </c>
      <c r="L4670" s="251" t="s">
        <v>8318</v>
      </c>
      <c r="M4670" s="298" t="s">
        <v>6241</v>
      </c>
      <c r="N4670" s="353">
        <v>655</v>
      </c>
      <c r="O4670" s="296"/>
      <c r="P4670" s="297"/>
      <c r="Q4670" s="293"/>
      <c r="R4670" s="293"/>
      <c r="S4670" s="293"/>
    </row>
    <row r="4671" spans="2:19" ht="15">
      <c r="B4671" s="247">
        <f t="shared" si="61"/>
        <v>8053</v>
      </c>
      <c r="C4671" s="293" t="s">
        <v>7253</v>
      </c>
      <c r="D4671" s="294" t="s">
        <v>8317</v>
      </c>
      <c r="E4671" s="267">
        <v>10416</v>
      </c>
      <c r="F4671" s="293" t="s">
        <v>255</v>
      </c>
      <c r="G4671" s="293" t="s">
        <v>7</v>
      </c>
      <c r="H4671" s="544" t="s">
        <v>8316</v>
      </c>
      <c r="I4671" s="293" t="s">
        <v>164</v>
      </c>
      <c r="J4671" s="256" t="s">
        <v>8325</v>
      </c>
      <c r="K4671" s="293" t="s">
        <v>1774</v>
      </c>
      <c r="L4671" s="251" t="s">
        <v>8319</v>
      </c>
      <c r="M4671" s="298" t="s">
        <v>8312</v>
      </c>
      <c r="N4671" s="353">
        <v>828</v>
      </c>
      <c r="O4671" s="296"/>
      <c r="P4671" s="297"/>
      <c r="Q4671" s="293"/>
      <c r="R4671" s="293"/>
      <c r="S4671" s="293"/>
    </row>
    <row r="4672" spans="2:19" ht="15">
      <c r="B4672" s="247">
        <f t="shared" si="61"/>
        <v>8054</v>
      </c>
      <c r="C4672" s="293" t="s">
        <v>7253</v>
      </c>
      <c r="D4672" s="294" t="s">
        <v>7285</v>
      </c>
      <c r="E4672" s="267">
        <v>3472</v>
      </c>
      <c r="F4672" s="293" t="s">
        <v>255</v>
      </c>
      <c r="G4672" s="293" t="s">
        <v>7</v>
      </c>
      <c r="H4672" s="544">
        <v>45639</v>
      </c>
      <c r="I4672" s="293" t="s">
        <v>164</v>
      </c>
      <c r="J4672" s="256" t="s">
        <v>8327</v>
      </c>
      <c r="K4672" s="293" t="s">
        <v>1774</v>
      </c>
      <c r="L4672" s="251">
        <v>46717</v>
      </c>
      <c r="M4672" s="298" t="s">
        <v>7284</v>
      </c>
      <c r="N4672" s="353">
        <v>775</v>
      </c>
      <c r="O4672" s="296"/>
      <c r="P4672" s="297"/>
      <c r="Q4672" s="293"/>
      <c r="R4672" s="293"/>
      <c r="S4672" s="293"/>
    </row>
    <row r="4673" spans="2:19" ht="15">
      <c r="B4673" s="247">
        <f t="shared" si="61"/>
        <v>8055</v>
      </c>
      <c r="C4673" s="293" t="s">
        <v>7253</v>
      </c>
      <c r="D4673" s="294" t="s">
        <v>7285</v>
      </c>
      <c r="E4673" s="267">
        <v>3472</v>
      </c>
      <c r="F4673" s="293" t="s">
        <v>255</v>
      </c>
      <c r="G4673" s="293" t="s">
        <v>7</v>
      </c>
      <c r="H4673" s="544" t="s">
        <v>8316</v>
      </c>
      <c r="I4673" s="293" t="s">
        <v>164</v>
      </c>
      <c r="J4673" s="256" t="s">
        <v>8328</v>
      </c>
      <c r="K4673" s="293" t="s">
        <v>1774</v>
      </c>
      <c r="L4673" s="251" t="s">
        <v>8320</v>
      </c>
      <c r="M4673" s="298" t="s">
        <v>7284</v>
      </c>
      <c r="N4673" s="353">
        <v>775</v>
      </c>
      <c r="O4673" s="296"/>
      <c r="P4673" s="297"/>
      <c r="Q4673" s="293"/>
      <c r="R4673" s="293"/>
      <c r="S4673" s="293"/>
    </row>
    <row r="4674" spans="2:19" ht="15">
      <c r="B4674" s="247">
        <f t="shared" si="61"/>
        <v>8056</v>
      </c>
      <c r="C4674" s="293" t="s">
        <v>429</v>
      </c>
      <c r="D4674" s="294" t="s">
        <v>4958</v>
      </c>
      <c r="E4674" s="267">
        <v>3497</v>
      </c>
      <c r="F4674" s="293" t="s">
        <v>198</v>
      </c>
      <c r="G4674" s="293" t="s">
        <v>4314</v>
      </c>
      <c r="H4674" s="544" t="s">
        <v>8316</v>
      </c>
      <c r="I4674" s="293" t="s">
        <v>164</v>
      </c>
      <c r="J4674" s="256" t="s">
        <v>3761</v>
      </c>
      <c r="K4674" s="293" t="s">
        <v>1749</v>
      </c>
      <c r="L4674" s="251" t="s">
        <v>8321</v>
      </c>
      <c r="M4674" s="298" t="s">
        <v>4955</v>
      </c>
      <c r="N4674" s="353">
        <v>573</v>
      </c>
      <c r="O4674" s="296"/>
      <c r="P4674" s="297"/>
      <c r="Q4674" s="293"/>
      <c r="R4674" s="293"/>
      <c r="S4674" s="293"/>
    </row>
    <row r="4675" spans="2:19" ht="15">
      <c r="B4675" s="247">
        <f t="shared" si="61"/>
        <v>8057</v>
      </c>
      <c r="C4675" s="293" t="s">
        <v>429</v>
      </c>
      <c r="D4675" s="294" t="s">
        <v>6436</v>
      </c>
      <c r="E4675" s="267">
        <v>6851.42</v>
      </c>
      <c r="F4675" s="293" t="s">
        <v>198</v>
      </c>
      <c r="G4675" s="293" t="s">
        <v>7</v>
      </c>
      <c r="H4675" s="544" t="s">
        <v>8316</v>
      </c>
      <c r="I4675" s="293" t="s">
        <v>164</v>
      </c>
      <c r="J4675" s="256" t="s">
        <v>8329</v>
      </c>
      <c r="K4675" s="293" t="s">
        <v>1749</v>
      </c>
      <c r="L4675" s="251" t="s">
        <v>8322</v>
      </c>
      <c r="M4675" s="298" t="s">
        <v>6651</v>
      </c>
      <c r="N4675" s="353">
        <v>682</v>
      </c>
      <c r="O4675" s="296"/>
      <c r="P4675" s="297"/>
      <c r="Q4675" s="293"/>
      <c r="R4675" s="293"/>
      <c r="S4675" s="293"/>
    </row>
    <row r="4676" spans="2:19" ht="15">
      <c r="B4676" s="247">
        <f t="shared" si="61"/>
        <v>8058</v>
      </c>
      <c r="C4676" s="293" t="s">
        <v>429</v>
      </c>
      <c r="D4676" s="294" t="s">
        <v>5647</v>
      </c>
      <c r="E4676" s="267">
        <v>2100</v>
      </c>
      <c r="F4676" s="293" t="s">
        <v>163</v>
      </c>
      <c r="G4676" s="293" t="s">
        <v>7</v>
      </c>
      <c r="H4676" s="544" t="s">
        <v>8296</v>
      </c>
      <c r="I4676" s="293" t="s">
        <v>280</v>
      </c>
      <c r="J4676" s="256" t="s">
        <v>4131</v>
      </c>
      <c r="K4676" s="293" t="s">
        <v>1751</v>
      </c>
      <c r="L4676" s="251" t="s">
        <v>8323</v>
      </c>
      <c r="M4676" s="298" t="s">
        <v>5646</v>
      </c>
      <c r="N4676" s="353">
        <v>610</v>
      </c>
      <c r="O4676" s="296"/>
      <c r="P4676" s="297"/>
      <c r="Q4676" s="293"/>
      <c r="R4676" s="293"/>
      <c r="S4676" s="293"/>
    </row>
    <row r="4677" spans="2:19" ht="15">
      <c r="B4677" s="247">
        <f t="shared" si="61"/>
        <v>8059</v>
      </c>
      <c r="C4677" s="293" t="s">
        <v>7253</v>
      </c>
      <c r="D4677" s="294" t="s">
        <v>7308</v>
      </c>
      <c r="E4677" s="267">
        <v>3472</v>
      </c>
      <c r="F4677" s="293" t="s">
        <v>255</v>
      </c>
      <c r="G4677" s="293" t="s">
        <v>7</v>
      </c>
      <c r="H4677" s="544">
        <v>45663</v>
      </c>
      <c r="I4677" s="293" t="s">
        <v>164</v>
      </c>
      <c r="J4677" s="256" t="s">
        <v>8171</v>
      </c>
      <c r="K4677" s="293" t="s">
        <v>1774</v>
      </c>
      <c r="L4677" s="251">
        <v>60125</v>
      </c>
      <c r="M4677" s="298" t="s">
        <v>7516</v>
      </c>
      <c r="N4677" s="353">
        <v>781</v>
      </c>
      <c r="O4677" s="296"/>
      <c r="P4677" s="297"/>
      <c r="Q4677" s="293"/>
      <c r="R4677" s="293"/>
      <c r="S4677" s="293"/>
    </row>
    <row r="4678" spans="2:19" ht="15">
      <c r="B4678" s="247">
        <f t="shared" si="61"/>
        <v>8060</v>
      </c>
      <c r="C4678" s="293" t="s">
        <v>7253</v>
      </c>
      <c r="D4678" s="294" t="s">
        <v>7308</v>
      </c>
      <c r="E4678" s="267">
        <v>3472</v>
      </c>
      <c r="F4678" s="293" t="s">
        <v>255</v>
      </c>
      <c r="G4678" s="293" t="s">
        <v>7</v>
      </c>
      <c r="H4678" s="544" t="s">
        <v>8296</v>
      </c>
      <c r="I4678" s="293" t="s">
        <v>164</v>
      </c>
      <c r="J4678" s="256" t="s">
        <v>8326</v>
      </c>
      <c r="K4678" s="293" t="s">
        <v>1774</v>
      </c>
      <c r="L4678" s="251" t="s">
        <v>8324</v>
      </c>
      <c r="M4678" s="298" t="s">
        <v>7516</v>
      </c>
      <c r="N4678" s="353">
        <v>781</v>
      </c>
      <c r="O4678" s="296"/>
      <c r="P4678" s="297"/>
      <c r="Q4678" s="293"/>
      <c r="R4678" s="293"/>
      <c r="S4678" s="293"/>
    </row>
    <row r="4679" spans="2:19" ht="15">
      <c r="B4679" s="247">
        <f t="shared" si="61"/>
        <v>8061</v>
      </c>
      <c r="C4679" s="293" t="s">
        <v>7253</v>
      </c>
      <c r="D4679" s="294" t="s">
        <v>7255</v>
      </c>
      <c r="E4679" s="267">
        <v>3472</v>
      </c>
      <c r="F4679" s="293" t="s">
        <v>255</v>
      </c>
      <c r="G4679" s="293" t="s">
        <v>7</v>
      </c>
      <c r="H4679" s="544">
        <v>45663</v>
      </c>
      <c r="I4679" s="293" t="s">
        <v>164</v>
      </c>
      <c r="J4679" s="256" t="s">
        <v>8326</v>
      </c>
      <c r="K4679" s="293" t="s">
        <v>1774</v>
      </c>
      <c r="L4679" s="251">
        <v>3387939</v>
      </c>
      <c r="M4679" s="298" t="s">
        <v>7254</v>
      </c>
      <c r="N4679" s="353">
        <v>780</v>
      </c>
      <c r="O4679" s="296"/>
      <c r="P4679" s="297"/>
      <c r="Q4679" s="293"/>
      <c r="R4679" s="293"/>
      <c r="S4679" s="293"/>
    </row>
    <row r="4680" spans="2:19" ht="15">
      <c r="B4680" s="247">
        <f t="shared" si="61"/>
        <v>8062</v>
      </c>
      <c r="C4680" s="293" t="s">
        <v>7253</v>
      </c>
      <c r="D4680" s="294" t="s">
        <v>7270</v>
      </c>
      <c r="E4680" s="267">
        <v>3472</v>
      </c>
      <c r="F4680" s="293" t="s">
        <v>255</v>
      </c>
      <c r="G4680" s="293" t="s">
        <v>7</v>
      </c>
      <c r="H4680" s="544">
        <v>45663</v>
      </c>
      <c r="I4680" s="293" t="s">
        <v>164</v>
      </c>
      <c r="J4680" s="256" t="s">
        <v>8330</v>
      </c>
      <c r="K4680" s="293" t="s">
        <v>1774</v>
      </c>
      <c r="L4680" s="251">
        <v>1092227</v>
      </c>
      <c r="M4680" s="298" t="s">
        <v>7269</v>
      </c>
      <c r="N4680" s="353">
        <v>764</v>
      </c>
      <c r="O4680" s="296"/>
      <c r="P4680" s="297"/>
      <c r="Q4680" s="293"/>
      <c r="R4680" s="293"/>
      <c r="S4680" s="293"/>
    </row>
    <row r="4681" spans="2:19" ht="15">
      <c r="B4681" s="247">
        <f t="shared" si="61"/>
        <v>8063</v>
      </c>
      <c r="C4681" s="293" t="s">
        <v>7253</v>
      </c>
      <c r="D4681" s="294" t="s">
        <v>7282</v>
      </c>
      <c r="E4681" s="267">
        <v>3472</v>
      </c>
      <c r="F4681" s="293" t="s">
        <v>255</v>
      </c>
      <c r="G4681" s="293" t="s">
        <v>7</v>
      </c>
      <c r="H4681" s="544">
        <v>45663</v>
      </c>
      <c r="I4681" s="293" t="s">
        <v>164</v>
      </c>
      <c r="J4681" s="256" t="s">
        <v>8331</v>
      </c>
      <c r="K4681" s="293" t="s">
        <v>1774</v>
      </c>
      <c r="L4681" s="251">
        <v>1824</v>
      </c>
      <c r="M4681" s="298" t="s">
        <v>7281</v>
      </c>
      <c r="N4681" s="353">
        <v>771</v>
      </c>
      <c r="O4681" s="296"/>
      <c r="P4681" s="297"/>
      <c r="Q4681" s="293"/>
      <c r="R4681" s="293"/>
      <c r="S4681" s="293"/>
    </row>
    <row r="4682" spans="2:19" ht="15">
      <c r="B4682" s="247">
        <f t="shared" si="61"/>
        <v>8064</v>
      </c>
      <c r="C4682" s="293" t="s">
        <v>7253</v>
      </c>
      <c r="D4682" s="294" t="s">
        <v>7300</v>
      </c>
      <c r="E4682" s="267">
        <v>3472</v>
      </c>
      <c r="F4682" s="293" t="s">
        <v>255</v>
      </c>
      <c r="G4682" s="293" t="s">
        <v>7</v>
      </c>
      <c r="H4682" s="544">
        <v>45663</v>
      </c>
      <c r="I4682" s="293" t="s">
        <v>164</v>
      </c>
      <c r="J4682" s="256" t="s">
        <v>8332</v>
      </c>
      <c r="K4682" s="293" t="s">
        <v>1774</v>
      </c>
      <c r="L4682" s="251" t="s">
        <v>8020</v>
      </c>
      <c r="M4682" s="298" t="s">
        <v>7299</v>
      </c>
      <c r="N4682" s="353">
        <v>762</v>
      </c>
      <c r="O4682" s="296"/>
      <c r="P4682" s="297"/>
      <c r="Q4682" s="293"/>
      <c r="R4682" s="293"/>
      <c r="S4682" s="293"/>
    </row>
    <row r="4683" spans="2:19" ht="15">
      <c r="B4683" s="247">
        <f t="shared" si="61"/>
        <v>8065</v>
      </c>
      <c r="C4683" s="293" t="s">
        <v>294</v>
      </c>
      <c r="D4683" s="294" t="s">
        <v>8348</v>
      </c>
      <c r="E4683" s="267">
        <v>15000</v>
      </c>
      <c r="F4683" s="293" t="s">
        <v>255</v>
      </c>
      <c r="G4683" s="293" t="s">
        <v>7</v>
      </c>
      <c r="H4683" s="544" t="s">
        <v>8345</v>
      </c>
      <c r="I4683" s="293" t="s">
        <v>164</v>
      </c>
      <c r="J4683" s="256" t="s">
        <v>8350</v>
      </c>
      <c r="K4683" s="293" t="s">
        <v>1774</v>
      </c>
      <c r="L4683" s="251" t="s">
        <v>8352</v>
      </c>
      <c r="M4683" s="298" t="s">
        <v>8347</v>
      </c>
      <c r="N4683" s="353">
        <v>829</v>
      </c>
      <c r="O4683" s="296"/>
      <c r="P4683" s="297"/>
      <c r="Q4683" s="293"/>
      <c r="R4683" s="293"/>
      <c r="S4683" s="293"/>
    </row>
    <row r="4684" spans="2:19" ht="15">
      <c r="B4684" s="247">
        <f t="shared" si="61"/>
        <v>8066</v>
      </c>
      <c r="C4684" s="293" t="s">
        <v>429</v>
      </c>
      <c r="D4684" s="294" t="s">
        <v>8245</v>
      </c>
      <c r="E4684" s="267">
        <v>3497</v>
      </c>
      <c r="F4684" s="293" t="s">
        <v>865</v>
      </c>
      <c r="G4684" s="293" t="s">
        <v>4314</v>
      </c>
      <c r="H4684" s="544" t="s">
        <v>8345</v>
      </c>
      <c r="I4684" s="293" t="s">
        <v>164</v>
      </c>
      <c r="J4684" s="256" t="s">
        <v>3047</v>
      </c>
      <c r="K4684" s="293" t="s">
        <v>1770</v>
      </c>
      <c r="L4684" s="251" t="s">
        <v>8353</v>
      </c>
      <c r="M4684" s="298" t="s">
        <v>8216</v>
      </c>
      <c r="N4684" s="353">
        <v>819</v>
      </c>
      <c r="O4684" s="296"/>
      <c r="P4684" s="297"/>
      <c r="Q4684" s="293"/>
      <c r="R4684" s="293"/>
      <c r="S4684" s="293"/>
    </row>
    <row r="4685" spans="2:19" ht="15">
      <c r="B4685" s="247">
        <f t="shared" si="61"/>
        <v>8067</v>
      </c>
      <c r="C4685" s="293" t="s">
        <v>429</v>
      </c>
      <c r="D4685" s="294" t="s">
        <v>6467</v>
      </c>
      <c r="E4685" s="267">
        <v>7150</v>
      </c>
      <c r="F4685" s="293" t="s">
        <v>198</v>
      </c>
      <c r="G4685" s="293" t="s">
        <v>7</v>
      </c>
      <c r="H4685" s="544" t="s">
        <v>8346</v>
      </c>
      <c r="I4685" s="293" t="s">
        <v>164</v>
      </c>
      <c r="J4685" s="256" t="s">
        <v>8508</v>
      </c>
      <c r="K4685" s="293" t="s">
        <v>1749</v>
      </c>
      <c r="L4685" s="251" t="s">
        <v>8354</v>
      </c>
      <c r="M4685" s="298" t="s">
        <v>6466</v>
      </c>
      <c r="N4685" s="353">
        <v>582</v>
      </c>
      <c r="O4685" s="296"/>
      <c r="P4685" s="297"/>
      <c r="Q4685" s="293"/>
      <c r="R4685" s="293"/>
      <c r="S4685" s="293"/>
    </row>
    <row r="4686" spans="2:19" ht="15">
      <c r="B4686" s="247">
        <f t="shared" si="61"/>
        <v>8068</v>
      </c>
      <c r="C4686" s="293" t="s">
        <v>429</v>
      </c>
      <c r="D4686" s="294" t="s">
        <v>4482</v>
      </c>
      <c r="E4686" s="267">
        <v>5200</v>
      </c>
      <c r="F4686" s="293" t="s">
        <v>198</v>
      </c>
      <c r="G4686" s="293" t="s">
        <v>7</v>
      </c>
      <c r="H4686" s="544" t="s">
        <v>8346</v>
      </c>
      <c r="I4686" s="293" t="s">
        <v>164</v>
      </c>
      <c r="J4686" s="256" t="s">
        <v>8370</v>
      </c>
      <c r="K4686" s="293" t="s">
        <v>1749</v>
      </c>
      <c r="L4686" s="251" t="s">
        <v>8355</v>
      </c>
      <c r="M4686" s="298" t="s">
        <v>4479</v>
      </c>
      <c r="N4686" s="353">
        <v>492</v>
      </c>
      <c r="O4686" s="296"/>
      <c r="P4686" s="297"/>
      <c r="Q4686" s="293"/>
      <c r="R4686" s="293"/>
      <c r="S4686" s="293"/>
    </row>
    <row r="4687" spans="2:19" ht="15">
      <c r="B4687" s="247">
        <f t="shared" si="61"/>
        <v>8069</v>
      </c>
      <c r="C4687" s="293" t="s">
        <v>429</v>
      </c>
      <c r="D4687" s="294" t="s">
        <v>2222</v>
      </c>
      <c r="E4687" s="267">
        <v>5200</v>
      </c>
      <c r="F4687" s="293" t="s">
        <v>198</v>
      </c>
      <c r="G4687" s="293" t="s">
        <v>4314</v>
      </c>
      <c r="H4687" s="544" t="s">
        <v>8346</v>
      </c>
      <c r="I4687" s="293" t="s">
        <v>164</v>
      </c>
      <c r="J4687" s="256" t="s">
        <v>596</v>
      </c>
      <c r="K4687" s="293" t="s">
        <v>1749</v>
      </c>
      <c r="L4687" s="251" t="s">
        <v>8356</v>
      </c>
      <c r="M4687" s="298" t="s">
        <v>2013</v>
      </c>
      <c r="N4687" s="353">
        <v>728</v>
      </c>
      <c r="O4687" s="296"/>
      <c r="P4687" s="297"/>
      <c r="Q4687" s="293"/>
      <c r="R4687" s="293"/>
      <c r="S4687" s="293"/>
    </row>
    <row r="4688" spans="2:19" ht="15">
      <c r="B4688" s="247">
        <f t="shared" si="61"/>
        <v>8070</v>
      </c>
      <c r="C4688" s="293" t="s">
        <v>7253</v>
      </c>
      <c r="D4688" s="294" t="s">
        <v>7264</v>
      </c>
      <c r="E4688" s="267">
        <v>8000</v>
      </c>
      <c r="F4688" s="293" t="s">
        <v>255</v>
      </c>
      <c r="G4688" s="293" t="s">
        <v>7</v>
      </c>
      <c r="H4688" s="544" t="s">
        <v>8346</v>
      </c>
      <c r="I4688" s="293" t="s">
        <v>257</v>
      </c>
      <c r="J4688" s="256" t="s">
        <v>8363</v>
      </c>
      <c r="K4688" s="293" t="s">
        <v>1774</v>
      </c>
      <c r="L4688" s="251" t="s">
        <v>8357</v>
      </c>
      <c r="M4688" s="298" t="s">
        <v>7263</v>
      </c>
      <c r="N4688" s="353">
        <v>766</v>
      </c>
      <c r="O4688" s="296"/>
      <c r="P4688" s="297"/>
      <c r="Q4688" s="293"/>
      <c r="R4688" s="293"/>
      <c r="S4688" s="293"/>
    </row>
    <row r="4689" spans="2:19" ht="15">
      <c r="B4689" s="247">
        <f t="shared" si="61"/>
        <v>8071</v>
      </c>
      <c r="C4689" s="293" t="s">
        <v>7253</v>
      </c>
      <c r="D4689" s="294" t="s">
        <v>7261</v>
      </c>
      <c r="E4689" s="267">
        <v>8000</v>
      </c>
      <c r="F4689" s="293" t="s">
        <v>255</v>
      </c>
      <c r="G4689" s="293" t="s">
        <v>7</v>
      </c>
      <c r="H4689" s="544" t="s">
        <v>8346</v>
      </c>
      <c r="I4689" s="293" t="s">
        <v>257</v>
      </c>
      <c r="J4689" s="256" t="s">
        <v>8294</v>
      </c>
      <c r="K4689" s="293" t="s">
        <v>1774</v>
      </c>
      <c r="L4689" s="251" t="s">
        <v>8358</v>
      </c>
      <c r="M4689" s="298" t="s">
        <v>7260</v>
      </c>
      <c r="N4689" s="353">
        <v>769</v>
      </c>
      <c r="O4689" s="296"/>
      <c r="P4689" s="297"/>
      <c r="Q4689" s="293"/>
      <c r="R4689" s="293"/>
      <c r="S4689" s="293"/>
    </row>
    <row r="4690" spans="2:19" ht="15">
      <c r="B4690" s="247">
        <f t="shared" si="61"/>
        <v>8072</v>
      </c>
      <c r="C4690" s="293" t="s">
        <v>7253</v>
      </c>
      <c r="D4690" s="294" t="s">
        <v>7270</v>
      </c>
      <c r="E4690" s="267">
        <v>3472</v>
      </c>
      <c r="F4690" s="293" t="s">
        <v>255</v>
      </c>
      <c r="G4690" s="293" t="s">
        <v>7</v>
      </c>
      <c r="H4690" s="544" t="s">
        <v>8346</v>
      </c>
      <c r="I4690" s="293" t="s">
        <v>164</v>
      </c>
      <c r="J4690" s="256" t="s">
        <v>8362</v>
      </c>
      <c r="K4690" s="293" t="s">
        <v>1774</v>
      </c>
      <c r="L4690" s="251" t="s">
        <v>8359</v>
      </c>
      <c r="M4690" s="298" t="s">
        <v>7269</v>
      </c>
      <c r="N4690" s="353">
        <v>764</v>
      </c>
      <c r="O4690" s="296"/>
      <c r="P4690" s="297"/>
      <c r="Q4690" s="293"/>
      <c r="R4690" s="293"/>
      <c r="S4690" s="293"/>
    </row>
    <row r="4691" spans="2:19" ht="15">
      <c r="B4691" s="247">
        <f t="shared" si="61"/>
        <v>8073</v>
      </c>
      <c r="C4691" s="293" t="s">
        <v>7253</v>
      </c>
      <c r="D4691" s="294" t="s">
        <v>7291</v>
      </c>
      <c r="E4691" s="267">
        <v>3472</v>
      </c>
      <c r="F4691" s="293" t="s">
        <v>255</v>
      </c>
      <c r="G4691" s="293" t="s">
        <v>4405</v>
      </c>
      <c r="H4691" s="544" t="s">
        <v>8346</v>
      </c>
      <c r="I4691" s="293" t="s">
        <v>164</v>
      </c>
      <c r="J4691" s="256" t="s">
        <v>8362</v>
      </c>
      <c r="K4691" s="293" t="s">
        <v>1774</v>
      </c>
      <c r="L4691" s="251" t="s">
        <v>8360</v>
      </c>
      <c r="M4691" s="298" t="s">
        <v>7290</v>
      </c>
      <c r="N4691" s="353">
        <v>770</v>
      </c>
      <c r="O4691" s="296"/>
      <c r="P4691" s="297"/>
      <c r="Q4691" s="293"/>
      <c r="R4691" s="293"/>
      <c r="S4691" s="293"/>
    </row>
    <row r="4692" spans="2:19" ht="15">
      <c r="B4692" s="247">
        <f t="shared" si="61"/>
        <v>8074</v>
      </c>
      <c r="C4692" s="293" t="s">
        <v>7253</v>
      </c>
      <c r="D4692" s="294" t="s">
        <v>7250</v>
      </c>
      <c r="E4692" s="267">
        <v>3472</v>
      </c>
      <c r="F4692" s="293" t="s">
        <v>255</v>
      </c>
      <c r="G4692" s="293" t="s">
        <v>7</v>
      </c>
      <c r="H4692" s="544" t="s">
        <v>8316</v>
      </c>
      <c r="I4692" s="293" t="s">
        <v>164</v>
      </c>
      <c r="J4692" s="256" t="s">
        <v>8362</v>
      </c>
      <c r="K4692" s="293" t="s">
        <v>1774</v>
      </c>
      <c r="L4692" s="251" t="s">
        <v>8361</v>
      </c>
      <c r="M4692" s="298" t="s">
        <v>7249</v>
      </c>
      <c r="N4692" s="353">
        <v>773</v>
      </c>
      <c r="O4692" s="296"/>
      <c r="P4692" s="297"/>
      <c r="Q4692" s="293"/>
      <c r="R4692" s="293"/>
      <c r="S4692" s="293"/>
    </row>
    <row r="4693" spans="2:19" ht="15">
      <c r="B4693" s="247">
        <f t="shared" si="61"/>
        <v>8075</v>
      </c>
      <c r="C4693" s="293" t="s">
        <v>429</v>
      </c>
      <c r="D4693" s="294" t="s">
        <v>8365</v>
      </c>
      <c r="E4693" s="267">
        <v>2200</v>
      </c>
      <c r="F4693" s="293" t="s">
        <v>163</v>
      </c>
      <c r="G4693" s="293" t="s">
        <v>7</v>
      </c>
      <c r="H4693" s="544" t="s">
        <v>8367</v>
      </c>
      <c r="I4693" s="293" t="s">
        <v>164</v>
      </c>
      <c r="J4693" s="256" t="s">
        <v>8371</v>
      </c>
      <c r="K4693" s="293" t="s">
        <v>1751</v>
      </c>
      <c r="L4693" s="251" t="s">
        <v>8368</v>
      </c>
      <c r="M4693" s="298" t="s">
        <v>8364</v>
      </c>
      <c r="N4693" s="353">
        <v>830</v>
      </c>
      <c r="O4693" s="296"/>
      <c r="P4693" s="297"/>
      <c r="Q4693" s="293"/>
      <c r="R4693" s="293"/>
      <c r="S4693" s="293"/>
    </row>
    <row r="4694" spans="2:19" ht="15">
      <c r="B4694" s="247">
        <f t="shared" si="61"/>
        <v>8076</v>
      </c>
      <c r="C4694" s="293" t="s">
        <v>294</v>
      </c>
      <c r="D4694" s="294" t="s">
        <v>28</v>
      </c>
      <c r="E4694" s="267">
        <v>1300</v>
      </c>
      <c r="F4694" s="293" t="s">
        <v>198</v>
      </c>
      <c r="G4694" s="293" t="s">
        <v>7</v>
      </c>
      <c r="H4694" s="544" t="s">
        <v>8345</v>
      </c>
      <c r="I4694" s="293" t="s">
        <v>399</v>
      </c>
      <c r="J4694" s="256" t="s">
        <v>8294</v>
      </c>
      <c r="K4694" s="293" t="s">
        <v>1749</v>
      </c>
      <c r="L4694" s="251" t="s">
        <v>8369</v>
      </c>
      <c r="M4694" s="298" t="s">
        <v>2213</v>
      </c>
      <c r="N4694" s="353">
        <v>303</v>
      </c>
      <c r="O4694" s="296"/>
      <c r="P4694" s="297"/>
      <c r="Q4694" s="293"/>
      <c r="R4694" s="293"/>
      <c r="S4694" s="293"/>
    </row>
    <row r="4695" spans="2:19" ht="15">
      <c r="B4695" s="247">
        <f t="shared" si="61"/>
        <v>8077</v>
      </c>
      <c r="C4695" s="293" t="s">
        <v>429</v>
      </c>
      <c r="D4695" s="294" t="s">
        <v>6384</v>
      </c>
      <c r="E4695" s="267">
        <v>5200</v>
      </c>
      <c r="F4695" s="293" t="s">
        <v>198</v>
      </c>
      <c r="G4695" s="293" t="s">
        <v>7</v>
      </c>
      <c r="H4695" s="544" t="s">
        <v>8367</v>
      </c>
      <c r="I4695" s="293" t="s">
        <v>164</v>
      </c>
      <c r="J4695" s="256" t="s">
        <v>3223</v>
      </c>
      <c r="K4695" s="293" t="s">
        <v>1749</v>
      </c>
      <c r="L4695" s="251" t="s">
        <v>8372</v>
      </c>
      <c r="M4695" s="298" t="s">
        <v>6383</v>
      </c>
      <c r="N4695" s="353">
        <v>677</v>
      </c>
      <c r="O4695" s="296"/>
      <c r="P4695" s="297"/>
      <c r="Q4695" s="293"/>
      <c r="R4695" s="293"/>
      <c r="S4695" s="293"/>
    </row>
    <row r="4696" spans="2:19" ht="15">
      <c r="B4696" s="247">
        <f t="shared" si="61"/>
        <v>8078</v>
      </c>
      <c r="C4696" s="293" t="s">
        <v>429</v>
      </c>
      <c r="D4696" s="294" t="s">
        <v>8376</v>
      </c>
      <c r="E4696" s="267">
        <v>3497</v>
      </c>
      <c r="F4696" s="293" t="s">
        <v>198</v>
      </c>
      <c r="G4696" s="293" t="s">
        <v>4581</v>
      </c>
      <c r="H4696" s="544" t="s">
        <v>8379</v>
      </c>
      <c r="I4696" s="293" t="s">
        <v>164</v>
      </c>
      <c r="J4696" s="256" t="s">
        <v>165</v>
      </c>
      <c r="K4696" s="293" t="s">
        <v>1749</v>
      </c>
      <c r="L4696" s="251" t="s">
        <v>8380</v>
      </c>
      <c r="M4696" s="298" t="s">
        <v>8375</v>
      </c>
      <c r="N4696" s="353">
        <v>831</v>
      </c>
      <c r="O4696" s="296"/>
      <c r="P4696" s="297"/>
      <c r="Q4696" s="293"/>
      <c r="R4696" s="293"/>
      <c r="S4696" s="293"/>
    </row>
    <row r="4697" spans="2:19" ht="15">
      <c r="B4697" s="247">
        <f t="shared" si="61"/>
        <v>8079</v>
      </c>
      <c r="C4697" s="293" t="s">
        <v>429</v>
      </c>
      <c r="D4697" s="294" t="s">
        <v>8378</v>
      </c>
      <c r="E4697" s="267">
        <v>4308.13</v>
      </c>
      <c r="F4697" s="293" t="s">
        <v>198</v>
      </c>
      <c r="G4697" s="293" t="s">
        <v>7</v>
      </c>
      <c r="H4697" s="544" t="s">
        <v>8383</v>
      </c>
      <c r="I4697" s="293" t="s">
        <v>164</v>
      </c>
      <c r="J4697" s="256" t="s">
        <v>165</v>
      </c>
      <c r="K4697" s="293" t="s">
        <v>1749</v>
      </c>
      <c r="L4697" s="251" t="s">
        <v>8384</v>
      </c>
      <c r="M4697" s="298" t="s">
        <v>8377</v>
      </c>
      <c r="N4697" s="353">
        <v>832</v>
      </c>
      <c r="O4697" s="296"/>
      <c r="P4697" s="297"/>
      <c r="Q4697" s="293"/>
      <c r="R4697" s="293"/>
      <c r="S4697" s="293"/>
    </row>
    <row r="4698" spans="2:19" ht="15">
      <c r="B4698" s="247">
        <f t="shared" si="61"/>
        <v>8080</v>
      </c>
      <c r="C4698" s="293" t="s">
        <v>7253</v>
      </c>
      <c r="D4698" s="294" t="s">
        <v>7279</v>
      </c>
      <c r="E4698" s="267">
        <v>8000</v>
      </c>
      <c r="F4698" s="293" t="s">
        <v>255</v>
      </c>
      <c r="G4698" s="293" t="s">
        <v>7</v>
      </c>
      <c r="H4698" s="544" t="s">
        <v>8383</v>
      </c>
      <c r="I4698" s="293" t="s">
        <v>257</v>
      </c>
      <c r="J4698" s="256" t="s">
        <v>8294</v>
      </c>
      <c r="K4698" s="293" t="s">
        <v>1774</v>
      </c>
      <c r="L4698" s="251" t="s">
        <v>8409</v>
      </c>
      <c r="M4698" s="298" t="s">
        <v>7278</v>
      </c>
      <c r="N4698" s="353">
        <v>774</v>
      </c>
      <c r="O4698" s="296"/>
      <c r="P4698" s="297"/>
      <c r="Q4698" s="293"/>
      <c r="R4698" s="293"/>
      <c r="S4698" s="293"/>
    </row>
    <row r="4699" spans="2:19" ht="15">
      <c r="B4699" s="247">
        <f t="shared" si="61"/>
        <v>8081</v>
      </c>
      <c r="C4699" s="293" t="s">
        <v>429</v>
      </c>
      <c r="D4699" s="294" t="s">
        <v>7114</v>
      </c>
      <c r="E4699" s="267">
        <v>26000</v>
      </c>
      <c r="F4699" s="293" t="s">
        <v>295</v>
      </c>
      <c r="G4699" s="293" t="s">
        <v>4314</v>
      </c>
      <c r="H4699" s="544" t="s">
        <v>8385</v>
      </c>
      <c r="I4699" s="293" t="s">
        <v>224</v>
      </c>
      <c r="J4699" s="256" t="s">
        <v>4062</v>
      </c>
      <c r="K4699" s="293" t="s">
        <v>1769</v>
      </c>
      <c r="L4699" s="251" t="s">
        <v>8410</v>
      </c>
      <c r="M4699" s="298" t="s">
        <v>7113</v>
      </c>
      <c r="N4699" s="353">
        <v>751</v>
      </c>
      <c r="O4699" s="296"/>
      <c r="P4699" s="297"/>
      <c r="Q4699" s="293"/>
      <c r="R4699" s="293"/>
      <c r="S4699" s="293"/>
    </row>
    <row r="4700" spans="2:19" ht="15">
      <c r="B4700" s="247">
        <f t="shared" si="61"/>
        <v>8082</v>
      </c>
      <c r="C4700" s="293" t="s">
        <v>429</v>
      </c>
      <c r="D4700" s="294" t="s">
        <v>2003</v>
      </c>
      <c r="E4700" s="267">
        <v>650</v>
      </c>
      <c r="F4700" s="293" t="s">
        <v>163</v>
      </c>
      <c r="G4700" s="293" t="s">
        <v>7</v>
      </c>
      <c r="H4700" s="544" t="s">
        <v>8386</v>
      </c>
      <c r="I4700" s="293" t="s">
        <v>224</v>
      </c>
      <c r="J4700" s="256" t="s">
        <v>8422</v>
      </c>
      <c r="K4700" s="293" t="s">
        <v>1751</v>
      </c>
      <c r="L4700" s="251" t="s">
        <v>8411</v>
      </c>
      <c r="M4700" s="298" t="s">
        <v>2002</v>
      </c>
      <c r="N4700" s="353">
        <v>339</v>
      </c>
      <c r="O4700" s="296"/>
      <c r="P4700" s="297"/>
      <c r="Q4700" s="293"/>
      <c r="R4700" s="293"/>
      <c r="S4700" s="293"/>
    </row>
    <row r="4701" spans="2:19" ht="15">
      <c r="B4701" s="247">
        <f t="shared" si="61"/>
        <v>8083</v>
      </c>
      <c r="C4701" s="293" t="s">
        <v>429</v>
      </c>
      <c r="D4701" s="294" t="s">
        <v>2003</v>
      </c>
      <c r="E4701" s="267">
        <v>4350</v>
      </c>
      <c r="F4701" s="293" t="s">
        <v>163</v>
      </c>
      <c r="G4701" s="293" t="s">
        <v>7</v>
      </c>
      <c r="H4701" s="544" t="s">
        <v>8386</v>
      </c>
      <c r="I4701" s="293" t="s">
        <v>224</v>
      </c>
      <c r="J4701" s="256" t="s">
        <v>5018</v>
      </c>
      <c r="K4701" s="293" t="s">
        <v>1751</v>
      </c>
      <c r="L4701" s="251" t="s">
        <v>8412</v>
      </c>
      <c r="M4701" s="298" t="s">
        <v>2002</v>
      </c>
      <c r="N4701" s="353">
        <v>339</v>
      </c>
      <c r="O4701" s="296"/>
      <c r="P4701" s="297"/>
      <c r="Q4701" s="293"/>
      <c r="R4701" s="293"/>
      <c r="S4701" s="293"/>
    </row>
    <row r="4702" spans="2:19" ht="15">
      <c r="B4702" s="247">
        <f t="shared" si="61"/>
        <v>8084</v>
      </c>
      <c r="C4702" s="293" t="s">
        <v>7253</v>
      </c>
      <c r="D4702" s="294" t="s">
        <v>8457</v>
      </c>
      <c r="E4702" s="267">
        <v>8000</v>
      </c>
      <c r="F4702" s="293" t="s">
        <v>255</v>
      </c>
      <c r="G4702" s="293" t="s">
        <v>7</v>
      </c>
      <c r="H4702" s="544" t="s">
        <v>8386</v>
      </c>
      <c r="I4702" s="293" t="s">
        <v>257</v>
      </c>
      <c r="J4702" s="256" t="s">
        <v>8294</v>
      </c>
      <c r="K4702" s="293" t="s">
        <v>1774</v>
      </c>
      <c r="L4702" s="251" t="s">
        <v>8413</v>
      </c>
      <c r="M4702" s="298" t="s">
        <v>7734</v>
      </c>
      <c r="N4702" s="353">
        <v>791</v>
      </c>
      <c r="O4702" s="296"/>
      <c r="P4702" s="297"/>
      <c r="Q4702" s="293"/>
      <c r="R4702" s="293"/>
      <c r="S4702" s="293"/>
    </row>
    <row r="4703" spans="2:19" ht="15">
      <c r="B4703" s="247">
        <f t="shared" si="61"/>
        <v>8085</v>
      </c>
      <c r="C4703" s="293" t="s">
        <v>7253</v>
      </c>
      <c r="D4703" s="294" t="s">
        <v>7306</v>
      </c>
      <c r="E4703" s="267">
        <v>3472</v>
      </c>
      <c r="F4703" s="293" t="s">
        <v>255</v>
      </c>
      <c r="G4703" s="293" t="s">
        <v>7</v>
      </c>
      <c r="H4703" s="544" t="s">
        <v>8387</v>
      </c>
      <c r="I4703" s="293" t="s">
        <v>164</v>
      </c>
      <c r="J4703" s="256" t="s">
        <v>8423</v>
      </c>
      <c r="K4703" s="293" t="s">
        <v>1774</v>
      </c>
      <c r="L4703" s="251" t="s">
        <v>8414</v>
      </c>
      <c r="M4703" s="298" t="s">
        <v>7305</v>
      </c>
      <c r="N4703" s="353">
        <v>763</v>
      </c>
      <c r="O4703" s="296"/>
      <c r="P4703" s="297"/>
      <c r="Q4703" s="293"/>
      <c r="R4703" s="293"/>
      <c r="S4703" s="293"/>
    </row>
    <row r="4704" spans="2:19" ht="15">
      <c r="B4704" s="247">
        <f t="shared" si="61"/>
        <v>8086</v>
      </c>
      <c r="C4704" s="293" t="s">
        <v>7253</v>
      </c>
      <c r="D4704" s="294" t="s">
        <v>7306</v>
      </c>
      <c r="E4704" s="267">
        <v>3472</v>
      </c>
      <c r="F4704" s="293" t="s">
        <v>255</v>
      </c>
      <c r="G4704" s="293" t="s">
        <v>7</v>
      </c>
      <c r="H4704" s="544" t="s">
        <v>8387</v>
      </c>
      <c r="I4704" s="293" t="s">
        <v>164</v>
      </c>
      <c r="J4704" s="256" t="s">
        <v>8424</v>
      </c>
      <c r="K4704" s="293" t="s">
        <v>1774</v>
      </c>
      <c r="L4704" s="251" t="s">
        <v>8415</v>
      </c>
      <c r="M4704" s="298" t="s">
        <v>7305</v>
      </c>
      <c r="N4704" s="353">
        <v>763</v>
      </c>
      <c r="O4704" s="296"/>
      <c r="P4704" s="297"/>
      <c r="Q4704" s="293"/>
      <c r="R4704" s="293"/>
      <c r="S4704" s="293"/>
    </row>
    <row r="4705" spans="1:19" ht="15">
      <c r="B4705" s="247">
        <f t="shared" si="61"/>
        <v>8087</v>
      </c>
      <c r="C4705" s="293" t="s">
        <v>7253</v>
      </c>
      <c r="D4705" s="294" t="s">
        <v>7306</v>
      </c>
      <c r="E4705" s="267">
        <v>3472</v>
      </c>
      <c r="F4705" s="293" t="s">
        <v>255</v>
      </c>
      <c r="G4705" s="293" t="s">
        <v>7</v>
      </c>
      <c r="H4705" s="544" t="s">
        <v>8387</v>
      </c>
      <c r="I4705" s="293" t="s">
        <v>164</v>
      </c>
      <c r="J4705" s="256" t="s">
        <v>8309</v>
      </c>
      <c r="K4705" s="293" t="s">
        <v>1774</v>
      </c>
      <c r="L4705" s="251" t="s">
        <v>8416</v>
      </c>
      <c r="M4705" s="298" t="s">
        <v>7305</v>
      </c>
      <c r="N4705" s="353">
        <v>763</v>
      </c>
      <c r="O4705" s="296"/>
      <c r="P4705" s="297"/>
      <c r="Q4705" s="293"/>
      <c r="R4705" s="293"/>
      <c r="S4705" s="293"/>
    </row>
    <row r="4706" spans="1:19" ht="15">
      <c r="B4706" s="247">
        <f t="shared" si="61"/>
        <v>8088</v>
      </c>
      <c r="C4706" s="293" t="s">
        <v>429</v>
      </c>
      <c r="D4706" s="294" t="s">
        <v>4922</v>
      </c>
      <c r="E4706" s="455">
        <v>29000</v>
      </c>
      <c r="F4706" s="293" t="s">
        <v>198</v>
      </c>
      <c r="G4706" s="293" t="s">
        <v>7</v>
      </c>
      <c r="H4706" s="544" t="s">
        <v>8387</v>
      </c>
      <c r="I4706" s="293" t="s">
        <v>224</v>
      </c>
      <c r="J4706" s="256" t="s">
        <v>8294</v>
      </c>
      <c r="K4706" s="293" t="s">
        <v>1749</v>
      </c>
      <c r="L4706" s="251" t="s">
        <v>8417</v>
      </c>
      <c r="M4706" s="298" t="s">
        <v>4921</v>
      </c>
      <c r="N4706" s="353">
        <v>572</v>
      </c>
      <c r="O4706" s="296"/>
      <c r="P4706" s="297"/>
      <c r="Q4706" s="293"/>
      <c r="R4706" s="293"/>
      <c r="S4706" s="293"/>
    </row>
    <row r="4707" spans="1:19" ht="15">
      <c r="B4707" s="247">
        <f t="shared" si="61"/>
        <v>8089</v>
      </c>
      <c r="C4707" s="293" t="s">
        <v>7253</v>
      </c>
      <c r="D4707" s="294" t="s">
        <v>7282</v>
      </c>
      <c r="E4707" s="455">
        <v>3472</v>
      </c>
      <c r="F4707" s="293" t="s">
        <v>255</v>
      </c>
      <c r="G4707" s="293" t="s">
        <v>7</v>
      </c>
      <c r="H4707" s="544" t="s">
        <v>8383</v>
      </c>
      <c r="I4707" s="293" t="s">
        <v>164</v>
      </c>
      <c r="J4707" s="256" t="s">
        <v>8425</v>
      </c>
      <c r="K4707" s="293" t="s">
        <v>1774</v>
      </c>
      <c r="L4707" s="251" t="s">
        <v>8418</v>
      </c>
      <c r="M4707" s="298" t="s">
        <v>7281</v>
      </c>
      <c r="N4707" s="353">
        <v>771</v>
      </c>
      <c r="O4707" s="296"/>
      <c r="P4707" s="297"/>
      <c r="Q4707" s="293"/>
      <c r="R4707" s="293"/>
      <c r="S4707" s="293"/>
    </row>
    <row r="4708" spans="1:19" ht="15">
      <c r="B4708" s="247">
        <f t="shared" si="61"/>
        <v>8090</v>
      </c>
      <c r="C4708" s="293" t="s">
        <v>429</v>
      </c>
      <c r="D4708" s="294" t="s">
        <v>6727</v>
      </c>
      <c r="E4708" s="455">
        <v>6994</v>
      </c>
      <c r="F4708" s="293" t="s">
        <v>865</v>
      </c>
      <c r="G4708" s="293" t="s">
        <v>7</v>
      </c>
      <c r="H4708" s="544" t="s">
        <v>8383</v>
      </c>
      <c r="I4708" s="293" t="s">
        <v>164</v>
      </c>
      <c r="J4708" s="256" t="s">
        <v>3910</v>
      </c>
      <c r="K4708" s="293" t="s">
        <v>1770</v>
      </c>
      <c r="L4708" s="251" t="s">
        <v>8419</v>
      </c>
      <c r="M4708" s="298" t="s">
        <v>6726</v>
      </c>
      <c r="N4708" s="353">
        <v>700</v>
      </c>
      <c r="O4708" s="296"/>
      <c r="P4708" s="297"/>
      <c r="Q4708" s="293"/>
      <c r="R4708" s="293"/>
      <c r="S4708" s="293"/>
    </row>
    <row r="4709" spans="1:19" ht="15">
      <c r="A4709" s="28" t="s">
        <v>8427</v>
      </c>
      <c r="B4709" s="247">
        <f t="shared" si="61"/>
        <v>8091</v>
      </c>
      <c r="C4709" s="293" t="s">
        <v>7253</v>
      </c>
      <c r="D4709" s="294" t="s">
        <v>7258</v>
      </c>
      <c r="E4709" s="455">
        <v>3472</v>
      </c>
      <c r="F4709" s="293" t="s">
        <v>255</v>
      </c>
      <c r="G4709" s="293" t="s">
        <v>7</v>
      </c>
      <c r="H4709" s="544" t="s">
        <v>8383</v>
      </c>
      <c r="I4709" s="293" t="s">
        <v>164</v>
      </c>
      <c r="J4709" s="256" t="s">
        <v>8326</v>
      </c>
      <c r="K4709" s="293" t="s">
        <v>1774</v>
      </c>
      <c r="L4709" s="251" t="s">
        <v>8420</v>
      </c>
      <c r="M4709" s="298" t="s">
        <v>7257</v>
      </c>
      <c r="N4709" s="353">
        <v>772</v>
      </c>
      <c r="O4709" s="296"/>
      <c r="P4709" s="297"/>
      <c r="Q4709" s="293"/>
      <c r="R4709" s="293"/>
      <c r="S4709" s="293"/>
    </row>
    <row r="4710" spans="1:19" ht="15">
      <c r="B4710" s="247" t="s">
        <v>8428</v>
      </c>
      <c r="C4710" s="293" t="s">
        <v>429</v>
      </c>
      <c r="D4710" s="294" t="s">
        <v>4837</v>
      </c>
      <c r="E4710" s="267">
        <v>5000</v>
      </c>
      <c r="F4710" s="293" t="s">
        <v>518</v>
      </c>
      <c r="G4710" s="293" t="s">
        <v>7</v>
      </c>
      <c r="H4710" s="544">
        <v>45712</v>
      </c>
      <c r="I4710" s="293" t="s">
        <v>634</v>
      </c>
      <c r="J4710" s="256" t="s">
        <v>694</v>
      </c>
      <c r="K4710" s="293" t="s">
        <v>1771</v>
      </c>
      <c r="L4710" s="251">
        <v>7827</v>
      </c>
      <c r="M4710" s="298" t="s">
        <v>4836</v>
      </c>
      <c r="N4710" s="353">
        <v>563</v>
      </c>
      <c r="O4710" s="296"/>
      <c r="P4710" s="297"/>
      <c r="Q4710" s="293"/>
      <c r="R4710" s="293"/>
      <c r="S4710" s="293"/>
    </row>
    <row r="4711" spans="1:19" ht="15">
      <c r="B4711" s="247">
        <f>B4709+1</f>
        <v>8092</v>
      </c>
      <c r="C4711" s="293" t="s">
        <v>429</v>
      </c>
      <c r="D4711" s="294" t="s">
        <v>6944</v>
      </c>
      <c r="E4711" s="455">
        <v>3497</v>
      </c>
      <c r="F4711" s="293" t="s">
        <v>865</v>
      </c>
      <c r="G4711" s="293" t="s">
        <v>7</v>
      </c>
      <c r="H4711" s="544" t="s">
        <v>8435</v>
      </c>
      <c r="I4711" s="293" t="s">
        <v>164</v>
      </c>
      <c r="J4711" s="256" t="s">
        <v>3188</v>
      </c>
      <c r="K4711" s="293" t="s">
        <v>1770</v>
      </c>
      <c r="L4711" s="251" t="s">
        <v>8436</v>
      </c>
      <c r="M4711" s="298" t="s">
        <v>6943</v>
      </c>
      <c r="N4711" s="353">
        <v>724</v>
      </c>
      <c r="O4711" s="296"/>
      <c r="P4711" s="297"/>
      <c r="Q4711" s="293"/>
      <c r="R4711" s="293"/>
      <c r="S4711" s="293"/>
    </row>
    <row r="4712" spans="1:19" ht="15">
      <c r="B4712" s="247">
        <f t="shared" si="61"/>
        <v>8093</v>
      </c>
      <c r="C4712" s="293" t="s">
        <v>429</v>
      </c>
      <c r="D4712" s="294" t="s">
        <v>6944</v>
      </c>
      <c r="E4712" s="455">
        <v>3497</v>
      </c>
      <c r="F4712" s="293" t="s">
        <v>865</v>
      </c>
      <c r="G4712" s="293" t="s">
        <v>7</v>
      </c>
      <c r="H4712" s="544" t="s">
        <v>8435</v>
      </c>
      <c r="I4712" s="293" t="s">
        <v>164</v>
      </c>
      <c r="J4712" s="256" t="s">
        <v>3166</v>
      </c>
      <c r="K4712" s="293" t="s">
        <v>1770</v>
      </c>
      <c r="L4712" s="251" t="s">
        <v>8437</v>
      </c>
      <c r="M4712" s="298" t="s">
        <v>6943</v>
      </c>
      <c r="N4712" s="353">
        <v>724</v>
      </c>
      <c r="O4712" s="296"/>
      <c r="P4712" s="297"/>
      <c r="Q4712" s="293"/>
      <c r="R4712" s="293"/>
      <c r="S4712" s="293"/>
    </row>
    <row r="4713" spans="1:19" ht="15">
      <c r="B4713" s="247">
        <f t="shared" si="61"/>
        <v>8094</v>
      </c>
      <c r="C4713" s="293" t="s">
        <v>7253</v>
      </c>
      <c r="D4713" s="294" t="s">
        <v>7255</v>
      </c>
      <c r="E4713" s="455">
        <v>4000</v>
      </c>
      <c r="F4713" s="293" t="s">
        <v>255</v>
      </c>
      <c r="G4713" s="293" t="s">
        <v>7</v>
      </c>
      <c r="H4713" s="544" t="s">
        <v>8432</v>
      </c>
      <c r="I4713" s="293" t="s">
        <v>257</v>
      </c>
      <c r="J4713" s="256" t="s">
        <v>2423</v>
      </c>
      <c r="K4713" s="293" t="s">
        <v>1774</v>
      </c>
      <c r="L4713" s="251" t="s">
        <v>8438</v>
      </c>
      <c r="M4713" s="298" t="s">
        <v>7254</v>
      </c>
      <c r="N4713" s="353">
        <v>780</v>
      </c>
      <c r="O4713" s="296"/>
      <c r="P4713" s="297"/>
      <c r="Q4713" s="293"/>
      <c r="R4713" s="293"/>
      <c r="S4713" s="293"/>
    </row>
    <row r="4714" spans="1:19" ht="15">
      <c r="B4714" s="247">
        <f t="shared" si="61"/>
        <v>8095</v>
      </c>
      <c r="C4714" s="293" t="s">
        <v>429</v>
      </c>
      <c r="D4714" s="294" t="s">
        <v>3420</v>
      </c>
      <c r="E4714" s="455">
        <v>2275</v>
      </c>
      <c r="F4714" s="293" t="s">
        <v>518</v>
      </c>
      <c r="G4714" s="293" t="s">
        <v>7</v>
      </c>
      <c r="H4714" s="544" t="s">
        <v>8432</v>
      </c>
      <c r="I4714" s="293" t="s">
        <v>164</v>
      </c>
      <c r="J4714" s="256" t="s">
        <v>3608</v>
      </c>
      <c r="K4714" s="293" t="s">
        <v>1771</v>
      </c>
      <c r="L4714" s="251" t="s">
        <v>8439</v>
      </c>
      <c r="M4714" s="298" t="s">
        <v>92</v>
      </c>
      <c r="N4714" s="353">
        <v>820</v>
      </c>
      <c r="O4714" s="296"/>
      <c r="P4714" s="297"/>
      <c r="Q4714" s="293"/>
      <c r="R4714" s="293"/>
      <c r="S4714" s="293"/>
    </row>
    <row r="4715" spans="1:19" ht="15">
      <c r="B4715" s="247">
        <f t="shared" si="61"/>
        <v>8096</v>
      </c>
      <c r="C4715" s="293" t="s">
        <v>429</v>
      </c>
      <c r="D4715" s="294" t="s">
        <v>557</v>
      </c>
      <c r="E4715" s="455">
        <v>5200</v>
      </c>
      <c r="F4715" s="293" t="s">
        <v>198</v>
      </c>
      <c r="G4715" s="293" t="s">
        <v>7</v>
      </c>
      <c r="H4715" s="544" t="s">
        <v>8432</v>
      </c>
      <c r="I4715" s="293" t="s">
        <v>164</v>
      </c>
      <c r="J4715" s="256" t="s">
        <v>3552</v>
      </c>
      <c r="K4715" s="293" t="s">
        <v>1749</v>
      </c>
      <c r="L4715" s="251" t="s">
        <v>8440</v>
      </c>
      <c r="M4715" s="298" t="s">
        <v>127</v>
      </c>
      <c r="N4715" s="353">
        <v>577</v>
      </c>
      <c r="O4715" s="296"/>
      <c r="P4715" s="297"/>
      <c r="Q4715" s="293"/>
      <c r="R4715" s="293"/>
      <c r="S4715" s="293"/>
    </row>
    <row r="4716" spans="1:19" ht="15">
      <c r="B4716" s="247">
        <f t="shared" si="61"/>
        <v>8097</v>
      </c>
      <c r="C4716" s="293" t="s">
        <v>429</v>
      </c>
      <c r="D4716" s="294" t="s">
        <v>6384</v>
      </c>
      <c r="E4716" s="455">
        <v>5200</v>
      </c>
      <c r="F4716" s="293" t="s">
        <v>198</v>
      </c>
      <c r="G4716" s="293" t="s">
        <v>7</v>
      </c>
      <c r="H4716" s="544" t="s">
        <v>8432</v>
      </c>
      <c r="I4716" s="293" t="s">
        <v>164</v>
      </c>
      <c r="J4716" s="256" t="s">
        <v>3000</v>
      </c>
      <c r="K4716" s="293" t="s">
        <v>1749</v>
      </c>
      <c r="L4716" s="251" t="s">
        <v>8450</v>
      </c>
      <c r="M4716" s="298" t="s">
        <v>6383</v>
      </c>
      <c r="N4716" s="353">
        <v>677</v>
      </c>
      <c r="O4716" s="296"/>
      <c r="P4716" s="297"/>
      <c r="Q4716" s="293"/>
      <c r="R4716" s="293"/>
      <c r="S4716" s="293"/>
    </row>
    <row r="4717" spans="1:19" ht="15">
      <c r="B4717" s="247">
        <f t="shared" si="61"/>
        <v>8098</v>
      </c>
      <c r="C4717" s="293" t="s">
        <v>7253</v>
      </c>
      <c r="D4717" s="294" t="s">
        <v>7267</v>
      </c>
      <c r="E4717" s="455">
        <v>8000</v>
      </c>
      <c r="F4717" s="293" t="s">
        <v>255</v>
      </c>
      <c r="G4717" s="293" t="s">
        <v>7</v>
      </c>
      <c r="H4717" s="544" t="s">
        <v>8433</v>
      </c>
      <c r="I4717" s="293" t="s">
        <v>257</v>
      </c>
      <c r="J4717" s="256" t="s">
        <v>8294</v>
      </c>
      <c r="K4717" s="293" t="s">
        <v>1774</v>
      </c>
      <c r="L4717" s="251" t="s">
        <v>8441</v>
      </c>
      <c r="M4717" s="298" t="s">
        <v>7266</v>
      </c>
      <c r="N4717" s="353">
        <v>782</v>
      </c>
      <c r="O4717" s="296"/>
      <c r="P4717" s="297"/>
      <c r="Q4717" s="293"/>
      <c r="R4717" s="293"/>
      <c r="S4717" s="293"/>
    </row>
    <row r="4718" spans="1:19" ht="15">
      <c r="B4718" s="247">
        <f t="shared" si="61"/>
        <v>8099</v>
      </c>
      <c r="C4718" s="293" t="s">
        <v>429</v>
      </c>
      <c r="D4718" s="294" t="s">
        <v>5139</v>
      </c>
      <c r="E4718" s="455">
        <v>3497</v>
      </c>
      <c r="F4718" s="293" t="s">
        <v>865</v>
      </c>
      <c r="G4718" s="293" t="s">
        <v>7</v>
      </c>
      <c r="H4718" s="544" t="s">
        <v>8434</v>
      </c>
      <c r="I4718" s="293" t="s">
        <v>164</v>
      </c>
      <c r="J4718" s="256" t="s">
        <v>2062</v>
      </c>
      <c r="K4718" s="293" t="s">
        <v>1770</v>
      </c>
      <c r="L4718" s="251" t="s">
        <v>8442</v>
      </c>
      <c r="M4718" s="298" t="s">
        <v>2871</v>
      </c>
      <c r="N4718" s="353">
        <v>800</v>
      </c>
      <c r="O4718" s="296"/>
      <c r="P4718" s="297"/>
      <c r="Q4718" s="293"/>
      <c r="R4718" s="293"/>
      <c r="S4718" s="293"/>
    </row>
    <row r="4719" spans="1:19" ht="15">
      <c r="B4719" s="247">
        <f t="shared" si="61"/>
        <v>8100</v>
      </c>
      <c r="C4719" s="293" t="s">
        <v>429</v>
      </c>
      <c r="D4719" s="294" t="s">
        <v>5139</v>
      </c>
      <c r="E4719" s="455">
        <v>3497</v>
      </c>
      <c r="F4719" s="293" t="s">
        <v>865</v>
      </c>
      <c r="G4719" s="293" t="s">
        <v>7</v>
      </c>
      <c r="H4719" s="544" t="s">
        <v>8434</v>
      </c>
      <c r="I4719" s="293" t="s">
        <v>164</v>
      </c>
      <c r="J4719" s="256" t="s">
        <v>3273</v>
      </c>
      <c r="K4719" s="293" t="s">
        <v>1770</v>
      </c>
      <c r="L4719" s="251" t="s">
        <v>8443</v>
      </c>
      <c r="M4719" s="298" t="s">
        <v>2871</v>
      </c>
      <c r="N4719" s="353">
        <v>800</v>
      </c>
      <c r="O4719" s="296"/>
      <c r="P4719" s="297"/>
      <c r="Q4719" s="293"/>
      <c r="R4719" s="293"/>
      <c r="S4719" s="293"/>
    </row>
    <row r="4720" spans="1:19" ht="15">
      <c r="B4720" s="247">
        <f t="shared" si="61"/>
        <v>8101</v>
      </c>
      <c r="C4720" s="293" t="s">
        <v>294</v>
      </c>
      <c r="D4720" s="294" t="s">
        <v>8448</v>
      </c>
      <c r="E4720" s="455">
        <v>1500</v>
      </c>
      <c r="F4720" s="293" t="s">
        <v>255</v>
      </c>
      <c r="G4720" s="293" t="s">
        <v>7</v>
      </c>
      <c r="H4720" s="544" t="s">
        <v>8434</v>
      </c>
      <c r="I4720" s="293" t="s">
        <v>187</v>
      </c>
      <c r="J4720" s="256" t="s">
        <v>1774</v>
      </c>
      <c r="K4720" s="293" t="s">
        <v>1774</v>
      </c>
      <c r="L4720" s="251" t="s">
        <v>8444</v>
      </c>
      <c r="M4720" s="298" t="s">
        <v>8447</v>
      </c>
      <c r="N4720" s="353">
        <v>840</v>
      </c>
      <c r="O4720" s="296" t="s">
        <v>8570</v>
      </c>
      <c r="P4720" s="297" t="s">
        <v>8630</v>
      </c>
      <c r="Q4720" s="293"/>
      <c r="R4720" s="293"/>
      <c r="S4720" s="293"/>
    </row>
    <row r="4721" spans="1:19" ht="15">
      <c r="B4721" s="247">
        <f t="shared" si="61"/>
        <v>8102</v>
      </c>
      <c r="C4721" s="293" t="s">
        <v>7253</v>
      </c>
      <c r="D4721" s="294" t="s">
        <v>7250</v>
      </c>
      <c r="E4721" s="455">
        <v>8000</v>
      </c>
      <c r="F4721" s="293" t="s">
        <v>255</v>
      </c>
      <c r="G4721" s="293" t="s">
        <v>7</v>
      </c>
      <c r="H4721" s="544" t="s">
        <v>8434</v>
      </c>
      <c r="I4721" s="293" t="s">
        <v>257</v>
      </c>
      <c r="J4721" s="256" t="s">
        <v>8294</v>
      </c>
      <c r="K4721" s="293" t="s">
        <v>1774</v>
      </c>
      <c r="L4721" s="251" t="s">
        <v>8445</v>
      </c>
      <c r="M4721" s="298" t="s">
        <v>7249</v>
      </c>
      <c r="N4721" s="353">
        <v>773</v>
      </c>
      <c r="O4721" s="296"/>
      <c r="P4721" s="297"/>
      <c r="Q4721" s="293"/>
      <c r="R4721" s="293"/>
      <c r="S4721" s="293"/>
    </row>
    <row r="4722" spans="1:19" ht="15">
      <c r="B4722" s="247">
        <f t="shared" si="61"/>
        <v>8103</v>
      </c>
      <c r="C4722" s="293" t="s">
        <v>7253</v>
      </c>
      <c r="D4722" s="294" t="s">
        <v>7300</v>
      </c>
      <c r="E4722" s="455">
        <v>8000</v>
      </c>
      <c r="F4722" s="293" t="s">
        <v>255</v>
      </c>
      <c r="G4722" s="293" t="s">
        <v>7</v>
      </c>
      <c r="H4722" s="544" t="s">
        <v>8434</v>
      </c>
      <c r="I4722" s="293" t="s">
        <v>257</v>
      </c>
      <c r="J4722" s="256" t="s">
        <v>8294</v>
      </c>
      <c r="K4722" s="293" t="s">
        <v>1774</v>
      </c>
      <c r="L4722" s="251" t="s">
        <v>8445</v>
      </c>
      <c r="M4722" s="298" t="s">
        <v>7299</v>
      </c>
      <c r="N4722" s="353">
        <v>762</v>
      </c>
      <c r="O4722" s="296"/>
      <c r="P4722" s="297"/>
      <c r="Q4722" s="293"/>
      <c r="R4722" s="293"/>
      <c r="S4722" s="293"/>
    </row>
    <row r="4723" spans="1:19" ht="17.25" customHeight="1">
      <c r="B4723" s="247">
        <f t="shared" si="61"/>
        <v>8104</v>
      </c>
      <c r="C4723" s="293" t="s">
        <v>294</v>
      </c>
      <c r="D4723" s="294" t="s">
        <v>6181</v>
      </c>
      <c r="E4723" s="455">
        <v>900</v>
      </c>
      <c r="F4723" s="293" t="s">
        <v>255</v>
      </c>
      <c r="G4723" s="293" t="s">
        <v>7</v>
      </c>
      <c r="H4723" s="544" t="s">
        <v>8426</v>
      </c>
      <c r="I4723" s="293" t="s">
        <v>402</v>
      </c>
      <c r="J4723" s="256" t="s">
        <v>4316</v>
      </c>
      <c r="K4723" s="293" t="s">
        <v>1774</v>
      </c>
      <c r="L4723" s="251" t="s">
        <v>8446</v>
      </c>
      <c r="M4723" s="298" t="s">
        <v>6180</v>
      </c>
      <c r="N4723" s="353">
        <v>651</v>
      </c>
      <c r="O4723" s="296"/>
      <c r="P4723" s="297"/>
      <c r="Q4723" s="293"/>
      <c r="R4723" s="293"/>
      <c r="S4723" s="293"/>
    </row>
    <row r="4724" spans="1:19" ht="30">
      <c r="B4724" s="247" t="s">
        <v>8545</v>
      </c>
      <c r="C4724" s="293" t="s">
        <v>7253</v>
      </c>
      <c r="D4724" s="294" t="s">
        <v>7285</v>
      </c>
      <c r="E4724" s="455">
        <v>3472</v>
      </c>
      <c r="F4724" s="293" t="s">
        <v>255</v>
      </c>
      <c r="G4724" s="293" t="s">
        <v>7</v>
      </c>
      <c r="H4724" s="544">
        <v>45709</v>
      </c>
      <c r="I4724" s="293" t="s">
        <v>164</v>
      </c>
      <c r="J4724" s="256" t="s">
        <v>8326</v>
      </c>
      <c r="K4724" s="293" t="s">
        <v>1774</v>
      </c>
      <c r="L4724" s="533" t="s">
        <v>8546</v>
      </c>
      <c r="M4724" s="298" t="s">
        <v>7284</v>
      </c>
      <c r="N4724" s="353">
        <v>775</v>
      </c>
      <c r="O4724" s="296"/>
      <c r="P4724" s="297"/>
      <c r="Q4724" s="293"/>
      <c r="R4724" s="293"/>
      <c r="S4724" s="293"/>
    </row>
    <row r="4725" spans="1:19" ht="15">
      <c r="B4725" s="247">
        <f>B4723+1</f>
        <v>8105</v>
      </c>
      <c r="C4725" s="293" t="s">
        <v>429</v>
      </c>
      <c r="D4725" s="294" t="s">
        <v>7114</v>
      </c>
      <c r="E4725" s="455">
        <v>26000</v>
      </c>
      <c r="F4725" s="293" t="s">
        <v>295</v>
      </c>
      <c r="G4725" s="293" t="s">
        <v>4314</v>
      </c>
      <c r="H4725" s="544" t="s">
        <v>8385</v>
      </c>
      <c r="I4725" s="293" t="s">
        <v>224</v>
      </c>
      <c r="J4725" s="256" t="s">
        <v>8294</v>
      </c>
      <c r="K4725" s="293" t="s">
        <v>1769</v>
      </c>
      <c r="L4725" s="251" t="s">
        <v>8410</v>
      </c>
      <c r="M4725" s="298" t="s">
        <v>7113</v>
      </c>
      <c r="N4725" s="353">
        <v>751</v>
      </c>
      <c r="O4725" s="296"/>
      <c r="P4725" s="297"/>
      <c r="Q4725" s="293"/>
      <c r="R4725" s="293"/>
      <c r="S4725" s="293"/>
    </row>
    <row r="4726" spans="1:19" ht="15">
      <c r="B4726" s="247">
        <f t="shared" si="61"/>
        <v>8106</v>
      </c>
      <c r="C4726" s="293" t="s">
        <v>429</v>
      </c>
      <c r="D4726" s="294" t="s">
        <v>4468</v>
      </c>
      <c r="E4726" s="455">
        <v>54382.8</v>
      </c>
      <c r="F4726" s="293" t="s">
        <v>2038</v>
      </c>
      <c r="G4726" s="293" t="s">
        <v>7</v>
      </c>
      <c r="H4726" s="544" t="s">
        <v>8458</v>
      </c>
      <c r="I4726" s="293" t="s">
        <v>164</v>
      </c>
      <c r="J4726" s="256" t="s">
        <v>8461</v>
      </c>
      <c r="K4726" s="293" t="s">
        <v>8483</v>
      </c>
      <c r="L4726" s="251" t="s">
        <v>8462</v>
      </c>
      <c r="M4726" s="298" t="s">
        <v>2834</v>
      </c>
      <c r="N4726" s="353">
        <v>411</v>
      </c>
      <c r="O4726" s="296" t="s">
        <v>8570</v>
      </c>
      <c r="P4726" s="297" t="s">
        <v>8575</v>
      </c>
      <c r="Q4726" s="293"/>
      <c r="R4726" s="293"/>
      <c r="S4726" s="293"/>
    </row>
    <row r="4727" spans="1:19" ht="15.6" thickBot="1">
      <c r="A4727" s="28" t="s">
        <v>8427</v>
      </c>
      <c r="B4727" s="247">
        <f t="shared" si="61"/>
        <v>8107</v>
      </c>
      <c r="C4727" s="293" t="s">
        <v>429</v>
      </c>
      <c r="D4727" s="294" t="s">
        <v>6467</v>
      </c>
      <c r="E4727" s="455">
        <v>6851.42</v>
      </c>
      <c r="F4727" s="293" t="s">
        <v>198</v>
      </c>
      <c r="G4727" s="293" t="s">
        <v>7</v>
      </c>
      <c r="H4727" s="544" t="s">
        <v>8458</v>
      </c>
      <c r="I4727" s="293" t="s">
        <v>164</v>
      </c>
      <c r="J4727" s="256" t="s">
        <v>8527</v>
      </c>
      <c r="K4727" s="293" t="s">
        <v>1749</v>
      </c>
      <c r="L4727" s="251" t="s">
        <v>8463</v>
      </c>
      <c r="M4727" s="298" t="s">
        <v>6466</v>
      </c>
      <c r="N4727" s="353">
        <v>582</v>
      </c>
      <c r="O4727" s="296" t="s">
        <v>8570</v>
      </c>
      <c r="P4727" s="297"/>
      <c r="Q4727" s="293"/>
      <c r="R4727" s="293"/>
      <c r="S4727" s="293"/>
    </row>
    <row r="4728" spans="1:19" ht="15.6" thickBot="1">
      <c r="A4728" s="28" t="s">
        <v>8427</v>
      </c>
      <c r="B4728" s="247" t="s">
        <v>8613</v>
      </c>
      <c r="C4728" s="293" t="s">
        <v>294</v>
      </c>
      <c r="D4728" s="294" t="s">
        <v>7535</v>
      </c>
      <c r="E4728" s="455">
        <v>50000</v>
      </c>
      <c r="F4728" s="293" t="s">
        <v>2050</v>
      </c>
      <c r="G4728" s="293" t="s">
        <v>1566</v>
      </c>
      <c r="H4728" s="544">
        <v>45719</v>
      </c>
      <c r="I4728" s="293" t="s">
        <v>164</v>
      </c>
      <c r="J4728" s="256" t="s">
        <v>8615</v>
      </c>
      <c r="K4728" s="293" t="s">
        <v>1772</v>
      </c>
      <c r="L4728" s="251">
        <v>7757</v>
      </c>
      <c r="M4728" s="706" t="s">
        <v>7534</v>
      </c>
      <c r="N4728" s="353">
        <v>789</v>
      </c>
      <c r="O4728" s="296"/>
      <c r="P4728" s="297"/>
      <c r="Q4728" s="293"/>
      <c r="R4728" s="293"/>
      <c r="S4728" s="293"/>
    </row>
    <row r="4729" spans="1:19" ht="15.6" thickBot="1">
      <c r="B4729" s="247" t="s">
        <v>8614</v>
      </c>
      <c r="C4729" s="293" t="s">
        <v>294</v>
      </c>
      <c r="D4729" s="294" t="s">
        <v>7535</v>
      </c>
      <c r="E4729" s="455">
        <v>532</v>
      </c>
      <c r="F4729" s="293" t="s">
        <v>2050</v>
      </c>
      <c r="G4729" s="293" t="s">
        <v>1566</v>
      </c>
      <c r="H4729" s="544">
        <v>45719</v>
      </c>
      <c r="I4729" s="293" t="s">
        <v>164</v>
      </c>
      <c r="J4729" s="256" t="s">
        <v>8615</v>
      </c>
      <c r="K4729" s="293" t="s">
        <v>1772</v>
      </c>
      <c r="L4729" s="251">
        <v>8233</v>
      </c>
      <c r="M4729" s="706" t="s">
        <v>7534</v>
      </c>
      <c r="N4729" s="353">
        <v>789</v>
      </c>
      <c r="O4729" s="296"/>
      <c r="P4729" s="297"/>
      <c r="Q4729" s="293"/>
      <c r="R4729" s="293"/>
      <c r="S4729" s="293"/>
    </row>
    <row r="4730" spans="1:19" ht="15">
      <c r="B4730" s="247">
        <f>B4727+1</f>
        <v>8108</v>
      </c>
      <c r="C4730" s="293" t="s">
        <v>7253</v>
      </c>
      <c r="D4730" s="294" t="s">
        <v>7258</v>
      </c>
      <c r="E4730" s="455">
        <v>3472</v>
      </c>
      <c r="F4730" s="293" t="s">
        <v>255</v>
      </c>
      <c r="G4730" s="293" t="s">
        <v>7</v>
      </c>
      <c r="H4730" s="544" t="s">
        <v>8459</v>
      </c>
      <c r="I4730" s="293" t="s">
        <v>164</v>
      </c>
      <c r="J4730" s="256" t="s">
        <v>8509</v>
      </c>
      <c r="K4730" s="293" t="s">
        <v>1774</v>
      </c>
      <c r="L4730" s="251" t="s">
        <v>8464</v>
      </c>
      <c r="M4730" s="298" t="s">
        <v>7257</v>
      </c>
      <c r="N4730" s="353">
        <v>772</v>
      </c>
      <c r="O4730" s="296" t="s">
        <v>8570</v>
      </c>
      <c r="P4730" s="297"/>
      <c r="Q4730" s="293"/>
      <c r="R4730" s="293"/>
      <c r="S4730" s="293"/>
    </row>
    <row r="4731" spans="1:19" ht="15">
      <c r="B4731" s="247">
        <f t="shared" ref="B4731:B4741" si="62">B4730+1</f>
        <v>8109</v>
      </c>
      <c r="C4731" s="293" t="s">
        <v>5557</v>
      </c>
      <c r="D4731" s="294" t="s">
        <v>6487</v>
      </c>
      <c r="E4731" s="455">
        <v>2275</v>
      </c>
      <c r="F4731" s="293" t="s">
        <v>163</v>
      </c>
      <c r="G4731" s="293" t="s">
        <v>4314</v>
      </c>
      <c r="H4731" s="544" t="s">
        <v>8459</v>
      </c>
      <c r="I4731" s="293" t="s">
        <v>164</v>
      </c>
      <c r="J4731" s="256" t="s">
        <v>3223</v>
      </c>
      <c r="K4731" s="293" t="s">
        <v>1751</v>
      </c>
      <c r="L4731" s="251" t="s">
        <v>8465</v>
      </c>
      <c r="M4731" s="298" t="s">
        <v>6486</v>
      </c>
      <c r="N4731" s="353">
        <v>685</v>
      </c>
      <c r="O4731" s="296" t="s">
        <v>8570</v>
      </c>
      <c r="P4731" s="297" t="s">
        <v>8630</v>
      </c>
      <c r="Q4731" s="293"/>
      <c r="R4731" s="293"/>
      <c r="S4731" s="293"/>
    </row>
    <row r="4732" spans="1:19" ht="15">
      <c r="B4732" s="247">
        <f t="shared" si="62"/>
        <v>8110</v>
      </c>
      <c r="C4732" s="293" t="s">
        <v>427</v>
      </c>
      <c r="D4732" s="294" t="s">
        <v>6325</v>
      </c>
      <c r="E4732" s="455">
        <v>5200</v>
      </c>
      <c r="F4732" s="293" t="s">
        <v>865</v>
      </c>
      <c r="G4732" s="293" t="s">
        <v>7</v>
      </c>
      <c r="H4732" s="544" t="s">
        <v>8459</v>
      </c>
      <c r="I4732" s="293" t="s">
        <v>164</v>
      </c>
      <c r="J4732" s="256" t="s">
        <v>2606</v>
      </c>
      <c r="K4732" s="293" t="s">
        <v>1770</v>
      </c>
      <c r="L4732" s="251" t="s">
        <v>8466</v>
      </c>
      <c r="M4732" s="298" t="s">
        <v>6324</v>
      </c>
      <c r="N4732" s="353">
        <v>662</v>
      </c>
      <c r="O4732" s="296" t="s">
        <v>8570</v>
      </c>
      <c r="P4732" s="297" t="s">
        <v>8569</v>
      </c>
      <c r="Q4732" s="293"/>
      <c r="R4732" s="293"/>
      <c r="S4732" s="293"/>
    </row>
    <row r="4733" spans="1:19" ht="15">
      <c r="B4733" s="247">
        <f t="shared" si="62"/>
        <v>8111</v>
      </c>
      <c r="C4733" s="293" t="s">
        <v>429</v>
      </c>
      <c r="D4733" s="294" t="s">
        <v>8203</v>
      </c>
      <c r="E4733" s="455">
        <v>3497</v>
      </c>
      <c r="F4733" s="293" t="s">
        <v>865</v>
      </c>
      <c r="G4733" s="293" t="s">
        <v>7</v>
      </c>
      <c r="H4733" s="544" t="s">
        <v>8459</v>
      </c>
      <c r="I4733" s="293" t="s">
        <v>164</v>
      </c>
      <c r="J4733" s="256" t="s">
        <v>2488</v>
      </c>
      <c r="K4733" s="293" t="s">
        <v>1770</v>
      </c>
      <c r="L4733" s="251" t="s">
        <v>8467</v>
      </c>
      <c r="M4733" s="298" t="s">
        <v>8202</v>
      </c>
      <c r="N4733" s="353">
        <v>818</v>
      </c>
      <c r="O4733" s="296" t="s">
        <v>8570</v>
      </c>
      <c r="P4733" s="297" t="s">
        <v>8569</v>
      </c>
      <c r="Q4733" s="293"/>
      <c r="R4733" s="293"/>
      <c r="S4733" s="293"/>
    </row>
    <row r="4734" spans="1:19" ht="15">
      <c r="B4734" s="247">
        <f t="shared" si="62"/>
        <v>8112</v>
      </c>
      <c r="C4734" s="293" t="s">
        <v>429</v>
      </c>
      <c r="D4734" s="294" t="s">
        <v>6381</v>
      </c>
      <c r="E4734" s="455">
        <v>5200</v>
      </c>
      <c r="F4734" s="293" t="s">
        <v>198</v>
      </c>
      <c r="G4734" s="293" t="s">
        <v>4314</v>
      </c>
      <c r="H4734" s="544" t="s">
        <v>8459</v>
      </c>
      <c r="I4734" s="293" t="s">
        <v>164</v>
      </c>
      <c r="J4734" s="256" t="s">
        <v>3000</v>
      </c>
      <c r="K4734" s="293" t="s">
        <v>1749</v>
      </c>
      <c r="L4734" s="251" t="s">
        <v>8468</v>
      </c>
      <c r="M4734" s="298" t="s">
        <v>6380</v>
      </c>
      <c r="N4734" s="353">
        <v>676</v>
      </c>
      <c r="O4734" s="296" t="s">
        <v>8570</v>
      </c>
      <c r="P4734" s="297"/>
      <c r="Q4734" s="293"/>
      <c r="R4734" s="293"/>
      <c r="S4734" s="293"/>
    </row>
    <row r="4735" spans="1:19" ht="15">
      <c r="B4735" s="247">
        <f t="shared" si="62"/>
        <v>8113</v>
      </c>
      <c r="C4735" s="293" t="s">
        <v>429</v>
      </c>
      <c r="D4735" s="294" t="s">
        <v>7929</v>
      </c>
      <c r="E4735" s="455">
        <v>2275</v>
      </c>
      <c r="F4735" s="293" t="s">
        <v>518</v>
      </c>
      <c r="G4735" s="293" t="s">
        <v>7</v>
      </c>
      <c r="H4735" s="544" t="s">
        <v>8459</v>
      </c>
      <c r="I4735" s="293" t="s">
        <v>164</v>
      </c>
      <c r="J4735" s="256" t="s">
        <v>5867</v>
      </c>
      <c r="K4735" s="293" t="s">
        <v>1771</v>
      </c>
      <c r="L4735" s="251" t="s">
        <v>8469</v>
      </c>
      <c r="M4735" s="298" t="s">
        <v>7928</v>
      </c>
      <c r="N4735" s="353">
        <v>811</v>
      </c>
      <c r="O4735" s="296" t="s">
        <v>8570</v>
      </c>
      <c r="P4735" s="297"/>
      <c r="Q4735" s="293"/>
      <c r="R4735" s="293"/>
      <c r="S4735" s="293"/>
    </row>
    <row r="4736" spans="1:19" ht="15">
      <c r="B4736" s="247">
        <f t="shared" si="62"/>
        <v>8114</v>
      </c>
      <c r="C4736" s="293" t="s">
        <v>429</v>
      </c>
      <c r="D4736" s="294" t="s">
        <v>5647</v>
      </c>
      <c r="E4736" s="455">
        <v>2275</v>
      </c>
      <c r="F4736" s="293" t="s">
        <v>163</v>
      </c>
      <c r="G4736" s="293" t="s">
        <v>7</v>
      </c>
      <c r="H4736" s="544" t="s">
        <v>8459</v>
      </c>
      <c r="I4736" s="293" t="s">
        <v>164</v>
      </c>
      <c r="J4736" s="256" t="s">
        <v>3098</v>
      </c>
      <c r="K4736" s="293" t="s">
        <v>1751</v>
      </c>
      <c r="L4736" s="251" t="s">
        <v>8470</v>
      </c>
      <c r="M4736" s="298" t="s">
        <v>5646</v>
      </c>
      <c r="N4736" s="353">
        <v>610</v>
      </c>
      <c r="O4736" s="296" t="s">
        <v>8570</v>
      </c>
      <c r="P4736" s="297" t="s">
        <v>8630</v>
      </c>
      <c r="Q4736" s="293"/>
      <c r="R4736" s="293"/>
      <c r="S4736" s="293"/>
    </row>
    <row r="4737" spans="1:19" ht="15">
      <c r="B4737" s="247">
        <f t="shared" si="62"/>
        <v>8115</v>
      </c>
      <c r="C4737" s="293" t="s">
        <v>7253</v>
      </c>
      <c r="D4737" s="294" t="s">
        <v>7255</v>
      </c>
      <c r="E4737" s="455">
        <v>3472</v>
      </c>
      <c r="F4737" s="293" t="s">
        <v>255</v>
      </c>
      <c r="G4737" s="293" t="s">
        <v>7</v>
      </c>
      <c r="H4737" s="544" t="s">
        <v>8459</v>
      </c>
      <c r="I4737" s="293" t="s">
        <v>164</v>
      </c>
      <c r="J4737" s="256" t="s">
        <v>8509</v>
      </c>
      <c r="K4737" s="293" t="s">
        <v>1774</v>
      </c>
      <c r="L4737" s="251" t="s">
        <v>8471</v>
      </c>
      <c r="M4737" s="298" t="s">
        <v>7254</v>
      </c>
      <c r="N4737" s="353">
        <v>780</v>
      </c>
      <c r="O4737" s="296" t="s">
        <v>8570</v>
      </c>
      <c r="P4737" s="297" t="s">
        <v>8630</v>
      </c>
      <c r="Q4737" s="293"/>
      <c r="R4737" s="293"/>
      <c r="S4737" s="293"/>
    </row>
    <row r="4738" spans="1:19" ht="15">
      <c r="A4738" s="28" t="s">
        <v>8427</v>
      </c>
      <c r="B4738" s="247">
        <f t="shared" si="62"/>
        <v>8116</v>
      </c>
      <c r="C4738" s="293" t="s">
        <v>429</v>
      </c>
      <c r="D4738" s="294" t="s">
        <v>8245</v>
      </c>
      <c r="E4738" s="455">
        <v>3497</v>
      </c>
      <c r="F4738" s="293" t="s">
        <v>865</v>
      </c>
      <c r="G4738" s="293" t="s">
        <v>7</v>
      </c>
      <c r="H4738" s="544" t="s">
        <v>8459</v>
      </c>
      <c r="I4738" s="293" t="s">
        <v>164</v>
      </c>
      <c r="J4738" s="256" t="s">
        <v>8511</v>
      </c>
      <c r="K4738" s="293" t="s">
        <v>1770</v>
      </c>
      <c r="L4738" s="251" t="s">
        <v>8472</v>
      </c>
      <c r="M4738" s="298" t="s">
        <v>8216</v>
      </c>
      <c r="N4738" s="353">
        <v>819</v>
      </c>
      <c r="O4738" s="296" t="s">
        <v>8570</v>
      </c>
      <c r="P4738" s="297" t="s">
        <v>8630</v>
      </c>
      <c r="Q4738" s="293"/>
      <c r="R4738" s="293"/>
      <c r="S4738" s="293"/>
    </row>
    <row r="4739" spans="1:19" ht="15">
      <c r="B4739" s="247" t="s">
        <v>8767</v>
      </c>
      <c r="C4739" s="293" t="s">
        <v>429</v>
      </c>
      <c r="D4739" s="294" t="s">
        <v>4525</v>
      </c>
      <c r="E4739" s="267">
        <v>29000</v>
      </c>
      <c r="F4739" s="293" t="s">
        <v>198</v>
      </c>
      <c r="G4739" s="293" t="s">
        <v>7</v>
      </c>
      <c r="H4739" s="544">
        <v>45719</v>
      </c>
      <c r="I4739" s="293" t="s">
        <v>224</v>
      </c>
      <c r="J4739" s="256" t="s">
        <v>8294</v>
      </c>
      <c r="K4739" s="293" t="s">
        <v>1749</v>
      </c>
      <c r="L4739" s="251">
        <v>6899413</v>
      </c>
      <c r="M4739" s="298" t="s">
        <v>4524</v>
      </c>
      <c r="N4739" s="353">
        <v>497</v>
      </c>
      <c r="O4739" s="296"/>
      <c r="P4739" s="297"/>
      <c r="Q4739" s="293"/>
      <c r="R4739" s="293"/>
      <c r="S4739" s="293"/>
    </row>
    <row r="4740" spans="1:19" ht="15">
      <c r="B4740" s="247">
        <f>B4738+1</f>
        <v>8117</v>
      </c>
      <c r="C4740" s="293" t="s">
        <v>429</v>
      </c>
      <c r="D4740" s="294" t="s">
        <v>767</v>
      </c>
      <c r="E4740" s="455">
        <v>3000</v>
      </c>
      <c r="F4740" s="293" t="s">
        <v>198</v>
      </c>
      <c r="G4740" s="293" t="s">
        <v>7</v>
      </c>
      <c r="H4740" s="544">
        <v>45719</v>
      </c>
      <c r="I4740" s="293" t="s">
        <v>164</v>
      </c>
      <c r="J4740" s="256" t="s">
        <v>3911</v>
      </c>
      <c r="K4740" s="293" t="s">
        <v>1749</v>
      </c>
      <c r="L4740" s="251" t="s">
        <v>8473</v>
      </c>
      <c r="M4740" s="298" t="s">
        <v>852</v>
      </c>
      <c r="N4740" s="353">
        <v>788</v>
      </c>
      <c r="O4740" s="296" t="s">
        <v>8570</v>
      </c>
      <c r="P4740" s="297" t="s">
        <v>8630</v>
      </c>
      <c r="Q4740" s="293"/>
      <c r="R4740" s="293"/>
      <c r="S4740" s="293"/>
    </row>
    <row r="4741" spans="1:19" ht="15.6" thickBot="1">
      <c r="B4741" s="247">
        <f t="shared" si="62"/>
        <v>8118</v>
      </c>
      <c r="C4741" s="293" t="s">
        <v>294</v>
      </c>
      <c r="D4741" s="294" t="s">
        <v>8448</v>
      </c>
      <c r="E4741" s="455">
        <v>3497</v>
      </c>
      <c r="F4741" s="293" t="s">
        <v>255</v>
      </c>
      <c r="G4741" s="293" t="s">
        <v>7</v>
      </c>
      <c r="H4741" s="544" t="s">
        <v>8459</v>
      </c>
      <c r="I4741" s="293" t="s">
        <v>164</v>
      </c>
      <c r="J4741" s="256" t="s">
        <v>6048</v>
      </c>
      <c r="K4741" s="293" t="s">
        <v>1774</v>
      </c>
      <c r="L4741" s="251" t="s">
        <v>8474</v>
      </c>
      <c r="M4741" s="298" t="s">
        <v>8447</v>
      </c>
      <c r="N4741" s="353">
        <v>840</v>
      </c>
      <c r="O4741" s="296" t="s">
        <v>8570</v>
      </c>
      <c r="P4741" s="297" t="s">
        <v>8630</v>
      </c>
      <c r="Q4741" s="293"/>
      <c r="R4741" s="293"/>
      <c r="S4741" s="293"/>
    </row>
    <row r="4742" spans="1:19" ht="16.2" thickBot="1">
      <c r="B4742" s="247" t="s">
        <v>8475</v>
      </c>
      <c r="C4742" s="293" t="s">
        <v>735</v>
      </c>
      <c r="D4742" s="717" t="s">
        <v>8392</v>
      </c>
      <c r="E4742" s="267">
        <f>2275*4*0.3</f>
        <v>2730</v>
      </c>
      <c r="F4742" s="293" t="s">
        <v>518</v>
      </c>
      <c r="G4742" s="293" t="s">
        <v>7</v>
      </c>
      <c r="H4742" s="544" t="s">
        <v>8459</v>
      </c>
      <c r="I4742" s="293" t="s">
        <v>164</v>
      </c>
      <c r="J4742" s="256" t="s">
        <v>8482</v>
      </c>
      <c r="K4742" s="103" t="s">
        <v>1771</v>
      </c>
      <c r="L4742" s="251" t="s">
        <v>8462</v>
      </c>
      <c r="M4742" s="718" t="s">
        <v>8391</v>
      </c>
      <c r="N4742" s="719">
        <v>833</v>
      </c>
      <c r="O4742" s="296"/>
      <c r="P4742" s="297"/>
      <c r="Q4742" s="293"/>
      <c r="R4742" s="293"/>
      <c r="S4742" s="293"/>
    </row>
    <row r="4743" spans="1:19" ht="16.2" thickBot="1">
      <c r="B4743" s="247" t="s">
        <v>8476</v>
      </c>
      <c r="C4743" s="293" t="s">
        <v>735</v>
      </c>
      <c r="D4743" s="717" t="s">
        <v>8396</v>
      </c>
      <c r="E4743" s="267">
        <f>2275*4*0.3</f>
        <v>2730</v>
      </c>
      <c r="F4743" s="293" t="s">
        <v>518</v>
      </c>
      <c r="G4743" s="293" t="s">
        <v>7</v>
      </c>
      <c r="H4743" s="544" t="s">
        <v>8459</v>
      </c>
      <c r="I4743" s="293" t="s">
        <v>164</v>
      </c>
      <c r="J4743" s="256" t="s">
        <v>8482</v>
      </c>
      <c r="K4743" s="103" t="s">
        <v>1771</v>
      </c>
      <c r="L4743" s="251" t="s">
        <v>8462</v>
      </c>
      <c r="M4743" s="718" t="s">
        <v>8395</v>
      </c>
      <c r="N4743" s="720">
        <v>834</v>
      </c>
      <c r="O4743" s="296"/>
      <c r="P4743" s="297"/>
      <c r="Q4743" s="293"/>
      <c r="R4743" s="293"/>
      <c r="S4743" s="293"/>
    </row>
    <row r="4744" spans="1:19" ht="16.2" thickBot="1">
      <c r="B4744" s="247" t="s">
        <v>8477</v>
      </c>
      <c r="C4744" s="293" t="s">
        <v>735</v>
      </c>
      <c r="D4744" s="717" t="s">
        <v>8397</v>
      </c>
      <c r="E4744" s="267">
        <f t="shared" ref="E4744:E4747" si="63">1049.1*4</f>
        <v>4196.3999999999996</v>
      </c>
      <c r="F4744" s="293" t="s">
        <v>8023</v>
      </c>
      <c r="G4744" s="293" t="s">
        <v>7</v>
      </c>
      <c r="H4744" s="544" t="s">
        <v>8459</v>
      </c>
      <c r="I4744" s="293" t="s">
        <v>164</v>
      </c>
      <c r="J4744" s="256" t="s">
        <v>8482</v>
      </c>
      <c r="K4744" s="293" t="s">
        <v>1749</v>
      </c>
      <c r="L4744" s="251" t="s">
        <v>8462</v>
      </c>
      <c r="M4744" s="718" t="s">
        <v>8404</v>
      </c>
      <c r="N4744" s="719">
        <v>835</v>
      </c>
      <c r="O4744" s="296"/>
      <c r="P4744" s="297"/>
      <c r="Q4744" s="293"/>
      <c r="R4744" s="293"/>
      <c r="S4744" s="293"/>
    </row>
    <row r="4745" spans="1:19" ht="16.2" thickBot="1">
      <c r="B4745" s="247" t="s">
        <v>8478</v>
      </c>
      <c r="C4745" s="293" t="s">
        <v>735</v>
      </c>
      <c r="D4745" s="717" t="s">
        <v>4828</v>
      </c>
      <c r="E4745" s="267">
        <f t="shared" si="63"/>
        <v>4196.3999999999996</v>
      </c>
      <c r="F4745" s="293" t="s">
        <v>8023</v>
      </c>
      <c r="G4745" s="293" t="s">
        <v>7</v>
      </c>
      <c r="H4745" s="544" t="s">
        <v>8459</v>
      </c>
      <c r="I4745" s="293" t="s">
        <v>164</v>
      </c>
      <c r="J4745" s="256" t="s">
        <v>8482</v>
      </c>
      <c r="K4745" s="293" t="s">
        <v>1749</v>
      </c>
      <c r="L4745" s="251" t="s">
        <v>8462</v>
      </c>
      <c r="M4745" s="718" t="s">
        <v>8405</v>
      </c>
      <c r="N4745" s="720">
        <v>836</v>
      </c>
      <c r="O4745" s="296"/>
      <c r="P4745" s="297"/>
      <c r="Q4745" s="293"/>
      <c r="R4745" s="293"/>
      <c r="S4745" s="293"/>
    </row>
    <row r="4746" spans="1:19" ht="16.2" thickBot="1">
      <c r="B4746" s="247" t="s">
        <v>8479</v>
      </c>
      <c r="C4746" s="293" t="s">
        <v>735</v>
      </c>
      <c r="D4746" s="717" t="s">
        <v>8398</v>
      </c>
      <c r="E4746" s="267">
        <f t="shared" si="63"/>
        <v>4196.3999999999996</v>
      </c>
      <c r="F4746" s="293" t="s">
        <v>8023</v>
      </c>
      <c r="G4746" s="293" t="s">
        <v>7</v>
      </c>
      <c r="H4746" s="544" t="s">
        <v>8459</v>
      </c>
      <c r="I4746" s="293" t="s">
        <v>164</v>
      </c>
      <c r="J4746" s="256" t="s">
        <v>8482</v>
      </c>
      <c r="K4746" s="293" t="s">
        <v>1749</v>
      </c>
      <c r="L4746" s="251" t="s">
        <v>8462</v>
      </c>
      <c r="M4746" s="718" t="s">
        <v>8406</v>
      </c>
      <c r="N4746" s="719">
        <v>837</v>
      </c>
      <c r="O4746" s="296"/>
      <c r="P4746" s="297"/>
      <c r="Q4746" s="293"/>
      <c r="R4746" s="293"/>
      <c r="S4746" s="293"/>
    </row>
    <row r="4747" spans="1:19" ht="16.2" thickBot="1">
      <c r="B4747" s="247" t="s">
        <v>8480</v>
      </c>
      <c r="C4747" s="293" t="s">
        <v>735</v>
      </c>
      <c r="D4747" s="717" t="s">
        <v>8399</v>
      </c>
      <c r="E4747" s="267">
        <f t="shared" si="63"/>
        <v>4196.3999999999996</v>
      </c>
      <c r="F4747" s="293" t="s">
        <v>8023</v>
      </c>
      <c r="G4747" s="293" t="s">
        <v>7</v>
      </c>
      <c r="H4747" s="544" t="s">
        <v>8459</v>
      </c>
      <c r="I4747" s="293" t="s">
        <v>164</v>
      </c>
      <c r="J4747" s="256" t="s">
        <v>8482</v>
      </c>
      <c r="K4747" s="293" t="s">
        <v>1749</v>
      </c>
      <c r="L4747" s="251" t="s">
        <v>8462</v>
      </c>
      <c r="M4747" s="718" t="s">
        <v>8407</v>
      </c>
      <c r="N4747" s="720">
        <v>838</v>
      </c>
      <c r="O4747" s="296"/>
      <c r="P4747" s="297"/>
      <c r="Q4747" s="293"/>
      <c r="R4747" s="293"/>
      <c r="S4747" s="293"/>
    </row>
    <row r="4748" spans="1:19" ht="16.2" thickBot="1">
      <c r="B4748" s="247" t="s">
        <v>8481</v>
      </c>
      <c r="C4748" s="293" t="s">
        <v>735</v>
      </c>
      <c r="D4748" s="717" t="s">
        <v>8401</v>
      </c>
      <c r="E4748" s="267">
        <f>1049.1*4</f>
        <v>4196.3999999999996</v>
      </c>
      <c r="F4748" s="293" t="s">
        <v>8023</v>
      </c>
      <c r="G4748" s="293" t="s">
        <v>7</v>
      </c>
      <c r="H4748" s="544" t="s">
        <v>8459</v>
      </c>
      <c r="I4748" s="293" t="s">
        <v>164</v>
      </c>
      <c r="J4748" s="256" t="s">
        <v>8482</v>
      </c>
      <c r="K4748" s="293" t="s">
        <v>1749</v>
      </c>
      <c r="L4748" s="251" t="s">
        <v>8462</v>
      </c>
      <c r="M4748" s="718" t="s">
        <v>8408</v>
      </c>
      <c r="N4748" s="719">
        <v>839</v>
      </c>
      <c r="O4748" s="296"/>
      <c r="P4748" s="297"/>
      <c r="Q4748" s="293"/>
      <c r="R4748" s="293"/>
      <c r="S4748" s="293"/>
    </row>
    <row r="4749" spans="1:19" ht="16.2" thickBot="1">
      <c r="B4749" s="247" t="s">
        <v>8485</v>
      </c>
      <c r="C4749" s="293" t="s">
        <v>735</v>
      </c>
      <c r="D4749" s="721" t="s">
        <v>2911</v>
      </c>
      <c r="E4749" s="267">
        <v>20980</v>
      </c>
      <c r="F4749" s="293" t="s">
        <v>8023</v>
      </c>
      <c r="G4749" s="293" t="s">
        <v>7</v>
      </c>
      <c r="H4749" s="544">
        <v>45669</v>
      </c>
      <c r="I4749" s="293" t="s">
        <v>164</v>
      </c>
      <c r="J4749" s="256" t="s">
        <v>8484</v>
      </c>
      <c r="K4749" s="293" t="s">
        <v>1749</v>
      </c>
      <c r="L4749" s="251" t="s">
        <v>8462</v>
      </c>
      <c r="M4749" s="722" t="s">
        <v>5169</v>
      </c>
      <c r="N4749" s="353">
        <v>544</v>
      </c>
      <c r="O4749" s="296"/>
      <c r="P4749" s="297"/>
      <c r="Q4749" s="293"/>
      <c r="R4749" s="293"/>
      <c r="S4749" s="293"/>
    </row>
    <row r="4750" spans="1:19" ht="15">
      <c r="B4750" s="247">
        <f>B4741+1</f>
        <v>8119</v>
      </c>
      <c r="C4750" s="293" t="s">
        <v>429</v>
      </c>
      <c r="D4750" s="294" t="s">
        <v>8488</v>
      </c>
      <c r="E4750" s="455">
        <v>1000</v>
      </c>
      <c r="F4750" s="293" t="s">
        <v>303</v>
      </c>
      <c r="G4750" s="293" t="s">
        <v>7</v>
      </c>
      <c r="H4750" s="544" t="s">
        <v>8490</v>
      </c>
      <c r="I4750" s="293" t="s">
        <v>164</v>
      </c>
      <c r="J4750" s="256" t="s">
        <v>187</v>
      </c>
      <c r="K4750" s="293" t="s">
        <v>1775</v>
      </c>
      <c r="L4750" s="251" t="s">
        <v>8493</v>
      </c>
      <c r="M4750" s="298" t="s">
        <v>8487</v>
      </c>
      <c r="N4750" s="353">
        <v>841</v>
      </c>
      <c r="O4750" s="296" t="s">
        <v>8570</v>
      </c>
      <c r="P4750" s="297"/>
      <c r="Q4750" s="293"/>
      <c r="R4750" s="293"/>
      <c r="S4750" s="293"/>
    </row>
    <row r="4751" spans="1:19" ht="15">
      <c r="B4751" s="247">
        <f t="shared" ref="B4751:B4818" si="64">B4750+1</f>
        <v>8120</v>
      </c>
      <c r="C4751" s="293" t="s">
        <v>429</v>
      </c>
      <c r="D4751" s="294" t="s">
        <v>5493</v>
      </c>
      <c r="E4751" s="455">
        <v>2275</v>
      </c>
      <c r="F4751" s="293" t="s">
        <v>163</v>
      </c>
      <c r="G4751" s="293" t="s">
        <v>7</v>
      </c>
      <c r="H4751" s="544" t="s">
        <v>8490</v>
      </c>
      <c r="I4751" s="293" t="s">
        <v>164</v>
      </c>
      <c r="J4751" s="256" t="s">
        <v>2632</v>
      </c>
      <c r="K4751" s="293" t="s">
        <v>1751</v>
      </c>
      <c r="L4751" s="251" t="s">
        <v>8494</v>
      </c>
      <c r="M4751" s="298" t="s">
        <v>5492</v>
      </c>
      <c r="N4751" s="353">
        <v>596</v>
      </c>
      <c r="O4751" s="296" t="s">
        <v>8570</v>
      </c>
      <c r="P4751" s="297"/>
      <c r="Q4751" s="293"/>
      <c r="R4751" s="293"/>
      <c r="S4751" s="293"/>
    </row>
    <row r="4752" spans="1:19" ht="15">
      <c r="B4752" s="247">
        <f t="shared" si="64"/>
        <v>8121</v>
      </c>
      <c r="C4752" s="293" t="s">
        <v>7253</v>
      </c>
      <c r="D4752" s="294" t="s">
        <v>7308</v>
      </c>
      <c r="E4752" s="455">
        <v>8000</v>
      </c>
      <c r="F4752" s="293" t="s">
        <v>255</v>
      </c>
      <c r="G4752" s="293" t="s">
        <v>7</v>
      </c>
      <c r="H4752" s="544" t="s">
        <v>8491</v>
      </c>
      <c r="I4752" s="293" t="s">
        <v>257</v>
      </c>
      <c r="J4752" s="256" t="s">
        <v>322</v>
      </c>
      <c r="K4752" s="293" t="s">
        <v>1774</v>
      </c>
      <c r="L4752" s="251" t="s">
        <v>8495</v>
      </c>
      <c r="M4752" s="298" t="s">
        <v>7516</v>
      </c>
      <c r="N4752" s="353">
        <v>781</v>
      </c>
      <c r="O4752" s="296" t="s">
        <v>8570</v>
      </c>
      <c r="P4752" s="297"/>
      <c r="Q4752" s="293"/>
      <c r="R4752" s="293"/>
      <c r="S4752" s="293"/>
    </row>
    <row r="4753" spans="2:19" ht="15">
      <c r="B4753" s="247">
        <f t="shared" si="64"/>
        <v>8122</v>
      </c>
      <c r="C4753" s="293" t="s">
        <v>7253</v>
      </c>
      <c r="D4753" s="294" t="s">
        <v>8457</v>
      </c>
      <c r="E4753" s="455">
        <v>3472</v>
      </c>
      <c r="F4753" s="293" t="s">
        <v>255</v>
      </c>
      <c r="G4753" s="293" t="s">
        <v>7</v>
      </c>
      <c r="H4753" s="544" t="s">
        <v>8491</v>
      </c>
      <c r="I4753" s="293" t="s">
        <v>164</v>
      </c>
      <c r="J4753" s="256" t="s">
        <v>8596</v>
      </c>
      <c r="K4753" s="293" t="s">
        <v>1774</v>
      </c>
      <c r="L4753" s="251" t="s">
        <v>8496</v>
      </c>
      <c r="M4753" s="298" t="s">
        <v>7734</v>
      </c>
      <c r="N4753" s="353">
        <v>791</v>
      </c>
      <c r="O4753" s="296" t="s">
        <v>8570</v>
      </c>
      <c r="P4753" s="297" t="s">
        <v>8569</v>
      </c>
      <c r="Q4753" s="293"/>
      <c r="R4753" s="293"/>
      <c r="S4753" s="293"/>
    </row>
    <row r="4754" spans="2:19" ht="15">
      <c r="B4754" s="247">
        <f t="shared" si="64"/>
        <v>8123</v>
      </c>
      <c r="C4754" s="293" t="s">
        <v>7253</v>
      </c>
      <c r="D4754" s="294" t="s">
        <v>8317</v>
      </c>
      <c r="E4754" s="455">
        <v>3472</v>
      </c>
      <c r="F4754" s="293" t="s">
        <v>255</v>
      </c>
      <c r="G4754" s="293" t="s">
        <v>7</v>
      </c>
      <c r="H4754" s="544" t="s">
        <v>8491</v>
      </c>
      <c r="I4754" s="293" t="s">
        <v>164</v>
      </c>
      <c r="J4754" s="256" t="s">
        <v>8824</v>
      </c>
      <c r="K4754" s="293" t="s">
        <v>1774</v>
      </c>
      <c r="L4754" s="251" t="s">
        <v>8497</v>
      </c>
      <c r="M4754" s="298" t="s">
        <v>8312</v>
      </c>
      <c r="N4754" s="353">
        <v>828</v>
      </c>
      <c r="O4754" s="296" t="s">
        <v>8570</v>
      </c>
      <c r="P4754" s="297" t="s">
        <v>8630</v>
      </c>
      <c r="Q4754" s="293"/>
      <c r="R4754" s="293"/>
      <c r="S4754" s="293"/>
    </row>
    <row r="4755" spans="2:19" ht="15">
      <c r="B4755" s="247">
        <f>B4754+1</f>
        <v>8124</v>
      </c>
      <c r="C4755" s="293" t="s">
        <v>429</v>
      </c>
      <c r="D4755" s="294" t="s">
        <v>4482</v>
      </c>
      <c r="E4755" s="455">
        <v>3497</v>
      </c>
      <c r="F4755" s="293" t="s">
        <v>865</v>
      </c>
      <c r="G4755" s="293" t="s">
        <v>7</v>
      </c>
      <c r="H4755" s="544" t="s">
        <v>8491</v>
      </c>
      <c r="I4755" s="293" t="s">
        <v>164</v>
      </c>
      <c r="J4755" s="256" t="s">
        <v>2488</v>
      </c>
      <c r="K4755" s="293" t="s">
        <v>1770</v>
      </c>
      <c r="L4755" s="251" t="s">
        <v>8498</v>
      </c>
      <c r="M4755" s="298" t="s">
        <v>4479</v>
      </c>
      <c r="N4755" s="353">
        <v>822</v>
      </c>
      <c r="O4755" s="296" t="s">
        <v>8570</v>
      </c>
      <c r="P4755" s="297"/>
      <c r="Q4755" s="293"/>
      <c r="R4755" s="293"/>
      <c r="S4755" s="293"/>
    </row>
    <row r="4756" spans="2:19" ht="15">
      <c r="B4756" s="247">
        <f t="shared" si="64"/>
        <v>8125</v>
      </c>
      <c r="C4756" s="293" t="s">
        <v>429</v>
      </c>
      <c r="D4756" s="294" t="s">
        <v>2222</v>
      </c>
      <c r="E4756" s="455">
        <v>5200</v>
      </c>
      <c r="F4756" s="293" t="s">
        <v>198</v>
      </c>
      <c r="G4756" s="293" t="s">
        <v>4314</v>
      </c>
      <c r="H4756" s="544" t="s">
        <v>8491</v>
      </c>
      <c r="I4756" s="293" t="s">
        <v>164</v>
      </c>
      <c r="J4756" s="256" t="s">
        <v>3055</v>
      </c>
      <c r="K4756" s="293" t="s">
        <v>1749</v>
      </c>
      <c r="L4756" s="251" t="s">
        <v>8540</v>
      </c>
      <c r="M4756" s="298" t="s">
        <v>2013</v>
      </c>
      <c r="N4756" s="353">
        <v>728</v>
      </c>
      <c r="O4756" s="296" t="s">
        <v>8570</v>
      </c>
      <c r="P4756" s="297"/>
      <c r="Q4756" s="293"/>
      <c r="R4756" s="293"/>
      <c r="S4756" s="293"/>
    </row>
    <row r="4757" spans="2:19" ht="15">
      <c r="B4757" s="247">
        <f t="shared" si="64"/>
        <v>8126</v>
      </c>
      <c r="C4757" s="293" t="s">
        <v>294</v>
      </c>
      <c r="D4757" s="294" t="s">
        <v>6284</v>
      </c>
      <c r="E4757" s="455">
        <v>9700</v>
      </c>
      <c r="F4757" s="293" t="s">
        <v>163</v>
      </c>
      <c r="G4757" s="293" t="s">
        <v>4314</v>
      </c>
      <c r="H4757" s="544" t="s">
        <v>8491</v>
      </c>
      <c r="I4757" s="293" t="s">
        <v>164</v>
      </c>
      <c r="J4757" s="256" t="s">
        <v>6277</v>
      </c>
      <c r="K4757" s="293" t="s">
        <v>1751</v>
      </c>
      <c r="L4757" s="251" t="s">
        <v>8499</v>
      </c>
      <c r="M4757" s="298" t="s">
        <v>6303</v>
      </c>
      <c r="N4757" s="353">
        <v>657</v>
      </c>
      <c r="O4757" s="296" t="s">
        <v>8570</v>
      </c>
      <c r="P4757" s="297"/>
      <c r="Q4757" s="293"/>
      <c r="R4757" s="293"/>
      <c r="S4757" s="293"/>
    </row>
    <row r="4758" spans="2:19" ht="15">
      <c r="B4758" s="247">
        <f t="shared" si="64"/>
        <v>8127</v>
      </c>
      <c r="C4758" s="293" t="s">
        <v>7253</v>
      </c>
      <c r="D4758" s="294" t="s">
        <v>7308</v>
      </c>
      <c r="E4758" s="455">
        <v>3472</v>
      </c>
      <c r="F4758" s="293" t="s">
        <v>255</v>
      </c>
      <c r="G4758" s="293" t="s">
        <v>7</v>
      </c>
      <c r="H4758" s="544" t="s">
        <v>8491</v>
      </c>
      <c r="I4758" s="293" t="s">
        <v>164</v>
      </c>
      <c r="J4758" s="256" t="s">
        <v>8509</v>
      </c>
      <c r="K4758" s="293" t="s">
        <v>1774</v>
      </c>
      <c r="L4758" s="251" t="s">
        <v>8500</v>
      </c>
      <c r="M4758" s="298" t="s">
        <v>7516</v>
      </c>
      <c r="N4758" s="353">
        <v>781</v>
      </c>
      <c r="O4758" s="296" t="s">
        <v>8570</v>
      </c>
      <c r="P4758" s="297"/>
      <c r="Q4758" s="293"/>
      <c r="R4758" s="293"/>
      <c r="S4758" s="293"/>
    </row>
    <row r="4759" spans="2:19" ht="15">
      <c r="B4759" s="247" t="s">
        <v>8653</v>
      </c>
      <c r="C4759" s="293" t="s">
        <v>429</v>
      </c>
      <c r="D4759" s="294" t="s">
        <v>6222</v>
      </c>
      <c r="E4759" s="267">
        <v>2000</v>
      </c>
      <c r="F4759" s="293" t="s">
        <v>163</v>
      </c>
      <c r="G4759" s="293" t="s">
        <v>7</v>
      </c>
      <c r="H4759" s="544">
        <v>45721</v>
      </c>
      <c r="I4759" s="293" t="s">
        <v>164</v>
      </c>
      <c r="J4759" s="256" t="s">
        <v>3223</v>
      </c>
      <c r="K4759" s="293" t="s">
        <v>1751</v>
      </c>
      <c r="L4759" s="251">
        <v>6764</v>
      </c>
      <c r="M4759" s="298" t="s">
        <v>6221</v>
      </c>
      <c r="N4759" s="353">
        <v>652</v>
      </c>
      <c r="O4759" s="296"/>
      <c r="P4759" s="297"/>
      <c r="Q4759" s="293"/>
      <c r="R4759" s="293"/>
      <c r="S4759" s="293"/>
    </row>
    <row r="4760" spans="2:19" ht="15">
      <c r="B4760" s="247">
        <f>B4758+1</f>
        <v>8128</v>
      </c>
      <c r="C4760" s="293" t="s">
        <v>7253</v>
      </c>
      <c r="D4760" s="294" t="s">
        <v>7291</v>
      </c>
      <c r="E4760" s="455">
        <v>3472</v>
      </c>
      <c r="F4760" s="293" t="s">
        <v>255</v>
      </c>
      <c r="G4760" s="293" t="s">
        <v>4314</v>
      </c>
      <c r="H4760" s="544" t="s">
        <v>8492</v>
      </c>
      <c r="I4760" s="293" t="s">
        <v>164</v>
      </c>
      <c r="J4760" s="256" t="s">
        <v>8509</v>
      </c>
      <c r="K4760" s="293" t="s">
        <v>1774</v>
      </c>
      <c r="L4760" s="251" t="s">
        <v>8501</v>
      </c>
      <c r="M4760" s="298" t="s">
        <v>7290</v>
      </c>
      <c r="N4760" s="353">
        <v>770</v>
      </c>
      <c r="O4760" s="296" t="s">
        <v>8570</v>
      </c>
      <c r="P4760" s="297" t="s">
        <v>8630</v>
      </c>
      <c r="Q4760" s="293"/>
      <c r="R4760" s="293"/>
      <c r="S4760" s="293"/>
    </row>
    <row r="4761" spans="2:19" ht="15">
      <c r="B4761" s="247">
        <f t="shared" si="64"/>
        <v>8129</v>
      </c>
      <c r="C4761" s="293" t="s">
        <v>7253</v>
      </c>
      <c r="D4761" s="294" t="s">
        <v>7291</v>
      </c>
      <c r="E4761" s="455">
        <v>8000</v>
      </c>
      <c r="F4761" s="293" t="s">
        <v>255</v>
      </c>
      <c r="G4761" s="293" t="s">
        <v>4314</v>
      </c>
      <c r="H4761" s="544" t="s">
        <v>8492</v>
      </c>
      <c r="I4761" s="293" t="s">
        <v>257</v>
      </c>
      <c r="J4761" s="256" t="s">
        <v>322</v>
      </c>
      <c r="K4761" s="293" t="s">
        <v>1774</v>
      </c>
      <c r="L4761" s="251" t="s">
        <v>8502</v>
      </c>
      <c r="M4761" s="298" t="s">
        <v>7290</v>
      </c>
      <c r="N4761" s="353">
        <v>770</v>
      </c>
      <c r="O4761" s="296" t="s">
        <v>8570</v>
      </c>
      <c r="P4761" s="297" t="s">
        <v>8630</v>
      </c>
      <c r="Q4761" s="293"/>
      <c r="R4761" s="293"/>
      <c r="S4761" s="293"/>
    </row>
    <row r="4762" spans="2:19" ht="15">
      <c r="B4762" s="247">
        <f t="shared" si="64"/>
        <v>8130</v>
      </c>
      <c r="C4762" s="293" t="s">
        <v>7253</v>
      </c>
      <c r="D4762" s="294" t="s">
        <v>7250</v>
      </c>
      <c r="E4762" s="455">
        <v>3472</v>
      </c>
      <c r="F4762" s="293" t="s">
        <v>255</v>
      </c>
      <c r="G4762" s="293" t="s">
        <v>7</v>
      </c>
      <c r="H4762" s="544" t="s">
        <v>8492</v>
      </c>
      <c r="I4762" s="293" t="s">
        <v>164</v>
      </c>
      <c r="J4762" s="256" t="s">
        <v>8509</v>
      </c>
      <c r="K4762" s="293" t="s">
        <v>1774</v>
      </c>
      <c r="L4762" s="251" t="s">
        <v>8503</v>
      </c>
      <c r="M4762" s="298" t="s">
        <v>7249</v>
      </c>
      <c r="N4762" s="353">
        <v>773</v>
      </c>
      <c r="O4762" s="296" t="s">
        <v>8570</v>
      </c>
      <c r="P4762" s="297"/>
      <c r="Q4762" s="293"/>
      <c r="R4762" s="293"/>
      <c r="S4762" s="293"/>
    </row>
    <row r="4763" spans="2:19" ht="15">
      <c r="B4763" s="247">
        <f t="shared" si="64"/>
        <v>8131</v>
      </c>
      <c r="C4763" s="293" t="s">
        <v>7253</v>
      </c>
      <c r="D4763" s="294" t="s">
        <v>7282</v>
      </c>
      <c r="E4763" s="455">
        <v>3472</v>
      </c>
      <c r="F4763" s="293" t="s">
        <v>255</v>
      </c>
      <c r="G4763" s="293" t="s">
        <v>7</v>
      </c>
      <c r="H4763" s="544" t="s">
        <v>8492</v>
      </c>
      <c r="I4763" s="293" t="s">
        <v>164</v>
      </c>
      <c r="J4763" s="256" t="s">
        <v>8509</v>
      </c>
      <c r="K4763" s="293" t="s">
        <v>1774</v>
      </c>
      <c r="L4763" s="251" t="s">
        <v>8504</v>
      </c>
      <c r="M4763" s="298" t="s">
        <v>7281</v>
      </c>
      <c r="N4763" s="353">
        <v>771</v>
      </c>
      <c r="O4763" s="296" t="s">
        <v>8570</v>
      </c>
      <c r="P4763" s="297"/>
      <c r="Q4763" s="293"/>
      <c r="R4763" s="293"/>
      <c r="S4763" s="293"/>
    </row>
    <row r="4764" spans="2:19" ht="15">
      <c r="B4764" s="247">
        <f t="shared" si="64"/>
        <v>8132</v>
      </c>
      <c r="C4764" s="293" t="s">
        <v>7253</v>
      </c>
      <c r="D4764" s="294" t="s">
        <v>7270</v>
      </c>
      <c r="E4764" s="455">
        <v>3472</v>
      </c>
      <c r="F4764" s="293" t="s">
        <v>255</v>
      </c>
      <c r="G4764" s="293" t="s">
        <v>7</v>
      </c>
      <c r="H4764" s="544" t="s">
        <v>8492</v>
      </c>
      <c r="I4764" s="293" t="s">
        <v>164</v>
      </c>
      <c r="J4764" s="256" t="s">
        <v>8509</v>
      </c>
      <c r="K4764" s="293" t="s">
        <v>1774</v>
      </c>
      <c r="L4764" s="251" t="s">
        <v>8505</v>
      </c>
      <c r="M4764" s="298" t="s">
        <v>7269</v>
      </c>
      <c r="N4764" s="353">
        <v>764</v>
      </c>
      <c r="O4764" s="296" t="s">
        <v>8570</v>
      </c>
      <c r="P4764" s="297" t="s">
        <v>8569</v>
      </c>
      <c r="Q4764" s="293"/>
      <c r="R4764" s="293"/>
      <c r="S4764" s="293"/>
    </row>
    <row r="4765" spans="2:19" ht="15">
      <c r="B4765" s="247">
        <f t="shared" si="64"/>
        <v>8133</v>
      </c>
      <c r="C4765" s="293" t="s">
        <v>294</v>
      </c>
      <c r="D4765" s="294" t="s">
        <v>8448</v>
      </c>
      <c r="E4765" s="455">
        <v>3497</v>
      </c>
      <c r="F4765" s="293" t="s">
        <v>255</v>
      </c>
      <c r="G4765" s="293" t="s">
        <v>7</v>
      </c>
      <c r="H4765" s="544" t="s">
        <v>8510</v>
      </c>
      <c r="I4765" s="293" t="s">
        <v>164</v>
      </c>
      <c r="J4765" s="256" t="s">
        <v>3111</v>
      </c>
      <c r="K4765" s="293" t="s">
        <v>1774</v>
      </c>
      <c r="L4765" s="251" t="s">
        <v>8513</v>
      </c>
      <c r="M4765" s="298" t="s">
        <v>8447</v>
      </c>
      <c r="N4765" s="353">
        <v>840</v>
      </c>
      <c r="O4765" s="296" t="s">
        <v>8570</v>
      </c>
      <c r="P4765" s="297" t="s">
        <v>8630</v>
      </c>
      <c r="Q4765" s="293"/>
      <c r="R4765" s="293"/>
      <c r="S4765" s="293"/>
    </row>
    <row r="4766" spans="2:19" ht="15">
      <c r="B4766" s="247">
        <f t="shared" si="64"/>
        <v>8134</v>
      </c>
      <c r="C4766" s="293" t="s">
        <v>429</v>
      </c>
      <c r="D4766" s="294" t="s">
        <v>6242</v>
      </c>
      <c r="E4766" s="455">
        <v>2000</v>
      </c>
      <c r="F4766" s="293" t="s">
        <v>163</v>
      </c>
      <c r="G4766" s="293" t="s">
        <v>7</v>
      </c>
      <c r="H4766" s="544" t="s">
        <v>8510</v>
      </c>
      <c r="I4766" s="293" t="s">
        <v>164</v>
      </c>
      <c r="J4766" s="256" t="s">
        <v>3020</v>
      </c>
      <c r="K4766" s="293" t="s">
        <v>1751</v>
      </c>
      <c r="L4766" s="251" t="s">
        <v>8514</v>
      </c>
      <c r="M4766" s="298" t="s">
        <v>6241</v>
      </c>
      <c r="N4766" s="353">
        <v>655</v>
      </c>
      <c r="O4766" s="296" t="s">
        <v>8570</v>
      </c>
      <c r="P4766" s="297"/>
      <c r="Q4766" s="293"/>
      <c r="R4766" s="293"/>
      <c r="S4766" s="293"/>
    </row>
    <row r="4767" spans="2:19" ht="15">
      <c r="B4767" s="247">
        <f t="shared" si="64"/>
        <v>8135</v>
      </c>
      <c r="C4767" s="293" t="s">
        <v>294</v>
      </c>
      <c r="D4767" s="294" t="s">
        <v>6316</v>
      </c>
      <c r="E4767" s="455">
        <v>3497</v>
      </c>
      <c r="F4767" s="293" t="s">
        <v>198</v>
      </c>
      <c r="G4767" s="293" t="s">
        <v>7</v>
      </c>
      <c r="H4767" s="544" t="s">
        <v>8510</v>
      </c>
      <c r="I4767" s="293" t="s">
        <v>164</v>
      </c>
      <c r="J4767" s="256" t="s">
        <v>3238</v>
      </c>
      <c r="K4767" s="293" t="s">
        <v>1749</v>
      </c>
      <c r="L4767" s="251" t="s">
        <v>8515</v>
      </c>
      <c r="M4767" s="298" t="s">
        <v>6314</v>
      </c>
      <c r="N4767" s="353">
        <v>661</v>
      </c>
      <c r="O4767" s="296" t="s">
        <v>8570</v>
      </c>
      <c r="P4767" s="297"/>
      <c r="Q4767" s="293"/>
      <c r="R4767" s="293"/>
      <c r="S4767" s="293"/>
    </row>
    <row r="4768" spans="2:19" ht="15">
      <c r="B4768" s="247">
        <f t="shared" si="64"/>
        <v>8136</v>
      </c>
      <c r="C4768" s="293" t="s">
        <v>7253</v>
      </c>
      <c r="D4768" s="294" t="s">
        <v>7300</v>
      </c>
      <c r="E4768" s="455">
        <v>3472</v>
      </c>
      <c r="F4768" s="293" t="s">
        <v>255</v>
      </c>
      <c r="G4768" s="293" t="s">
        <v>7</v>
      </c>
      <c r="H4768" s="544" t="s">
        <v>8490</v>
      </c>
      <c r="I4768" s="293" t="s">
        <v>164</v>
      </c>
      <c r="J4768" s="256" t="s">
        <v>8509</v>
      </c>
      <c r="K4768" s="293" t="s">
        <v>1774</v>
      </c>
      <c r="L4768" s="533">
        <v>1738818</v>
      </c>
      <c r="M4768" s="298" t="s">
        <v>7299</v>
      </c>
      <c r="N4768" s="353">
        <v>762</v>
      </c>
      <c r="O4768" s="296" t="s">
        <v>8570</v>
      </c>
      <c r="P4768" s="297" t="s">
        <v>8630</v>
      </c>
      <c r="Q4768" s="293"/>
      <c r="R4768" s="293"/>
      <c r="S4768" s="293"/>
    </row>
    <row r="4769" spans="2:19" ht="15">
      <c r="B4769" s="247">
        <f t="shared" si="64"/>
        <v>8137</v>
      </c>
      <c r="C4769" s="293" t="s">
        <v>429</v>
      </c>
      <c r="D4769" s="294" t="s">
        <v>8376</v>
      </c>
      <c r="E4769" s="455">
        <v>3497</v>
      </c>
      <c r="F4769" s="293" t="s">
        <v>198</v>
      </c>
      <c r="G4769" s="293" t="s">
        <v>4314</v>
      </c>
      <c r="H4769" s="544" t="s">
        <v>8519</v>
      </c>
      <c r="I4769" s="293" t="s">
        <v>164</v>
      </c>
      <c r="J4769" s="256" t="s">
        <v>336</v>
      </c>
      <c r="K4769" s="293" t="s">
        <v>1749</v>
      </c>
      <c r="L4769" s="251" t="s">
        <v>8521</v>
      </c>
      <c r="M4769" s="298" t="s">
        <v>8375</v>
      </c>
      <c r="N4769" s="353">
        <v>831</v>
      </c>
      <c r="O4769" s="296" t="s">
        <v>8570</v>
      </c>
      <c r="P4769" s="297"/>
      <c r="Q4769" s="293"/>
      <c r="R4769" s="293"/>
      <c r="S4769" s="293"/>
    </row>
    <row r="4770" spans="2:19" ht="15">
      <c r="B4770" s="247">
        <f t="shared" si="64"/>
        <v>8138</v>
      </c>
      <c r="C4770" s="293" t="s">
        <v>294</v>
      </c>
      <c r="D4770" s="294" t="s">
        <v>6168</v>
      </c>
      <c r="E4770" s="455">
        <v>900</v>
      </c>
      <c r="F4770" s="293" t="s">
        <v>255</v>
      </c>
      <c r="G4770" s="293" t="s">
        <v>7</v>
      </c>
      <c r="H4770" s="544" t="s">
        <v>8519</v>
      </c>
      <c r="I4770" s="293" t="s">
        <v>402</v>
      </c>
      <c r="J4770" s="256" t="s">
        <v>4316</v>
      </c>
      <c r="K4770" s="293" t="s">
        <v>1774</v>
      </c>
      <c r="L4770" s="251" t="s">
        <v>8522</v>
      </c>
      <c r="M4770" s="298" t="s">
        <v>6167</v>
      </c>
      <c r="N4770" s="353">
        <v>650</v>
      </c>
      <c r="O4770" s="296" t="s">
        <v>8570</v>
      </c>
      <c r="P4770" s="297"/>
      <c r="Q4770" s="293"/>
      <c r="R4770" s="293"/>
      <c r="S4770" s="293"/>
    </row>
    <row r="4771" spans="2:19" ht="15">
      <c r="B4771" s="247">
        <f t="shared" si="64"/>
        <v>8139</v>
      </c>
      <c r="C4771" s="293" t="s">
        <v>7253</v>
      </c>
      <c r="D4771" s="294" t="s">
        <v>7255</v>
      </c>
      <c r="E4771" s="455">
        <v>4000</v>
      </c>
      <c r="F4771" s="293" t="s">
        <v>255</v>
      </c>
      <c r="G4771" s="293" t="s">
        <v>7</v>
      </c>
      <c r="H4771" s="544" t="s">
        <v>8520</v>
      </c>
      <c r="I4771" s="293" t="s">
        <v>257</v>
      </c>
      <c r="J4771" s="256" t="s">
        <v>8525</v>
      </c>
      <c r="K4771" s="293" t="s">
        <v>1774</v>
      </c>
      <c r="L4771" s="251" t="s">
        <v>8523</v>
      </c>
      <c r="M4771" s="298" t="s">
        <v>7254</v>
      </c>
      <c r="N4771" s="353">
        <v>780</v>
      </c>
      <c r="O4771" s="296" t="s">
        <v>8570</v>
      </c>
      <c r="P4771" s="297" t="s">
        <v>8630</v>
      </c>
      <c r="Q4771" s="293"/>
      <c r="R4771" s="293"/>
      <c r="S4771" s="293"/>
    </row>
    <row r="4772" spans="2:19" ht="15">
      <c r="B4772" s="247">
        <f t="shared" si="64"/>
        <v>8140</v>
      </c>
      <c r="C4772" s="293" t="s">
        <v>429</v>
      </c>
      <c r="D4772" s="294" t="s">
        <v>6467</v>
      </c>
      <c r="E4772" s="455">
        <v>7200</v>
      </c>
      <c r="F4772" s="293" t="s">
        <v>198</v>
      </c>
      <c r="G4772" s="293" t="s">
        <v>7</v>
      </c>
      <c r="H4772" s="544" t="s">
        <v>8518</v>
      </c>
      <c r="I4772" s="293" t="s">
        <v>257</v>
      </c>
      <c r="J4772" s="256" t="s">
        <v>8526</v>
      </c>
      <c r="K4772" s="293" t="s">
        <v>1749</v>
      </c>
      <c r="L4772" s="251" t="s">
        <v>8524</v>
      </c>
      <c r="M4772" s="298" t="s">
        <v>6466</v>
      </c>
      <c r="N4772" s="353">
        <v>582</v>
      </c>
      <c r="O4772" s="296" t="s">
        <v>8570</v>
      </c>
      <c r="P4772" s="297"/>
      <c r="Q4772" s="293"/>
      <c r="R4772" s="293"/>
      <c r="S4772" s="293"/>
    </row>
    <row r="4773" spans="2:19" ht="15">
      <c r="B4773" s="247">
        <f t="shared" si="64"/>
        <v>8141</v>
      </c>
      <c r="C4773" s="293" t="s">
        <v>429</v>
      </c>
      <c r="D4773" s="294" t="s">
        <v>6467</v>
      </c>
      <c r="E4773" s="455">
        <v>7200</v>
      </c>
      <c r="F4773" s="293" t="s">
        <v>198</v>
      </c>
      <c r="G4773" s="293" t="s">
        <v>7</v>
      </c>
      <c r="H4773" s="544" t="s">
        <v>8518</v>
      </c>
      <c r="I4773" s="293" t="s">
        <v>164</v>
      </c>
      <c r="J4773" s="256" t="s">
        <v>8507</v>
      </c>
      <c r="K4773" s="293" t="s">
        <v>1749</v>
      </c>
      <c r="L4773" s="251" t="s">
        <v>8524</v>
      </c>
      <c r="M4773" s="298" t="s">
        <v>6466</v>
      </c>
      <c r="N4773" s="353">
        <v>582</v>
      </c>
      <c r="O4773" s="296" t="s">
        <v>8570</v>
      </c>
      <c r="P4773" s="297"/>
      <c r="Q4773" s="293"/>
      <c r="R4773" s="293"/>
      <c r="S4773" s="293"/>
    </row>
    <row r="4774" spans="2:19" ht="15">
      <c r="B4774" s="247">
        <f t="shared" si="64"/>
        <v>8142</v>
      </c>
      <c r="C4774" s="293" t="s">
        <v>294</v>
      </c>
      <c r="D4774" s="294" t="s">
        <v>5744</v>
      </c>
      <c r="E4774" s="455">
        <v>900</v>
      </c>
      <c r="F4774" s="293" t="s">
        <v>255</v>
      </c>
      <c r="G4774" s="293" t="s">
        <v>4314</v>
      </c>
      <c r="H4774" s="544" t="s">
        <v>8529</v>
      </c>
      <c r="I4774" s="293" t="s">
        <v>402</v>
      </c>
      <c r="J4774" s="256" t="s">
        <v>4316</v>
      </c>
      <c r="K4774" s="293" t="s">
        <v>1774</v>
      </c>
      <c r="L4774" s="251" t="s">
        <v>8531</v>
      </c>
      <c r="M4774" s="298" t="s">
        <v>5910</v>
      </c>
      <c r="N4774" s="353">
        <v>649</v>
      </c>
      <c r="O4774" s="296" t="s">
        <v>8570</v>
      </c>
      <c r="P4774" s="297"/>
      <c r="Q4774" s="293"/>
      <c r="R4774" s="293"/>
      <c r="S4774" s="293"/>
    </row>
    <row r="4775" spans="2:19" ht="15">
      <c r="B4775" s="247">
        <f t="shared" si="64"/>
        <v>8143</v>
      </c>
      <c r="C4775" s="293" t="s">
        <v>429</v>
      </c>
      <c r="D4775" s="294" t="s">
        <v>6727</v>
      </c>
      <c r="E4775" s="455">
        <v>3497</v>
      </c>
      <c r="F4775" s="293" t="s">
        <v>865</v>
      </c>
      <c r="G4775" s="293" t="s">
        <v>7</v>
      </c>
      <c r="H4775" s="544" t="s">
        <v>8529</v>
      </c>
      <c r="I4775" s="293" t="s">
        <v>164</v>
      </c>
      <c r="J4775" s="256" t="s">
        <v>3223</v>
      </c>
      <c r="K4775" s="293" t="s">
        <v>1770</v>
      </c>
      <c r="L4775" s="251" t="s">
        <v>8532</v>
      </c>
      <c r="M4775" s="298" t="s">
        <v>6726</v>
      </c>
      <c r="N4775" s="353">
        <v>700</v>
      </c>
      <c r="O4775" s="296" t="s">
        <v>8570</v>
      </c>
      <c r="P4775" s="297" t="s">
        <v>8569</v>
      </c>
      <c r="Q4775" s="293"/>
      <c r="R4775" s="293"/>
      <c r="S4775" s="293"/>
    </row>
    <row r="4776" spans="2:19" ht="15">
      <c r="B4776" s="247">
        <f t="shared" si="64"/>
        <v>8144</v>
      </c>
      <c r="C4776" s="293" t="s">
        <v>7253</v>
      </c>
      <c r="D4776" s="294" t="s">
        <v>7285</v>
      </c>
      <c r="E4776" s="455">
        <v>3472</v>
      </c>
      <c r="F4776" s="293" t="s">
        <v>255</v>
      </c>
      <c r="G4776" s="293" t="s">
        <v>7</v>
      </c>
      <c r="H4776" s="544" t="s">
        <v>8529</v>
      </c>
      <c r="I4776" s="293" t="s">
        <v>164</v>
      </c>
      <c r="J4776" s="256" t="s">
        <v>8509</v>
      </c>
      <c r="K4776" s="293" t="s">
        <v>1774</v>
      </c>
      <c r="L4776" s="251" t="s">
        <v>8533</v>
      </c>
      <c r="M4776" s="298" t="s">
        <v>7284</v>
      </c>
      <c r="N4776" s="353">
        <v>775</v>
      </c>
      <c r="O4776" s="296" t="s">
        <v>8570</v>
      </c>
      <c r="P4776" s="297" t="s">
        <v>8630</v>
      </c>
      <c r="Q4776" s="293"/>
      <c r="R4776" s="293"/>
      <c r="S4776" s="293"/>
    </row>
    <row r="4777" spans="2:19" ht="15">
      <c r="B4777" s="247">
        <f t="shared" si="64"/>
        <v>8145</v>
      </c>
      <c r="C4777" s="293" t="s">
        <v>429</v>
      </c>
      <c r="D4777" s="294" t="s">
        <v>3420</v>
      </c>
      <c r="E4777" s="455">
        <v>2275</v>
      </c>
      <c r="F4777" s="293" t="s">
        <v>518</v>
      </c>
      <c r="G4777" s="293" t="s">
        <v>7</v>
      </c>
      <c r="H4777" s="544" t="s">
        <v>8530</v>
      </c>
      <c r="I4777" s="293" t="s">
        <v>164</v>
      </c>
      <c r="J4777" s="256" t="s">
        <v>3017</v>
      </c>
      <c r="K4777" s="293" t="s">
        <v>1771</v>
      </c>
      <c r="L4777" s="251" t="s">
        <v>8534</v>
      </c>
      <c r="M4777" s="298" t="s">
        <v>92</v>
      </c>
      <c r="N4777" s="353">
        <v>820</v>
      </c>
      <c r="O4777" s="296" t="s">
        <v>8570</v>
      </c>
      <c r="P4777" s="297"/>
      <c r="Q4777" s="293"/>
      <c r="R4777" s="293"/>
      <c r="S4777" s="293"/>
    </row>
    <row r="4778" spans="2:19" ht="15">
      <c r="B4778" s="247">
        <f t="shared" si="64"/>
        <v>8146</v>
      </c>
      <c r="C4778" s="293" t="s">
        <v>429</v>
      </c>
      <c r="D4778" s="294" t="s">
        <v>6578</v>
      </c>
      <c r="E4778" s="455">
        <v>16011.81</v>
      </c>
      <c r="F4778" s="293" t="s">
        <v>198</v>
      </c>
      <c r="G4778" s="293" t="s">
        <v>7</v>
      </c>
      <c r="H4778" s="544" t="s">
        <v>8530</v>
      </c>
      <c r="I4778" s="293" t="s">
        <v>164</v>
      </c>
      <c r="J4778" s="256" t="s">
        <v>8537</v>
      </c>
      <c r="K4778" s="293" t="s">
        <v>1749</v>
      </c>
      <c r="L4778" s="251" t="s">
        <v>8535</v>
      </c>
      <c r="M4778" s="298" t="s">
        <v>7042</v>
      </c>
      <c r="N4778" s="353">
        <v>690</v>
      </c>
      <c r="O4778" s="296" t="s">
        <v>8570</v>
      </c>
      <c r="P4778" s="297"/>
      <c r="Q4778" s="293"/>
      <c r="R4778" s="293"/>
      <c r="S4778" s="293"/>
    </row>
    <row r="4779" spans="2:19" ht="15">
      <c r="B4779" s="247">
        <f>B4778+1</f>
        <v>8147</v>
      </c>
      <c r="C4779" s="293" t="s">
        <v>429</v>
      </c>
      <c r="D4779" s="294" t="s">
        <v>8488</v>
      </c>
      <c r="E4779" s="455">
        <v>2275</v>
      </c>
      <c r="F4779" s="293" t="s">
        <v>303</v>
      </c>
      <c r="G4779" s="293" t="s">
        <v>7</v>
      </c>
      <c r="H4779" s="544" t="s">
        <v>8519</v>
      </c>
      <c r="I4779" s="293" t="s">
        <v>164</v>
      </c>
      <c r="J4779" s="256" t="s">
        <v>582</v>
      </c>
      <c r="K4779" s="293" t="s">
        <v>1775</v>
      </c>
      <c r="L4779" s="251" t="s">
        <v>8536</v>
      </c>
      <c r="M4779" s="298" t="s">
        <v>8487</v>
      </c>
      <c r="N4779" s="353">
        <v>841</v>
      </c>
      <c r="O4779" s="296" t="s">
        <v>8570</v>
      </c>
      <c r="P4779" s="297"/>
      <c r="Q4779" s="293"/>
      <c r="R4779" s="293"/>
      <c r="S4779" s="293"/>
    </row>
    <row r="4780" spans="2:19" ht="15">
      <c r="B4780" s="247">
        <f>B4779+1</f>
        <v>8148</v>
      </c>
      <c r="C4780" s="293" t="s">
        <v>294</v>
      </c>
      <c r="D4780" s="294" t="s">
        <v>6609</v>
      </c>
      <c r="E4780" s="455">
        <v>900</v>
      </c>
      <c r="F4780" s="293" t="s">
        <v>255</v>
      </c>
      <c r="G4780" s="293" t="s">
        <v>7</v>
      </c>
      <c r="H4780" s="544" t="s">
        <v>8538</v>
      </c>
      <c r="I4780" s="293" t="s">
        <v>402</v>
      </c>
      <c r="J4780" s="256" t="s">
        <v>4316</v>
      </c>
      <c r="K4780" s="293" t="s">
        <v>1774</v>
      </c>
      <c r="L4780" s="251" t="s">
        <v>8541</v>
      </c>
      <c r="M4780" s="298" t="s">
        <v>6608</v>
      </c>
      <c r="N4780" s="353">
        <v>695</v>
      </c>
      <c r="O4780" s="296" t="s">
        <v>8570</v>
      </c>
      <c r="P4780" s="297"/>
      <c r="Q4780" s="293"/>
      <c r="R4780" s="293"/>
      <c r="S4780" s="293"/>
    </row>
    <row r="4781" spans="2:19" ht="15">
      <c r="B4781" s="247">
        <f t="shared" si="64"/>
        <v>8149</v>
      </c>
      <c r="C4781" s="293" t="s">
        <v>294</v>
      </c>
      <c r="D4781" s="294" t="s">
        <v>6235</v>
      </c>
      <c r="E4781" s="455">
        <v>900</v>
      </c>
      <c r="F4781" s="293" t="s">
        <v>255</v>
      </c>
      <c r="G4781" s="293" t="s">
        <v>7</v>
      </c>
      <c r="H4781" s="544" t="s">
        <v>8539</v>
      </c>
      <c r="I4781" s="293" t="s">
        <v>402</v>
      </c>
      <c r="J4781" s="256" t="s">
        <v>4316</v>
      </c>
      <c r="K4781" s="293" t="s">
        <v>1774</v>
      </c>
      <c r="L4781" s="251" t="s">
        <v>8542</v>
      </c>
      <c r="M4781" s="298" t="s">
        <v>6234</v>
      </c>
      <c r="N4781" s="353">
        <v>654</v>
      </c>
      <c r="O4781" s="296" t="s">
        <v>8570</v>
      </c>
      <c r="P4781" s="297"/>
      <c r="Q4781" s="293"/>
      <c r="R4781" s="293"/>
      <c r="S4781" s="293"/>
    </row>
    <row r="4782" spans="2:19" ht="15">
      <c r="B4782" s="247">
        <f t="shared" si="64"/>
        <v>8150</v>
      </c>
      <c r="C4782" s="293" t="s">
        <v>7253</v>
      </c>
      <c r="D4782" s="294" t="s">
        <v>7258</v>
      </c>
      <c r="E4782" s="455">
        <v>3472</v>
      </c>
      <c r="F4782" s="293" t="s">
        <v>255</v>
      </c>
      <c r="G4782" s="293" t="s">
        <v>7</v>
      </c>
      <c r="H4782" s="544" t="s">
        <v>8539</v>
      </c>
      <c r="I4782" s="293" t="s">
        <v>164</v>
      </c>
      <c r="J4782" s="256" t="s">
        <v>8544</v>
      </c>
      <c r="K4782" s="293" t="s">
        <v>1774</v>
      </c>
      <c r="L4782" s="251" t="s">
        <v>8543</v>
      </c>
      <c r="M4782" s="298" t="s">
        <v>7257</v>
      </c>
      <c r="N4782" s="353">
        <v>772</v>
      </c>
      <c r="O4782" s="296" t="s">
        <v>8570</v>
      </c>
      <c r="P4782" s="297"/>
      <c r="Q4782" s="293"/>
      <c r="R4782" s="293"/>
      <c r="S4782" s="293"/>
    </row>
    <row r="4783" spans="2:19" ht="15">
      <c r="B4783" s="247">
        <f t="shared" si="64"/>
        <v>8151</v>
      </c>
      <c r="C4783" s="293" t="s">
        <v>429</v>
      </c>
      <c r="D4783" s="294" t="s">
        <v>6467</v>
      </c>
      <c r="E4783" s="455">
        <v>34000</v>
      </c>
      <c r="F4783" s="293" t="s">
        <v>198</v>
      </c>
      <c r="G4783" s="293" t="s">
        <v>7</v>
      </c>
      <c r="H4783" s="544" t="s">
        <v>8556</v>
      </c>
      <c r="I4783" s="293" t="s">
        <v>224</v>
      </c>
      <c r="J4783" s="256" t="s">
        <v>8558</v>
      </c>
      <c r="K4783" s="293" t="s">
        <v>1749</v>
      </c>
      <c r="L4783" s="251" t="s">
        <v>8559</v>
      </c>
      <c r="M4783" s="298" t="s">
        <v>6466</v>
      </c>
      <c r="N4783" s="353">
        <v>582</v>
      </c>
      <c r="O4783" s="296" t="s">
        <v>8570</v>
      </c>
      <c r="P4783" s="297"/>
      <c r="Q4783" s="293"/>
      <c r="R4783" s="293"/>
      <c r="S4783" s="293"/>
    </row>
    <row r="4784" spans="2:19" ht="15">
      <c r="B4784" s="247">
        <f t="shared" si="64"/>
        <v>8152</v>
      </c>
      <c r="C4784" s="293" t="s">
        <v>429</v>
      </c>
      <c r="D4784" s="294" t="s">
        <v>7929</v>
      </c>
      <c r="E4784" s="455">
        <v>2275</v>
      </c>
      <c r="F4784" s="293" t="s">
        <v>518</v>
      </c>
      <c r="G4784" s="293" t="s">
        <v>7</v>
      </c>
      <c r="H4784" s="544" t="s">
        <v>8557</v>
      </c>
      <c r="I4784" s="293" t="s">
        <v>164</v>
      </c>
      <c r="J4784" s="256" t="s">
        <v>2993</v>
      </c>
      <c r="K4784" s="293" t="s">
        <v>1771</v>
      </c>
      <c r="L4784" s="251" t="s">
        <v>8560</v>
      </c>
      <c r="M4784" s="298" t="s">
        <v>7928</v>
      </c>
      <c r="N4784" s="353">
        <v>811</v>
      </c>
      <c r="O4784" s="296" t="s">
        <v>8570</v>
      </c>
      <c r="P4784" s="297"/>
      <c r="Q4784" s="293"/>
      <c r="R4784" s="293"/>
      <c r="S4784" s="293"/>
    </row>
    <row r="4785" spans="2:19" ht="15">
      <c r="B4785" s="247">
        <f t="shared" si="64"/>
        <v>8153</v>
      </c>
      <c r="C4785" s="293" t="s">
        <v>429</v>
      </c>
      <c r="D4785" s="294" t="s">
        <v>6384</v>
      </c>
      <c r="E4785" s="455">
        <v>5200</v>
      </c>
      <c r="F4785" s="293" t="s">
        <v>198</v>
      </c>
      <c r="G4785" s="293" t="s">
        <v>7</v>
      </c>
      <c r="H4785" s="544" t="s">
        <v>8547</v>
      </c>
      <c r="I4785" s="293" t="s">
        <v>164</v>
      </c>
      <c r="J4785" s="256" t="s">
        <v>2606</v>
      </c>
      <c r="K4785" s="293" t="s">
        <v>1749</v>
      </c>
      <c r="L4785" s="251" t="s">
        <v>8561</v>
      </c>
      <c r="M4785" s="298" t="s">
        <v>6383</v>
      </c>
      <c r="N4785" s="353">
        <v>677</v>
      </c>
      <c r="O4785" s="296" t="s">
        <v>8570</v>
      </c>
      <c r="P4785" s="297"/>
      <c r="Q4785" s="293"/>
      <c r="R4785" s="293"/>
      <c r="S4785" s="293"/>
    </row>
    <row r="4786" spans="2:19" ht="15">
      <c r="B4786" s="247">
        <f t="shared" si="64"/>
        <v>8154</v>
      </c>
      <c r="C4786" s="293" t="s">
        <v>294</v>
      </c>
      <c r="D4786" s="294" t="s">
        <v>5749</v>
      </c>
      <c r="E4786" s="455">
        <v>900</v>
      </c>
      <c r="F4786" s="293" t="s">
        <v>255</v>
      </c>
      <c r="G4786" s="293" t="s">
        <v>7</v>
      </c>
      <c r="H4786" s="544" t="s">
        <v>8547</v>
      </c>
      <c r="I4786" s="293" t="s">
        <v>402</v>
      </c>
      <c r="J4786" s="256" t="s">
        <v>4316</v>
      </c>
      <c r="K4786" s="293" t="s">
        <v>1774</v>
      </c>
      <c r="L4786" s="251" t="s">
        <v>8562</v>
      </c>
      <c r="M4786" s="298" t="s">
        <v>6311</v>
      </c>
      <c r="N4786" s="353">
        <v>659</v>
      </c>
      <c r="O4786" s="296" t="s">
        <v>8570</v>
      </c>
      <c r="P4786" s="297"/>
      <c r="Q4786" s="293"/>
      <c r="R4786" s="293"/>
      <c r="S4786" s="293"/>
    </row>
    <row r="4787" spans="2:19" ht="15">
      <c r="B4787" s="247">
        <f t="shared" si="64"/>
        <v>8155</v>
      </c>
      <c r="C4787" s="293" t="s">
        <v>7253</v>
      </c>
      <c r="D4787" s="294" t="s">
        <v>7306</v>
      </c>
      <c r="E4787" s="455">
        <v>8000</v>
      </c>
      <c r="F4787" s="293" t="s">
        <v>255</v>
      </c>
      <c r="G4787" s="293" t="s">
        <v>7</v>
      </c>
      <c r="H4787" s="544" t="s">
        <v>8557</v>
      </c>
      <c r="I4787" s="293" t="s">
        <v>257</v>
      </c>
      <c r="J4787" s="256" t="s">
        <v>322</v>
      </c>
      <c r="K4787" s="293" t="s">
        <v>1774</v>
      </c>
      <c r="L4787" s="251" t="s">
        <v>8563</v>
      </c>
      <c r="M4787" s="298" t="s">
        <v>7305</v>
      </c>
      <c r="N4787" s="353">
        <v>763</v>
      </c>
      <c r="O4787" s="296" t="s">
        <v>8570</v>
      </c>
      <c r="P4787" s="297" t="s">
        <v>8630</v>
      </c>
      <c r="Q4787" s="293"/>
      <c r="R4787" s="293"/>
      <c r="S4787" s="293"/>
    </row>
    <row r="4788" spans="2:19" ht="15">
      <c r="B4788" s="247">
        <f t="shared" si="64"/>
        <v>8156</v>
      </c>
      <c r="C4788" s="293" t="s">
        <v>429</v>
      </c>
      <c r="D4788" s="294" t="s">
        <v>6944</v>
      </c>
      <c r="E4788" s="455">
        <v>3497</v>
      </c>
      <c r="F4788" s="293" t="s">
        <v>865</v>
      </c>
      <c r="G4788" s="293" t="s">
        <v>7</v>
      </c>
      <c r="H4788" s="544" t="s">
        <v>8557</v>
      </c>
      <c r="I4788" s="293" t="s">
        <v>164</v>
      </c>
      <c r="J4788" s="256" t="s">
        <v>3055</v>
      </c>
      <c r="K4788" s="293" t="s">
        <v>1770</v>
      </c>
      <c r="L4788" s="251" t="s">
        <v>8564</v>
      </c>
      <c r="M4788" s="298" t="s">
        <v>6943</v>
      </c>
      <c r="N4788" s="353">
        <v>724</v>
      </c>
      <c r="O4788" s="296" t="s">
        <v>8570</v>
      </c>
      <c r="P4788" s="297" t="s">
        <v>8569</v>
      </c>
      <c r="Q4788" s="293"/>
      <c r="R4788" s="293"/>
      <c r="S4788" s="293"/>
    </row>
    <row r="4789" spans="2:19" ht="15">
      <c r="B4789" s="247">
        <f t="shared" si="64"/>
        <v>8157</v>
      </c>
      <c r="C4789" s="293" t="s">
        <v>429</v>
      </c>
      <c r="D4789" s="294" t="s">
        <v>4958</v>
      </c>
      <c r="E4789" s="455">
        <v>6000</v>
      </c>
      <c r="F4789" s="293" t="s">
        <v>198</v>
      </c>
      <c r="G4789" s="293" t="s">
        <v>4314</v>
      </c>
      <c r="H4789" s="544" t="s">
        <v>8565</v>
      </c>
      <c r="I4789" s="293" t="s">
        <v>224</v>
      </c>
      <c r="J4789" s="256" t="s">
        <v>2403</v>
      </c>
      <c r="K4789" s="293" t="s">
        <v>1749</v>
      </c>
      <c r="L4789" s="251" t="s">
        <v>8566</v>
      </c>
      <c r="M4789" s="298" t="s">
        <v>4955</v>
      </c>
      <c r="N4789" s="353">
        <v>573</v>
      </c>
      <c r="O4789" s="296" t="s">
        <v>8570</v>
      </c>
      <c r="P4789" s="297" t="s">
        <v>8630</v>
      </c>
      <c r="Q4789" s="293"/>
      <c r="R4789" s="293"/>
      <c r="S4789" s="293"/>
    </row>
    <row r="4790" spans="2:19" ht="15">
      <c r="B4790" s="247">
        <f t="shared" si="64"/>
        <v>8158</v>
      </c>
      <c r="C4790" s="293" t="s">
        <v>429</v>
      </c>
      <c r="D4790" s="294" t="s">
        <v>4468</v>
      </c>
      <c r="E4790" s="455">
        <v>120228.13</v>
      </c>
      <c r="F4790" s="293" t="s">
        <v>2038</v>
      </c>
      <c r="G4790" s="293" t="s">
        <v>7</v>
      </c>
      <c r="H4790" s="544" t="s">
        <v>8565</v>
      </c>
      <c r="I4790" s="293" t="s">
        <v>224</v>
      </c>
      <c r="J4790" s="256" t="s">
        <v>8568</v>
      </c>
      <c r="K4790" s="293" t="s">
        <v>2038</v>
      </c>
      <c r="L4790" s="251" t="s">
        <v>8567</v>
      </c>
      <c r="M4790" s="298" t="s">
        <v>2834</v>
      </c>
      <c r="N4790" s="353">
        <v>411</v>
      </c>
      <c r="O4790" s="296" t="s">
        <v>8570</v>
      </c>
      <c r="P4790" s="297" t="s">
        <v>8575</v>
      </c>
      <c r="Q4790" s="293"/>
      <c r="R4790" s="293"/>
      <c r="S4790" s="293"/>
    </row>
    <row r="4791" spans="2:19" ht="15">
      <c r="B4791" s="247">
        <f t="shared" si="64"/>
        <v>8159</v>
      </c>
      <c r="C4791" s="293" t="s">
        <v>429</v>
      </c>
      <c r="D4791" s="294" t="s">
        <v>5647</v>
      </c>
      <c r="E4791" s="455">
        <v>2275</v>
      </c>
      <c r="F4791" s="293" t="s">
        <v>163</v>
      </c>
      <c r="G4791" s="293" t="s">
        <v>7</v>
      </c>
      <c r="H4791" s="544" t="s">
        <v>8565</v>
      </c>
      <c r="I4791" s="293" t="s">
        <v>164</v>
      </c>
      <c r="J4791" s="256" t="s">
        <v>3552</v>
      </c>
      <c r="K4791" s="293" t="s">
        <v>1751</v>
      </c>
      <c r="L4791" s="251" t="s">
        <v>8572</v>
      </c>
      <c r="M4791" s="298" t="s">
        <v>5646</v>
      </c>
      <c r="N4791" s="353">
        <v>610</v>
      </c>
      <c r="O4791" s="296" t="s">
        <v>8570</v>
      </c>
      <c r="P4791" s="297" t="s">
        <v>8630</v>
      </c>
      <c r="Q4791" s="293"/>
      <c r="R4791" s="293"/>
      <c r="S4791" s="293"/>
    </row>
    <row r="4792" spans="2:19" ht="15">
      <c r="B4792" s="247">
        <f t="shared" si="64"/>
        <v>8160</v>
      </c>
      <c r="C4792" s="293" t="s">
        <v>5557</v>
      </c>
      <c r="D4792" s="294" t="s">
        <v>6487</v>
      </c>
      <c r="E4792" s="455">
        <v>2275</v>
      </c>
      <c r="F4792" s="293" t="s">
        <v>163</v>
      </c>
      <c r="G4792" s="293" t="s">
        <v>4314</v>
      </c>
      <c r="H4792" s="544" t="s">
        <v>8571</v>
      </c>
      <c r="I4792" s="293" t="s">
        <v>164</v>
      </c>
      <c r="J4792" s="256" t="s">
        <v>3000</v>
      </c>
      <c r="K4792" s="293" t="s">
        <v>1751</v>
      </c>
      <c r="L4792" s="251" t="s">
        <v>8573</v>
      </c>
      <c r="M4792" s="298" t="s">
        <v>6486</v>
      </c>
      <c r="N4792" s="353">
        <v>685</v>
      </c>
      <c r="O4792" s="296" t="s">
        <v>8570</v>
      </c>
      <c r="P4792" s="297" t="s">
        <v>8630</v>
      </c>
      <c r="Q4792" s="293">
        <v>1</v>
      </c>
      <c r="R4792" s="293"/>
      <c r="S4792" s="293"/>
    </row>
    <row r="4793" spans="2:19" ht="15">
      <c r="B4793" s="247">
        <f t="shared" si="64"/>
        <v>8161</v>
      </c>
      <c r="C4793" s="293" t="s">
        <v>7253</v>
      </c>
      <c r="D4793" s="294" t="s">
        <v>7255</v>
      </c>
      <c r="E4793" s="455">
        <v>3472</v>
      </c>
      <c r="F4793" s="293" t="s">
        <v>255</v>
      </c>
      <c r="G4793" s="293" t="s">
        <v>7</v>
      </c>
      <c r="H4793" s="544" t="s">
        <v>8571</v>
      </c>
      <c r="I4793" s="293" t="s">
        <v>164</v>
      </c>
      <c r="J4793" s="256" t="s">
        <v>8544</v>
      </c>
      <c r="K4793" s="293" t="s">
        <v>1774</v>
      </c>
      <c r="L4793" s="251" t="s">
        <v>8574</v>
      </c>
      <c r="M4793" s="298" t="s">
        <v>7254</v>
      </c>
      <c r="N4793" s="353">
        <v>780</v>
      </c>
      <c r="O4793" s="296" t="s">
        <v>8570</v>
      </c>
      <c r="P4793" s="297" t="s">
        <v>8630</v>
      </c>
      <c r="Q4793" s="293">
        <v>2</v>
      </c>
      <c r="R4793" s="293"/>
      <c r="S4793" s="293"/>
    </row>
    <row r="4794" spans="2:19" ht="15">
      <c r="B4794" s="247">
        <f t="shared" si="64"/>
        <v>8162</v>
      </c>
      <c r="C4794" s="293" t="s">
        <v>429</v>
      </c>
      <c r="D4794" s="294" t="s">
        <v>8203</v>
      </c>
      <c r="E4794" s="455">
        <v>3497</v>
      </c>
      <c r="F4794" s="293" t="s">
        <v>865</v>
      </c>
      <c r="G4794" s="293" t="s">
        <v>7</v>
      </c>
      <c r="H4794" s="544" t="s">
        <v>8581</v>
      </c>
      <c r="I4794" s="293" t="s">
        <v>164</v>
      </c>
      <c r="J4794" s="256" t="s">
        <v>2402</v>
      </c>
      <c r="K4794" s="293" t="s">
        <v>1770</v>
      </c>
      <c r="L4794" s="251" t="s">
        <v>8582</v>
      </c>
      <c r="M4794" s="298" t="s">
        <v>8202</v>
      </c>
      <c r="N4794" s="353">
        <v>818</v>
      </c>
      <c r="O4794" s="296" t="s">
        <v>8570</v>
      </c>
      <c r="P4794" s="297" t="s">
        <v>8569</v>
      </c>
      <c r="Q4794" s="293">
        <v>3</v>
      </c>
      <c r="R4794" s="293"/>
      <c r="S4794" s="293"/>
    </row>
    <row r="4795" spans="2:19" ht="15">
      <c r="B4795" s="247">
        <f t="shared" si="64"/>
        <v>8163</v>
      </c>
      <c r="C4795" s="293" t="s">
        <v>7253</v>
      </c>
      <c r="D4795" s="294" t="s">
        <v>7285</v>
      </c>
      <c r="E4795" s="455">
        <v>3472</v>
      </c>
      <c r="F4795" s="293" t="s">
        <v>255</v>
      </c>
      <c r="G4795" s="293" t="s">
        <v>7</v>
      </c>
      <c r="H4795" s="544" t="s">
        <v>8581</v>
      </c>
      <c r="I4795" s="293" t="s">
        <v>164</v>
      </c>
      <c r="J4795" s="256" t="s">
        <v>8544</v>
      </c>
      <c r="K4795" s="293" t="s">
        <v>1774</v>
      </c>
      <c r="L4795" s="251" t="s">
        <v>8583</v>
      </c>
      <c r="M4795" s="298" t="s">
        <v>7284</v>
      </c>
      <c r="N4795" s="353">
        <v>775</v>
      </c>
      <c r="O4795" s="296" t="s">
        <v>8570</v>
      </c>
      <c r="P4795" s="297" t="s">
        <v>8630</v>
      </c>
      <c r="Q4795" s="293">
        <v>4</v>
      </c>
      <c r="R4795" s="293"/>
      <c r="S4795" s="293"/>
    </row>
    <row r="4796" spans="2:19" ht="15">
      <c r="B4796" s="247">
        <f t="shared" si="64"/>
        <v>8164</v>
      </c>
      <c r="C4796" s="293" t="s">
        <v>429</v>
      </c>
      <c r="D4796" s="294" t="s">
        <v>767</v>
      </c>
      <c r="E4796" s="455">
        <v>3000</v>
      </c>
      <c r="F4796" s="293" t="s">
        <v>198</v>
      </c>
      <c r="G4796" s="293" t="s">
        <v>7</v>
      </c>
      <c r="H4796" s="544" t="s">
        <v>8581</v>
      </c>
      <c r="I4796" s="293" t="s">
        <v>164</v>
      </c>
      <c r="J4796" s="256" t="s">
        <v>3690</v>
      </c>
      <c r="K4796" s="293" t="s">
        <v>1749</v>
      </c>
      <c r="L4796" s="251" t="s">
        <v>8584</v>
      </c>
      <c r="M4796" s="298" t="s">
        <v>852</v>
      </c>
      <c r="N4796" s="353">
        <v>788</v>
      </c>
      <c r="O4796" s="296" t="s">
        <v>8570</v>
      </c>
      <c r="P4796" s="297" t="s">
        <v>8630</v>
      </c>
      <c r="Q4796" s="293">
        <v>5</v>
      </c>
      <c r="R4796" s="293"/>
      <c r="S4796" s="293"/>
    </row>
    <row r="4797" spans="2:19" ht="15">
      <c r="B4797" s="247">
        <f t="shared" si="64"/>
        <v>8165</v>
      </c>
      <c r="C4797" s="293" t="s">
        <v>429</v>
      </c>
      <c r="D4797" s="294" t="s">
        <v>4958</v>
      </c>
      <c r="E4797" s="455">
        <v>6000</v>
      </c>
      <c r="F4797" s="293" t="s">
        <v>198</v>
      </c>
      <c r="G4797" s="293" t="s">
        <v>4314</v>
      </c>
      <c r="H4797" s="544" t="s">
        <v>8581</v>
      </c>
      <c r="I4797" s="293" t="s">
        <v>224</v>
      </c>
      <c r="J4797" s="256" t="s">
        <v>4559</v>
      </c>
      <c r="K4797" s="293" t="s">
        <v>1749</v>
      </c>
      <c r="L4797" s="251" t="s">
        <v>8585</v>
      </c>
      <c r="M4797" s="298" t="s">
        <v>4955</v>
      </c>
      <c r="N4797" s="353">
        <v>573</v>
      </c>
      <c r="O4797" s="296" t="s">
        <v>8570</v>
      </c>
      <c r="P4797" s="297" t="s">
        <v>8630</v>
      </c>
      <c r="Q4797" s="293">
        <v>6</v>
      </c>
      <c r="R4797" s="293"/>
      <c r="S4797" s="293"/>
    </row>
    <row r="4798" spans="2:19" ht="15">
      <c r="B4798" s="247">
        <f t="shared" si="64"/>
        <v>8166</v>
      </c>
      <c r="C4798" s="293" t="s">
        <v>429</v>
      </c>
      <c r="D4798" s="294" t="s">
        <v>2265</v>
      </c>
      <c r="E4798" s="455">
        <v>1000</v>
      </c>
      <c r="F4798" s="293" t="s">
        <v>163</v>
      </c>
      <c r="G4798" s="293" t="s">
        <v>7</v>
      </c>
      <c r="H4798" s="544" t="s">
        <v>8581</v>
      </c>
      <c r="I4798" s="293" t="s">
        <v>224</v>
      </c>
      <c r="J4798" s="256" t="s">
        <v>4559</v>
      </c>
      <c r="K4798" s="293" t="s">
        <v>1751</v>
      </c>
      <c r="L4798" s="251" t="s">
        <v>8586</v>
      </c>
      <c r="M4798" s="298" t="s">
        <v>2006</v>
      </c>
      <c r="N4798" s="353">
        <v>343</v>
      </c>
      <c r="O4798" s="296" t="s">
        <v>8570</v>
      </c>
      <c r="P4798" s="297" t="s">
        <v>8569</v>
      </c>
      <c r="Q4798" s="293">
        <v>7</v>
      </c>
      <c r="R4798" s="293"/>
      <c r="S4798" s="293"/>
    </row>
    <row r="4799" spans="2:19" ht="15">
      <c r="B4799" s="247">
        <f t="shared" si="64"/>
        <v>8167</v>
      </c>
      <c r="C4799" s="293" t="s">
        <v>427</v>
      </c>
      <c r="D4799" s="294" t="s">
        <v>6325</v>
      </c>
      <c r="E4799" s="455">
        <v>5200</v>
      </c>
      <c r="F4799" s="293" t="s">
        <v>865</v>
      </c>
      <c r="G4799" s="293" t="s">
        <v>7</v>
      </c>
      <c r="H4799" s="544" t="s">
        <v>8580</v>
      </c>
      <c r="I4799" s="293" t="s">
        <v>164</v>
      </c>
      <c r="J4799" s="256" t="s">
        <v>2632</v>
      </c>
      <c r="K4799" s="293" t="s">
        <v>1770</v>
      </c>
      <c r="L4799" s="251" t="s">
        <v>8589</v>
      </c>
      <c r="M4799" s="298" t="s">
        <v>6324</v>
      </c>
      <c r="N4799" s="353">
        <v>662</v>
      </c>
      <c r="O4799" s="296" t="s">
        <v>8570</v>
      </c>
      <c r="P4799" s="297" t="s">
        <v>8569</v>
      </c>
      <c r="Q4799" s="293">
        <v>8</v>
      </c>
      <c r="R4799" s="293"/>
      <c r="S4799" s="293"/>
    </row>
    <row r="4800" spans="2:19" ht="15">
      <c r="B4800" s="247">
        <f t="shared" si="64"/>
        <v>8168</v>
      </c>
      <c r="C4800" s="293" t="s">
        <v>429</v>
      </c>
      <c r="D4800" s="294" t="s">
        <v>8742</v>
      </c>
      <c r="E4800" s="455">
        <v>2275</v>
      </c>
      <c r="F4800" s="293" t="s">
        <v>303</v>
      </c>
      <c r="G4800" s="293" t="s">
        <v>7</v>
      </c>
      <c r="H4800" s="544" t="s">
        <v>8580</v>
      </c>
      <c r="I4800" s="293" t="s">
        <v>164</v>
      </c>
      <c r="J4800" s="256" t="s">
        <v>3038</v>
      </c>
      <c r="K4800" s="293" t="s">
        <v>1775</v>
      </c>
      <c r="L4800" s="251" t="s">
        <v>8590</v>
      </c>
      <c r="M4800" s="298" t="s">
        <v>8576</v>
      </c>
      <c r="N4800" s="353">
        <v>846</v>
      </c>
      <c r="O4800" s="296" t="s">
        <v>8570</v>
      </c>
      <c r="P4800" s="297" t="s">
        <v>8630</v>
      </c>
      <c r="Q4800" s="293">
        <v>9</v>
      </c>
      <c r="R4800" s="293"/>
      <c r="S4800" s="293"/>
    </row>
    <row r="4801" spans="2:19" ht="15">
      <c r="B4801" s="247">
        <f t="shared" si="64"/>
        <v>8169</v>
      </c>
      <c r="C4801" s="293" t="s">
        <v>429</v>
      </c>
      <c r="D4801" s="294" t="s">
        <v>8578</v>
      </c>
      <c r="E4801" s="455">
        <v>2275</v>
      </c>
      <c r="F4801" s="293" t="s">
        <v>303</v>
      </c>
      <c r="G4801" s="293" t="s">
        <v>7</v>
      </c>
      <c r="H4801" s="544" t="s">
        <v>8580</v>
      </c>
      <c r="I4801" s="293" t="s">
        <v>164</v>
      </c>
      <c r="J4801" s="256" t="s">
        <v>1641</v>
      </c>
      <c r="K4801" s="293" t="s">
        <v>1775</v>
      </c>
      <c r="L4801" s="251" t="s">
        <v>8591</v>
      </c>
      <c r="M4801" s="298" t="s">
        <v>8587</v>
      </c>
      <c r="N4801" s="353">
        <v>847</v>
      </c>
      <c r="O4801" s="296" t="s">
        <v>8570</v>
      </c>
      <c r="P4801" s="297" t="s">
        <v>8630</v>
      </c>
      <c r="Q4801" s="293">
        <v>10</v>
      </c>
      <c r="R4801" s="293"/>
      <c r="S4801" s="293"/>
    </row>
    <row r="4802" spans="2:19" ht="15">
      <c r="B4802" s="247">
        <f t="shared" si="64"/>
        <v>8170</v>
      </c>
      <c r="C4802" s="293" t="s">
        <v>7253</v>
      </c>
      <c r="D4802" s="294" t="s">
        <v>7276</v>
      </c>
      <c r="E4802" s="455">
        <v>8000</v>
      </c>
      <c r="F4802" s="293" t="s">
        <v>255</v>
      </c>
      <c r="G4802" s="293" t="s">
        <v>7</v>
      </c>
      <c r="H4802" s="544" t="s">
        <v>8580</v>
      </c>
      <c r="I4802" s="293" t="s">
        <v>257</v>
      </c>
      <c r="J4802" s="256" t="s">
        <v>322</v>
      </c>
      <c r="K4802" s="293" t="s">
        <v>1774</v>
      </c>
      <c r="L4802" s="251" t="s">
        <v>8592</v>
      </c>
      <c r="M4802" s="298" t="s">
        <v>7275</v>
      </c>
      <c r="N4802" s="353">
        <v>765</v>
      </c>
      <c r="O4802" s="296" t="s">
        <v>8570</v>
      </c>
      <c r="P4802" s="297" t="s">
        <v>8630</v>
      </c>
      <c r="Q4802" s="293">
        <v>11</v>
      </c>
      <c r="R4802" s="293"/>
      <c r="S4802" s="293"/>
    </row>
    <row r="4803" spans="2:19" ht="15">
      <c r="B4803" s="247">
        <f t="shared" si="64"/>
        <v>8171</v>
      </c>
      <c r="C4803" s="293" t="s">
        <v>429</v>
      </c>
      <c r="D4803" s="294" t="s">
        <v>6381</v>
      </c>
      <c r="E4803" s="455">
        <v>5200</v>
      </c>
      <c r="F4803" s="293" t="s">
        <v>198</v>
      </c>
      <c r="G4803" s="293" t="s">
        <v>4314</v>
      </c>
      <c r="H4803" s="544" t="s">
        <v>8580</v>
      </c>
      <c r="I4803" s="293" t="s">
        <v>164</v>
      </c>
      <c r="J4803" s="256" t="s">
        <v>2606</v>
      </c>
      <c r="K4803" s="293" t="s">
        <v>1749</v>
      </c>
      <c r="L4803" s="251" t="s">
        <v>8593</v>
      </c>
      <c r="M4803" s="298" t="s">
        <v>6380</v>
      </c>
      <c r="N4803" s="353">
        <v>676</v>
      </c>
      <c r="O4803" s="296" t="s">
        <v>8570</v>
      </c>
      <c r="P4803" s="297" t="s">
        <v>8630</v>
      </c>
      <c r="Q4803" s="293">
        <v>12</v>
      </c>
      <c r="R4803" s="293"/>
      <c r="S4803" s="293"/>
    </row>
    <row r="4804" spans="2:19" ht="15">
      <c r="B4804" s="247">
        <f t="shared" si="64"/>
        <v>8172</v>
      </c>
      <c r="C4804" s="293" t="s">
        <v>294</v>
      </c>
      <c r="D4804" s="294" t="s">
        <v>6316</v>
      </c>
      <c r="E4804" s="455">
        <v>3497</v>
      </c>
      <c r="F4804" s="293" t="s">
        <v>198</v>
      </c>
      <c r="G4804" s="293" t="s">
        <v>7</v>
      </c>
      <c r="H4804" s="544" t="s">
        <v>8580</v>
      </c>
      <c r="I4804" s="293" t="s">
        <v>164</v>
      </c>
      <c r="J4804" s="256" t="s">
        <v>5017</v>
      </c>
      <c r="K4804" s="293" t="s">
        <v>1749</v>
      </c>
      <c r="L4804" s="251" t="s">
        <v>8594</v>
      </c>
      <c r="M4804" s="298" t="s">
        <v>6314</v>
      </c>
      <c r="N4804" s="353">
        <v>661</v>
      </c>
      <c r="O4804" s="296" t="s">
        <v>8570</v>
      </c>
      <c r="P4804" s="297" t="s">
        <v>8630</v>
      </c>
      <c r="Q4804" s="293">
        <v>13</v>
      </c>
      <c r="R4804" s="293"/>
      <c r="S4804" s="293"/>
    </row>
    <row r="4805" spans="2:19" ht="15">
      <c r="B4805" s="247" t="s">
        <v>8682</v>
      </c>
      <c r="C4805" s="293" t="s">
        <v>429</v>
      </c>
      <c r="D4805" s="294" t="s">
        <v>8488</v>
      </c>
      <c r="E4805" s="455">
        <v>2275</v>
      </c>
      <c r="F4805" s="293" t="s">
        <v>303</v>
      </c>
      <c r="G4805" s="293" t="s">
        <v>7</v>
      </c>
      <c r="H4805" s="544" t="s">
        <v>8597</v>
      </c>
      <c r="I4805" s="293" t="s">
        <v>164</v>
      </c>
      <c r="J4805" s="256" t="s">
        <v>336</v>
      </c>
      <c r="K4805" s="293" t="s">
        <v>1775</v>
      </c>
      <c r="L4805" s="251" t="s">
        <v>8680</v>
      </c>
      <c r="M4805" s="298" t="s">
        <v>8487</v>
      </c>
      <c r="N4805" s="353">
        <v>841</v>
      </c>
      <c r="O4805" s="296" t="s">
        <v>8570</v>
      </c>
      <c r="P4805" s="297" t="s">
        <v>8630</v>
      </c>
      <c r="Q4805" s="293">
        <v>14</v>
      </c>
      <c r="R4805" s="293"/>
      <c r="S4805" s="293"/>
    </row>
    <row r="4806" spans="2:19" ht="15">
      <c r="B4806" s="247" t="s">
        <v>8683</v>
      </c>
      <c r="C4806" s="293" t="s">
        <v>429</v>
      </c>
      <c r="D4806" s="294" t="s">
        <v>8488</v>
      </c>
      <c r="E4806" s="455">
        <v>2200</v>
      </c>
      <c r="F4806" s="293" t="s">
        <v>303</v>
      </c>
      <c r="G4806" s="293" t="s">
        <v>7</v>
      </c>
      <c r="H4806" s="544" t="s">
        <v>8597</v>
      </c>
      <c r="I4806" s="293" t="s">
        <v>1766</v>
      </c>
      <c r="J4806" s="256" t="s">
        <v>2423</v>
      </c>
      <c r="K4806" s="293" t="s">
        <v>1775</v>
      </c>
      <c r="L4806" s="251" t="s">
        <v>8681</v>
      </c>
      <c r="M4806" s="298" t="s">
        <v>8487</v>
      </c>
      <c r="N4806" s="353">
        <v>841</v>
      </c>
      <c r="O4806" s="296" t="s">
        <v>8570</v>
      </c>
      <c r="P4806" s="297" t="s">
        <v>8630</v>
      </c>
      <c r="Q4806" s="293">
        <v>15</v>
      </c>
      <c r="R4806" s="293"/>
      <c r="S4806" s="293"/>
    </row>
    <row r="4807" spans="2:19" ht="15">
      <c r="B4807" s="247">
        <f>B4804+1</f>
        <v>8173</v>
      </c>
      <c r="C4807" s="293" t="s">
        <v>429</v>
      </c>
      <c r="D4807" s="294" t="s">
        <v>5493</v>
      </c>
      <c r="E4807" s="455">
        <v>2275</v>
      </c>
      <c r="F4807" s="293" t="s">
        <v>163</v>
      </c>
      <c r="G4807" s="293" t="s">
        <v>7</v>
      </c>
      <c r="H4807" s="544" t="s">
        <v>8597</v>
      </c>
      <c r="I4807" s="293" t="s">
        <v>164</v>
      </c>
      <c r="J4807" s="256" t="s">
        <v>3020</v>
      </c>
      <c r="K4807" s="293" t="s">
        <v>1751</v>
      </c>
      <c r="L4807" s="251" t="s">
        <v>8598</v>
      </c>
      <c r="M4807" s="298" t="s">
        <v>5492</v>
      </c>
      <c r="N4807" s="353">
        <v>596</v>
      </c>
      <c r="O4807" s="296" t="s">
        <v>8570</v>
      </c>
      <c r="P4807" s="297" t="s">
        <v>8630</v>
      </c>
      <c r="Q4807" s="293">
        <v>16</v>
      </c>
      <c r="R4807" s="293"/>
      <c r="S4807" s="293"/>
    </row>
    <row r="4808" spans="2:19" ht="15">
      <c r="B4808" s="247" t="s">
        <v>8688</v>
      </c>
      <c r="C4808" s="293" t="s">
        <v>7253</v>
      </c>
      <c r="D4808" s="294" t="s">
        <v>7279</v>
      </c>
      <c r="E4808" s="267">
        <v>29000</v>
      </c>
      <c r="F4808" s="293" t="s">
        <v>255</v>
      </c>
      <c r="G4808" s="293" t="s">
        <v>7</v>
      </c>
      <c r="H4808" s="544">
        <v>45754</v>
      </c>
      <c r="I4808" s="293" t="s">
        <v>224</v>
      </c>
      <c r="J4808" s="256" t="s">
        <v>322</v>
      </c>
      <c r="K4808" s="293" t="s">
        <v>1774</v>
      </c>
      <c r="L4808" s="251">
        <v>1796637</v>
      </c>
      <c r="M4808" s="298" t="s">
        <v>7278</v>
      </c>
      <c r="N4808" s="353">
        <v>774</v>
      </c>
      <c r="O4808" s="296" t="s">
        <v>8570</v>
      </c>
      <c r="P4808" s="297" t="s">
        <v>8630</v>
      </c>
      <c r="Q4808" s="293">
        <v>17</v>
      </c>
      <c r="R4808" s="293"/>
      <c r="S4808" s="293"/>
    </row>
    <row r="4809" spans="2:19" ht="15">
      <c r="B4809" s="247">
        <f>B4807+1</f>
        <v>8174</v>
      </c>
      <c r="C4809" s="293" t="s">
        <v>7253</v>
      </c>
      <c r="D4809" s="294" t="s">
        <v>7250</v>
      </c>
      <c r="E4809" s="455">
        <v>3472</v>
      </c>
      <c r="F4809" s="293" t="s">
        <v>255</v>
      </c>
      <c r="G4809" s="293" t="s">
        <v>7</v>
      </c>
      <c r="H4809" s="544" t="s">
        <v>8597</v>
      </c>
      <c r="I4809" s="293" t="s">
        <v>164</v>
      </c>
      <c r="J4809" s="256" t="s">
        <v>8544</v>
      </c>
      <c r="K4809" s="293" t="s">
        <v>1774</v>
      </c>
      <c r="L4809" s="251" t="s">
        <v>8599</v>
      </c>
      <c r="M4809" s="298" t="s">
        <v>7249</v>
      </c>
      <c r="N4809" s="353">
        <v>773</v>
      </c>
      <c r="O4809" s="296" t="s">
        <v>8570</v>
      </c>
      <c r="P4809" s="297" t="s">
        <v>8630</v>
      </c>
      <c r="Q4809" s="293">
        <v>18</v>
      </c>
      <c r="R4809" s="293"/>
      <c r="S4809" s="293"/>
    </row>
    <row r="4810" spans="2:19" ht="15">
      <c r="B4810" s="247">
        <f t="shared" si="64"/>
        <v>8175</v>
      </c>
      <c r="C4810" s="293" t="s">
        <v>429</v>
      </c>
      <c r="D4810" s="294" t="s">
        <v>8245</v>
      </c>
      <c r="E4810" s="455">
        <v>3497</v>
      </c>
      <c r="F4810" s="293" t="s">
        <v>865</v>
      </c>
      <c r="G4810" s="293" t="s">
        <v>7</v>
      </c>
      <c r="H4810" s="544" t="s">
        <v>8597</v>
      </c>
      <c r="I4810" s="293" t="s">
        <v>164</v>
      </c>
      <c r="J4810" s="256" t="s">
        <v>8610</v>
      </c>
      <c r="K4810" s="293" t="s">
        <v>1770</v>
      </c>
      <c r="L4810" s="251" t="s">
        <v>8600</v>
      </c>
      <c r="M4810" s="298" t="s">
        <v>8216</v>
      </c>
      <c r="N4810" s="353">
        <v>819</v>
      </c>
      <c r="O4810" s="296" t="s">
        <v>8570</v>
      </c>
      <c r="P4810" s="297" t="s">
        <v>8630</v>
      </c>
      <c r="Q4810" s="293">
        <v>19</v>
      </c>
      <c r="R4810" s="293"/>
      <c r="S4810" s="293"/>
    </row>
    <row r="4811" spans="2:19" ht="15">
      <c r="B4811" s="247">
        <f t="shared" si="64"/>
        <v>8176</v>
      </c>
      <c r="C4811" s="293" t="s">
        <v>429</v>
      </c>
      <c r="D4811" s="294" t="s">
        <v>6222</v>
      </c>
      <c r="E4811" s="455">
        <v>2000</v>
      </c>
      <c r="F4811" s="293" t="s">
        <v>163</v>
      </c>
      <c r="G4811" s="293" t="s">
        <v>7</v>
      </c>
      <c r="H4811" s="544" t="s">
        <v>8597</v>
      </c>
      <c r="I4811" s="293" t="s">
        <v>164</v>
      </c>
      <c r="J4811" s="256" t="s">
        <v>3000</v>
      </c>
      <c r="K4811" s="293" t="s">
        <v>1751</v>
      </c>
      <c r="L4811" s="251" t="s">
        <v>8601</v>
      </c>
      <c r="M4811" s="298" t="s">
        <v>6221</v>
      </c>
      <c r="N4811" s="353">
        <v>652</v>
      </c>
      <c r="O4811" s="296" t="s">
        <v>8570</v>
      </c>
      <c r="P4811" s="297" t="s">
        <v>8630</v>
      </c>
      <c r="Q4811" s="293">
        <v>20</v>
      </c>
      <c r="R4811" s="293"/>
      <c r="S4811" s="293"/>
    </row>
    <row r="4812" spans="2:19" ht="15">
      <c r="B4812" s="247">
        <f t="shared" si="64"/>
        <v>8177</v>
      </c>
      <c r="C4812" s="293" t="s">
        <v>429</v>
      </c>
      <c r="D4812" s="294" t="s">
        <v>328</v>
      </c>
      <c r="E4812" s="455">
        <v>6000</v>
      </c>
      <c r="F4812" s="293" t="s">
        <v>198</v>
      </c>
      <c r="G4812" s="293" t="s">
        <v>7</v>
      </c>
      <c r="H4812" s="544" t="s">
        <v>8597</v>
      </c>
      <c r="I4812" s="293" t="s">
        <v>224</v>
      </c>
      <c r="J4812" s="256" t="s">
        <v>4559</v>
      </c>
      <c r="K4812" s="293" t="s">
        <v>1749</v>
      </c>
      <c r="L4812" s="251" t="s">
        <v>8602</v>
      </c>
      <c r="M4812" s="298" t="s">
        <v>1328</v>
      </c>
      <c r="N4812" s="353">
        <v>43</v>
      </c>
      <c r="O4812" s="296" t="s">
        <v>8570</v>
      </c>
      <c r="P4812" s="297" t="s">
        <v>8569</v>
      </c>
      <c r="Q4812" s="293">
        <v>21</v>
      </c>
      <c r="R4812" s="293"/>
      <c r="S4812" s="293"/>
    </row>
    <row r="4813" spans="2:19" ht="15">
      <c r="B4813" s="247">
        <f t="shared" si="64"/>
        <v>8178</v>
      </c>
      <c r="C4813" s="293" t="s">
        <v>7253</v>
      </c>
      <c r="D4813" s="294" t="s">
        <v>7300</v>
      </c>
      <c r="E4813" s="455">
        <v>3472</v>
      </c>
      <c r="F4813" s="293" t="s">
        <v>255</v>
      </c>
      <c r="G4813" s="293" t="s">
        <v>7</v>
      </c>
      <c r="H4813" s="544" t="s">
        <v>8597</v>
      </c>
      <c r="I4813" s="293" t="s">
        <v>164</v>
      </c>
      <c r="J4813" s="256" t="s">
        <v>8544</v>
      </c>
      <c r="K4813" s="293" t="s">
        <v>1774</v>
      </c>
      <c r="L4813" s="251" t="s">
        <v>8603</v>
      </c>
      <c r="M4813" s="298" t="s">
        <v>7299</v>
      </c>
      <c r="N4813" s="353">
        <v>762</v>
      </c>
      <c r="O4813" s="296" t="s">
        <v>8570</v>
      </c>
      <c r="P4813" s="297" t="s">
        <v>8630</v>
      </c>
      <c r="Q4813" s="293">
        <v>22</v>
      </c>
      <c r="R4813" s="293"/>
      <c r="S4813" s="293"/>
    </row>
    <row r="4814" spans="2:19" ht="15">
      <c r="B4814" s="247">
        <f t="shared" si="64"/>
        <v>8179</v>
      </c>
      <c r="C4814" s="293" t="s">
        <v>294</v>
      </c>
      <c r="D4814" s="294" t="s">
        <v>6162</v>
      </c>
      <c r="E4814" s="455">
        <v>7000</v>
      </c>
      <c r="F4814" s="293" t="s">
        <v>163</v>
      </c>
      <c r="G4814" s="293" t="s">
        <v>7</v>
      </c>
      <c r="H4814" s="544" t="s">
        <v>8597</v>
      </c>
      <c r="I4814" s="293" t="s">
        <v>164</v>
      </c>
      <c r="J4814" s="256" t="s">
        <v>8618</v>
      </c>
      <c r="K4814" s="293" t="s">
        <v>1751</v>
      </c>
      <c r="L4814" s="251" t="s">
        <v>8604</v>
      </c>
      <c r="M4814" s="298" t="s">
        <v>6161</v>
      </c>
      <c r="N4814" s="353">
        <v>647</v>
      </c>
      <c r="O4814" s="296" t="s">
        <v>8570</v>
      </c>
      <c r="P4814" s="297" t="s">
        <v>8630</v>
      </c>
      <c r="Q4814" s="293">
        <v>23</v>
      </c>
      <c r="R4814" s="293"/>
      <c r="S4814" s="293"/>
    </row>
    <row r="4815" spans="2:19" ht="15">
      <c r="B4815" s="247">
        <f t="shared" si="64"/>
        <v>8180</v>
      </c>
      <c r="C4815" s="293" t="s">
        <v>429</v>
      </c>
      <c r="D4815" s="294" t="s">
        <v>2038</v>
      </c>
      <c r="E4815" s="455">
        <v>5200</v>
      </c>
      <c r="F4815" s="293" t="s">
        <v>2038</v>
      </c>
      <c r="G4815" s="293" t="s">
        <v>4314</v>
      </c>
      <c r="H4815" s="544" t="s">
        <v>8597</v>
      </c>
      <c r="I4815" s="293" t="s">
        <v>164</v>
      </c>
      <c r="J4815" s="256"/>
      <c r="K4815" s="293" t="s">
        <v>2038</v>
      </c>
      <c r="L4815" s="251" t="s">
        <v>8605</v>
      </c>
      <c r="M4815" s="298" t="s">
        <v>2834</v>
      </c>
      <c r="N4815" s="353">
        <v>411</v>
      </c>
      <c r="O4815" s="296"/>
      <c r="P4815" s="297" t="s">
        <v>8630</v>
      </c>
      <c r="Q4815" s="293">
        <v>24</v>
      </c>
      <c r="R4815" s="293"/>
      <c r="S4815" s="293"/>
    </row>
    <row r="4816" spans="2:19" ht="15">
      <c r="B4816" s="247">
        <f t="shared" si="64"/>
        <v>8181</v>
      </c>
      <c r="C4816" s="293" t="s">
        <v>7253</v>
      </c>
      <c r="D4816" s="294" t="s">
        <v>8317</v>
      </c>
      <c r="E4816" s="455">
        <v>6944</v>
      </c>
      <c r="F4816" s="293" t="s">
        <v>255</v>
      </c>
      <c r="G4816" s="293" t="s">
        <v>7</v>
      </c>
      <c r="H4816" s="544" t="s">
        <v>8597</v>
      </c>
      <c r="I4816" s="293" t="s">
        <v>164</v>
      </c>
      <c r="J4816" s="256" t="s">
        <v>8609</v>
      </c>
      <c r="K4816" s="293" t="s">
        <v>1774</v>
      </c>
      <c r="L4816" s="251" t="s">
        <v>8606</v>
      </c>
      <c r="M4816" s="298" t="s">
        <v>8312</v>
      </c>
      <c r="N4816" s="353">
        <v>828</v>
      </c>
      <c r="O4816" s="296" t="s">
        <v>8570</v>
      </c>
      <c r="P4816" s="297" t="s">
        <v>8630</v>
      </c>
      <c r="Q4816" s="293">
        <v>25</v>
      </c>
      <c r="R4816" s="293"/>
      <c r="S4816" s="293"/>
    </row>
    <row r="4817" spans="1:19" ht="15">
      <c r="B4817" s="247">
        <f t="shared" si="64"/>
        <v>8182</v>
      </c>
      <c r="C4817" s="293" t="s">
        <v>7253</v>
      </c>
      <c r="D4817" s="294" t="s">
        <v>7308</v>
      </c>
      <c r="E4817" s="455">
        <v>3472</v>
      </c>
      <c r="F4817" s="293" t="s">
        <v>255</v>
      </c>
      <c r="G4817" s="293" t="s">
        <v>7</v>
      </c>
      <c r="H4817" s="544" t="s">
        <v>8597</v>
      </c>
      <c r="I4817" s="293" t="s">
        <v>164</v>
      </c>
      <c r="J4817" s="256" t="s">
        <v>8544</v>
      </c>
      <c r="K4817" s="293" t="s">
        <v>1774</v>
      </c>
      <c r="L4817" s="251" t="s">
        <v>8607</v>
      </c>
      <c r="M4817" s="298" t="s">
        <v>7516</v>
      </c>
      <c r="N4817" s="353">
        <v>781</v>
      </c>
      <c r="O4817" s="296" t="s">
        <v>8570</v>
      </c>
      <c r="P4817" s="297" t="s">
        <v>8630</v>
      </c>
      <c r="Q4817" s="293">
        <v>26</v>
      </c>
      <c r="R4817" s="293"/>
      <c r="S4817" s="293"/>
    </row>
    <row r="4818" spans="1:19" ht="15">
      <c r="A4818" s="28" t="s">
        <v>8427</v>
      </c>
      <c r="B4818" s="247">
        <f t="shared" si="64"/>
        <v>8183</v>
      </c>
      <c r="C4818" s="293" t="s">
        <v>429</v>
      </c>
      <c r="D4818" s="294" t="s">
        <v>6436</v>
      </c>
      <c r="E4818" s="455">
        <v>3555.07</v>
      </c>
      <c r="F4818" s="293" t="s">
        <v>198</v>
      </c>
      <c r="G4818" s="293" t="s">
        <v>7</v>
      </c>
      <c r="H4818" s="544" t="s">
        <v>8597</v>
      </c>
      <c r="I4818" s="293" t="s">
        <v>164</v>
      </c>
      <c r="J4818" s="256" t="s">
        <v>2632</v>
      </c>
      <c r="K4818" s="293" t="s">
        <v>1749</v>
      </c>
      <c r="L4818" s="251" t="s">
        <v>8608</v>
      </c>
      <c r="M4818" s="298" t="s">
        <v>6651</v>
      </c>
      <c r="N4818" s="353">
        <v>682</v>
      </c>
      <c r="O4818" s="296" t="s">
        <v>8570</v>
      </c>
      <c r="P4818" s="297" t="s">
        <v>8630</v>
      </c>
      <c r="Q4818" s="293">
        <v>27</v>
      </c>
      <c r="R4818" s="293"/>
      <c r="S4818" s="293"/>
    </row>
    <row r="4819" spans="1:19" ht="15">
      <c r="B4819" s="247" t="s">
        <v>8718</v>
      </c>
      <c r="C4819" s="293" t="s">
        <v>429</v>
      </c>
      <c r="D4819" s="294" t="s">
        <v>4958</v>
      </c>
      <c r="E4819" s="455">
        <v>6000</v>
      </c>
      <c r="F4819" s="293" t="s">
        <v>198</v>
      </c>
      <c r="G4819" s="293" t="s">
        <v>4314</v>
      </c>
      <c r="H4819" s="544">
        <v>45754</v>
      </c>
      <c r="I4819" s="293" t="s">
        <v>224</v>
      </c>
      <c r="J4819" s="256" t="s">
        <v>4559</v>
      </c>
      <c r="K4819" s="293" t="s">
        <v>1749</v>
      </c>
      <c r="L4819" s="251">
        <v>817155</v>
      </c>
      <c r="M4819" s="298" t="s">
        <v>4955</v>
      </c>
      <c r="N4819" s="353">
        <v>573</v>
      </c>
      <c r="O4819" s="296" t="s">
        <v>8570</v>
      </c>
      <c r="P4819" s="297" t="s">
        <v>8719</v>
      </c>
      <c r="Q4819" s="293"/>
      <c r="R4819" s="293"/>
      <c r="S4819" s="293"/>
    </row>
    <row r="4820" spans="1:19" ht="15">
      <c r="B4820" s="247">
        <f>B4818+1</f>
        <v>8184</v>
      </c>
      <c r="C4820" s="293" t="s">
        <v>429</v>
      </c>
      <c r="D4820" s="294" t="s">
        <v>8376</v>
      </c>
      <c r="E4820" s="455">
        <v>3497</v>
      </c>
      <c r="F4820" s="293" t="s">
        <v>198</v>
      </c>
      <c r="G4820" s="293" t="s">
        <v>4314</v>
      </c>
      <c r="H4820" s="544" t="s">
        <v>8616</v>
      </c>
      <c r="I4820" s="293" t="s">
        <v>164</v>
      </c>
      <c r="J4820" s="256" t="s">
        <v>352</v>
      </c>
      <c r="K4820" s="293" t="s">
        <v>1749</v>
      </c>
      <c r="L4820" s="251" t="s">
        <v>8619</v>
      </c>
      <c r="M4820" s="298" t="s">
        <v>8375</v>
      </c>
      <c r="N4820" s="353">
        <v>831</v>
      </c>
      <c r="O4820" s="296"/>
      <c r="P4820" s="297" t="s">
        <v>8630</v>
      </c>
      <c r="Q4820" s="293">
        <v>28</v>
      </c>
      <c r="R4820" s="293"/>
      <c r="S4820" s="293"/>
    </row>
    <row r="4821" spans="1:19" ht="15">
      <c r="B4821" s="247">
        <f t="shared" ref="B4821:B4921" si="65">B4820+1</f>
        <v>8185</v>
      </c>
      <c r="C4821" s="293" t="s">
        <v>429</v>
      </c>
      <c r="D4821" s="294" t="s">
        <v>316</v>
      </c>
      <c r="E4821" s="455">
        <v>29000</v>
      </c>
      <c r="F4821" s="293" t="s">
        <v>198</v>
      </c>
      <c r="G4821" s="293" t="s">
        <v>7</v>
      </c>
      <c r="H4821" s="544" t="s">
        <v>8616</v>
      </c>
      <c r="I4821" s="293" t="s">
        <v>224</v>
      </c>
      <c r="J4821" s="256" t="s">
        <v>322</v>
      </c>
      <c r="K4821" s="293" t="s">
        <v>1749</v>
      </c>
      <c r="L4821" s="251" t="s">
        <v>8620</v>
      </c>
      <c r="M4821" s="298" t="s">
        <v>1317</v>
      </c>
      <c r="N4821" s="353">
        <v>114</v>
      </c>
      <c r="O4821" s="296" t="s">
        <v>8570</v>
      </c>
      <c r="P4821" s="297" t="s">
        <v>8569</v>
      </c>
      <c r="Q4821" s="293">
        <v>29</v>
      </c>
      <c r="R4821" s="293"/>
      <c r="S4821" s="293"/>
    </row>
    <row r="4822" spans="1:19" ht="15">
      <c r="B4822" s="247">
        <f t="shared" si="65"/>
        <v>8186</v>
      </c>
      <c r="C4822" s="293" t="s">
        <v>294</v>
      </c>
      <c r="D4822" s="294" t="s">
        <v>7535</v>
      </c>
      <c r="E4822" s="455">
        <v>1250</v>
      </c>
      <c r="F4822" s="293" t="s">
        <v>2050</v>
      </c>
      <c r="G4822" s="293" t="s">
        <v>7</v>
      </c>
      <c r="H4822" s="544" t="s">
        <v>8616</v>
      </c>
      <c r="I4822" s="293" t="s">
        <v>402</v>
      </c>
      <c r="J4822" s="256" t="s">
        <v>8627</v>
      </c>
      <c r="K4822" s="293" t="s">
        <v>1772</v>
      </c>
      <c r="L4822" s="251" t="s">
        <v>8621</v>
      </c>
      <c r="M4822" s="298" t="s">
        <v>7534</v>
      </c>
      <c r="N4822" s="353">
        <v>789</v>
      </c>
      <c r="O4822" s="296" t="s">
        <v>8570</v>
      </c>
      <c r="P4822" s="297" t="s">
        <v>8630</v>
      </c>
      <c r="Q4822" s="293">
        <v>30</v>
      </c>
      <c r="R4822" s="293"/>
      <c r="S4822" s="293"/>
    </row>
    <row r="4823" spans="1:19" ht="15">
      <c r="B4823" s="247">
        <f t="shared" si="65"/>
        <v>8187</v>
      </c>
      <c r="C4823" s="293" t="s">
        <v>7253</v>
      </c>
      <c r="D4823" s="294" t="s">
        <v>7291</v>
      </c>
      <c r="E4823" s="455">
        <v>3472</v>
      </c>
      <c r="F4823" s="293" t="s">
        <v>255</v>
      </c>
      <c r="G4823" s="293" t="s">
        <v>5631</v>
      </c>
      <c r="H4823" s="544" t="s">
        <v>8617</v>
      </c>
      <c r="I4823" s="293" t="s">
        <v>164</v>
      </c>
      <c r="J4823" s="256" t="s">
        <v>8544</v>
      </c>
      <c r="K4823" s="293" t="s">
        <v>1774</v>
      </c>
      <c r="L4823" s="251" t="s">
        <v>8622</v>
      </c>
      <c r="M4823" s="298" t="s">
        <v>7290</v>
      </c>
      <c r="N4823" s="353">
        <v>770</v>
      </c>
      <c r="O4823" s="296" t="s">
        <v>8570</v>
      </c>
      <c r="P4823" s="297" t="s">
        <v>8630</v>
      </c>
      <c r="Q4823" s="293">
        <v>31</v>
      </c>
      <c r="R4823" s="293"/>
      <c r="S4823" s="293"/>
    </row>
    <row r="4824" spans="1:19" ht="15">
      <c r="B4824" s="247">
        <f t="shared" si="65"/>
        <v>8188</v>
      </c>
      <c r="C4824" s="293" t="s">
        <v>294</v>
      </c>
      <c r="D4824" s="294" t="s">
        <v>8448</v>
      </c>
      <c r="E4824" s="455">
        <v>3497</v>
      </c>
      <c r="F4824" s="293" t="s">
        <v>255</v>
      </c>
      <c r="G4824" s="293" t="s">
        <v>7</v>
      </c>
      <c r="H4824" s="544" t="s">
        <v>8617</v>
      </c>
      <c r="I4824" s="293" t="s">
        <v>164</v>
      </c>
      <c r="J4824" s="256" t="s">
        <v>6031</v>
      </c>
      <c r="K4824" s="293" t="s">
        <v>1774</v>
      </c>
      <c r="L4824" s="251" t="s">
        <v>8623</v>
      </c>
      <c r="M4824" s="298" t="s">
        <v>8447</v>
      </c>
      <c r="N4824" s="353">
        <v>840</v>
      </c>
      <c r="O4824" s="296" t="s">
        <v>8570</v>
      </c>
      <c r="P4824" s="297" t="s">
        <v>8630</v>
      </c>
      <c r="Q4824" s="293">
        <v>32</v>
      </c>
      <c r="R4824" s="293"/>
      <c r="S4824" s="293"/>
    </row>
    <row r="4825" spans="1:19" ht="15">
      <c r="B4825" s="247">
        <f t="shared" si="65"/>
        <v>8189</v>
      </c>
      <c r="C4825" s="293" t="s">
        <v>7253</v>
      </c>
      <c r="D4825" s="294" t="s">
        <v>7306</v>
      </c>
      <c r="E4825" s="455">
        <v>10416</v>
      </c>
      <c r="F4825" s="293" t="s">
        <v>255</v>
      </c>
      <c r="G4825" s="293" t="s">
        <v>7</v>
      </c>
      <c r="H4825" s="544" t="s">
        <v>8612</v>
      </c>
      <c r="I4825" s="293" t="s">
        <v>164</v>
      </c>
      <c r="J4825" s="256" t="s">
        <v>8628</v>
      </c>
      <c r="K4825" s="293" t="s">
        <v>1774</v>
      </c>
      <c r="L4825" s="251" t="s">
        <v>8624</v>
      </c>
      <c r="M4825" s="298" t="s">
        <v>7305</v>
      </c>
      <c r="N4825" s="353">
        <v>763</v>
      </c>
      <c r="O4825" s="296" t="s">
        <v>8570</v>
      </c>
      <c r="P4825" s="297" t="s">
        <v>8630</v>
      </c>
      <c r="Q4825" s="293">
        <v>33</v>
      </c>
      <c r="R4825" s="293"/>
      <c r="S4825" s="293"/>
    </row>
    <row r="4826" spans="1:19" ht="15">
      <c r="B4826" s="247">
        <f t="shared" si="65"/>
        <v>8190</v>
      </c>
      <c r="C4826" s="293" t="s">
        <v>7253</v>
      </c>
      <c r="D4826" s="294" t="s">
        <v>7270</v>
      </c>
      <c r="E4826" s="455">
        <v>3472</v>
      </c>
      <c r="F4826" s="293" t="s">
        <v>255</v>
      </c>
      <c r="G4826" s="293" t="s">
        <v>7</v>
      </c>
      <c r="H4826" s="544" t="s">
        <v>8612</v>
      </c>
      <c r="I4826" s="293" t="s">
        <v>164</v>
      </c>
      <c r="J4826" s="256" t="s">
        <v>8544</v>
      </c>
      <c r="K4826" s="293" t="s">
        <v>1774</v>
      </c>
      <c r="L4826" s="251" t="s">
        <v>8625</v>
      </c>
      <c r="M4826" s="298" t="s">
        <v>7269</v>
      </c>
      <c r="N4826" s="353">
        <v>764</v>
      </c>
      <c r="O4826" s="296" t="s">
        <v>8570</v>
      </c>
      <c r="P4826" s="297" t="s">
        <v>8569</v>
      </c>
      <c r="Q4826" s="293">
        <v>34</v>
      </c>
      <c r="R4826" s="293"/>
      <c r="S4826" s="293"/>
    </row>
    <row r="4827" spans="1:19" ht="15.6" thickBot="1">
      <c r="B4827" s="247">
        <f t="shared" si="65"/>
        <v>8191</v>
      </c>
      <c r="C4827" s="293" t="s">
        <v>7253</v>
      </c>
      <c r="D4827" s="294" t="s">
        <v>8457</v>
      </c>
      <c r="E4827" s="455">
        <v>3472</v>
      </c>
      <c r="F4827" s="293" t="s">
        <v>255</v>
      </c>
      <c r="G4827" s="293" t="s">
        <v>7</v>
      </c>
      <c r="H4827" s="544" t="s">
        <v>8612</v>
      </c>
      <c r="I4827" s="293" t="s">
        <v>164</v>
      </c>
      <c r="J4827" s="256" t="s">
        <v>8629</v>
      </c>
      <c r="K4827" s="293" t="s">
        <v>1774</v>
      </c>
      <c r="L4827" s="251" t="s">
        <v>8626</v>
      </c>
      <c r="M4827" s="298" t="s">
        <v>7734</v>
      </c>
      <c r="N4827" s="353">
        <v>791</v>
      </c>
      <c r="O4827" s="296" t="s">
        <v>8570</v>
      </c>
      <c r="P4827" s="297" t="s">
        <v>8569</v>
      </c>
      <c r="Q4827" s="293">
        <v>35</v>
      </c>
      <c r="R4827" s="293"/>
      <c r="S4827" s="293"/>
    </row>
    <row r="4828" spans="1:19" ht="16.2" thickBot="1">
      <c r="B4828" s="247">
        <f t="shared" si="65"/>
        <v>8192</v>
      </c>
      <c r="C4828" s="293" t="s">
        <v>735</v>
      </c>
      <c r="D4828" s="294" t="s">
        <v>5092</v>
      </c>
      <c r="E4828" s="267">
        <f>7196.4-3000</f>
        <v>4196.3999999999996</v>
      </c>
      <c r="F4828" s="293" t="s">
        <v>198</v>
      </c>
      <c r="G4828" s="293" t="s">
        <v>7</v>
      </c>
      <c r="H4828" s="544">
        <v>45751</v>
      </c>
      <c r="I4828" s="293" t="s">
        <v>164</v>
      </c>
      <c r="J4828" s="256" t="s">
        <v>8648</v>
      </c>
      <c r="K4828" s="293" t="s">
        <v>1749</v>
      </c>
      <c r="L4828" s="533">
        <v>354589</v>
      </c>
      <c r="M4828" s="724" t="s">
        <v>6813</v>
      </c>
      <c r="N4828" s="353">
        <v>578</v>
      </c>
      <c r="O4828" s="296"/>
      <c r="P4828" s="297"/>
      <c r="Q4828" s="293"/>
      <c r="R4828" s="293"/>
      <c r="S4828" s="293"/>
    </row>
    <row r="4829" spans="1:19" ht="15">
      <c r="B4829" s="247">
        <f t="shared" si="65"/>
        <v>8193</v>
      </c>
      <c r="C4829" s="293" t="s">
        <v>735</v>
      </c>
      <c r="D4829" s="294" t="s">
        <v>8548</v>
      </c>
      <c r="E4829" s="267">
        <f>7196.4-3000</f>
        <v>4196.3999999999996</v>
      </c>
      <c r="F4829" s="293" t="s">
        <v>198</v>
      </c>
      <c r="G4829" s="293" t="s">
        <v>7</v>
      </c>
      <c r="H4829" s="544">
        <v>45751</v>
      </c>
      <c r="I4829" s="293" t="s">
        <v>164</v>
      </c>
      <c r="J4829" s="256" t="s">
        <v>8482</v>
      </c>
      <c r="K4829" s="293" t="s">
        <v>1749</v>
      </c>
      <c r="L4829" s="533">
        <v>354589</v>
      </c>
      <c r="M4829" s="298" t="s">
        <v>8649</v>
      </c>
      <c r="N4829" s="353">
        <v>842</v>
      </c>
      <c r="O4829" s="296"/>
      <c r="P4829" s="297"/>
      <c r="Q4829" s="293"/>
      <c r="R4829" s="293"/>
      <c r="S4829" s="293"/>
    </row>
    <row r="4830" spans="1:19" ht="15">
      <c r="B4830" s="247">
        <f t="shared" si="65"/>
        <v>8194</v>
      </c>
      <c r="C4830" s="293" t="s">
        <v>735</v>
      </c>
      <c r="D4830" s="294" t="s">
        <v>8550</v>
      </c>
      <c r="E4830" s="267">
        <f>7196.4-3000</f>
        <v>4196.3999999999996</v>
      </c>
      <c r="F4830" s="293" t="s">
        <v>198</v>
      </c>
      <c r="G4830" s="293" t="s">
        <v>7</v>
      </c>
      <c r="H4830" s="544">
        <v>45751</v>
      </c>
      <c r="I4830" s="293" t="s">
        <v>164</v>
      </c>
      <c r="J4830" s="256" t="s">
        <v>8482</v>
      </c>
      <c r="K4830" s="293" t="s">
        <v>1749</v>
      </c>
      <c r="L4830" s="533">
        <v>354589</v>
      </c>
      <c r="M4830" s="298" t="s">
        <v>8650</v>
      </c>
      <c r="N4830" s="353">
        <v>843</v>
      </c>
      <c r="O4830" s="296"/>
      <c r="P4830" s="297"/>
      <c r="Q4830" s="293"/>
      <c r="R4830" s="293"/>
      <c r="S4830" s="293"/>
    </row>
    <row r="4831" spans="1:19" ht="15">
      <c r="B4831" s="247">
        <f t="shared" si="65"/>
        <v>8195</v>
      </c>
      <c r="C4831" s="293" t="s">
        <v>735</v>
      </c>
      <c r="D4831" s="294" t="s">
        <v>8552</v>
      </c>
      <c r="E4831" s="267">
        <v>4730</v>
      </c>
      <c r="F4831" s="293" t="s">
        <v>518</v>
      </c>
      <c r="G4831" s="293" t="s">
        <v>7</v>
      </c>
      <c r="H4831" s="544">
        <v>45751</v>
      </c>
      <c r="I4831" s="293" t="s">
        <v>164</v>
      </c>
      <c r="J4831" s="256" t="s">
        <v>8482</v>
      </c>
      <c r="K4831" s="293" t="s">
        <v>1771</v>
      </c>
      <c r="L4831" s="533">
        <v>354589</v>
      </c>
      <c r="M4831" s="298" t="s">
        <v>8643</v>
      </c>
      <c r="N4831" s="353">
        <v>844</v>
      </c>
      <c r="O4831" s="296"/>
      <c r="P4831" s="297"/>
      <c r="Q4831" s="293"/>
      <c r="R4831" s="293"/>
      <c r="S4831" s="293"/>
    </row>
    <row r="4832" spans="1:19" ht="15">
      <c r="B4832" s="247">
        <f t="shared" si="65"/>
        <v>8196</v>
      </c>
      <c r="C4832" s="293" t="s">
        <v>735</v>
      </c>
      <c r="D4832" s="294" t="s">
        <v>8554</v>
      </c>
      <c r="E4832" s="267">
        <f>4730-2000</f>
        <v>2730</v>
      </c>
      <c r="F4832" s="293" t="s">
        <v>518</v>
      </c>
      <c r="G4832" s="293" t="s">
        <v>7</v>
      </c>
      <c r="H4832" s="544">
        <v>45751</v>
      </c>
      <c r="I4832" s="293" t="s">
        <v>164</v>
      </c>
      <c r="J4832" s="256" t="s">
        <v>8482</v>
      </c>
      <c r="K4832" s="293" t="s">
        <v>1771</v>
      </c>
      <c r="L4832" s="533">
        <v>354589</v>
      </c>
      <c r="M4832" s="298" t="s">
        <v>8644</v>
      </c>
      <c r="N4832" s="353">
        <v>845</v>
      </c>
      <c r="O4832" s="296"/>
      <c r="P4832" s="297"/>
      <c r="Q4832" s="293"/>
      <c r="R4832" s="293"/>
      <c r="S4832" s="293"/>
    </row>
    <row r="4833" spans="1:19" ht="15.6" thickBot="1">
      <c r="B4833" s="247">
        <f t="shared" si="65"/>
        <v>8197</v>
      </c>
      <c r="C4833" s="293" t="s">
        <v>735</v>
      </c>
      <c r="D4833" s="294" t="s">
        <v>7298</v>
      </c>
      <c r="E4833" s="267">
        <f>4730-2000</f>
        <v>2730</v>
      </c>
      <c r="F4833" s="293" t="s">
        <v>518</v>
      </c>
      <c r="G4833" s="293" t="s">
        <v>7</v>
      </c>
      <c r="H4833" s="544">
        <v>45751</v>
      </c>
      <c r="I4833" s="293" t="s">
        <v>164</v>
      </c>
      <c r="J4833" s="256" t="s">
        <v>8482</v>
      </c>
      <c r="K4833" s="293" t="s">
        <v>1771</v>
      </c>
      <c r="L4833" s="533">
        <v>354589</v>
      </c>
      <c r="M4833" s="298" t="s">
        <v>7297</v>
      </c>
      <c r="N4833" s="353">
        <v>779</v>
      </c>
      <c r="O4833" s="296"/>
      <c r="P4833" s="297"/>
      <c r="Q4833" s="293"/>
      <c r="R4833" s="293"/>
      <c r="S4833" s="293"/>
    </row>
    <row r="4834" spans="1:19" ht="16.2" thickBot="1">
      <c r="B4834" s="247">
        <f t="shared" si="65"/>
        <v>8198</v>
      </c>
      <c r="C4834" s="293" t="s">
        <v>735</v>
      </c>
      <c r="D4834" s="294" t="s">
        <v>5092</v>
      </c>
      <c r="E4834" s="267">
        <v>3000</v>
      </c>
      <c r="F4834" s="293" t="s">
        <v>198</v>
      </c>
      <c r="G4834" s="293" t="s">
        <v>7</v>
      </c>
      <c r="H4834" s="544">
        <v>45751</v>
      </c>
      <c r="I4834" s="293" t="s">
        <v>187</v>
      </c>
      <c r="J4834" s="256" t="s">
        <v>187</v>
      </c>
      <c r="K4834" s="293" t="s">
        <v>1749</v>
      </c>
      <c r="L4834" s="533">
        <v>354589</v>
      </c>
      <c r="M4834" s="724" t="s">
        <v>6813</v>
      </c>
      <c r="N4834" s="353">
        <v>578</v>
      </c>
      <c r="O4834" s="296"/>
      <c r="P4834" s="297"/>
      <c r="Q4834" s="293"/>
      <c r="R4834" s="293"/>
      <c r="S4834" s="293"/>
    </row>
    <row r="4835" spans="1:19" ht="15">
      <c r="B4835" s="247">
        <f t="shared" si="65"/>
        <v>8199</v>
      </c>
      <c r="C4835" s="293" t="s">
        <v>735</v>
      </c>
      <c r="D4835" s="294" t="s">
        <v>8548</v>
      </c>
      <c r="E4835" s="267">
        <v>3000</v>
      </c>
      <c r="F4835" s="293" t="s">
        <v>198</v>
      </c>
      <c r="G4835" s="293" t="s">
        <v>7</v>
      </c>
      <c r="H4835" s="544">
        <v>45751</v>
      </c>
      <c r="I4835" s="293" t="s">
        <v>187</v>
      </c>
      <c r="J4835" s="256" t="s">
        <v>187</v>
      </c>
      <c r="K4835" s="293" t="s">
        <v>1749</v>
      </c>
      <c r="L4835" s="533">
        <v>354589</v>
      </c>
      <c r="M4835" s="298" t="s">
        <v>8649</v>
      </c>
      <c r="N4835" s="353">
        <v>842</v>
      </c>
      <c r="O4835" s="296"/>
      <c r="P4835" s="297"/>
      <c r="Q4835" s="293"/>
      <c r="R4835" s="293"/>
      <c r="S4835" s="293"/>
    </row>
    <row r="4836" spans="1:19" ht="15">
      <c r="B4836" s="247">
        <f t="shared" si="65"/>
        <v>8200</v>
      </c>
      <c r="C4836" s="293" t="s">
        <v>735</v>
      </c>
      <c r="D4836" s="294" t="s">
        <v>8550</v>
      </c>
      <c r="E4836" s="267">
        <v>3000</v>
      </c>
      <c r="F4836" s="293" t="s">
        <v>198</v>
      </c>
      <c r="G4836" s="293" t="s">
        <v>7</v>
      </c>
      <c r="H4836" s="544">
        <v>45751</v>
      </c>
      <c r="I4836" s="293" t="s">
        <v>187</v>
      </c>
      <c r="J4836" s="256" t="s">
        <v>187</v>
      </c>
      <c r="K4836" s="293" t="s">
        <v>1749</v>
      </c>
      <c r="L4836" s="533">
        <v>354589</v>
      </c>
      <c r="M4836" s="298" t="s">
        <v>8650</v>
      </c>
      <c r="N4836" s="353">
        <v>843</v>
      </c>
      <c r="O4836" s="296"/>
      <c r="P4836" s="297"/>
      <c r="Q4836" s="293"/>
      <c r="R4836" s="293"/>
      <c r="S4836" s="293"/>
    </row>
    <row r="4837" spans="1:19" ht="15">
      <c r="B4837" s="247">
        <f t="shared" si="65"/>
        <v>8201</v>
      </c>
      <c r="C4837" s="293" t="s">
        <v>735</v>
      </c>
      <c r="D4837" s="294" t="s">
        <v>8552</v>
      </c>
      <c r="E4837" s="267">
        <v>2000</v>
      </c>
      <c r="F4837" s="293" t="s">
        <v>518</v>
      </c>
      <c r="G4837" s="293" t="s">
        <v>7</v>
      </c>
      <c r="H4837" s="544">
        <v>45751</v>
      </c>
      <c r="I4837" s="293" t="s">
        <v>187</v>
      </c>
      <c r="J4837" s="256" t="s">
        <v>187</v>
      </c>
      <c r="K4837" s="293" t="s">
        <v>1771</v>
      </c>
      <c r="L4837" s="533">
        <v>354589</v>
      </c>
      <c r="M4837" s="298" t="s">
        <v>8643</v>
      </c>
      <c r="N4837" s="353">
        <v>844</v>
      </c>
      <c r="O4837" s="296"/>
      <c r="P4837" s="297"/>
      <c r="Q4837" s="293"/>
      <c r="R4837" s="293"/>
      <c r="S4837" s="293"/>
    </row>
    <row r="4838" spans="1:19" ht="15">
      <c r="B4838" s="247">
        <f t="shared" si="65"/>
        <v>8202</v>
      </c>
      <c r="C4838" s="293" t="s">
        <v>735</v>
      </c>
      <c r="D4838" s="294" t="s">
        <v>8554</v>
      </c>
      <c r="E4838" s="267">
        <v>2000</v>
      </c>
      <c r="F4838" s="293" t="s">
        <v>518</v>
      </c>
      <c r="G4838" s="293" t="s">
        <v>7</v>
      </c>
      <c r="H4838" s="544">
        <v>45751</v>
      </c>
      <c r="I4838" s="293" t="s">
        <v>187</v>
      </c>
      <c r="J4838" s="256" t="s">
        <v>187</v>
      </c>
      <c r="K4838" s="293" t="s">
        <v>1771</v>
      </c>
      <c r="L4838" s="533">
        <v>354589</v>
      </c>
      <c r="M4838" s="298" t="s">
        <v>8644</v>
      </c>
      <c r="N4838" s="353">
        <v>845</v>
      </c>
      <c r="O4838" s="296"/>
      <c r="P4838" s="297"/>
      <c r="Q4838" s="293"/>
      <c r="R4838" s="293"/>
      <c r="S4838" s="293"/>
    </row>
    <row r="4839" spans="1:19" ht="15">
      <c r="B4839" s="247">
        <f t="shared" si="65"/>
        <v>8203</v>
      </c>
      <c r="C4839" s="293" t="s">
        <v>735</v>
      </c>
      <c r="D4839" s="294" t="s">
        <v>7298</v>
      </c>
      <c r="E4839" s="267">
        <v>2000</v>
      </c>
      <c r="F4839" s="293" t="s">
        <v>518</v>
      </c>
      <c r="G4839" s="293" t="s">
        <v>7</v>
      </c>
      <c r="H4839" s="544">
        <v>45751</v>
      </c>
      <c r="I4839" s="293" t="s">
        <v>187</v>
      </c>
      <c r="J4839" s="256" t="s">
        <v>187</v>
      </c>
      <c r="K4839" s="293" t="s">
        <v>1771</v>
      </c>
      <c r="L4839" s="533">
        <v>354589</v>
      </c>
      <c r="M4839" s="298" t="s">
        <v>7297</v>
      </c>
      <c r="N4839" s="353">
        <v>779</v>
      </c>
      <c r="O4839" s="296"/>
      <c r="P4839" s="297"/>
      <c r="Q4839" s="293"/>
      <c r="R4839" s="293"/>
      <c r="S4839" s="293"/>
    </row>
    <row r="4840" spans="1:19" ht="15">
      <c r="B4840" s="247">
        <f t="shared" si="65"/>
        <v>8204</v>
      </c>
      <c r="C4840" s="293" t="s">
        <v>429</v>
      </c>
      <c r="D4840" s="294" t="s">
        <v>8378</v>
      </c>
      <c r="E4840" s="455">
        <v>8432.52</v>
      </c>
      <c r="F4840" s="293" t="s">
        <v>198</v>
      </c>
      <c r="G4840" s="293" t="s">
        <v>7</v>
      </c>
      <c r="H4840" s="544" t="s">
        <v>8646</v>
      </c>
      <c r="I4840" s="293" t="s">
        <v>164</v>
      </c>
      <c r="J4840" s="256" t="s">
        <v>8652</v>
      </c>
      <c r="K4840" s="293" t="s">
        <v>1749</v>
      </c>
      <c r="L4840" s="251" t="s">
        <v>8651</v>
      </c>
      <c r="M4840" s="298" t="s">
        <v>8389</v>
      </c>
      <c r="N4840" s="353">
        <v>832</v>
      </c>
      <c r="O4840" s="296" t="s">
        <v>8570</v>
      </c>
      <c r="P4840" s="297" t="s">
        <v>8630</v>
      </c>
      <c r="Q4840" s="293">
        <v>36</v>
      </c>
      <c r="R4840" s="293"/>
      <c r="S4840" s="293"/>
    </row>
    <row r="4841" spans="1:19" ht="15">
      <c r="B4841" s="247">
        <f t="shared" si="65"/>
        <v>8205</v>
      </c>
      <c r="C4841" s="293" t="s">
        <v>429</v>
      </c>
      <c r="D4841" s="294" t="s">
        <v>4468</v>
      </c>
      <c r="E4841" s="455">
        <v>41755.79</v>
      </c>
      <c r="F4841" s="293" t="s">
        <v>2038</v>
      </c>
      <c r="G4841" s="293" t="s">
        <v>7</v>
      </c>
      <c r="H4841" s="544" t="s">
        <v>8661</v>
      </c>
      <c r="I4841" s="293" t="s">
        <v>187</v>
      </c>
      <c r="J4841" s="256" t="s">
        <v>8665</v>
      </c>
      <c r="K4841" s="293" t="s">
        <v>2038</v>
      </c>
      <c r="L4841" s="251" t="s">
        <v>8662</v>
      </c>
      <c r="M4841" s="298" t="s">
        <v>2834</v>
      </c>
      <c r="N4841" s="353">
        <v>411</v>
      </c>
      <c r="O4841" s="296" t="s">
        <v>8570</v>
      </c>
      <c r="P4841" s="297" t="s">
        <v>8575</v>
      </c>
      <c r="Q4841" s="293">
        <v>37</v>
      </c>
      <c r="R4841" s="293"/>
      <c r="S4841" s="293"/>
    </row>
    <row r="4842" spans="1:19" ht="15">
      <c r="B4842" s="247">
        <f t="shared" si="65"/>
        <v>8206</v>
      </c>
      <c r="C4842" s="293" t="s">
        <v>429</v>
      </c>
      <c r="D4842" s="294" t="s">
        <v>4468</v>
      </c>
      <c r="E4842" s="455">
        <v>49041.29</v>
      </c>
      <c r="F4842" s="293" t="s">
        <v>2038</v>
      </c>
      <c r="G4842" s="293" t="s">
        <v>7</v>
      </c>
      <c r="H4842" s="544" t="s">
        <v>8661</v>
      </c>
      <c r="I4842" s="293" t="s">
        <v>164</v>
      </c>
      <c r="J4842" s="256" t="s">
        <v>8664</v>
      </c>
      <c r="K4842" s="293" t="s">
        <v>2038</v>
      </c>
      <c r="L4842" s="251" t="s">
        <v>8663</v>
      </c>
      <c r="M4842" s="298" t="s">
        <v>2834</v>
      </c>
      <c r="N4842" s="353">
        <v>411</v>
      </c>
      <c r="O4842" s="296" t="s">
        <v>8570</v>
      </c>
      <c r="P4842" s="297" t="s">
        <v>8575</v>
      </c>
      <c r="Q4842" s="293">
        <v>38</v>
      </c>
      <c r="R4842" s="293"/>
      <c r="S4842" s="293"/>
    </row>
    <row r="4843" spans="1:19" ht="15">
      <c r="B4843" s="247">
        <f t="shared" si="65"/>
        <v>8207</v>
      </c>
      <c r="C4843" s="293" t="s">
        <v>429</v>
      </c>
      <c r="D4843" s="294" t="s">
        <v>4482</v>
      </c>
      <c r="E4843" s="455">
        <v>3497</v>
      </c>
      <c r="F4843" s="293" t="s">
        <v>865</v>
      </c>
      <c r="G4843" s="293" t="s">
        <v>7</v>
      </c>
      <c r="H4843" s="544" t="s">
        <v>8687</v>
      </c>
      <c r="I4843" s="293" t="s">
        <v>164</v>
      </c>
      <c r="J4843" s="256" t="s">
        <v>2402</v>
      </c>
      <c r="K4843" s="293" t="s">
        <v>1770</v>
      </c>
      <c r="L4843" s="251" t="s">
        <v>8690</v>
      </c>
      <c r="M4843" s="298" t="s">
        <v>4479</v>
      </c>
      <c r="N4843" s="353">
        <v>822</v>
      </c>
      <c r="O4843" s="296" t="s">
        <v>8570</v>
      </c>
      <c r="P4843" s="297" t="s">
        <v>8630</v>
      </c>
      <c r="Q4843" s="293">
        <v>39</v>
      </c>
      <c r="R4843" s="293"/>
      <c r="S4843" s="293"/>
    </row>
    <row r="4844" spans="1:19" ht="15">
      <c r="B4844" s="247">
        <f t="shared" si="65"/>
        <v>8208</v>
      </c>
      <c r="C4844" s="293" t="s">
        <v>429</v>
      </c>
      <c r="D4844" s="294" t="s">
        <v>2265</v>
      </c>
      <c r="E4844" s="455">
        <v>1000</v>
      </c>
      <c r="F4844" s="293" t="s">
        <v>163</v>
      </c>
      <c r="G4844" s="293" t="s">
        <v>7</v>
      </c>
      <c r="H4844" s="544" t="s">
        <v>8685</v>
      </c>
      <c r="I4844" s="293" t="s">
        <v>224</v>
      </c>
      <c r="J4844" s="256" t="s">
        <v>4559</v>
      </c>
      <c r="K4844" s="293" t="s">
        <v>1751</v>
      </c>
      <c r="L4844" s="251" t="s">
        <v>8691</v>
      </c>
      <c r="M4844" s="298" t="s">
        <v>2006</v>
      </c>
      <c r="N4844" s="353">
        <v>343</v>
      </c>
      <c r="O4844" s="296" t="s">
        <v>8570</v>
      </c>
      <c r="P4844" s="297" t="s">
        <v>8569</v>
      </c>
      <c r="Q4844" s="293">
        <v>40</v>
      </c>
      <c r="R4844" s="293"/>
      <c r="S4844" s="293"/>
    </row>
    <row r="4845" spans="1:19" ht="15">
      <c r="B4845" s="247">
        <f t="shared" si="65"/>
        <v>8209</v>
      </c>
      <c r="C4845" s="293" t="s">
        <v>294</v>
      </c>
      <c r="D4845" s="294" t="s">
        <v>410</v>
      </c>
      <c r="E4845" s="455">
        <v>5000</v>
      </c>
      <c r="F4845" s="293" t="s">
        <v>163</v>
      </c>
      <c r="G4845" s="293" t="s">
        <v>7</v>
      </c>
      <c r="H4845" s="544" t="s">
        <v>8686</v>
      </c>
      <c r="I4845" s="293" t="s">
        <v>224</v>
      </c>
      <c r="J4845" s="256" t="s">
        <v>4559</v>
      </c>
      <c r="K4845" s="293" t="s">
        <v>1751</v>
      </c>
      <c r="L4845" s="251" t="s">
        <v>8692</v>
      </c>
      <c r="M4845" s="298" t="s">
        <v>98</v>
      </c>
      <c r="N4845" s="353">
        <v>301</v>
      </c>
      <c r="O4845" s="296" t="s">
        <v>8570</v>
      </c>
      <c r="P4845" s="297" t="s">
        <v>8569</v>
      </c>
      <c r="Q4845" s="293">
        <v>41</v>
      </c>
      <c r="R4845" s="293"/>
      <c r="S4845" s="293"/>
    </row>
    <row r="4846" spans="1:19" ht="15">
      <c r="B4846" s="247">
        <f t="shared" si="65"/>
        <v>8210</v>
      </c>
      <c r="C4846" s="293" t="s">
        <v>429</v>
      </c>
      <c r="D4846" s="294" t="s">
        <v>8684</v>
      </c>
      <c r="E4846" s="455">
        <v>6994</v>
      </c>
      <c r="F4846" s="293" t="s">
        <v>865</v>
      </c>
      <c r="G4846" s="293" t="s">
        <v>7</v>
      </c>
      <c r="H4846" s="544" t="s">
        <v>8711</v>
      </c>
      <c r="I4846" s="293" t="s">
        <v>164</v>
      </c>
      <c r="J4846" s="256" t="s">
        <v>8717</v>
      </c>
      <c r="K4846" s="293" t="s">
        <v>1770</v>
      </c>
      <c r="L4846" s="251" t="s">
        <v>8715</v>
      </c>
      <c r="M4846" s="298" t="s">
        <v>2871</v>
      </c>
      <c r="N4846" s="353">
        <v>800</v>
      </c>
      <c r="O4846" s="296" t="s">
        <v>8570</v>
      </c>
      <c r="P4846" s="297" t="s">
        <v>8569</v>
      </c>
      <c r="Q4846" s="293">
        <v>43</v>
      </c>
      <c r="R4846" s="293"/>
      <c r="S4846" s="293"/>
    </row>
    <row r="4847" spans="1:19" ht="15">
      <c r="B4847" s="247">
        <f t="shared" si="65"/>
        <v>8211</v>
      </c>
      <c r="C4847" s="293" t="s">
        <v>429</v>
      </c>
      <c r="D4847" s="294" t="s">
        <v>6242</v>
      </c>
      <c r="E4847" s="455">
        <v>2000</v>
      </c>
      <c r="F4847" s="293" t="s">
        <v>163</v>
      </c>
      <c r="G4847" s="293" t="s">
        <v>7</v>
      </c>
      <c r="H4847" s="544" t="s">
        <v>8712</v>
      </c>
      <c r="I4847" s="293" t="s">
        <v>164</v>
      </c>
      <c r="J4847" s="256" t="s">
        <v>3098</v>
      </c>
      <c r="K4847" s="293" t="s">
        <v>1751</v>
      </c>
      <c r="L4847" s="251" t="s">
        <v>8716</v>
      </c>
      <c r="M4847" s="298" t="s">
        <v>6241</v>
      </c>
      <c r="N4847" s="353">
        <v>655</v>
      </c>
      <c r="O4847" s="296" t="s">
        <v>8570</v>
      </c>
      <c r="P4847" s="297" t="s">
        <v>8630</v>
      </c>
      <c r="Q4847" s="293">
        <v>42</v>
      </c>
      <c r="R4847" s="293"/>
      <c r="S4847" s="293"/>
    </row>
    <row r="4848" spans="1:19" ht="15">
      <c r="A4848" s="28" t="s">
        <v>8427</v>
      </c>
      <c r="B4848" s="247">
        <f t="shared" si="65"/>
        <v>8212</v>
      </c>
      <c r="C4848" s="293" t="s">
        <v>429</v>
      </c>
      <c r="D4848" s="294" t="s">
        <v>3420</v>
      </c>
      <c r="E4848" s="455">
        <v>2275</v>
      </c>
      <c r="F4848" s="293" t="s">
        <v>518</v>
      </c>
      <c r="G4848" s="293" t="s">
        <v>7</v>
      </c>
      <c r="H4848" s="544">
        <v>45777</v>
      </c>
      <c r="I4848" s="293" t="s">
        <v>164</v>
      </c>
      <c r="J4848" s="256" t="s">
        <v>2993</v>
      </c>
      <c r="K4848" s="293" t="s">
        <v>1771</v>
      </c>
      <c r="L4848" s="251">
        <v>576248</v>
      </c>
      <c r="M4848" s="298" t="s">
        <v>92</v>
      </c>
      <c r="N4848" s="353">
        <v>820</v>
      </c>
      <c r="O4848" s="296" t="s">
        <v>8570</v>
      </c>
      <c r="P4848" s="297" t="s">
        <v>8569</v>
      </c>
      <c r="Q4848" s="293">
        <v>44</v>
      </c>
      <c r="R4848" s="293"/>
      <c r="S4848" s="293"/>
    </row>
    <row r="4849" spans="1:20" ht="15">
      <c r="B4849" s="247" t="s">
        <v>8765</v>
      </c>
      <c r="C4849" s="293" t="s">
        <v>429</v>
      </c>
      <c r="D4849" s="294" t="s">
        <v>4958</v>
      </c>
      <c r="E4849" s="267">
        <v>5500</v>
      </c>
      <c r="F4849" s="293" t="s">
        <v>198</v>
      </c>
      <c r="G4849" s="293" t="s">
        <v>4314</v>
      </c>
      <c r="H4849" s="544">
        <v>45777</v>
      </c>
      <c r="I4849" s="293" t="s">
        <v>224</v>
      </c>
      <c r="J4849" s="256" t="s">
        <v>4559</v>
      </c>
      <c r="K4849" s="293" t="s">
        <v>1749</v>
      </c>
      <c r="L4849" s="251">
        <v>775368</v>
      </c>
      <c r="M4849" s="298" t="s">
        <v>4955</v>
      </c>
      <c r="N4849" s="353">
        <v>573</v>
      </c>
      <c r="O4849" s="296" t="s">
        <v>8570</v>
      </c>
      <c r="P4849" s="297" t="s">
        <v>8719</v>
      </c>
      <c r="Q4849" s="293"/>
      <c r="R4849" s="293"/>
      <c r="S4849" s="293"/>
    </row>
    <row r="4850" spans="1:20" ht="15">
      <c r="A4850" s="28" t="s">
        <v>8427</v>
      </c>
      <c r="B4850" s="247">
        <f>B4848+1</f>
        <v>8213</v>
      </c>
      <c r="C4850" s="293" t="s">
        <v>7253</v>
      </c>
      <c r="D4850" s="294" t="s">
        <v>7285</v>
      </c>
      <c r="E4850" s="455">
        <v>29000</v>
      </c>
      <c r="F4850" s="293" t="s">
        <v>255</v>
      </c>
      <c r="G4850" s="293" t="s">
        <v>7</v>
      </c>
      <c r="H4850" s="544" t="s">
        <v>8752</v>
      </c>
      <c r="I4850" s="293" t="s">
        <v>224</v>
      </c>
      <c r="J4850" s="256" t="s">
        <v>8294</v>
      </c>
      <c r="K4850" s="293" t="s">
        <v>1774</v>
      </c>
      <c r="L4850" s="251">
        <v>837408</v>
      </c>
      <c r="M4850" s="298" t="s">
        <v>7284</v>
      </c>
      <c r="N4850" s="353">
        <v>775</v>
      </c>
      <c r="O4850" s="296" t="s">
        <v>8570</v>
      </c>
      <c r="P4850" s="297" t="s">
        <v>8630</v>
      </c>
      <c r="Q4850" s="293"/>
      <c r="R4850" s="293"/>
      <c r="S4850" s="293"/>
    </row>
    <row r="4851" spans="1:20" ht="15">
      <c r="B4851" s="247" t="s">
        <v>8766</v>
      </c>
      <c r="C4851" s="293" t="s">
        <v>429</v>
      </c>
      <c r="D4851" s="294" t="s">
        <v>4958</v>
      </c>
      <c r="E4851" s="267">
        <v>4500</v>
      </c>
      <c r="F4851" s="293" t="s">
        <v>198</v>
      </c>
      <c r="G4851" s="293" t="s">
        <v>4314</v>
      </c>
      <c r="H4851" s="544">
        <v>45784</v>
      </c>
      <c r="I4851" s="293" t="s">
        <v>224</v>
      </c>
      <c r="J4851" s="256" t="s">
        <v>333</v>
      </c>
      <c r="K4851" s="293" t="s">
        <v>1749</v>
      </c>
      <c r="L4851" s="251">
        <v>642683</v>
      </c>
      <c r="M4851" s="298" t="s">
        <v>4955</v>
      </c>
      <c r="N4851" s="353">
        <v>573</v>
      </c>
      <c r="O4851" s="296" t="s">
        <v>8570</v>
      </c>
      <c r="P4851" s="297" t="s">
        <v>8719</v>
      </c>
      <c r="Q4851" s="293"/>
      <c r="R4851" s="293"/>
      <c r="S4851" s="293"/>
    </row>
    <row r="4852" spans="1:20" ht="15">
      <c r="B4852" s="247">
        <f>B4850+1</f>
        <v>8214</v>
      </c>
      <c r="C4852" s="293" t="s">
        <v>429</v>
      </c>
      <c r="D4852" s="294" t="s">
        <v>4482</v>
      </c>
      <c r="E4852" s="455">
        <v>3497</v>
      </c>
      <c r="F4852" s="293" t="s">
        <v>865</v>
      </c>
      <c r="G4852" s="293" t="s">
        <v>7</v>
      </c>
      <c r="H4852" s="544" t="s">
        <v>8752</v>
      </c>
      <c r="I4852" s="293" t="s">
        <v>164</v>
      </c>
      <c r="J4852" s="256" t="s">
        <v>3669</v>
      </c>
      <c r="K4852" s="293" t="s">
        <v>1770</v>
      </c>
      <c r="L4852" s="533">
        <v>616390</v>
      </c>
      <c r="M4852" s="298" t="s">
        <v>4479</v>
      </c>
      <c r="N4852" s="353">
        <v>822</v>
      </c>
      <c r="O4852" s="296" t="s">
        <v>8570</v>
      </c>
      <c r="P4852" s="297" t="s">
        <v>8630</v>
      </c>
      <c r="Q4852" s="293"/>
      <c r="R4852" s="293"/>
      <c r="S4852" s="293"/>
    </row>
    <row r="4853" spans="1:20" ht="15">
      <c r="B4853" s="247">
        <f t="shared" si="65"/>
        <v>8215</v>
      </c>
      <c r="C4853" s="293" t="s">
        <v>429</v>
      </c>
      <c r="D4853" s="294" t="s">
        <v>5647</v>
      </c>
      <c r="E4853" s="455">
        <v>2100</v>
      </c>
      <c r="F4853" s="293" t="s">
        <v>163</v>
      </c>
      <c r="G4853" s="293" t="s">
        <v>7</v>
      </c>
      <c r="H4853" s="544" t="s">
        <v>8752</v>
      </c>
      <c r="I4853" s="293" t="s">
        <v>280</v>
      </c>
      <c r="J4853" s="256" t="s">
        <v>5909</v>
      </c>
      <c r="K4853" s="293" t="s">
        <v>1751</v>
      </c>
      <c r="L4853" s="251">
        <v>412788</v>
      </c>
      <c r="M4853" s="298" t="s">
        <v>5646</v>
      </c>
      <c r="N4853" s="353">
        <v>610</v>
      </c>
      <c r="O4853" s="296" t="s">
        <v>8570</v>
      </c>
      <c r="P4853" s="297" t="s">
        <v>8630</v>
      </c>
      <c r="Q4853" s="293"/>
      <c r="R4853" s="293"/>
      <c r="S4853" s="293"/>
    </row>
    <row r="4854" spans="1:20" ht="15">
      <c r="B4854" s="247">
        <f t="shared" si="65"/>
        <v>8216</v>
      </c>
      <c r="C4854" s="293" t="s">
        <v>429</v>
      </c>
      <c r="D4854" s="294" t="s">
        <v>5647</v>
      </c>
      <c r="E4854" s="455">
        <v>2275</v>
      </c>
      <c r="F4854" s="293" t="s">
        <v>163</v>
      </c>
      <c r="G4854" s="293" t="s">
        <v>7</v>
      </c>
      <c r="H4854" s="544" t="s">
        <v>8752</v>
      </c>
      <c r="I4854" s="293" t="s">
        <v>164</v>
      </c>
      <c r="J4854" s="256" t="s">
        <v>3496</v>
      </c>
      <c r="K4854" s="293" t="s">
        <v>1751</v>
      </c>
      <c r="L4854" s="533">
        <v>409152</v>
      </c>
      <c r="M4854" s="298" t="s">
        <v>5646</v>
      </c>
      <c r="N4854" s="353">
        <v>610</v>
      </c>
      <c r="O4854" s="296" t="s">
        <v>8570</v>
      </c>
      <c r="P4854" s="297" t="s">
        <v>8630</v>
      </c>
      <c r="Q4854" s="293"/>
      <c r="R4854" s="293"/>
      <c r="S4854" s="293"/>
    </row>
    <row r="4855" spans="1:20" ht="15">
      <c r="B4855" s="247">
        <f t="shared" si="65"/>
        <v>8217</v>
      </c>
      <c r="C4855" s="293" t="s">
        <v>294</v>
      </c>
      <c r="D4855" s="294" t="s">
        <v>6316</v>
      </c>
      <c r="E4855" s="455">
        <v>3497</v>
      </c>
      <c r="F4855" s="293" t="s">
        <v>198</v>
      </c>
      <c r="G4855" s="293" t="s">
        <v>7</v>
      </c>
      <c r="H4855" s="544" t="s">
        <v>8752</v>
      </c>
      <c r="I4855" s="293" t="s">
        <v>164</v>
      </c>
      <c r="J4855" s="256" t="s">
        <v>5241</v>
      </c>
      <c r="K4855" s="293" t="s">
        <v>1749</v>
      </c>
      <c r="L4855" s="533">
        <v>402679</v>
      </c>
      <c r="M4855" s="298" t="s">
        <v>6314</v>
      </c>
      <c r="N4855" s="353">
        <v>661</v>
      </c>
      <c r="O4855" s="296" t="s">
        <v>8570</v>
      </c>
      <c r="P4855" s="297" t="s">
        <v>8630</v>
      </c>
      <c r="Q4855" s="293"/>
      <c r="R4855" s="293"/>
      <c r="S4855" s="293"/>
    </row>
    <row r="4856" spans="1:20" ht="15">
      <c r="B4856" s="247">
        <f t="shared" si="65"/>
        <v>8218</v>
      </c>
      <c r="C4856" s="293" t="s">
        <v>429</v>
      </c>
      <c r="D4856" s="294" t="s">
        <v>6222</v>
      </c>
      <c r="E4856" s="455">
        <v>2000</v>
      </c>
      <c r="F4856" s="293" t="s">
        <v>163</v>
      </c>
      <c r="G4856" s="293" t="s">
        <v>7</v>
      </c>
      <c r="H4856" s="544" t="s">
        <v>8753</v>
      </c>
      <c r="I4856" s="293" t="s">
        <v>164</v>
      </c>
      <c r="J4856" s="256" t="s">
        <v>2606</v>
      </c>
      <c r="K4856" s="293" t="s">
        <v>1751</v>
      </c>
      <c r="L4856" s="533">
        <v>2955526</v>
      </c>
      <c r="M4856" s="298" t="s">
        <v>6221</v>
      </c>
      <c r="N4856" s="353">
        <v>652</v>
      </c>
      <c r="O4856" s="296" t="s">
        <v>8570</v>
      </c>
      <c r="P4856" s="297" t="s">
        <v>8630</v>
      </c>
      <c r="Q4856" s="293"/>
      <c r="R4856" s="293"/>
      <c r="S4856" s="293"/>
    </row>
    <row r="4857" spans="1:20" ht="15">
      <c r="B4857" s="247">
        <f t="shared" si="65"/>
        <v>8219</v>
      </c>
      <c r="C4857" s="293" t="s">
        <v>429</v>
      </c>
      <c r="D4857" s="294" t="s">
        <v>6436</v>
      </c>
      <c r="E4857" s="455">
        <v>3555.07</v>
      </c>
      <c r="F4857" s="293" t="s">
        <v>198</v>
      </c>
      <c r="G4857" s="293" t="s">
        <v>7</v>
      </c>
      <c r="H4857" s="544" t="s">
        <v>8754</v>
      </c>
      <c r="I4857" s="293" t="s">
        <v>164</v>
      </c>
      <c r="J4857" s="256" t="s">
        <v>3020</v>
      </c>
      <c r="K4857" s="293" t="s">
        <v>1749</v>
      </c>
      <c r="L4857" s="533">
        <v>211293</v>
      </c>
      <c r="M4857" s="298" t="s">
        <v>6651</v>
      </c>
      <c r="N4857" s="353">
        <v>682</v>
      </c>
      <c r="O4857" s="296" t="s">
        <v>8570</v>
      </c>
      <c r="P4857" s="297" t="s">
        <v>8630</v>
      </c>
      <c r="Q4857" s="293"/>
      <c r="R4857" s="293"/>
      <c r="S4857" s="293"/>
    </row>
    <row r="4858" spans="1:20" ht="15">
      <c r="B4858" s="247">
        <f t="shared" si="65"/>
        <v>8220</v>
      </c>
      <c r="C4858" s="293" t="s">
        <v>429</v>
      </c>
      <c r="D4858" s="294" t="s">
        <v>6384</v>
      </c>
      <c r="E4858" s="455">
        <v>5200</v>
      </c>
      <c r="F4858" s="293" t="s">
        <v>198</v>
      </c>
      <c r="G4858" s="293" t="s">
        <v>7</v>
      </c>
      <c r="H4858" s="544" t="s">
        <v>8754</v>
      </c>
      <c r="I4858" s="293" t="s">
        <v>164</v>
      </c>
      <c r="J4858" s="256" t="s">
        <v>2632</v>
      </c>
      <c r="K4858" s="293" t="s">
        <v>1749</v>
      </c>
      <c r="L4858" s="533">
        <v>557594</v>
      </c>
      <c r="M4858" s="298" t="s">
        <v>6383</v>
      </c>
      <c r="N4858" s="353">
        <v>677</v>
      </c>
      <c r="O4858" s="296" t="s">
        <v>8570</v>
      </c>
      <c r="P4858" s="297" t="s">
        <v>8630</v>
      </c>
      <c r="Q4858" s="293"/>
      <c r="R4858" s="293"/>
      <c r="S4858" s="293"/>
      <c r="T4858" s="28" t="s">
        <v>8815</v>
      </c>
    </row>
    <row r="4859" spans="1:20" ht="15">
      <c r="B4859" s="247">
        <f t="shared" si="65"/>
        <v>8221</v>
      </c>
      <c r="C4859" s="293" t="s">
        <v>294</v>
      </c>
      <c r="D4859" s="294" t="s">
        <v>6386</v>
      </c>
      <c r="E4859" s="455">
        <v>10000</v>
      </c>
      <c r="F4859" s="293" t="s">
        <v>198</v>
      </c>
      <c r="G4859" s="293" t="s">
        <v>7</v>
      </c>
      <c r="H4859" s="544" t="s">
        <v>8754</v>
      </c>
      <c r="I4859" s="293" t="s">
        <v>164</v>
      </c>
      <c r="J4859" s="256" t="s">
        <v>8798</v>
      </c>
      <c r="K4859" s="293" t="s">
        <v>1749</v>
      </c>
      <c r="L4859" s="251">
        <v>963507</v>
      </c>
      <c r="M4859" s="298" t="s">
        <v>6312</v>
      </c>
      <c r="N4859" s="353">
        <v>660</v>
      </c>
      <c r="O4859" s="296" t="s">
        <v>8570</v>
      </c>
      <c r="P4859" s="297" t="s">
        <v>8630</v>
      </c>
      <c r="Q4859" s="293"/>
      <c r="R4859" s="293"/>
      <c r="S4859" s="293"/>
    </row>
    <row r="4860" spans="1:20" ht="15">
      <c r="B4860" s="247">
        <f t="shared" si="65"/>
        <v>8222</v>
      </c>
      <c r="C4860" s="293" t="s">
        <v>429</v>
      </c>
      <c r="D4860" s="294" t="s">
        <v>5493</v>
      </c>
      <c r="E4860" s="455">
        <v>2275</v>
      </c>
      <c r="F4860" s="293" t="s">
        <v>163</v>
      </c>
      <c r="G4860" s="293" t="s">
        <v>7</v>
      </c>
      <c r="H4860" s="544" t="s">
        <v>8753</v>
      </c>
      <c r="I4860" s="293" t="s">
        <v>164</v>
      </c>
      <c r="J4860" s="256" t="s">
        <v>3098</v>
      </c>
      <c r="K4860" s="293" t="s">
        <v>1751</v>
      </c>
      <c r="L4860" s="251" t="s">
        <v>8755</v>
      </c>
      <c r="M4860" s="298" t="s">
        <v>5492</v>
      </c>
      <c r="N4860" s="353">
        <v>596</v>
      </c>
      <c r="O4860" s="296" t="s">
        <v>8570</v>
      </c>
      <c r="P4860" s="297" t="s">
        <v>8630</v>
      </c>
      <c r="Q4860" s="293"/>
      <c r="R4860" s="293"/>
      <c r="S4860" s="293"/>
    </row>
    <row r="4861" spans="1:20" ht="15">
      <c r="B4861" s="247">
        <f t="shared" si="65"/>
        <v>8223</v>
      </c>
      <c r="C4861" s="293" t="s">
        <v>294</v>
      </c>
      <c r="D4861" s="294" t="s">
        <v>8348</v>
      </c>
      <c r="E4861" s="455">
        <v>15000</v>
      </c>
      <c r="F4861" s="293" t="s">
        <v>255</v>
      </c>
      <c r="G4861" s="293" t="s">
        <v>7</v>
      </c>
      <c r="H4861" s="544" t="s">
        <v>8753</v>
      </c>
      <c r="I4861" s="293" t="s">
        <v>224</v>
      </c>
      <c r="J4861" s="256" t="s">
        <v>3337</v>
      </c>
      <c r="K4861" s="293" t="s">
        <v>1774</v>
      </c>
      <c r="L4861" s="251" t="s">
        <v>8756</v>
      </c>
      <c r="M4861" s="298" t="s">
        <v>8347</v>
      </c>
      <c r="N4861" s="353">
        <v>829</v>
      </c>
      <c r="O4861" s="296" t="s">
        <v>8570</v>
      </c>
      <c r="P4861" s="297" t="s">
        <v>8630</v>
      </c>
      <c r="Q4861" s="293"/>
      <c r="R4861" s="293"/>
      <c r="S4861" s="293"/>
    </row>
    <row r="4862" spans="1:20" ht="15">
      <c r="B4862" s="247">
        <f t="shared" si="65"/>
        <v>8224</v>
      </c>
      <c r="C4862" s="293" t="s">
        <v>429</v>
      </c>
      <c r="D4862" s="294" t="s">
        <v>6325</v>
      </c>
      <c r="E4862" s="455">
        <v>5200</v>
      </c>
      <c r="F4862" s="293" t="s">
        <v>865</v>
      </c>
      <c r="G4862" s="293" t="s">
        <v>7</v>
      </c>
      <c r="H4862" s="544" t="s">
        <v>8753</v>
      </c>
      <c r="I4862" s="293" t="s">
        <v>164</v>
      </c>
      <c r="J4862" s="256" t="s">
        <v>3020</v>
      </c>
      <c r="K4862" s="293" t="s">
        <v>1770</v>
      </c>
      <c r="L4862" s="251" t="s">
        <v>8757</v>
      </c>
      <c r="M4862" s="298" t="s">
        <v>6324</v>
      </c>
      <c r="N4862" s="353">
        <v>662</v>
      </c>
      <c r="O4862" s="296" t="s">
        <v>8570</v>
      </c>
      <c r="P4862" s="297" t="s">
        <v>8569</v>
      </c>
      <c r="Q4862" s="293"/>
      <c r="R4862" s="293"/>
      <c r="S4862" s="293"/>
    </row>
    <row r="4863" spans="1:20" ht="15">
      <c r="B4863" s="247">
        <f t="shared" si="65"/>
        <v>8225</v>
      </c>
      <c r="C4863" s="293" t="s">
        <v>429</v>
      </c>
      <c r="D4863" s="294" t="s">
        <v>8203</v>
      </c>
      <c r="E4863" s="455">
        <v>3497</v>
      </c>
      <c r="F4863" s="293" t="s">
        <v>865</v>
      </c>
      <c r="G4863" s="293" t="s">
        <v>7</v>
      </c>
      <c r="H4863" s="544" t="s">
        <v>8753</v>
      </c>
      <c r="I4863" s="293" t="s">
        <v>164</v>
      </c>
      <c r="J4863" s="256" t="s">
        <v>3669</v>
      </c>
      <c r="K4863" s="293" t="s">
        <v>1770</v>
      </c>
      <c r="L4863" s="251" t="s">
        <v>8758</v>
      </c>
      <c r="M4863" s="298" t="s">
        <v>8202</v>
      </c>
      <c r="N4863" s="353">
        <v>818</v>
      </c>
      <c r="O4863" s="296" t="s">
        <v>8570</v>
      </c>
      <c r="P4863" s="297" t="s">
        <v>8569</v>
      </c>
      <c r="Q4863" s="293"/>
      <c r="R4863" s="293"/>
      <c r="S4863" s="293"/>
    </row>
    <row r="4864" spans="1:20" ht="15">
      <c r="B4864" s="247">
        <f t="shared" si="65"/>
        <v>8226</v>
      </c>
      <c r="C4864" s="293" t="s">
        <v>429</v>
      </c>
      <c r="D4864" s="294" t="s">
        <v>6381</v>
      </c>
      <c r="E4864" s="455">
        <v>5200</v>
      </c>
      <c r="F4864" s="293" t="s">
        <v>198</v>
      </c>
      <c r="G4864" s="293" t="s">
        <v>4314</v>
      </c>
      <c r="H4864" s="544" t="s">
        <v>8721</v>
      </c>
      <c r="I4864" s="293" t="s">
        <v>164</v>
      </c>
      <c r="J4864" s="256" t="s">
        <v>2632</v>
      </c>
      <c r="K4864" s="293" t="s">
        <v>1749</v>
      </c>
      <c r="L4864" s="251" t="s">
        <v>8759</v>
      </c>
      <c r="M4864" s="298" t="s">
        <v>6380</v>
      </c>
      <c r="N4864" s="353">
        <v>676</v>
      </c>
      <c r="O4864" s="296" t="s">
        <v>8570</v>
      </c>
      <c r="P4864" s="297" t="s">
        <v>8630</v>
      </c>
      <c r="Q4864" s="293"/>
      <c r="R4864" s="293"/>
      <c r="S4864" s="293"/>
    </row>
    <row r="4865" spans="2:19" ht="15">
      <c r="B4865" s="247">
        <f t="shared" si="65"/>
        <v>8227</v>
      </c>
      <c r="C4865" s="293" t="s">
        <v>429</v>
      </c>
      <c r="D4865" s="294" t="s">
        <v>2038</v>
      </c>
      <c r="E4865" s="455">
        <v>5200</v>
      </c>
      <c r="F4865" s="293" t="s">
        <v>2038</v>
      </c>
      <c r="G4865" s="293" t="s">
        <v>4314</v>
      </c>
      <c r="H4865" s="544" t="s">
        <v>8721</v>
      </c>
      <c r="I4865" s="293" t="s">
        <v>164</v>
      </c>
      <c r="J4865" s="256"/>
      <c r="K4865" s="293" t="s">
        <v>2038</v>
      </c>
      <c r="L4865" s="251" t="s">
        <v>8760</v>
      </c>
      <c r="M4865" s="298" t="s">
        <v>2834</v>
      </c>
      <c r="N4865" s="353">
        <v>411</v>
      </c>
      <c r="O4865" s="296"/>
      <c r="P4865" s="297"/>
      <c r="Q4865" s="293"/>
      <c r="R4865" s="293"/>
      <c r="S4865" s="293"/>
    </row>
    <row r="4866" spans="2:19" ht="15">
      <c r="B4866" s="247">
        <f t="shared" si="65"/>
        <v>8228</v>
      </c>
      <c r="C4866" s="293" t="s">
        <v>294</v>
      </c>
      <c r="D4866" s="294" t="s">
        <v>8448</v>
      </c>
      <c r="E4866" s="455">
        <v>3497</v>
      </c>
      <c r="F4866" s="293" t="s">
        <v>255</v>
      </c>
      <c r="G4866" s="293" t="s">
        <v>7</v>
      </c>
      <c r="H4866" s="544" t="s">
        <v>8753</v>
      </c>
      <c r="I4866" s="293" t="s">
        <v>164</v>
      </c>
      <c r="J4866" s="256" t="s">
        <v>3069</v>
      </c>
      <c r="K4866" s="293" t="s">
        <v>1774</v>
      </c>
      <c r="L4866" s="251" t="s">
        <v>8761</v>
      </c>
      <c r="M4866" s="298" t="s">
        <v>8447</v>
      </c>
      <c r="N4866" s="353">
        <v>840</v>
      </c>
      <c r="O4866" s="296" t="s">
        <v>8570</v>
      </c>
      <c r="P4866" s="297" t="s">
        <v>8630</v>
      </c>
      <c r="Q4866" s="293"/>
      <c r="R4866" s="293"/>
      <c r="S4866" s="293"/>
    </row>
    <row r="4867" spans="2:19" ht="15">
      <c r="B4867" s="247">
        <f t="shared" si="65"/>
        <v>8229</v>
      </c>
      <c r="C4867" s="293" t="s">
        <v>429</v>
      </c>
      <c r="D4867" s="294" t="s">
        <v>5647</v>
      </c>
      <c r="E4867" s="455">
        <v>2275</v>
      </c>
      <c r="F4867" s="293" t="s">
        <v>163</v>
      </c>
      <c r="G4867" s="293" t="s">
        <v>7</v>
      </c>
      <c r="H4867" s="544" t="s">
        <v>8721</v>
      </c>
      <c r="I4867" s="293" t="s">
        <v>164</v>
      </c>
      <c r="J4867" s="256" t="s">
        <v>3761</v>
      </c>
      <c r="K4867" s="293" t="s">
        <v>1751</v>
      </c>
      <c r="L4867" s="533">
        <v>1101230</v>
      </c>
      <c r="M4867" s="298" t="s">
        <v>5646</v>
      </c>
      <c r="N4867" s="353">
        <v>610</v>
      </c>
      <c r="O4867" s="296" t="s">
        <v>8570</v>
      </c>
      <c r="P4867" s="297" t="s">
        <v>8630</v>
      </c>
      <c r="Q4867" s="293"/>
      <c r="R4867" s="293"/>
      <c r="S4867" s="293"/>
    </row>
    <row r="4868" spans="2:19" ht="15">
      <c r="B4868" s="247">
        <f t="shared" si="65"/>
        <v>8230</v>
      </c>
      <c r="C4868" s="293" t="s">
        <v>429</v>
      </c>
      <c r="D4868" s="294" t="s">
        <v>767</v>
      </c>
      <c r="E4868" s="455">
        <v>3000</v>
      </c>
      <c r="F4868" s="293" t="s">
        <v>198</v>
      </c>
      <c r="G4868" s="293" t="s">
        <v>7</v>
      </c>
      <c r="H4868" s="544" t="s">
        <v>8721</v>
      </c>
      <c r="I4868" s="293" t="s">
        <v>164</v>
      </c>
      <c r="J4868" s="256" t="s">
        <v>3285</v>
      </c>
      <c r="K4868" s="293" t="s">
        <v>1749</v>
      </c>
      <c r="L4868" s="251" t="s">
        <v>8762</v>
      </c>
      <c r="M4868" s="298" t="s">
        <v>852</v>
      </c>
      <c r="N4868" s="353">
        <v>788</v>
      </c>
      <c r="O4868" s="296" t="s">
        <v>8570</v>
      </c>
      <c r="P4868" s="297" t="s">
        <v>8630</v>
      </c>
      <c r="Q4868" s="293"/>
      <c r="R4868" s="293"/>
      <c r="S4868" s="293"/>
    </row>
    <row r="4869" spans="2:19" ht="15">
      <c r="B4869" s="247">
        <f t="shared" si="65"/>
        <v>8231</v>
      </c>
      <c r="C4869" s="293" t="s">
        <v>429</v>
      </c>
      <c r="D4869" s="294" t="s">
        <v>8578</v>
      </c>
      <c r="E4869" s="455">
        <v>2275</v>
      </c>
      <c r="F4869" s="293" t="s">
        <v>303</v>
      </c>
      <c r="G4869" s="293" t="s">
        <v>4314</v>
      </c>
      <c r="H4869" s="544" t="s">
        <v>8721</v>
      </c>
      <c r="I4869" s="293" t="s">
        <v>164</v>
      </c>
      <c r="J4869" s="256" t="s">
        <v>1652</v>
      </c>
      <c r="K4869" s="293" t="s">
        <v>1775</v>
      </c>
      <c r="L4869" s="251">
        <v>936257</v>
      </c>
      <c r="M4869" s="298" t="s">
        <v>8587</v>
      </c>
      <c r="N4869" s="353">
        <v>847</v>
      </c>
      <c r="O4869" s="296"/>
      <c r="P4869" s="297"/>
      <c r="Q4869" s="293"/>
      <c r="R4869" s="293"/>
      <c r="S4869" s="293"/>
    </row>
    <row r="4870" spans="2:19" ht="15">
      <c r="B4870" s="247">
        <f t="shared" si="65"/>
        <v>8232</v>
      </c>
      <c r="C4870" s="293" t="s">
        <v>429</v>
      </c>
      <c r="D4870" s="294" t="s">
        <v>8742</v>
      </c>
      <c r="E4870" s="455">
        <v>2275</v>
      </c>
      <c r="F4870" s="293" t="s">
        <v>303</v>
      </c>
      <c r="G4870" s="293" t="s">
        <v>7</v>
      </c>
      <c r="H4870" s="544" t="s">
        <v>8721</v>
      </c>
      <c r="I4870" s="293" t="s">
        <v>164</v>
      </c>
      <c r="J4870" s="256" t="s">
        <v>3252</v>
      </c>
      <c r="K4870" s="293" t="s">
        <v>1775</v>
      </c>
      <c r="L4870" s="251" t="s">
        <v>8763</v>
      </c>
      <c r="M4870" s="298" t="s">
        <v>8576</v>
      </c>
      <c r="N4870" s="353">
        <v>846</v>
      </c>
      <c r="O4870" s="296" t="s">
        <v>8570</v>
      </c>
      <c r="P4870" s="297" t="s">
        <v>8630</v>
      </c>
      <c r="Q4870" s="293"/>
      <c r="R4870" s="293"/>
      <c r="S4870" s="293"/>
    </row>
    <row r="4871" spans="2:19" ht="15">
      <c r="B4871" s="247" t="s">
        <v>8768</v>
      </c>
      <c r="C4871" s="293" t="s">
        <v>7253</v>
      </c>
      <c r="D4871" s="294" t="s">
        <v>7258</v>
      </c>
      <c r="E4871" s="267">
        <v>29000</v>
      </c>
      <c r="F4871" s="293" t="s">
        <v>255</v>
      </c>
      <c r="G4871" s="293" t="s">
        <v>7</v>
      </c>
      <c r="H4871" s="544">
        <v>45786</v>
      </c>
      <c r="I4871" s="293" t="s">
        <v>224</v>
      </c>
      <c r="J4871" s="256" t="s">
        <v>4029</v>
      </c>
      <c r="K4871" s="293" t="s">
        <v>1774</v>
      </c>
      <c r="L4871" s="251">
        <v>8664218</v>
      </c>
      <c r="M4871" s="298" t="s">
        <v>7257</v>
      </c>
      <c r="N4871" s="353">
        <v>772</v>
      </c>
      <c r="O4871" s="296" t="s">
        <v>8570</v>
      </c>
      <c r="P4871" s="297"/>
      <c r="Q4871" s="293" t="s">
        <v>8427</v>
      </c>
      <c r="R4871" s="293"/>
      <c r="S4871" s="293"/>
    </row>
    <row r="4872" spans="2:19" ht="15">
      <c r="B4872" s="247" t="s">
        <v>8777</v>
      </c>
      <c r="C4872" s="293" t="s">
        <v>429</v>
      </c>
      <c r="D4872" s="294" t="s">
        <v>8775</v>
      </c>
      <c r="E4872" s="455">
        <v>2275</v>
      </c>
      <c r="F4872" s="293" t="s">
        <v>518</v>
      </c>
      <c r="G4872" s="293" t="s">
        <v>38</v>
      </c>
      <c r="H4872" s="544">
        <v>45789</v>
      </c>
      <c r="I4872" s="293" t="s">
        <v>164</v>
      </c>
      <c r="J4872" s="256" t="s">
        <v>3186</v>
      </c>
      <c r="K4872" s="293" t="s">
        <v>1771</v>
      </c>
      <c r="L4872" s="251">
        <v>768</v>
      </c>
      <c r="M4872" s="298" t="s">
        <v>8774</v>
      </c>
      <c r="N4872" s="353">
        <v>855</v>
      </c>
      <c r="O4872" s="296" t="s">
        <v>8570</v>
      </c>
      <c r="P4872" s="297"/>
      <c r="Q4872" s="293"/>
      <c r="R4872" s="293"/>
      <c r="S4872" s="293"/>
    </row>
    <row r="4873" spans="2:19" ht="15">
      <c r="B4873" s="247">
        <f>B4870+1</f>
        <v>8233</v>
      </c>
      <c r="C4873" s="293" t="s">
        <v>429</v>
      </c>
      <c r="D4873" s="294" t="s">
        <v>328</v>
      </c>
      <c r="E4873" s="455">
        <v>6000</v>
      </c>
      <c r="F4873" s="293" t="s">
        <v>198</v>
      </c>
      <c r="G4873" s="293" t="s">
        <v>7</v>
      </c>
      <c r="H4873" s="544" t="s">
        <v>8778</v>
      </c>
      <c r="I4873" s="293" t="s">
        <v>224</v>
      </c>
      <c r="J4873" s="256" t="s">
        <v>4559</v>
      </c>
      <c r="K4873" s="293" t="s">
        <v>1749</v>
      </c>
      <c r="L4873" s="251" t="s">
        <v>8779</v>
      </c>
      <c r="M4873" s="298" t="s">
        <v>1328</v>
      </c>
      <c r="N4873" s="353">
        <v>43</v>
      </c>
      <c r="O4873" s="296" t="s">
        <v>8570</v>
      </c>
      <c r="P4873" s="297" t="s">
        <v>8569</v>
      </c>
      <c r="Q4873" s="293"/>
      <c r="R4873" s="293"/>
      <c r="S4873" s="293"/>
    </row>
    <row r="4874" spans="2:19" ht="15">
      <c r="B4874" s="247">
        <f t="shared" si="65"/>
        <v>8234</v>
      </c>
      <c r="C4874" s="293" t="s">
        <v>294</v>
      </c>
      <c r="D4874" s="294" t="s">
        <v>6658</v>
      </c>
      <c r="E4874" s="455">
        <v>900</v>
      </c>
      <c r="F4874" s="293" t="s">
        <v>255</v>
      </c>
      <c r="G4874" s="293" t="s">
        <v>7</v>
      </c>
      <c r="H4874" s="544" t="s">
        <v>8778</v>
      </c>
      <c r="I4874" s="293" t="s">
        <v>402</v>
      </c>
      <c r="J4874" s="256" t="s">
        <v>4316</v>
      </c>
      <c r="K4874" s="293" t="s">
        <v>1774</v>
      </c>
      <c r="L4874" s="251" t="s">
        <v>8780</v>
      </c>
      <c r="M4874" s="298" t="s">
        <v>6657</v>
      </c>
      <c r="N4874" s="353">
        <v>697</v>
      </c>
      <c r="O4874" s="296"/>
      <c r="P4874" s="297"/>
      <c r="Q4874" s="293"/>
      <c r="R4874" s="293"/>
      <c r="S4874" s="293"/>
    </row>
    <row r="4875" spans="2:19" ht="15">
      <c r="B4875" s="247">
        <f t="shared" si="65"/>
        <v>8235</v>
      </c>
      <c r="C4875" s="293" t="s">
        <v>429</v>
      </c>
      <c r="D4875" s="294" t="s">
        <v>7114</v>
      </c>
      <c r="E4875" s="455">
        <v>900</v>
      </c>
      <c r="F4875" s="293" t="s">
        <v>295</v>
      </c>
      <c r="G4875" s="293" t="s">
        <v>7</v>
      </c>
      <c r="H4875" s="544" t="s">
        <v>8778</v>
      </c>
      <c r="I4875" s="293" t="s">
        <v>402</v>
      </c>
      <c r="J4875" s="256" t="s">
        <v>4316</v>
      </c>
      <c r="K4875" s="293" t="s">
        <v>1769</v>
      </c>
      <c r="L4875" s="251" t="s">
        <v>8781</v>
      </c>
      <c r="M4875" s="298" t="s">
        <v>7113</v>
      </c>
      <c r="N4875" s="353">
        <v>751</v>
      </c>
      <c r="O4875" s="296"/>
      <c r="P4875" s="297"/>
      <c r="Q4875" s="293"/>
      <c r="R4875" s="293"/>
      <c r="S4875" s="293"/>
    </row>
    <row r="4876" spans="2:19" ht="15">
      <c r="B4876" s="247">
        <f t="shared" si="65"/>
        <v>8236</v>
      </c>
      <c r="C4876" s="293" t="s">
        <v>429</v>
      </c>
      <c r="D4876" s="294" t="s">
        <v>8488</v>
      </c>
      <c r="E4876" s="455">
        <v>2275</v>
      </c>
      <c r="F4876" s="293" t="s">
        <v>303</v>
      </c>
      <c r="G4876" s="293" t="s">
        <v>7</v>
      </c>
      <c r="H4876" s="544" t="s">
        <v>8769</v>
      </c>
      <c r="I4876" s="293" t="s">
        <v>164</v>
      </c>
      <c r="J4876" s="256" t="s">
        <v>352</v>
      </c>
      <c r="K4876" s="293" t="s">
        <v>1775</v>
      </c>
      <c r="L4876" s="251" t="s">
        <v>8782</v>
      </c>
      <c r="M4876" s="298" t="s">
        <v>8487</v>
      </c>
      <c r="N4876" s="353">
        <v>841</v>
      </c>
      <c r="O4876" s="296" t="s">
        <v>8570</v>
      </c>
      <c r="P4876" s="297" t="s">
        <v>8630</v>
      </c>
      <c r="Q4876" s="293"/>
      <c r="R4876" s="293"/>
      <c r="S4876" s="293"/>
    </row>
    <row r="4877" spans="2:19" ht="15">
      <c r="B4877" s="247">
        <f t="shared" si="65"/>
        <v>8237</v>
      </c>
      <c r="C4877" s="293" t="s">
        <v>429</v>
      </c>
      <c r="D4877" s="294" t="s">
        <v>4468</v>
      </c>
      <c r="E4877" s="455">
        <v>238675.35</v>
      </c>
      <c r="F4877" s="293" t="s">
        <v>2038</v>
      </c>
      <c r="G4877" s="293" t="s">
        <v>7</v>
      </c>
      <c r="H4877" s="544" t="s">
        <v>8770</v>
      </c>
      <c r="I4877" s="293" t="s">
        <v>164</v>
      </c>
      <c r="J4877" s="256" t="s">
        <v>8786</v>
      </c>
      <c r="K4877" s="293" t="s">
        <v>2038</v>
      </c>
      <c r="L4877" s="251" t="s">
        <v>8783</v>
      </c>
      <c r="M4877" s="298" t="s">
        <v>2834</v>
      </c>
      <c r="N4877" s="353">
        <v>411</v>
      </c>
      <c r="O4877" s="296"/>
      <c r="P4877" s="297" t="s">
        <v>8569</v>
      </c>
      <c r="Q4877" s="293"/>
      <c r="R4877" s="293"/>
      <c r="S4877" s="293"/>
    </row>
    <row r="4878" spans="2:19" ht="16.2" thickBot="1">
      <c r="B4878" s="247" t="s">
        <v>9135</v>
      </c>
      <c r="C4878" s="293" t="s">
        <v>735</v>
      </c>
      <c r="D4878" s="762" t="s">
        <v>9093</v>
      </c>
      <c r="E4878" s="267">
        <f>3350*0.3*8</f>
        <v>8040</v>
      </c>
      <c r="F4878" s="293" t="s">
        <v>198</v>
      </c>
      <c r="G4878" s="293" t="s">
        <v>7</v>
      </c>
      <c r="H4878" s="544">
        <v>45787</v>
      </c>
      <c r="I4878" s="293" t="s">
        <v>164</v>
      </c>
      <c r="J4878" s="256" t="s">
        <v>9096</v>
      </c>
      <c r="K4878" s="293" t="s">
        <v>1749</v>
      </c>
      <c r="L4878" s="251">
        <v>6855</v>
      </c>
      <c r="M4878" s="298" t="s">
        <v>6815</v>
      </c>
      <c r="N4878" s="353">
        <v>585</v>
      </c>
      <c r="O4878" s="296"/>
      <c r="P4878" s="297"/>
      <c r="Q4878" s="293"/>
      <c r="R4878" s="293"/>
      <c r="S4878" s="293"/>
    </row>
    <row r="4879" spans="2:19" ht="16.2" thickBot="1">
      <c r="B4879" s="247" t="s">
        <v>9136</v>
      </c>
      <c r="C4879" s="293" t="s">
        <v>735</v>
      </c>
      <c r="D4879" s="772" t="s">
        <v>6378</v>
      </c>
      <c r="E4879" s="267">
        <f>3350*0.3*8+3000</f>
        <v>11040</v>
      </c>
      <c r="F4879" s="293" t="s">
        <v>198</v>
      </c>
      <c r="G4879" s="293" t="s">
        <v>7</v>
      </c>
      <c r="H4879" s="544">
        <v>45787</v>
      </c>
      <c r="I4879" s="293" t="s">
        <v>164</v>
      </c>
      <c r="J4879" s="256" t="s">
        <v>9094</v>
      </c>
      <c r="K4879" s="293" t="s">
        <v>1749</v>
      </c>
      <c r="L4879" s="251">
        <v>6855</v>
      </c>
      <c r="M4879" s="759" t="s">
        <v>6783</v>
      </c>
      <c r="N4879" s="353">
        <v>673</v>
      </c>
      <c r="O4879" s="296"/>
      <c r="P4879" s="297"/>
      <c r="Q4879" s="293"/>
      <c r="R4879" s="293"/>
      <c r="S4879" s="293"/>
    </row>
    <row r="4880" spans="2:19" ht="16.2" thickBot="1">
      <c r="B4880" s="247" t="s">
        <v>9137</v>
      </c>
      <c r="C4880" s="293" t="s">
        <v>735</v>
      </c>
      <c r="D4880" s="763" t="s">
        <v>6379</v>
      </c>
      <c r="E4880" s="267">
        <f>3350*0.3*8+3000</f>
        <v>11040</v>
      </c>
      <c r="F4880" s="293" t="s">
        <v>198</v>
      </c>
      <c r="G4880" s="293" t="s">
        <v>7</v>
      </c>
      <c r="H4880" s="544">
        <v>45787</v>
      </c>
      <c r="I4880" s="293" t="s">
        <v>164</v>
      </c>
      <c r="J4880" s="256" t="s">
        <v>9094</v>
      </c>
      <c r="K4880" s="293" t="s">
        <v>1749</v>
      </c>
      <c r="L4880" s="251">
        <v>6855</v>
      </c>
      <c r="M4880" s="759" t="s">
        <v>6785</v>
      </c>
      <c r="N4880" s="353">
        <v>675</v>
      </c>
      <c r="O4880" s="296"/>
      <c r="P4880" s="297"/>
      <c r="Q4880" s="293"/>
      <c r="R4880" s="293"/>
      <c r="S4880" s="293"/>
    </row>
    <row r="4881" spans="2:19" ht="16.2" thickBot="1">
      <c r="B4881" s="247" t="s">
        <v>9138</v>
      </c>
      <c r="C4881" s="293" t="s">
        <v>735</v>
      </c>
      <c r="D4881" s="763" t="s">
        <v>8214</v>
      </c>
      <c r="E4881" s="267">
        <f>3350*0.3*8+3000</f>
        <v>11040</v>
      </c>
      <c r="F4881" s="293" t="s">
        <v>198</v>
      </c>
      <c r="G4881" s="293" t="s">
        <v>7</v>
      </c>
      <c r="H4881" s="544">
        <v>45787</v>
      </c>
      <c r="I4881" s="293" t="s">
        <v>164</v>
      </c>
      <c r="J4881" s="256" t="s">
        <v>9094</v>
      </c>
      <c r="K4881" s="293" t="s">
        <v>1749</v>
      </c>
      <c r="L4881" s="251">
        <v>6855</v>
      </c>
      <c r="M4881" s="769" t="s">
        <v>6787</v>
      </c>
      <c r="N4881" s="353">
        <v>680</v>
      </c>
      <c r="O4881" s="296"/>
      <c r="P4881" s="297"/>
      <c r="Q4881" s="293"/>
      <c r="R4881" s="293"/>
      <c r="S4881" s="293"/>
    </row>
    <row r="4882" spans="2:19" ht="16.2" thickBot="1">
      <c r="B4882" s="247" t="s">
        <v>9139</v>
      </c>
      <c r="C4882" s="293" t="s">
        <v>735</v>
      </c>
      <c r="D4882" s="762" t="s">
        <v>6758</v>
      </c>
      <c r="E4882" s="267">
        <f>3350*0.3*4+3000</f>
        <v>7020</v>
      </c>
      <c r="F4882" s="293" t="s">
        <v>198</v>
      </c>
      <c r="G4882" s="293" t="s">
        <v>7</v>
      </c>
      <c r="H4882" s="544">
        <v>45787</v>
      </c>
      <c r="I4882" s="293" t="s">
        <v>164</v>
      </c>
      <c r="J4882" s="256" t="s">
        <v>9096</v>
      </c>
      <c r="K4882" s="293" t="s">
        <v>1749</v>
      </c>
      <c r="L4882" s="251">
        <v>6855</v>
      </c>
      <c r="M4882" s="770" t="s">
        <v>6792</v>
      </c>
      <c r="N4882" s="353">
        <v>701</v>
      </c>
      <c r="O4882" s="296"/>
      <c r="P4882" s="297"/>
      <c r="Q4882" s="293"/>
      <c r="R4882" s="293"/>
      <c r="S4882" s="293"/>
    </row>
    <row r="4883" spans="2:19" ht="15">
      <c r="B4883" s="247" t="s">
        <v>9140</v>
      </c>
      <c r="C4883" s="293" t="s">
        <v>735</v>
      </c>
      <c r="D4883" s="407" t="s">
        <v>6375</v>
      </c>
      <c r="E4883" s="267">
        <f>3350*0.3*4+3000</f>
        <v>7020</v>
      </c>
      <c r="F4883" s="293" t="s">
        <v>198</v>
      </c>
      <c r="G4883" s="293" t="s">
        <v>7</v>
      </c>
      <c r="H4883" s="544">
        <v>45787</v>
      </c>
      <c r="I4883" s="293" t="s">
        <v>164</v>
      </c>
      <c r="J4883" s="256" t="s">
        <v>9096</v>
      </c>
      <c r="K4883" s="293" t="s">
        <v>1749</v>
      </c>
      <c r="L4883" s="251">
        <v>6855</v>
      </c>
      <c r="M4883" s="298" t="s">
        <v>6781</v>
      </c>
      <c r="N4883" s="353">
        <v>670</v>
      </c>
      <c r="O4883" s="296" t="s">
        <v>9168</v>
      </c>
      <c r="P4883" s="297"/>
      <c r="Q4883" s="293"/>
      <c r="R4883" s="293"/>
      <c r="S4883" s="293"/>
    </row>
    <row r="4884" spans="2:19" ht="15.6" thickBot="1">
      <c r="B4884" s="247" t="s">
        <v>9141</v>
      </c>
      <c r="C4884" s="293" t="s">
        <v>735</v>
      </c>
      <c r="D4884" s="407" t="s">
        <v>9088</v>
      </c>
      <c r="E4884" s="267">
        <f>3350*0.3*8+3000</f>
        <v>11040</v>
      </c>
      <c r="F4884" s="293" t="s">
        <v>198</v>
      </c>
      <c r="G4884" s="293" t="s">
        <v>7</v>
      </c>
      <c r="H4884" s="544">
        <v>45787</v>
      </c>
      <c r="I4884" s="293" t="s">
        <v>164</v>
      </c>
      <c r="J4884" s="256" t="s">
        <v>9096</v>
      </c>
      <c r="K4884" s="293" t="s">
        <v>1749</v>
      </c>
      <c r="L4884" s="251">
        <v>6855</v>
      </c>
      <c r="M4884" s="298" t="s">
        <v>6782</v>
      </c>
      <c r="N4884" s="353">
        <v>672</v>
      </c>
      <c r="O4884" s="296" t="s">
        <v>9169</v>
      </c>
      <c r="P4884" s="297"/>
      <c r="Q4884" s="293"/>
      <c r="R4884" s="293"/>
      <c r="S4884" s="293"/>
    </row>
    <row r="4885" spans="2:19" ht="16.2" thickBot="1">
      <c r="B4885" s="247" t="s">
        <v>9142</v>
      </c>
      <c r="C4885" s="293" t="s">
        <v>735</v>
      </c>
      <c r="D4885" s="294" t="s">
        <v>2925</v>
      </c>
      <c r="E4885" s="267">
        <f>3350*0.3*4</f>
        <v>4020</v>
      </c>
      <c r="F4885" s="293" t="s">
        <v>198</v>
      </c>
      <c r="G4885" s="293" t="s">
        <v>7</v>
      </c>
      <c r="H4885" s="544">
        <v>45787</v>
      </c>
      <c r="I4885" s="293" t="s">
        <v>164</v>
      </c>
      <c r="J4885" s="256" t="s">
        <v>9096</v>
      </c>
      <c r="K4885" s="293" t="s">
        <v>1749</v>
      </c>
      <c r="L4885" s="251">
        <v>6855</v>
      </c>
      <c r="M4885" s="775" t="s">
        <v>7296</v>
      </c>
      <c r="N4885" s="353">
        <v>778</v>
      </c>
      <c r="O4885" s="296"/>
      <c r="P4885" s="297"/>
      <c r="Q4885" s="293"/>
      <c r="R4885" s="293"/>
      <c r="S4885" s="293"/>
    </row>
    <row r="4886" spans="2:19" ht="15.6" thickBot="1">
      <c r="B4886" s="247" t="s">
        <v>9143</v>
      </c>
      <c r="C4886" s="293" t="s">
        <v>735</v>
      </c>
      <c r="D4886" s="294" t="s">
        <v>8138</v>
      </c>
      <c r="E4886" s="267">
        <f>3350*0.3*4</f>
        <v>4020</v>
      </c>
      <c r="F4886" s="293" t="s">
        <v>198</v>
      </c>
      <c r="G4886" s="293" t="s">
        <v>7</v>
      </c>
      <c r="H4886" s="544">
        <v>45787</v>
      </c>
      <c r="I4886" s="293" t="s">
        <v>164</v>
      </c>
      <c r="J4886" s="256" t="s">
        <v>9096</v>
      </c>
      <c r="K4886" s="293" t="s">
        <v>1749</v>
      </c>
      <c r="L4886" s="251">
        <v>6855</v>
      </c>
      <c r="M4886" s="766" t="s">
        <v>7310</v>
      </c>
      <c r="N4886" s="353">
        <v>784</v>
      </c>
      <c r="O4886" s="296"/>
      <c r="P4886" s="297"/>
      <c r="Q4886" s="293"/>
      <c r="R4886" s="293"/>
      <c r="S4886" s="293"/>
    </row>
    <row r="4887" spans="2:19" ht="15.6" thickBot="1">
      <c r="B4887" s="247" t="s">
        <v>9144</v>
      </c>
      <c r="C4887" s="293" t="s">
        <v>735</v>
      </c>
      <c r="D4887" s="294" t="s">
        <v>7312</v>
      </c>
      <c r="E4887" s="267">
        <f>3350*0.3*2</f>
        <v>2010</v>
      </c>
      <c r="F4887" s="293" t="s">
        <v>255</v>
      </c>
      <c r="G4887" s="293" t="s">
        <v>7</v>
      </c>
      <c r="H4887" s="544">
        <v>45787</v>
      </c>
      <c r="I4887" s="293" t="s">
        <v>164</v>
      </c>
      <c r="J4887" s="256" t="s">
        <v>9096</v>
      </c>
      <c r="K4887" s="293" t="s">
        <v>9167</v>
      </c>
      <c r="L4887" s="251">
        <v>6855</v>
      </c>
      <c r="M4887" s="718" t="s">
        <v>7311</v>
      </c>
      <c r="N4887" s="353">
        <v>785</v>
      </c>
      <c r="O4887" s="296"/>
      <c r="P4887" s="297"/>
      <c r="Q4887" s="293"/>
      <c r="R4887" s="293"/>
      <c r="S4887" s="293"/>
    </row>
    <row r="4888" spans="2:19" ht="15.6" thickBot="1">
      <c r="B4888" s="247" t="s">
        <v>9145</v>
      </c>
      <c r="C4888" s="293" t="s">
        <v>735</v>
      </c>
      <c r="D4888" s="294" t="s">
        <v>7314</v>
      </c>
      <c r="E4888" s="267">
        <f>3350*0.3*4</f>
        <v>4020</v>
      </c>
      <c r="F4888" s="293" t="s">
        <v>198</v>
      </c>
      <c r="G4888" s="293" t="s">
        <v>7</v>
      </c>
      <c r="H4888" s="544">
        <v>45787</v>
      </c>
      <c r="I4888" s="293" t="s">
        <v>164</v>
      </c>
      <c r="J4888" s="256" t="s">
        <v>9096</v>
      </c>
      <c r="K4888" s="293" t="s">
        <v>1749</v>
      </c>
      <c r="L4888" s="251">
        <v>6855</v>
      </c>
      <c r="M4888" s="718" t="s">
        <v>7313</v>
      </c>
      <c r="N4888" s="353">
        <v>786</v>
      </c>
      <c r="O4888" s="296"/>
      <c r="P4888" s="297"/>
      <c r="Q4888" s="293"/>
      <c r="R4888" s="293"/>
      <c r="S4888" s="293"/>
    </row>
    <row r="4889" spans="2:19" ht="15.6" thickBot="1">
      <c r="B4889" s="247" t="s">
        <v>9146</v>
      </c>
      <c r="C4889" s="293" t="s">
        <v>735</v>
      </c>
      <c r="D4889" s="294" t="s">
        <v>9133</v>
      </c>
      <c r="E4889" s="267">
        <f>3350*0.3*2</f>
        <v>2010</v>
      </c>
      <c r="F4889" s="293" t="s">
        <v>255</v>
      </c>
      <c r="G4889" s="293" t="s">
        <v>7</v>
      </c>
      <c r="H4889" s="544">
        <v>45787</v>
      </c>
      <c r="I4889" s="293" t="s">
        <v>164</v>
      </c>
      <c r="J4889" s="256" t="s">
        <v>9096</v>
      </c>
      <c r="K4889" s="293" t="s">
        <v>9167</v>
      </c>
      <c r="L4889" s="251">
        <v>6855</v>
      </c>
      <c r="M4889" s="776" t="s">
        <v>8140</v>
      </c>
      <c r="N4889" s="353">
        <v>792</v>
      </c>
      <c r="O4889" s="296"/>
      <c r="P4889" s="297"/>
      <c r="Q4889" s="293"/>
      <c r="R4889" s="293"/>
      <c r="S4889" s="293"/>
    </row>
    <row r="4890" spans="2:19" ht="15.6" thickBot="1">
      <c r="B4890" s="247" t="s">
        <v>9147</v>
      </c>
      <c r="C4890" s="293" t="s">
        <v>735</v>
      </c>
      <c r="D4890" s="294" t="s">
        <v>4356</v>
      </c>
      <c r="E4890" s="267">
        <f>3350*0.3*2</f>
        <v>2010</v>
      </c>
      <c r="F4890" s="293" t="s">
        <v>198</v>
      </c>
      <c r="G4890" s="293" t="s">
        <v>7</v>
      </c>
      <c r="H4890" s="544">
        <v>45787</v>
      </c>
      <c r="I4890" s="293" t="s">
        <v>164</v>
      </c>
      <c r="J4890" s="256" t="s">
        <v>9096</v>
      </c>
      <c r="K4890" s="293" t="s">
        <v>1749</v>
      </c>
      <c r="L4890" s="251">
        <v>6855</v>
      </c>
      <c r="M4890" s="777" t="s">
        <v>8141</v>
      </c>
      <c r="N4890" s="353">
        <v>793</v>
      </c>
      <c r="O4890" s="296"/>
      <c r="P4890" s="297"/>
      <c r="Q4890" s="293"/>
      <c r="R4890" s="293"/>
      <c r="S4890" s="293"/>
    </row>
    <row r="4891" spans="2:19" ht="16.2" thickBot="1">
      <c r="B4891" s="247" t="s">
        <v>9148</v>
      </c>
      <c r="C4891" s="293" t="s">
        <v>735</v>
      </c>
      <c r="D4891" s="294" t="s">
        <v>9134</v>
      </c>
      <c r="E4891" s="267">
        <f>3350*0.3*2</f>
        <v>2010</v>
      </c>
      <c r="F4891" s="293" t="s">
        <v>198</v>
      </c>
      <c r="G4891" s="293" t="s">
        <v>7</v>
      </c>
      <c r="H4891" s="544">
        <v>45787</v>
      </c>
      <c r="I4891" s="293" t="s">
        <v>164</v>
      </c>
      <c r="J4891" s="256" t="s">
        <v>9096</v>
      </c>
      <c r="K4891" s="293" t="s">
        <v>1749</v>
      </c>
      <c r="L4891" s="251">
        <v>6855</v>
      </c>
      <c r="M4891" s="778" t="s">
        <v>7801</v>
      </c>
      <c r="N4891" s="353">
        <v>794</v>
      </c>
      <c r="O4891" s="296"/>
      <c r="P4891" s="297"/>
      <c r="Q4891" s="293"/>
      <c r="R4891" s="293"/>
      <c r="S4891" s="293"/>
    </row>
    <row r="4892" spans="2:19" ht="16.2" thickBot="1">
      <c r="B4892" s="247" t="s">
        <v>9149</v>
      </c>
      <c r="C4892" s="293" t="s">
        <v>735</v>
      </c>
      <c r="D4892" s="294" t="s">
        <v>7802</v>
      </c>
      <c r="E4892" s="267">
        <f>3350*0.3*2</f>
        <v>2010</v>
      </c>
      <c r="F4892" s="293" t="s">
        <v>255</v>
      </c>
      <c r="G4892" s="293" t="s">
        <v>7</v>
      </c>
      <c r="H4892" s="544">
        <v>45787</v>
      </c>
      <c r="I4892" s="293" t="s">
        <v>164</v>
      </c>
      <c r="J4892" s="256" t="s">
        <v>9096</v>
      </c>
      <c r="K4892" s="293" t="s">
        <v>9167</v>
      </c>
      <c r="L4892" s="251">
        <v>6855</v>
      </c>
      <c r="M4892" s="779" t="s">
        <v>7828</v>
      </c>
      <c r="N4892" s="353">
        <v>795</v>
      </c>
      <c r="O4892" s="296"/>
      <c r="P4892" s="297"/>
      <c r="Q4892" s="293"/>
      <c r="R4892" s="293"/>
      <c r="S4892" s="293"/>
    </row>
    <row r="4893" spans="2:19" ht="16.2" thickBot="1">
      <c r="B4893" s="247" t="s">
        <v>9150</v>
      </c>
      <c r="C4893" s="293" t="s">
        <v>735</v>
      </c>
      <c r="D4893" s="294" t="s">
        <v>5212</v>
      </c>
      <c r="E4893" s="267">
        <f>3350*0.3*9+3000</f>
        <v>12045</v>
      </c>
      <c r="F4893" s="293" t="s">
        <v>198</v>
      </c>
      <c r="G4893" s="293" t="s">
        <v>7</v>
      </c>
      <c r="H4893" s="544">
        <v>45787</v>
      </c>
      <c r="I4893" s="293" t="s">
        <v>164</v>
      </c>
      <c r="J4893" s="256" t="s">
        <v>9096</v>
      </c>
      <c r="K4893" s="293" t="s">
        <v>1749</v>
      </c>
      <c r="L4893" s="251">
        <v>6855</v>
      </c>
      <c r="M4893" s="779" t="s">
        <v>7829</v>
      </c>
      <c r="N4893" s="353">
        <v>796</v>
      </c>
      <c r="O4893" s="296"/>
      <c r="P4893" s="297"/>
      <c r="Q4893" s="293"/>
      <c r="R4893" s="293"/>
      <c r="S4893" s="293"/>
    </row>
    <row r="4894" spans="2:19" ht="16.2" thickBot="1">
      <c r="B4894" s="247" t="s">
        <v>9151</v>
      </c>
      <c r="C4894" s="293" t="s">
        <v>735</v>
      </c>
      <c r="D4894" s="294" t="s">
        <v>7906</v>
      </c>
      <c r="E4894" s="267">
        <f>3350*0.3*2</f>
        <v>2010</v>
      </c>
      <c r="F4894" s="293" t="s">
        <v>255</v>
      </c>
      <c r="G4894" s="293" t="s">
        <v>7</v>
      </c>
      <c r="H4894" s="544">
        <v>45787</v>
      </c>
      <c r="I4894" s="293" t="s">
        <v>164</v>
      </c>
      <c r="J4894" s="256" t="s">
        <v>9096</v>
      </c>
      <c r="K4894" s="293" t="s">
        <v>9167</v>
      </c>
      <c r="L4894" s="251">
        <v>6855</v>
      </c>
      <c r="M4894" s="717" t="s">
        <v>8143</v>
      </c>
      <c r="N4894" s="353">
        <v>799</v>
      </c>
      <c r="O4894" s="296"/>
      <c r="P4894" s="297"/>
      <c r="Q4894" s="293"/>
      <c r="R4894" s="293"/>
      <c r="S4894" s="293"/>
    </row>
    <row r="4895" spans="2:19" ht="16.2" thickBot="1">
      <c r="B4895" s="247" t="s">
        <v>9151</v>
      </c>
      <c r="C4895" s="293" t="s">
        <v>735</v>
      </c>
      <c r="D4895" s="294" t="s">
        <v>3808</v>
      </c>
      <c r="E4895" s="267">
        <f>2275*0.3*5</f>
        <v>3412.5</v>
      </c>
      <c r="F4895" s="293" t="s">
        <v>518</v>
      </c>
      <c r="G4895" s="293" t="s">
        <v>7</v>
      </c>
      <c r="H4895" s="544">
        <v>45787</v>
      </c>
      <c r="I4895" s="293" t="s">
        <v>164</v>
      </c>
      <c r="J4895" s="256" t="s">
        <v>9163</v>
      </c>
      <c r="K4895" s="293" t="s">
        <v>1771</v>
      </c>
      <c r="L4895" s="251">
        <v>6855</v>
      </c>
      <c r="M4895" s="771" t="s">
        <v>6833</v>
      </c>
      <c r="N4895" s="353">
        <v>454</v>
      </c>
      <c r="O4895" s="296"/>
      <c r="P4895" s="297"/>
      <c r="Q4895" s="293"/>
      <c r="R4895" s="293"/>
      <c r="S4895" s="293"/>
    </row>
    <row r="4896" spans="2:19" ht="16.2" thickBot="1">
      <c r="B4896" s="247" t="s">
        <v>9151</v>
      </c>
      <c r="C4896" s="293" t="s">
        <v>735</v>
      </c>
      <c r="D4896" s="294" t="s">
        <v>9152</v>
      </c>
      <c r="E4896" s="267">
        <f>2275*0.3*5</f>
        <v>3412.5</v>
      </c>
      <c r="F4896" s="293" t="s">
        <v>518</v>
      </c>
      <c r="G4896" s="293" t="s">
        <v>7</v>
      </c>
      <c r="H4896" s="544">
        <v>45787</v>
      </c>
      <c r="I4896" s="293" t="s">
        <v>164</v>
      </c>
      <c r="J4896" s="256" t="s">
        <v>9163</v>
      </c>
      <c r="K4896" s="293" t="s">
        <v>1771</v>
      </c>
      <c r="L4896" s="251">
        <v>6855</v>
      </c>
      <c r="M4896" s="724" t="s">
        <v>9066</v>
      </c>
      <c r="N4896" s="353">
        <v>482</v>
      </c>
      <c r="O4896" s="296"/>
      <c r="P4896" s="297"/>
      <c r="Q4896" s="293"/>
      <c r="R4896" s="293"/>
      <c r="S4896" s="293"/>
    </row>
    <row r="4897" spans="2:19" ht="16.2" thickBot="1">
      <c r="B4897" s="247" t="s">
        <v>9151</v>
      </c>
      <c r="C4897" s="293" t="s">
        <v>735</v>
      </c>
      <c r="D4897" s="294" t="s">
        <v>9159</v>
      </c>
      <c r="E4897" s="267">
        <f>2275*0.3*4</f>
        <v>2730</v>
      </c>
      <c r="F4897" s="293" t="s">
        <v>518</v>
      </c>
      <c r="G4897" s="293" t="s">
        <v>7</v>
      </c>
      <c r="H4897" s="544">
        <v>45787</v>
      </c>
      <c r="I4897" s="293" t="s">
        <v>164</v>
      </c>
      <c r="J4897" s="256" t="s">
        <v>9163</v>
      </c>
      <c r="K4897" s="293" t="s">
        <v>1771</v>
      </c>
      <c r="L4897" s="251">
        <v>6855</v>
      </c>
      <c r="M4897" s="717" t="s">
        <v>6835</v>
      </c>
      <c r="N4897" s="353">
        <v>483</v>
      </c>
      <c r="O4897" s="296"/>
      <c r="P4897" s="297"/>
      <c r="Q4897" s="293"/>
      <c r="R4897" s="293"/>
      <c r="S4897" s="293"/>
    </row>
    <row r="4898" spans="2:19" ht="16.2" thickBot="1">
      <c r="B4898" s="247" t="s">
        <v>9151</v>
      </c>
      <c r="C4898" s="293" t="s">
        <v>735</v>
      </c>
      <c r="D4898" s="294" t="s">
        <v>4357</v>
      </c>
      <c r="E4898" s="267">
        <f>2275*0.3*12+2000</f>
        <v>10190</v>
      </c>
      <c r="F4898" s="293" t="s">
        <v>518</v>
      </c>
      <c r="G4898" s="293" t="s">
        <v>7</v>
      </c>
      <c r="H4898" s="544">
        <v>45787</v>
      </c>
      <c r="I4898" s="293" t="s">
        <v>164</v>
      </c>
      <c r="J4898" s="256" t="s">
        <v>9163</v>
      </c>
      <c r="K4898" s="293" t="s">
        <v>1771</v>
      </c>
      <c r="L4898" s="251">
        <v>6855</v>
      </c>
      <c r="M4898" s="717" t="s">
        <v>5173</v>
      </c>
      <c r="N4898" s="353">
        <v>487</v>
      </c>
      <c r="O4898" s="296"/>
      <c r="P4898" s="297"/>
      <c r="Q4898" s="293"/>
      <c r="R4898" s="293"/>
      <c r="S4898" s="293"/>
    </row>
    <row r="4899" spans="2:19" ht="16.2" thickBot="1">
      <c r="B4899" s="247" t="s">
        <v>9151</v>
      </c>
      <c r="C4899" s="293" t="s">
        <v>735</v>
      </c>
      <c r="D4899" s="294" t="s">
        <v>4707</v>
      </c>
      <c r="E4899" s="267">
        <f>2275*0.3*12+2000</f>
        <v>10190</v>
      </c>
      <c r="F4899" s="293" t="s">
        <v>518</v>
      </c>
      <c r="G4899" s="293" t="s">
        <v>7</v>
      </c>
      <c r="H4899" s="544">
        <v>45787</v>
      </c>
      <c r="I4899" s="293" t="s">
        <v>164</v>
      </c>
      <c r="J4899" s="256" t="s">
        <v>9163</v>
      </c>
      <c r="K4899" s="293" t="s">
        <v>1771</v>
      </c>
      <c r="L4899" s="251">
        <v>6855</v>
      </c>
      <c r="M4899" s="724" t="s">
        <v>6838</v>
      </c>
      <c r="N4899" s="353">
        <v>526</v>
      </c>
      <c r="O4899" s="296"/>
      <c r="P4899" s="297"/>
      <c r="Q4899" s="293"/>
      <c r="R4899" s="293"/>
      <c r="S4899" s="293"/>
    </row>
    <row r="4900" spans="2:19" ht="16.2" thickBot="1">
      <c r="B4900" s="247" t="s">
        <v>9151</v>
      </c>
      <c r="C4900" s="293" t="s">
        <v>735</v>
      </c>
      <c r="D4900" s="294" t="s">
        <v>9153</v>
      </c>
      <c r="E4900" s="267">
        <f>2275*0.3*13+2000</f>
        <v>10872.5</v>
      </c>
      <c r="F4900" s="293" t="s">
        <v>518</v>
      </c>
      <c r="G4900" s="293" t="s">
        <v>7</v>
      </c>
      <c r="H4900" s="544">
        <v>45787</v>
      </c>
      <c r="I4900" s="293" t="s">
        <v>164</v>
      </c>
      <c r="J4900" s="256" t="s">
        <v>9163</v>
      </c>
      <c r="K4900" s="293" t="s">
        <v>1771</v>
      </c>
      <c r="L4900" s="251">
        <v>6855</v>
      </c>
      <c r="M4900" s="717" t="s">
        <v>6839</v>
      </c>
      <c r="N4900" s="353">
        <v>527</v>
      </c>
      <c r="O4900" s="296"/>
      <c r="P4900" s="297"/>
      <c r="Q4900" s="293"/>
      <c r="R4900" s="293"/>
      <c r="S4900" s="293"/>
    </row>
    <row r="4901" spans="2:19" ht="15.6">
      <c r="B4901" s="247" t="s">
        <v>9151</v>
      </c>
      <c r="C4901" s="293" t="s">
        <v>735</v>
      </c>
      <c r="D4901" s="294" t="s">
        <v>4824</v>
      </c>
      <c r="E4901" s="267">
        <f>2275*0.3*1+4000</f>
        <v>4682.5</v>
      </c>
      <c r="F4901" s="293" t="s">
        <v>518</v>
      </c>
      <c r="G4901" s="293" t="s">
        <v>7</v>
      </c>
      <c r="H4901" s="544">
        <v>45787</v>
      </c>
      <c r="I4901" s="293" t="s">
        <v>164</v>
      </c>
      <c r="J4901" s="256" t="s">
        <v>9163</v>
      </c>
      <c r="K4901" s="293" t="s">
        <v>1771</v>
      </c>
      <c r="L4901" s="251">
        <v>6855</v>
      </c>
      <c r="M4901" s="773" t="s">
        <v>5209</v>
      </c>
      <c r="N4901" s="353">
        <v>531</v>
      </c>
      <c r="O4901" s="296"/>
      <c r="P4901" s="297"/>
      <c r="Q4901" s="293"/>
      <c r="R4901" s="293"/>
      <c r="S4901" s="293"/>
    </row>
    <row r="4902" spans="2:19" ht="15">
      <c r="B4902" s="247" t="s">
        <v>9151</v>
      </c>
      <c r="C4902" s="293" t="s">
        <v>735</v>
      </c>
      <c r="D4902" s="294" t="s">
        <v>4734</v>
      </c>
      <c r="E4902" s="267">
        <f>2275*0.3*13+4000</f>
        <v>12872.5</v>
      </c>
      <c r="F4902" s="293" t="s">
        <v>518</v>
      </c>
      <c r="G4902" s="293" t="s">
        <v>7</v>
      </c>
      <c r="H4902" s="544">
        <v>45787</v>
      </c>
      <c r="I4902" s="293" t="s">
        <v>164</v>
      </c>
      <c r="J4902" s="256" t="s">
        <v>9163</v>
      </c>
      <c r="K4902" s="293" t="s">
        <v>1771</v>
      </c>
      <c r="L4902" s="251">
        <v>6855</v>
      </c>
      <c r="M4902" s="774" t="s">
        <v>9164</v>
      </c>
      <c r="N4902" s="353">
        <v>538</v>
      </c>
      <c r="O4902" s="296"/>
      <c r="P4902" s="297"/>
      <c r="Q4902" s="293"/>
      <c r="R4902" s="293"/>
      <c r="S4902" s="293"/>
    </row>
    <row r="4903" spans="2:19" ht="15.6" thickBot="1">
      <c r="B4903" s="247" t="s">
        <v>9151</v>
      </c>
      <c r="C4903" s="293" t="s">
        <v>735</v>
      </c>
      <c r="D4903" s="294" t="s">
        <v>5210</v>
      </c>
      <c r="E4903" s="267">
        <f>2275*0.3*7+4000</f>
        <v>8777.5</v>
      </c>
      <c r="F4903" s="293" t="s">
        <v>518</v>
      </c>
      <c r="G4903" s="293" t="s">
        <v>7</v>
      </c>
      <c r="H4903" s="544">
        <v>45787</v>
      </c>
      <c r="I4903" s="293" t="s">
        <v>164</v>
      </c>
      <c r="J4903" s="256" t="s">
        <v>9163</v>
      </c>
      <c r="K4903" s="293" t="s">
        <v>1771</v>
      </c>
      <c r="L4903" s="251">
        <v>6855</v>
      </c>
      <c r="M4903" s="298" t="s">
        <v>9166</v>
      </c>
      <c r="N4903" s="353">
        <v>580</v>
      </c>
      <c r="O4903" s="296"/>
      <c r="P4903" s="297"/>
      <c r="Q4903" s="293"/>
      <c r="R4903" s="293"/>
      <c r="S4903" s="293"/>
    </row>
    <row r="4904" spans="2:19" ht="16.2" thickBot="1">
      <c r="B4904" s="247" t="s">
        <v>9151</v>
      </c>
      <c r="C4904" s="293" t="s">
        <v>735</v>
      </c>
      <c r="D4904" s="294" t="s">
        <v>6370</v>
      </c>
      <c r="E4904" s="267">
        <f>2275*0.3*4+4000</f>
        <v>6730</v>
      </c>
      <c r="F4904" s="293" t="s">
        <v>518</v>
      </c>
      <c r="G4904" s="293" t="s">
        <v>7</v>
      </c>
      <c r="H4904" s="544">
        <v>45787</v>
      </c>
      <c r="I4904" s="293" t="s">
        <v>164</v>
      </c>
      <c r="J4904" s="256" t="s">
        <v>9163</v>
      </c>
      <c r="K4904" s="293" t="s">
        <v>1771</v>
      </c>
      <c r="L4904" s="251">
        <v>6855</v>
      </c>
      <c r="M4904" s="767" t="s">
        <v>6776</v>
      </c>
      <c r="N4904" s="353">
        <v>665</v>
      </c>
      <c r="O4904" s="296"/>
      <c r="P4904" s="297"/>
      <c r="Q4904" s="293"/>
      <c r="R4904" s="293"/>
      <c r="S4904" s="293"/>
    </row>
    <row r="4905" spans="2:19" ht="16.2" thickBot="1">
      <c r="B4905" s="247" t="s">
        <v>9151</v>
      </c>
      <c r="C4905" s="293" t="s">
        <v>735</v>
      </c>
      <c r="D4905" s="294" t="s">
        <v>9154</v>
      </c>
      <c r="E4905" s="267">
        <f>2275*0.3*4+4000</f>
        <v>6730</v>
      </c>
      <c r="F4905" s="293" t="s">
        <v>518</v>
      </c>
      <c r="G4905" s="293" t="s">
        <v>7</v>
      </c>
      <c r="H4905" s="544">
        <v>45787</v>
      </c>
      <c r="I4905" s="293" t="s">
        <v>164</v>
      </c>
      <c r="J4905" s="256" t="s">
        <v>9163</v>
      </c>
      <c r="K4905" s="293" t="s">
        <v>1771</v>
      </c>
      <c r="L4905" s="251">
        <v>6855</v>
      </c>
      <c r="M4905" s="768" t="s">
        <v>6777</v>
      </c>
      <c r="N4905" s="353">
        <v>666</v>
      </c>
      <c r="O4905" s="296"/>
      <c r="P4905" s="297"/>
      <c r="Q4905" s="293"/>
      <c r="R4905" s="293"/>
      <c r="S4905" s="293"/>
    </row>
    <row r="4906" spans="2:19" ht="16.2" thickBot="1">
      <c r="B4906" s="247" t="s">
        <v>9151</v>
      </c>
      <c r="C4906" s="293" t="s">
        <v>735</v>
      </c>
      <c r="D4906" s="294" t="s">
        <v>9155</v>
      </c>
      <c r="E4906" s="267">
        <f>2275*0.3*4+4000</f>
        <v>6730</v>
      </c>
      <c r="F4906" s="293" t="s">
        <v>518</v>
      </c>
      <c r="G4906" s="293" t="s">
        <v>7</v>
      </c>
      <c r="H4906" s="544">
        <v>45787</v>
      </c>
      <c r="I4906" s="293" t="s">
        <v>164</v>
      </c>
      <c r="J4906" s="256" t="s">
        <v>9163</v>
      </c>
      <c r="K4906" s="293" t="s">
        <v>1771</v>
      </c>
      <c r="L4906" s="251">
        <v>6855</v>
      </c>
      <c r="M4906" s="768" t="s">
        <v>6779</v>
      </c>
      <c r="N4906" s="353">
        <v>668</v>
      </c>
      <c r="O4906" s="296"/>
      <c r="P4906" s="297" t="s">
        <v>9160</v>
      </c>
      <c r="Q4906" s="293"/>
      <c r="R4906" s="293"/>
      <c r="S4906" s="293"/>
    </row>
    <row r="4907" spans="2:19" ht="16.2" thickBot="1">
      <c r="B4907" s="247" t="s">
        <v>9151</v>
      </c>
      <c r="C4907" s="293" t="s">
        <v>735</v>
      </c>
      <c r="D4907" s="294" t="s">
        <v>9156</v>
      </c>
      <c r="E4907" s="267">
        <f>2275*0.3*5+4000</f>
        <v>7412.5</v>
      </c>
      <c r="F4907" s="293" t="s">
        <v>518</v>
      </c>
      <c r="G4907" s="293" t="s">
        <v>7</v>
      </c>
      <c r="H4907" s="544">
        <v>45787</v>
      </c>
      <c r="I4907" s="293" t="s">
        <v>164</v>
      </c>
      <c r="J4907" s="256" t="s">
        <v>9163</v>
      </c>
      <c r="K4907" s="293" t="s">
        <v>1771</v>
      </c>
      <c r="L4907" s="251">
        <v>6855</v>
      </c>
      <c r="M4907" s="768" t="s">
        <v>6780</v>
      </c>
      <c r="N4907" s="353">
        <v>669</v>
      </c>
      <c r="O4907" s="296"/>
      <c r="P4907" s="297"/>
      <c r="Q4907" s="293"/>
      <c r="R4907" s="293"/>
      <c r="S4907" s="293"/>
    </row>
    <row r="4908" spans="2:19" ht="15.6" thickBot="1">
      <c r="B4908" s="247" t="s">
        <v>9151</v>
      </c>
      <c r="C4908" s="293" t="s">
        <v>735</v>
      </c>
      <c r="D4908" s="294" t="s">
        <v>6423</v>
      </c>
      <c r="E4908" s="267">
        <f>2275*0.3*7+4000</f>
        <v>8777.5</v>
      </c>
      <c r="F4908" s="293" t="s">
        <v>518</v>
      </c>
      <c r="G4908" s="293" t="s">
        <v>7</v>
      </c>
      <c r="H4908" s="544">
        <v>45787</v>
      </c>
      <c r="I4908" s="293" t="s">
        <v>164</v>
      </c>
      <c r="J4908" s="256" t="s">
        <v>9163</v>
      </c>
      <c r="K4908" s="293" t="s">
        <v>1771</v>
      </c>
      <c r="L4908" s="251">
        <v>6855</v>
      </c>
      <c r="M4908" s="298"/>
      <c r="N4908" s="353">
        <v>681</v>
      </c>
      <c r="O4908" s="296"/>
      <c r="P4908" s="297"/>
      <c r="Q4908" s="293"/>
      <c r="R4908" s="293"/>
      <c r="S4908" s="293"/>
    </row>
    <row r="4909" spans="2:19" ht="16.2" thickBot="1">
      <c r="B4909" s="247" t="s">
        <v>9151</v>
      </c>
      <c r="C4909" s="293" t="s">
        <v>735</v>
      </c>
      <c r="D4909" s="294" t="s">
        <v>6767</v>
      </c>
      <c r="E4909" s="267">
        <f>2275*0.3+4000</f>
        <v>4682.5</v>
      </c>
      <c r="F4909" s="293" t="s">
        <v>518</v>
      </c>
      <c r="G4909" s="293" t="s">
        <v>7</v>
      </c>
      <c r="H4909" s="544">
        <v>45787</v>
      </c>
      <c r="I4909" s="293" t="s">
        <v>164</v>
      </c>
      <c r="J4909" s="256" t="s">
        <v>9163</v>
      </c>
      <c r="K4909" s="293" t="s">
        <v>1771</v>
      </c>
      <c r="L4909" s="251">
        <v>6855</v>
      </c>
      <c r="M4909" s="765" t="s">
        <v>6774</v>
      </c>
      <c r="N4909" s="353">
        <v>713</v>
      </c>
      <c r="O4909" s="296"/>
      <c r="P4909" s="297"/>
      <c r="Q4909" s="293"/>
      <c r="R4909" s="293"/>
      <c r="S4909" s="293"/>
    </row>
    <row r="4910" spans="2:19" ht="16.2" thickBot="1">
      <c r="B4910" s="247" t="s">
        <v>9151</v>
      </c>
      <c r="C4910" s="293" t="s">
        <v>735</v>
      </c>
      <c r="D4910" s="294" t="s">
        <v>7033</v>
      </c>
      <c r="E4910" s="267">
        <f>2275*0.3*3</f>
        <v>2047.5</v>
      </c>
      <c r="F4910" s="293" t="s">
        <v>518</v>
      </c>
      <c r="G4910" s="293" t="s">
        <v>7</v>
      </c>
      <c r="H4910" s="544">
        <v>45787</v>
      </c>
      <c r="I4910" s="293" t="s">
        <v>164</v>
      </c>
      <c r="J4910" s="256" t="s">
        <v>9163</v>
      </c>
      <c r="K4910" s="293" t="s">
        <v>1771</v>
      </c>
      <c r="L4910" s="251">
        <v>6855</v>
      </c>
      <c r="M4910" s="765" t="s">
        <v>6775</v>
      </c>
      <c r="N4910" s="353">
        <v>714</v>
      </c>
      <c r="O4910" s="296"/>
      <c r="P4910" s="297"/>
      <c r="Q4910" s="293"/>
      <c r="R4910" s="293"/>
      <c r="S4910" s="293"/>
    </row>
    <row r="4911" spans="2:19" ht="16.2" thickBot="1">
      <c r="B4911" s="247" t="s">
        <v>9151</v>
      </c>
      <c r="C4911" s="293" t="s">
        <v>735</v>
      </c>
      <c r="D4911" s="294" t="s">
        <v>6769</v>
      </c>
      <c r="E4911" s="267">
        <f t="shared" ref="E4911:E4913" si="66">2275*0.3*3</f>
        <v>2047.5</v>
      </c>
      <c r="F4911" s="293" t="s">
        <v>518</v>
      </c>
      <c r="G4911" s="293" t="s">
        <v>7</v>
      </c>
      <c r="H4911" s="544">
        <v>45787</v>
      </c>
      <c r="I4911" s="293" t="s">
        <v>164</v>
      </c>
      <c r="J4911" s="256" t="s">
        <v>9163</v>
      </c>
      <c r="K4911" s="293" t="s">
        <v>1771</v>
      </c>
      <c r="L4911" s="251">
        <v>6855</v>
      </c>
      <c r="M4911" s="765" t="s">
        <v>6818</v>
      </c>
      <c r="N4911" s="353">
        <v>715</v>
      </c>
      <c r="O4911" s="296"/>
      <c r="P4911" s="297"/>
      <c r="Q4911" s="293"/>
      <c r="R4911" s="293"/>
      <c r="S4911" s="293"/>
    </row>
    <row r="4912" spans="2:19" ht="16.2" thickBot="1">
      <c r="B4912" s="247" t="s">
        <v>9151</v>
      </c>
      <c r="C4912" s="293" t="s">
        <v>735</v>
      </c>
      <c r="D4912" s="294" t="s">
        <v>9157</v>
      </c>
      <c r="E4912" s="267">
        <f t="shared" si="66"/>
        <v>2047.5</v>
      </c>
      <c r="F4912" s="293" t="s">
        <v>518</v>
      </c>
      <c r="G4912" s="293" t="s">
        <v>7</v>
      </c>
      <c r="H4912" s="544">
        <v>45787</v>
      </c>
      <c r="I4912" s="293" t="s">
        <v>164</v>
      </c>
      <c r="J4912" s="256" t="s">
        <v>9163</v>
      </c>
      <c r="K4912" s="293" t="s">
        <v>1771</v>
      </c>
      <c r="L4912" s="251">
        <v>6855</v>
      </c>
      <c r="M4912" s="765" t="s">
        <v>6819</v>
      </c>
      <c r="N4912" s="353">
        <v>716</v>
      </c>
      <c r="O4912" s="296"/>
      <c r="P4912" s="297"/>
      <c r="Q4912" s="293"/>
      <c r="R4912" s="293"/>
      <c r="S4912" s="293"/>
    </row>
    <row r="4913" spans="2:19" ht="16.2" thickBot="1">
      <c r="B4913" s="247" t="s">
        <v>9151</v>
      </c>
      <c r="C4913" s="293" t="s">
        <v>735</v>
      </c>
      <c r="D4913" s="294" t="s">
        <v>9158</v>
      </c>
      <c r="E4913" s="267">
        <f t="shared" si="66"/>
        <v>2047.5</v>
      </c>
      <c r="F4913" s="293" t="s">
        <v>518</v>
      </c>
      <c r="G4913" s="293" t="s">
        <v>7</v>
      </c>
      <c r="H4913" s="544">
        <v>45787</v>
      </c>
      <c r="I4913" s="293" t="s">
        <v>164</v>
      </c>
      <c r="J4913" s="256" t="s">
        <v>9163</v>
      </c>
      <c r="K4913" s="293" t="s">
        <v>1771</v>
      </c>
      <c r="L4913" s="251">
        <v>6855</v>
      </c>
      <c r="M4913" s="765" t="s">
        <v>6802</v>
      </c>
      <c r="N4913" s="353">
        <v>717</v>
      </c>
      <c r="O4913" s="296"/>
      <c r="P4913" s="297"/>
      <c r="Q4913" s="293"/>
      <c r="R4913" s="293"/>
      <c r="S4913" s="293"/>
    </row>
    <row r="4914" spans="2:19" ht="15.6" thickBot="1">
      <c r="B4914" s="247" t="s">
        <v>9151</v>
      </c>
      <c r="C4914" s="293" t="s">
        <v>735</v>
      </c>
      <c r="D4914" s="294" t="s">
        <v>7316</v>
      </c>
      <c r="E4914" s="267">
        <f>2275*0.3*4</f>
        <v>2730</v>
      </c>
      <c r="F4914" s="293" t="s">
        <v>518</v>
      </c>
      <c r="G4914" s="293" t="s">
        <v>7</v>
      </c>
      <c r="H4914" s="544">
        <v>45787</v>
      </c>
      <c r="I4914" s="293" t="s">
        <v>164</v>
      </c>
      <c r="J4914" s="256" t="s">
        <v>9163</v>
      </c>
      <c r="K4914" s="293" t="s">
        <v>1771</v>
      </c>
      <c r="L4914" s="251">
        <v>6855</v>
      </c>
      <c r="M4914" s="766" t="s">
        <v>7315</v>
      </c>
      <c r="N4914" s="353">
        <v>753</v>
      </c>
      <c r="O4914" s="296"/>
      <c r="P4914" s="297"/>
      <c r="Q4914" s="293"/>
      <c r="R4914" s="293"/>
      <c r="S4914" s="293"/>
    </row>
    <row r="4915" spans="2:19" ht="15">
      <c r="B4915" s="247">
        <f>B4877+1</f>
        <v>8238</v>
      </c>
      <c r="C4915" s="293" t="s">
        <v>429</v>
      </c>
      <c r="D4915" s="294" t="s">
        <v>2884</v>
      </c>
      <c r="E4915" s="455">
        <v>25117.23</v>
      </c>
      <c r="F4915" s="293" t="s">
        <v>865</v>
      </c>
      <c r="G4915" s="293" t="s">
        <v>7</v>
      </c>
      <c r="H4915" s="544" t="s">
        <v>8770</v>
      </c>
      <c r="I4915" s="293" t="s">
        <v>224</v>
      </c>
      <c r="J4915" s="256" t="s">
        <v>4029</v>
      </c>
      <c r="K4915" s="293" t="s">
        <v>1770</v>
      </c>
      <c r="L4915" s="251" t="s">
        <v>8784</v>
      </c>
      <c r="M4915" s="298" t="s">
        <v>2883</v>
      </c>
      <c r="N4915" s="353">
        <v>426</v>
      </c>
      <c r="O4915" s="296" t="s">
        <v>8570</v>
      </c>
      <c r="P4915" s="297"/>
      <c r="Q4915" s="293"/>
      <c r="R4915" s="293"/>
      <c r="S4915" s="293"/>
    </row>
    <row r="4916" spans="2:19" ht="15">
      <c r="B4916" s="247">
        <f t="shared" si="65"/>
        <v>8239</v>
      </c>
      <c r="C4916" s="293" t="s">
        <v>429</v>
      </c>
      <c r="D4916" s="294" t="s">
        <v>8245</v>
      </c>
      <c r="E4916" s="455">
        <v>3497</v>
      </c>
      <c r="F4916" s="293" t="s">
        <v>865</v>
      </c>
      <c r="G4916" s="293" t="s">
        <v>7</v>
      </c>
      <c r="H4916" s="544" t="s">
        <v>8771</v>
      </c>
      <c r="I4916" s="293" t="s">
        <v>164</v>
      </c>
      <c r="J4916" s="256" t="s">
        <v>8787</v>
      </c>
      <c r="K4916" s="293" t="s">
        <v>1770</v>
      </c>
      <c r="L4916" s="251" t="s">
        <v>8785</v>
      </c>
      <c r="M4916" s="298" t="s">
        <v>8216</v>
      </c>
      <c r="N4916" s="353">
        <v>819</v>
      </c>
      <c r="O4916" s="296" t="s">
        <v>8570</v>
      </c>
      <c r="P4916" s="297" t="s">
        <v>8630</v>
      </c>
      <c r="Q4916" s="293"/>
      <c r="R4916" s="293"/>
      <c r="S4916" s="293"/>
    </row>
    <row r="4917" spans="2:19" ht="15">
      <c r="B4917" s="247">
        <f t="shared" si="65"/>
        <v>8240</v>
      </c>
      <c r="C4917" s="293" t="s">
        <v>429</v>
      </c>
      <c r="D4917" s="294" t="s">
        <v>328</v>
      </c>
      <c r="E4917" s="455">
        <v>6000</v>
      </c>
      <c r="F4917" s="293" t="s">
        <v>198</v>
      </c>
      <c r="G4917" s="293" t="s">
        <v>7</v>
      </c>
      <c r="H4917" s="544" t="s">
        <v>8778</v>
      </c>
      <c r="I4917" s="293" t="s">
        <v>224</v>
      </c>
      <c r="J4917" s="256" t="s">
        <v>4559</v>
      </c>
      <c r="K4917" s="293" t="s">
        <v>1749</v>
      </c>
      <c r="L4917" s="251" t="s">
        <v>8788</v>
      </c>
      <c r="M4917" s="298" t="s">
        <v>1328</v>
      </c>
      <c r="N4917" s="353">
        <v>43</v>
      </c>
      <c r="O4917" s="296" t="s">
        <v>8570</v>
      </c>
      <c r="P4917" s="297" t="s">
        <v>8569</v>
      </c>
      <c r="Q4917" s="293"/>
      <c r="R4917" s="293"/>
      <c r="S4917" s="293"/>
    </row>
    <row r="4918" spans="2:19" ht="15">
      <c r="B4918" s="247">
        <f t="shared" si="65"/>
        <v>8241</v>
      </c>
      <c r="C4918" s="293" t="s">
        <v>7253</v>
      </c>
      <c r="D4918" s="294" t="s">
        <v>7273</v>
      </c>
      <c r="E4918" s="455">
        <v>8000</v>
      </c>
      <c r="F4918" s="293" t="s">
        <v>255</v>
      </c>
      <c r="G4918" s="293" t="s">
        <v>7</v>
      </c>
      <c r="H4918" s="544" t="s">
        <v>8778</v>
      </c>
      <c r="I4918" s="293" t="s">
        <v>257</v>
      </c>
      <c r="J4918" s="256" t="s">
        <v>8294</v>
      </c>
      <c r="K4918" s="293" t="s">
        <v>1774</v>
      </c>
      <c r="L4918" s="251" t="s">
        <v>8789</v>
      </c>
      <c r="M4918" s="298" t="s">
        <v>7272</v>
      </c>
      <c r="N4918" s="353">
        <v>768</v>
      </c>
      <c r="O4918" s="296"/>
      <c r="P4918" s="297"/>
      <c r="Q4918" s="293"/>
      <c r="R4918" s="293"/>
      <c r="S4918" s="293"/>
    </row>
    <row r="4919" spans="2:19" ht="15">
      <c r="B4919" s="247">
        <f t="shared" si="65"/>
        <v>8242</v>
      </c>
      <c r="C4919" s="293" t="s">
        <v>429</v>
      </c>
      <c r="D4919" s="294" t="s">
        <v>5647</v>
      </c>
      <c r="E4919" s="455">
        <v>25000</v>
      </c>
      <c r="F4919" s="293" t="s">
        <v>163</v>
      </c>
      <c r="G4919" s="448" t="s">
        <v>7</v>
      </c>
      <c r="H4919" s="544" t="s">
        <v>8805</v>
      </c>
      <c r="I4919" s="293" t="s">
        <v>224</v>
      </c>
      <c r="J4919" s="256" t="s">
        <v>8294</v>
      </c>
      <c r="K4919" s="293" t="s">
        <v>1751</v>
      </c>
      <c r="L4919" s="251">
        <v>991685</v>
      </c>
      <c r="M4919" s="298" t="s">
        <v>5646</v>
      </c>
      <c r="N4919" s="353">
        <v>610</v>
      </c>
      <c r="O4919" s="296" t="s">
        <v>8570</v>
      </c>
      <c r="P4919" s="297" t="s">
        <v>8630</v>
      </c>
      <c r="Q4919" s="293"/>
      <c r="R4919" s="293"/>
      <c r="S4919" s="293"/>
    </row>
    <row r="4920" spans="2:19" ht="15">
      <c r="B4920" s="247">
        <f t="shared" si="65"/>
        <v>8243</v>
      </c>
      <c r="C4920" s="293" t="s">
        <v>7253</v>
      </c>
      <c r="D4920" s="294" t="s">
        <v>8833</v>
      </c>
      <c r="E4920" s="455">
        <v>3500</v>
      </c>
      <c r="F4920" s="293" t="s">
        <v>198</v>
      </c>
      <c r="G4920" s="293" t="s">
        <v>4314</v>
      </c>
      <c r="H4920" s="544" t="s">
        <v>8803</v>
      </c>
      <c r="I4920" s="293" t="s">
        <v>164</v>
      </c>
      <c r="J4920" s="256" t="s">
        <v>1641</v>
      </c>
      <c r="K4920" s="293" t="s">
        <v>1749</v>
      </c>
      <c r="L4920" s="251">
        <v>657885</v>
      </c>
      <c r="M4920" s="298" t="s">
        <v>8832</v>
      </c>
      <c r="N4920" s="353">
        <v>861</v>
      </c>
      <c r="O4920" s="296"/>
      <c r="P4920" s="297"/>
      <c r="Q4920" s="293"/>
      <c r="R4920" s="293"/>
      <c r="S4920" s="293"/>
    </row>
    <row r="4921" spans="2:19" ht="15">
      <c r="B4921" s="247">
        <f t="shared" si="65"/>
        <v>8244</v>
      </c>
      <c r="C4921" s="293" t="s">
        <v>429</v>
      </c>
      <c r="D4921" s="294" t="s">
        <v>306</v>
      </c>
      <c r="E4921" s="455">
        <v>1050</v>
      </c>
      <c r="F4921" s="293" t="s">
        <v>198</v>
      </c>
      <c r="G4921" s="293" t="s">
        <v>7</v>
      </c>
      <c r="H4921" s="544" t="s">
        <v>8803</v>
      </c>
      <c r="I4921" s="293" t="s">
        <v>402</v>
      </c>
      <c r="J4921" s="256" t="s">
        <v>8294</v>
      </c>
      <c r="K4921" s="293" t="s">
        <v>1749</v>
      </c>
      <c r="L4921" s="251" t="s">
        <v>8806</v>
      </c>
      <c r="M4921" s="298" t="s">
        <v>1305</v>
      </c>
      <c r="N4921" s="353">
        <v>198</v>
      </c>
      <c r="O4921" s="296" t="s">
        <v>8570</v>
      </c>
      <c r="P4921" s="297" t="s">
        <v>8569</v>
      </c>
      <c r="Q4921" s="293"/>
      <c r="R4921" s="293"/>
      <c r="S4921" s="293"/>
    </row>
    <row r="4922" spans="2:19" ht="15">
      <c r="B4922" s="247">
        <f t="shared" ref="B4922:B4965" si="67">B4921+1</f>
        <v>8245</v>
      </c>
      <c r="C4922" s="293" t="s">
        <v>429</v>
      </c>
      <c r="D4922" s="294" t="s">
        <v>6944</v>
      </c>
      <c r="E4922" s="455">
        <v>3497</v>
      </c>
      <c r="F4922" s="293" t="s">
        <v>865</v>
      </c>
      <c r="G4922" s="293" t="s">
        <v>7</v>
      </c>
      <c r="H4922" s="544" t="s">
        <v>8804</v>
      </c>
      <c r="I4922" s="293" t="s">
        <v>164</v>
      </c>
      <c r="J4922" s="256" t="s">
        <v>3223</v>
      </c>
      <c r="K4922" s="293" t="s">
        <v>1770</v>
      </c>
      <c r="L4922" s="251" t="s">
        <v>8807</v>
      </c>
      <c r="M4922" s="298" t="s">
        <v>6943</v>
      </c>
      <c r="N4922" s="353">
        <v>724</v>
      </c>
      <c r="O4922" s="296" t="s">
        <v>8570</v>
      </c>
      <c r="P4922" s="297" t="s">
        <v>8569</v>
      </c>
      <c r="Q4922" s="293"/>
      <c r="R4922" s="293"/>
      <c r="S4922" s="293"/>
    </row>
    <row r="4923" spans="2:19" ht="15">
      <c r="B4923" s="247">
        <f t="shared" si="67"/>
        <v>8246</v>
      </c>
      <c r="C4923" s="293" t="s">
        <v>429</v>
      </c>
      <c r="D4923" s="294" t="s">
        <v>8800</v>
      </c>
      <c r="E4923" s="455">
        <v>930</v>
      </c>
      <c r="F4923" s="293" t="s">
        <v>198</v>
      </c>
      <c r="G4923" s="293" t="s">
        <v>7</v>
      </c>
      <c r="H4923" s="544" t="s">
        <v>8804</v>
      </c>
      <c r="I4923" s="293" t="s">
        <v>164</v>
      </c>
      <c r="J4923" s="256" t="s">
        <v>8858</v>
      </c>
      <c r="K4923" s="293" t="s">
        <v>1749</v>
      </c>
      <c r="L4923" s="251" t="s">
        <v>8808</v>
      </c>
      <c r="M4923" s="298" t="s">
        <v>8799</v>
      </c>
      <c r="N4923" s="353">
        <v>859</v>
      </c>
      <c r="O4923" s="296" t="s">
        <v>8570</v>
      </c>
      <c r="P4923" s="297" t="s">
        <v>8630</v>
      </c>
      <c r="Q4923" s="293"/>
      <c r="R4923" s="293"/>
      <c r="S4923" s="293"/>
    </row>
    <row r="4924" spans="2:19" ht="15">
      <c r="B4924" s="247" t="s">
        <v>8810</v>
      </c>
      <c r="C4924" s="293" t="s">
        <v>429</v>
      </c>
      <c r="D4924" s="294" t="s">
        <v>4837</v>
      </c>
      <c r="E4924" s="267">
        <v>5000</v>
      </c>
      <c r="F4924" s="293" t="s">
        <v>518</v>
      </c>
      <c r="G4924" s="293" t="s">
        <v>7</v>
      </c>
      <c r="H4924" s="544">
        <v>45791</v>
      </c>
      <c r="I4924" s="293" t="s">
        <v>634</v>
      </c>
      <c r="J4924" s="256" t="s">
        <v>694</v>
      </c>
      <c r="K4924" s="293" t="s">
        <v>1771</v>
      </c>
      <c r="L4924" s="251">
        <v>7827</v>
      </c>
      <c r="M4924" s="298" t="s">
        <v>4836</v>
      </c>
      <c r="N4924" s="353">
        <v>563</v>
      </c>
      <c r="O4924" s="296" t="s">
        <v>8570</v>
      </c>
      <c r="P4924" s="297"/>
      <c r="Q4924" s="293" t="s">
        <v>8427</v>
      </c>
      <c r="R4924" s="293"/>
      <c r="S4924" s="293"/>
    </row>
    <row r="4925" spans="2:19" ht="15">
      <c r="B4925" s="247" t="s">
        <v>8811</v>
      </c>
      <c r="C4925" s="293" t="s">
        <v>429</v>
      </c>
      <c r="D4925" s="294" t="s">
        <v>4837</v>
      </c>
      <c r="E4925" s="267">
        <v>5000</v>
      </c>
      <c r="F4925" s="293" t="s">
        <v>518</v>
      </c>
      <c r="G4925" s="293" t="s">
        <v>7</v>
      </c>
      <c r="H4925" s="544">
        <v>45797</v>
      </c>
      <c r="I4925" s="293" t="s">
        <v>634</v>
      </c>
      <c r="J4925" s="256" t="s">
        <v>694</v>
      </c>
      <c r="K4925" s="293" t="s">
        <v>1771</v>
      </c>
      <c r="L4925" s="251">
        <v>7827</v>
      </c>
      <c r="M4925" s="298" t="s">
        <v>4836</v>
      </c>
      <c r="N4925" s="353">
        <v>563</v>
      </c>
      <c r="O4925" s="296" t="s">
        <v>8570</v>
      </c>
      <c r="P4925" s="297"/>
      <c r="Q4925" s="293" t="s">
        <v>8427</v>
      </c>
      <c r="R4925" s="293"/>
      <c r="S4925" s="293"/>
    </row>
    <row r="4926" spans="2:19" ht="15">
      <c r="B4926" s="247">
        <f>B4923+1</f>
        <v>8247</v>
      </c>
      <c r="C4926" s="293" t="s">
        <v>7253</v>
      </c>
      <c r="D4926" s="294" t="s">
        <v>8457</v>
      </c>
      <c r="E4926" s="455">
        <v>3472</v>
      </c>
      <c r="F4926" s="293" t="s">
        <v>255</v>
      </c>
      <c r="G4926" s="448" t="s">
        <v>7</v>
      </c>
      <c r="H4926" s="544" t="s">
        <v>8752</v>
      </c>
      <c r="I4926" s="293" t="s">
        <v>164</v>
      </c>
      <c r="J4926" s="256" t="s">
        <v>8814</v>
      </c>
      <c r="K4926" s="293" t="s">
        <v>1774</v>
      </c>
      <c r="L4926" s="251" t="s">
        <v>8813</v>
      </c>
      <c r="M4926" s="298" t="s">
        <v>7734</v>
      </c>
      <c r="N4926" s="353">
        <v>791</v>
      </c>
      <c r="O4926" s="296" t="s">
        <v>8570</v>
      </c>
      <c r="P4926" s="297" t="s">
        <v>8569</v>
      </c>
      <c r="Q4926" s="293"/>
      <c r="R4926" s="293"/>
      <c r="S4926" s="293"/>
    </row>
    <row r="4927" spans="2:19" ht="15">
      <c r="B4927" s="247">
        <f t="shared" si="67"/>
        <v>8248</v>
      </c>
      <c r="C4927" s="293" t="s">
        <v>429</v>
      </c>
      <c r="D4927" s="294" t="s">
        <v>6944</v>
      </c>
      <c r="E4927" s="455">
        <v>3497</v>
      </c>
      <c r="F4927" s="293" t="s">
        <v>865</v>
      </c>
      <c r="G4927" s="293" t="s">
        <v>7</v>
      </c>
      <c r="H4927" s="544" t="s">
        <v>8818</v>
      </c>
      <c r="I4927" s="293" t="s">
        <v>164</v>
      </c>
      <c r="J4927" s="256" t="s">
        <v>3000</v>
      </c>
      <c r="K4927" s="293" t="s">
        <v>1770</v>
      </c>
      <c r="L4927" s="251" t="s">
        <v>8820</v>
      </c>
      <c r="M4927" s="298" t="s">
        <v>6943</v>
      </c>
      <c r="N4927" s="353">
        <v>724</v>
      </c>
      <c r="O4927" s="296" t="s">
        <v>8570</v>
      </c>
      <c r="P4927" s="297" t="s">
        <v>8569</v>
      </c>
      <c r="Q4927" s="293"/>
      <c r="R4927" s="293"/>
      <c r="S4927" s="293"/>
    </row>
    <row r="4928" spans="2:19" ht="15">
      <c r="B4928" s="247">
        <f t="shared" si="67"/>
        <v>8249</v>
      </c>
      <c r="C4928" s="293" t="s">
        <v>429</v>
      </c>
      <c r="D4928" s="294" t="s">
        <v>8376</v>
      </c>
      <c r="E4928" s="455">
        <v>3497</v>
      </c>
      <c r="F4928" s="293" t="s">
        <v>198</v>
      </c>
      <c r="G4928" s="293" t="s">
        <v>4314</v>
      </c>
      <c r="H4928" s="544">
        <v>45784</v>
      </c>
      <c r="I4928" s="293" t="s">
        <v>164</v>
      </c>
      <c r="J4928" s="256" t="s">
        <v>8821</v>
      </c>
      <c r="K4928" s="293" t="s">
        <v>1749</v>
      </c>
      <c r="L4928" s="251">
        <v>528008</v>
      </c>
      <c r="M4928" s="298" t="s">
        <v>8375</v>
      </c>
      <c r="N4928" s="353">
        <v>831</v>
      </c>
      <c r="O4928" s="296"/>
      <c r="P4928" s="297"/>
      <c r="Q4928" s="293"/>
      <c r="R4928" s="293"/>
      <c r="S4928" s="293"/>
    </row>
    <row r="4929" spans="2:19" ht="15.6">
      <c r="B4929" s="247">
        <f t="shared" si="67"/>
        <v>8250</v>
      </c>
      <c r="C4929" s="103" t="s">
        <v>7253</v>
      </c>
      <c r="D4929" s="294" t="s">
        <v>9323</v>
      </c>
      <c r="E4929" s="207">
        <v>3497</v>
      </c>
      <c r="F4929" s="103" t="s">
        <v>198</v>
      </c>
      <c r="G4929" s="86" t="s">
        <v>5631</v>
      </c>
      <c r="H4929" s="103" t="s">
        <v>8819</v>
      </c>
      <c r="I4929" s="135" t="s">
        <v>164</v>
      </c>
      <c r="J4929" s="135" t="s">
        <v>8831</v>
      </c>
      <c r="K4929" s="103" t="s">
        <v>1749</v>
      </c>
      <c r="L4929" s="102" t="s">
        <v>8822</v>
      </c>
      <c r="M4929" s="103" t="s">
        <v>8825</v>
      </c>
      <c r="N4929">
        <v>860</v>
      </c>
      <c r="O4929" s="296"/>
      <c r="P4929" s="297"/>
      <c r="Q4929" s="293"/>
      <c r="R4929" s="293"/>
      <c r="S4929" s="293"/>
    </row>
    <row r="4930" spans="2:19" ht="15">
      <c r="B4930" s="247">
        <f t="shared" si="67"/>
        <v>8251</v>
      </c>
      <c r="C4930" s="293" t="s">
        <v>5557</v>
      </c>
      <c r="D4930" s="294" t="s">
        <v>6487</v>
      </c>
      <c r="E4930" s="455">
        <v>2275</v>
      </c>
      <c r="F4930" s="293" t="s">
        <v>163</v>
      </c>
      <c r="G4930" s="293" t="s">
        <v>4314</v>
      </c>
      <c r="H4930" s="544" t="s">
        <v>8812</v>
      </c>
      <c r="I4930" s="293" t="s">
        <v>164</v>
      </c>
      <c r="J4930" s="256" t="s">
        <v>2606</v>
      </c>
      <c r="K4930" s="293" t="s">
        <v>1751</v>
      </c>
      <c r="L4930" s="251" t="s">
        <v>8823</v>
      </c>
      <c r="M4930" s="298" t="s">
        <v>6486</v>
      </c>
      <c r="N4930" s="353">
        <v>685</v>
      </c>
      <c r="O4930" s="296"/>
      <c r="P4930" s="297"/>
      <c r="Q4930" s="293"/>
      <c r="R4930" s="293"/>
      <c r="S4930" s="293"/>
    </row>
    <row r="4931" spans="2:19" ht="18">
      <c r="B4931" s="247">
        <f t="shared" si="67"/>
        <v>8252</v>
      </c>
      <c r="C4931" s="293" t="s">
        <v>429</v>
      </c>
      <c r="D4931" s="294" t="s">
        <v>3420</v>
      </c>
      <c r="E4931" s="758">
        <v>2275</v>
      </c>
      <c r="F4931" s="697" t="s">
        <v>518</v>
      </c>
      <c r="G4931" s="293" t="s">
        <v>7</v>
      </c>
      <c r="H4931" s="697" t="s">
        <v>8830</v>
      </c>
      <c r="I4931" s="756" t="s">
        <v>164</v>
      </c>
      <c r="J4931" s="756" t="s">
        <v>3312</v>
      </c>
      <c r="K4931" s="697" t="s">
        <v>1771</v>
      </c>
      <c r="L4931" s="757" t="s">
        <v>8843</v>
      </c>
      <c r="M4931" s="761" t="s">
        <v>92</v>
      </c>
      <c r="N4931" s="85">
        <v>820</v>
      </c>
      <c r="O4931" s="432"/>
      <c r="P4931" s="297"/>
      <c r="Q4931" s="293"/>
      <c r="R4931" s="293"/>
      <c r="S4931" s="293"/>
    </row>
    <row r="4932" spans="2:19" ht="15">
      <c r="B4932" s="247">
        <f t="shared" si="67"/>
        <v>8253</v>
      </c>
      <c r="C4932" s="463" t="s">
        <v>429</v>
      </c>
      <c r="D4932" s="477" t="s">
        <v>8203</v>
      </c>
      <c r="E4932" s="455">
        <v>3497</v>
      </c>
      <c r="F4932" s="463" t="s">
        <v>865</v>
      </c>
      <c r="G4932" s="293" t="s">
        <v>7</v>
      </c>
      <c r="H4932" s="544" t="s">
        <v>8830</v>
      </c>
      <c r="I4932" s="298" t="s">
        <v>164</v>
      </c>
      <c r="J4932" s="256" t="s">
        <v>3059</v>
      </c>
      <c r="K4932" s="463" t="s">
        <v>1770</v>
      </c>
      <c r="L4932" s="251" t="s">
        <v>8844</v>
      </c>
      <c r="M4932" s="463" t="s">
        <v>8202</v>
      </c>
      <c r="N4932" s="251">
        <v>818</v>
      </c>
      <c r="O4932" s="296"/>
      <c r="P4932" s="297"/>
      <c r="Q4932" s="293"/>
      <c r="R4932" s="293"/>
      <c r="S4932" s="293"/>
    </row>
    <row r="4933" spans="2:19" ht="15">
      <c r="B4933" s="247">
        <f t="shared" si="67"/>
        <v>8254</v>
      </c>
      <c r="C4933" s="463" t="s">
        <v>429</v>
      </c>
      <c r="D4933" s="477" t="s">
        <v>6222</v>
      </c>
      <c r="E4933" s="455">
        <v>2000</v>
      </c>
      <c r="F4933" s="463" t="s">
        <v>163</v>
      </c>
      <c r="G4933" s="293" t="s">
        <v>7</v>
      </c>
      <c r="H4933" s="544" t="s">
        <v>8830</v>
      </c>
      <c r="I4933" s="298" t="s">
        <v>164</v>
      </c>
      <c r="J4933" s="256" t="s">
        <v>2632</v>
      </c>
      <c r="K4933" s="463" t="s">
        <v>1751</v>
      </c>
      <c r="L4933" s="251" t="s">
        <v>8845</v>
      </c>
      <c r="M4933" s="463" t="s">
        <v>6221</v>
      </c>
      <c r="N4933" s="251">
        <v>652</v>
      </c>
      <c r="O4933" s="296"/>
      <c r="P4933" s="297"/>
      <c r="Q4933" s="293"/>
      <c r="R4933" s="293"/>
      <c r="S4933" s="293"/>
    </row>
    <row r="4934" spans="2:19" ht="15">
      <c r="B4934" s="247">
        <f t="shared" si="67"/>
        <v>8255</v>
      </c>
      <c r="C4934" s="463" t="s">
        <v>429</v>
      </c>
      <c r="D4934" s="477" t="s">
        <v>2265</v>
      </c>
      <c r="E4934" s="455">
        <v>1000</v>
      </c>
      <c r="F4934" s="463" t="s">
        <v>163</v>
      </c>
      <c r="G4934" s="293" t="s">
        <v>7</v>
      </c>
      <c r="H4934" s="544" t="s">
        <v>8830</v>
      </c>
      <c r="I4934" s="298" t="s">
        <v>224</v>
      </c>
      <c r="J4934" s="256" t="s">
        <v>694</v>
      </c>
      <c r="K4934" s="463" t="s">
        <v>1751</v>
      </c>
      <c r="L4934" s="251" t="s">
        <v>8846</v>
      </c>
      <c r="M4934" s="463" t="s">
        <v>2006</v>
      </c>
      <c r="N4934" s="251">
        <v>343</v>
      </c>
      <c r="O4934" s="296"/>
      <c r="P4934" s="297"/>
      <c r="Q4934" s="293"/>
      <c r="R4934" s="293"/>
      <c r="S4934" s="293"/>
    </row>
    <row r="4935" spans="2:19" ht="15">
      <c r="B4935" s="247">
        <f t="shared" si="67"/>
        <v>8256</v>
      </c>
      <c r="C4935" s="463" t="s">
        <v>429</v>
      </c>
      <c r="D4935" s="477" t="s">
        <v>4482</v>
      </c>
      <c r="E4935" s="455">
        <v>3497</v>
      </c>
      <c r="F4935" s="463" t="s">
        <v>865</v>
      </c>
      <c r="G4935" s="293" t="s">
        <v>7</v>
      </c>
      <c r="H4935" s="544" t="s">
        <v>8830</v>
      </c>
      <c r="I4935" s="298" t="s">
        <v>164</v>
      </c>
      <c r="J4935" s="256" t="s">
        <v>3059</v>
      </c>
      <c r="K4935" s="463" t="s">
        <v>1770</v>
      </c>
      <c r="L4935" s="251" t="s">
        <v>8847</v>
      </c>
      <c r="M4935" s="463" t="s">
        <v>4479</v>
      </c>
      <c r="N4935" s="251">
        <v>822</v>
      </c>
      <c r="O4935" s="296"/>
      <c r="P4935" s="297"/>
      <c r="Q4935" s="293"/>
      <c r="R4935" s="293"/>
      <c r="S4935" s="293"/>
    </row>
    <row r="4936" spans="2:19" ht="15">
      <c r="B4936" s="247">
        <f t="shared" si="67"/>
        <v>8257</v>
      </c>
      <c r="C4936" s="463" t="s">
        <v>429</v>
      </c>
      <c r="D4936" s="477" t="s">
        <v>6727</v>
      </c>
      <c r="E4936" s="455">
        <v>6994</v>
      </c>
      <c r="F4936" s="463" t="s">
        <v>865</v>
      </c>
      <c r="G4936" s="293" t="s">
        <v>7</v>
      </c>
      <c r="H4936" s="544" t="s">
        <v>8830</v>
      </c>
      <c r="I4936" s="298" t="s">
        <v>164</v>
      </c>
      <c r="J4936" s="256" t="s">
        <v>9126</v>
      </c>
      <c r="K4936" s="463" t="s">
        <v>1770</v>
      </c>
      <c r="L4936" s="251" t="s">
        <v>8848</v>
      </c>
      <c r="M4936" s="463" t="s">
        <v>6726</v>
      </c>
      <c r="N4936" s="251">
        <v>700</v>
      </c>
      <c r="O4936" s="296"/>
      <c r="P4936" s="297"/>
      <c r="Q4936" s="293"/>
      <c r="R4936" s="293"/>
      <c r="S4936" s="293"/>
    </row>
    <row r="4937" spans="2:19" ht="15">
      <c r="B4937" s="247">
        <f t="shared" si="67"/>
        <v>8258</v>
      </c>
      <c r="C4937" s="463" t="s">
        <v>7253</v>
      </c>
      <c r="D4937" s="477" t="s">
        <v>7282</v>
      </c>
      <c r="E4937" s="455">
        <v>8000</v>
      </c>
      <c r="F4937" s="463" t="s">
        <v>255</v>
      </c>
      <c r="G4937" s="293" t="s">
        <v>7</v>
      </c>
      <c r="H4937" s="544" t="s">
        <v>8830</v>
      </c>
      <c r="I4937" s="298" t="s">
        <v>1766</v>
      </c>
      <c r="J4937" s="256" t="s">
        <v>8294</v>
      </c>
      <c r="K4937" s="463" t="s">
        <v>1774</v>
      </c>
      <c r="L4937" s="251" t="s">
        <v>8849</v>
      </c>
      <c r="M4937" s="463" t="s">
        <v>7281</v>
      </c>
      <c r="N4937" s="251">
        <v>771</v>
      </c>
      <c r="O4937" s="296"/>
      <c r="P4937" s="297"/>
      <c r="Q4937" s="293"/>
      <c r="R4937" s="293"/>
      <c r="S4937" s="293"/>
    </row>
    <row r="4938" spans="2:19" ht="15">
      <c r="B4938" s="247">
        <f t="shared" si="67"/>
        <v>8259</v>
      </c>
      <c r="C4938" s="463" t="s">
        <v>7253</v>
      </c>
      <c r="D4938" s="477" t="s">
        <v>7282</v>
      </c>
      <c r="E4938" s="455">
        <v>3472</v>
      </c>
      <c r="F4938" s="463" t="s">
        <v>255</v>
      </c>
      <c r="G4938" s="293" t="s">
        <v>7</v>
      </c>
      <c r="H4938" s="544" t="s">
        <v>8830</v>
      </c>
      <c r="I4938" s="298" t="s">
        <v>164</v>
      </c>
      <c r="J4938" s="256" t="s">
        <v>8544</v>
      </c>
      <c r="K4938" s="463" t="s">
        <v>1774</v>
      </c>
      <c r="L4938" s="251" t="s">
        <v>8850</v>
      </c>
      <c r="M4938" s="463" t="s">
        <v>7281</v>
      </c>
      <c r="N4938" s="251">
        <v>771</v>
      </c>
      <c r="O4938" s="296"/>
      <c r="P4938" s="297"/>
      <c r="Q4938" s="293"/>
      <c r="R4938" s="293"/>
      <c r="S4938" s="293"/>
    </row>
    <row r="4939" spans="2:19" ht="15">
      <c r="B4939" s="247">
        <f t="shared" si="67"/>
        <v>8260</v>
      </c>
      <c r="C4939" s="463" t="s">
        <v>429</v>
      </c>
      <c r="D4939" s="477" t="s">
        <v>767</v>
      </c>
      <c r="E4939" s="455">
        <v>3000</v>
      </c>
      <c r="F4939" s="463" t="s">
        <v>198</v>
      </c>
      <c r="G4939" s="293" t="s">
        <v>7</v>
      </c>
      <c r="H4939" s="544" t="s">
        <v>8830</v>
      </c>
      <c r="I4939" s="298" t="s">
        <v>164</v>
      </c>
      <c r="J4939" s="256" t="s">
        <v>3055</v>
      </c>
      <c r="K4939" s="463" t="s">
        <v>1749</v>
      </c>
      <c r="L4939" s="251" t="s">
        <v>8851</v>
      </c>
      <c r="M4939" s="463" t="s">
        <v>852</v>
      </c>
      <c r="N4939" s="251">
        <v>788</v>
      </c>
      <c r="O4939" s="296"/>
      <c r="P4939" s="297"/>
      <c r="Q4939" s="293"/>
      <c r="R4939" s="293"/>
      <c r="S4939" s="293"/>
    </row>
    <row r="4940" spans="2:19" ht="15">
      <c r="B4940" s="247">
        <f t="shared" si="67"/>
        <v>8261</v>
      </c>
      <c r="C4940" s="463" t="s">
        <v>429</v>
      </c>
      <c r="D4940" s="477" t="s">
        <v>8742</v>
      </c>
      <c r="E4940" s="455">
        <v>2275</v>
      </c>
      <c r="F4940" s="463" t="s">
        <v>303</v>
      </c>
      <c r="G4940" s="293" t="s">
        <v>7</v>
      </c>
      <c r="H4940" s="544" t="s">
        <v>8830</v>
      </c>
      <c r="I4940" s="298" t="s">
        <v>164</v>
      </c>
      <c r="J4940" s="256" t="s">
        <v>3407</v>
      </c>
      <c r="K4940" s="463" t="s">
        <v>1775</v>
      </c>
      <c r="L4940" s="251" t="s">
        <v>8852</v>
      </c>
      <c r="M4940" s="463" t="s">
        <v>8576</v>
      </c>
      <c r="N4940" s="251">
        <v>846</v>
      </c>
      <c r="O4940" s="296"/>
      <c r="P4940" s="297"/>
      <c r="Q4940" s="293"/>
      <c r="R4940" s="293"/>
      <c r="S4940" s="293"/>
    </row>
    <row r="4941" spans="2:19" ht="15">
      <c r="B4941" s="247">
        <f t="shared" si="67"/>
        <v>8262</v>
      </c>
      <c r="C4941" s="463" t="s">
        <v>429</v>
      </c>
      <c r="D4941" s="477" t="s">
        <v>8578</v>
      </c>
      <c r="E4941" s="455">
        <v>2275</v>
      </c>
      <c r="F4941" s="463" t="s">
        <v>303</v>
      </c>
      <c r="G4941" s="293" t="s">
        <v>7</v>
      </c>
      <c r="H4941" s="544" t="s">
        <v>8830</v>
      </c>
      <c r="I4941" s="298" t="s">
        <v>164</v>
      </c>
      <c r="J4941" s="256" t="s">
        <v>3407</v>
      </c>
      <c r="K4941" s="463" t="s">
        <v>1775</v>
      </c>
      <c r="L4941" s="251" t="s">
        <v>8853</v>
      </c>
      <c r="M4941" s="463" t="s">
        <v>8587</v>
      </c>
      <c r="N4941" s="251">
        <v>847</v>
      </c>
      <c r="O4941" s="296"/>
      <c r="P4941" s="297"/>
      <c r="Q4941" s="293"/>
      <c r="R4941" s="293"/>
      <c r="S4941" s="293"/>
    </row>
    <row r="4942" spans="2:19" ht="15">
      <c r="B4942" s="247">
        <f t="shared" si="67"/>
        <v>8263</v>
      </c>
      <c r="C4942" s="463" t="s">
        <v>7253</v>
      </c>
      <c r="D4942" s="477" t="s">
        <v>7270</v>
      </c>
      <c r="E4942" s="455">
        <v>8000</v>
      </c>
      <c r="F4942" s="463" t="s">
        <v>255</v>
      </c>
      <c r="G4942" s="293" t="s">
        <v>4314</v>
      </c>
      <c r="H4942" s="544" t="s">
        <v>8830</v>
      </c>
      <c r="I4942" s="298" t="s">
        <v>257</v>
      </c>
      <c r="J4942" s="256" t="s">
        <v>8294</v>
      </c>
      <c r="K4942" s="463" t="s">
        <v>1774</v>
      </c>
      <c r="L4942" s="251" t="s">
        <v>8854</v>
      </c>
      <c r="M4942" s="463" t="s">
        <v>7269</v>
      </c>
      <c r="N4942" s="251">
        <v>764</v>
      </c>
      <c r="O4942" s="296"/>
      <c r="P4942" s="297"/>
      <c r="Q4942" s="293"/>
      <c r="R4942" s="293"/>
      <c r="S4942" s="293"/>
    </row>
    <row r="4943" spans="2:19" ht="15">
      <c r="B4943" s="247">
        <f t="shared" si="67"/>
        <v>8264</v>
      </c>
      <c r="C4943" s="463" t="s">
        <v>429</v>
      </c>
      <c r="D4943" s="477" t="s">
        <v>6325</v>
      </c>
      <c r="E4943" s="455">
        <v>5200</v>
      </c>
      <c r="F4943" s="463" t="s">
        <v>865</v>
      </c>
      <c r="G4943" s="293" t="s">
        <v>7</v>
      </c>
      <c r="H4943" s="544" t="s">
        <v>8829</v>
      </c>
      <c r="I4943" s="298" t="s">
        <v>164</v>
      </c>
      <c r="J4943" s="256" t="s">
        <v>3098</v>
      </c>
      <c r="K4943" s="463" t="s">
        <v>1770</v>
      </c>
      <c r="L4943" s="251" t="s">
        <v>8855</v>
      </c>
      <c r="M4943" s="463" t="s">
        <v>6324</v>
      </c>
      <c r="N4943" s="251">
        <v>662</v>
      </c>
      <c r="O4943" s="296"/>
      <c r="P4943" s="297"/>
      <c r="Q4943" s="293"/>
      <c r="R4943" s="293"/>
      <c r="S4943" s="293"/>
    </row>
    <row r="4944" spans="2:19" ht="15">
      <c r="B4944" s="247">
        <f t="shared" si="67"/>
        <v>8265</v>
      </c>
      <c r="C4944" s="463" t="s">
        <v>294</v>
      </c>
      <c r="D4944" s="477" t="s">
        <v>6316</v>
      </c>
      <c r="E4944" s="455">
        <v>3497</v>
      </c>
      <c r="F4944" s="463" t="s">
        <v>198</v>
      </c>
      <c r="G4944" s="293" t="s">
        <v>1875</v>
      </c>
      <c r="H4944" s="544" t="s">
        <v>8829</v>
      </c>
      <c r="I4944" s="298" t="s">
        <v>164</v>
      </c>
      <c r="J4944" s="256" t="s">
        <v>3496</v>
      </c>
      <c r="K4944" s="463" t="s">
        <v>1749</v>
      </c>
      <c r="L4944" s="251" t="s">
        <v>8856</v>
      </c>
      <c r="M4944" s="463" t="s">
        <v>6314</v>
      </c>
      <c r="N4944" s="251">
        <v>661</v>
      </c>
      <c r="O4944" s="296"/>
      <c r="P4944" s="297"/>
      <c r="Q4944" s="293"/>
      <c r="R4944" s="293"/>
      <c r="S4944" s="293"/>
    </row>
    <row r="4945" spans="2:19" ht="15">
      <c r="B4945" s="247">
        <f t="shared" si="67"/>
        <v>8266</v>
      </c>
      <c r="C4945" s="463" t="s">
        <v>429</v>
      </c>
      <c r="D4945" s="477" t="s">
        <v>8800</v>
      </c>
      <c r="E4945" s="455">
        <v>2456.9299999999998</v>
      </c>
      <c r="F4945" s="463" t="s">
        <v>198</v>
      </c>
      <c r="G4945" s="293" t="s">
        <v>7</v>
      </c>
      <c r="H4945" s="544" t="s">
        <v>8829</v>
      </c>
      <c r="I4945" s="298" t="s">
        <v>164</v>
      </c>
      <c r="J4945" s="256" t="s">
        <v>1641</v>
      </c>
      <c r="K4945" s="463" t="s">
        <v>1749</v>
      </c>
      <c r="L4945" s="251" t="s">
        <v>8857</v>
      </c>
      <c r="M4945" s="463" t="s">
        <v>8799</v>
      </c>
      <c r="N4945" s="251">
        <v>859</v>
      </c>
      <c r="O4945" s="296"/>
      <c r="P4945" s="297"/>
      <c r="Q4945" s="293"/>
      <c r="R4945" s="293"/>
      <c r="S4945" s="293"/>
    </row>
    <row r="4946" spans="2:19" ht="15">
      <c r="B4946" s="247">
        <f t="shared" si="67"/>
        <v>8267</v>
      </c>
      <c r="C4946" s="463" t="s">
        <v>429</v>
      </c>
      <c r="D4946" s="477" t="s">
        <v>6381</v>
      </c>
      <c r="E4946" s="455">
        <v>5200</v>
      </c>
      <c r="F4946" s="463" t="s">
        <v>198</v>
      </c>
      <c r="G4946" s="293" t="s">
        <v>7</v>
      </c>
      <c r="H4946" s="544" t="s">
        <v>8828</v>
      </c>
      <c r="I4946" s="298" t="s">
        <v>164</v>
      </c>
      <c r="J4946" s="256" t="s">
        <v>3020</v>
      </c>
      <c r="K4946" s="463" t="s">
        <v>1749</v>
      </c>
      <c r="L4946" s="251">
        <v>836860</v>
      </c>
      <c r="M4946" s="463" t="s">
        <v>6380</v>
      </c>
      <c r="N4946" s="251">
        <v>676</v>
      </c>
      <c r="O4946" s="296"/>
      <c r="P4946" s="297"/>
      <c r="Q4946" s="293"/>
      <c r="R4946" s="293"/>
      <c r="S4946" s="293"/>
    </row>
    <row r="4947" spans="2:19" ht="15">
      <c r="B4947" s="247">
        <f t="shared" si="67"/>
        <v>8268</v>
      </c>
      <c r="C4947" s="293" t="s">
        <v>7253</v>
      </c>
      <c r="D4947" s="294" t="s">
        <v>7255</v>
      </c>
      <c r="E4947" s="455">
        <v>800</v>
      </c>
      <c r="F4947" s="293" t="s">
        <v>255</v>
      </c>
      <c r="G4947" s="293" t="s">
        <v>7</v>
      </c>
      <c r="H4947" s="544" t="s">
        <v>8859</v>
      </c>
      <c r="I4947" s="293" t="s">
        <v>383</v>
      </c>
      <c r="J4947" s="256" t="s">
        <v>8899</v>
      </c>
      <c r="K4947" s="293" t="s">
        <v>1774</v>
      </c>
      <c r="L4947" s="251" t="s">
        <v>8872</v>
      </c>
      <c r="M4947" s="298" t="s">
        <v>7254</v>
      </c>
      <c r="N4947" s="353">
        <v>780</v>
      </c>
      <c r="O4947" s="296"/>
      <c r="P4947" s="297"/>
      <c r="Q4947" s="293"/>
      <c r="R4947" s="293"/>
      <c r="S4947" s="293"/>
    </row>
    <row r="4948" spans="2:19" ht="15">
      <c r="B4948" s="247">
        <f t="shared" si="67"/>
        <v>8269</v>
      </c>
      <c r="C4948" s="293" t="s">
        <v>429</v>
      </c>
      <c r="D4948" s="294" t="s">
        <v>8794</v>
      </c>
      <c r="E4948" s="455">
        <v>1650</v>
      </c>
      <c r="F4948" s="293" t="s">
        <v>166</v>
      </c>
      <c r="G4948" s="293" t="s">
        <v>5631</v>
      </c>
      <c r="H4948" s="544" t="s">
        <v>8860</v>
      </c>
      <c r="I4948" s="293" t="s">
        <v>164</v>
      </c>
      <c r="J4948" s="256" t="s">
        <v>3022</v>
      </c>
      <c r="K4948" s="293" t="s">
        <v>903</v>
      </c>
      <c r="L4948" s="251" t="s">
        <v>8873</v>
      </c>
      <c r="M4948" s="298" t="s">
        <v>8793</v>
      </c>
      <c r="N4948" s="353">
        <v>857</v>
      </c>
      <c r="O4948" s="296"/>
      <c r="P4948" s="297"/>
      <c r="Q4948" s="293"/>
      <c r="R4948" s="293"/>
      <c r="S4948" s="293"/>
    </row>
    <row r="4949" spans="2:19" ht="15">
      <c r="B4949" s="247">
        <f t="shared" si="67"/>
        <v>8270</v>
      </c>
      <c r="C4949" s="293" t="s">
        <v>294</v>
      </c>
      <c r="D4949" s="294" t="s">
        <v>8448</v>
      </c>
      <c r="E4949" s="455">
        <v>3497</v>
      </c>
      <c r="F4949" s="293" t="s">
        <v>255</v>
      </c>
      <c r="G4949" s="293" t="s">
        <v>7</v>
      </c>
      <c r="H4949" s="544" t="s">
        <v>8865</v>
      </c>
      <c r="I4949" s="293" t="s">
        <v>164</v>
      </c>
      <c r="J4949" s="256" t="s">
        <v>3296</v>
      </c>
      <c r="K4949" s="293" t="s">
        <v>1774</v>
      </c>
      <c r="L4949" s="251" t="s">
        <v>8887</v>
      </c>
      <c r="M4949" s="298" t="s">
        <v>8447</v>
      </c>
      <c r="N4949" s="353">
        <v>840</v>
      </c>
      <c r="O4949" s="296"/>
      <c r="P4949" s="297"/>
      <c r="Q4949" s="293"/>
      <c r="R4949" s="293"/>
      <c r="S4949" s="293"/>
    </row>
    <row r="4950" spans="2:19" ht="15">
      <c r="B4950" s="247">
        <f t="shared" si="67"/>
        <v>8271</v>
      </c>
      <c r="C4950" s="293" t="s">
        <v>429</v>
      </c>
      <c r="D4950" s="294" t="s">
        <v>8791</v>
      </c>
      <c r="E4950" s="455">
        <v>500</v>
      </c>
      <c r="F4950" s="293" t="s">
        <v>166</v>
      </c>
      <c r="G4950" s="293" t="s">
        <v>7</v>
      </c>
      <c r="H4950" s="544" t="s">
        <v>8861</v>
      </c>
      <c r="I4950" s="293" t="s">
        <v>164</v>
      </c>
      <c r="J4950" s="256" t="s">
        <v>165</v>
      </c>
      <c r="K4950" s="293" t="s">
        <v>903</v>
      </c>
      <c r="L4950" s="251" t="s">
        <v>8875</v>
      </c>
      <c r="M4950" s="298" t="s">
        <v>8790</v>
      </c>
      <c r="N4950" s="353">
        <v>856</v>
      </c>
      <c r="O4950" s="296"/>
      <c r="P4950" s="297"/>
      <c r="Q4950" s="293"/>
      <c r="R4950" s="293"/>
      <c r="S4950" s="293"/>
    </row>
    <row r="4951" spans="2:19" ht="15">
      <c r="B4951" s="247">
        <f t="shared" si="67"/>
        <v>8272</v>
      </c>
      <c r="C4951" s="293" t="s">
        <v>429</v>
      </c>
      <c r="D4951" s="294" t="s">
        <v>8030</v>
      </c>
      <c r="E4951" s="455">
        <v>12345</v>
      </c>
      <c r="F4951" s="293" t="s">
        <v>303</v>
      </c>
      <c r="G4951" s="293" t="s">
        <v>7</v>
      </c>
      <c r="H4951" s="544" t="s">
        <v>8863</v>
      </c>
      <c r="I4951" s="293" t="s">
        <v>164</v>
      </c>
      <c r="J4951" s="256" t="s">
        <v>4029</v>
      </c>
      <c r="K4951" s="293" t="s">
        <v>1775</v>
      </c>
      <c r="L4951" s="251" t="s">
        <v>8883</v>
      </c>
      <c r="M4951" s="298" t="s">
        <v>1033</v>
      </c>
      <c r="N4951" s="353">
        <v>42</v>
      </c>
      <c r="O4951" s="296"/>
      <c r="P4951" s="297"/>
      <c r="Q4951" s="293"/>
      <c r="R4951" s="293"/>
      <c r="S4951" s="293"/>
    </row>
    <row r="4952" spans="2:19" ht="15">
      <c r="B4952" s="247">
        <f t="shared" si="67"/>
        <v>8273</v>
      </c>
      <c r="C4952" s="293" t="s">
        <v>429</v>
      </c>
      <c r="D4952" s="294" t="s">
        <v>8488</v>
      </c>
      <c r="E4952" s="455">
        <v>2275</v>
      </c>
      <c r="F4952" s="293" t="s">
        <v>303</v>
      </c>
      <c r="G4952" s="293" t="s">
        <v>7</v>
      </c>
      <c r="H4952" s="544" t="s">
        <v>8863</v>
      </c>
      <c r="I4952" s="293" t="s">
        <v>164</v>
      </c>
      <c r="J4952" s="256" t="s">
        <v>374</v>
      </c>
      <c r="K4952" s="293" t="s">
        <v>1775</v>
      </c>
      <c r="L4952" s="251" t="s">
        <v>8884</v>
      </c>
      <c r="M4952" s="298" t="s">
        <v>8487</v>
      </c>
      <c r="N4952" s="353">
        <v>841</v>
      </c>
      <c r="O4952" s="296"/>
      <c r="P4952" s="297"/>
      <c r="Q4952" s="293"/>
      <c r="R4952" s="293"/>
      <c r="S4952" s="293"/>
    </row>
    <row r="4953" spans="2:19" ht="15">
      <c r="B4953" s="247">
        <f t="shared" si="67"/>
        <v>8274</v>
      </c>
      <c r="C4953" s="293" t="s">
        <v>429</v>
      </c>
      <c r="D4953" s="294" t="s">
        <v>8030</v>
      </c>
      <c r="E4953" s="455">
        <v>23000</v>
      </c>
      <c r="F4953" s="293" t="s">
        <v>303</v>
      </c>
      <c r="G4953" s="293" t="s">
        <v>7</v>
      </c>
      <c r="H4953" s="544" t="s">
        <v>8864</v>
      </c>
      <c r="I4953" s="293" t="s">
        <v>634</v>
      </c>
      <c r="J4953" s="256" t="s">
        <v>4029</v>
      </c>
      <c r="K4953" s="293" t="s">
        <v>1775</v>
      </c>
      <c r="L4953" s="251" t="s">
        <v>8885</v>
      </c>
      <c r="M4953" s="298" t="s">
        <v>1033</v>
      </c>
      <c r="N4953" s="353">
        <v>42</v>
      </c>
      <c r="O4953" s="296"/>
      <c r="P4953" s="297"/>
      <c r="Q4953" s="293"/>
      <c r="R4953" s="293"/>
      <c r="S4953" s="293"/>
    </row>
    <row r="4954" spans="2:19" ht="15">
      <c r="B4954" s="247">
        <f t="shared" si="67"/>
        <v>8275</v>
      </c>
      <c r="C4954" s="293" t="s">
        <v>429</v>
      </c>
      <c r="D4954" s="294" t="s">
        <v>2222</v>
      </c>
      <c r="E4954" s="455">
        <v>5200</v>
      </c>
      <c r="F4954" s="293" t="s">
        <v>198</v>
      </c>
      <c r="G4954" s="293" t="s">
        <v>4314</v>
      </c>
      <c r="H4954" s="544" t="s">
        <v>8865</v>
      </c>
      <c r="I4954" s="293" t="s">
        <v>164</v>
      </c>
      <c r="J4954" s="256" t="s">
        <v>3223</v>
      </c>
      <c r="K4954" s="293" t="s">
        <v>1749</v>
      </c>
      <c r="L4954" s="251" t="s">
        <v>8886</v>
      </c>
      <c r="M4954" s="298" t="s">
        <v>2013</v>
      </c>
      <c r="N4954" s="353">
        <v>728</v>
      </c>
      <c r="O4954" s="296"/>
      <c r="P4954" s="297"/>
      <c r="Q4954" s="293"/>
      <c r="R4954" s="293"/>
      <c r="S4954" s="293"/>
    </row>
    <row r="4955" spans="2:19" ht="15">
      <c r="B4955" s="247">
        <f t="shared" si="67"/>
        <v>8276</v>
      </c>
      <c r="C4955" s="463" t="s">
        <v>7253</v>
      </c>
      <c r="D4955" s="294" t="s">
        <v>7270</v>
      </c>
      <c r="E4955" s="455">
        <v>29000</v>
      </c>
      <c r="F4955" s="293" t="s">
        <v>255</v>
      </c>
      <c r="G4955" s="293" t="s">
        <v>4314</v>
      </c>
      <c r="H4955" s="544" t="s">
        <v>8830</v>
      </c>
      <c r="I4955" s="293" t="s">
        <v>634</v>
      </c>
      <c r="J4955" s="256" t="s">
        <v>634</v>
      </c>
      <c r="K4955" s="463" t="s">
        <v>1774</v>
      </c>
      <c r="L4955" s="251" t="s">
        <v>8890</v>
      </c>
      <c r="M4955" s="463" t="s">
        <v>7269</v>
      </c>
      <c r="N4955" s="251">
        <v>764</v>
      </c>
      <c r="O4955" s="296"/>
      <c r="P4955" s="297"/>
      <c r="Q4955" s="293"/>
      <c r="R4955" s="293"/>
      <c r="S4955" s="293"/>
    </row>
    <row r="4956" spans="2:19" ht="15.6">
      <c r="B4956" s="247">
        <f t="shared" si="67"/>
        <v>8277</v>
      </c>
      <c r="C4956" s="103" t="s">
        <v>7253</v>
      </c>
      <c r="D4956" s="103" t="s">
        <v>7258</v>
      </c>
      <c r="E4956" s="207">
        <v>19800</v>
      </c>
      <c r="F4956" s="103" t="s">
        <v>255</v>
      </c>
      <c r="G4956" s="86" t="s">
        <v>7</v>
      </c>
      <c r="H4956" s="103" t="s">
        <v>8861</v>
      </c>
      <c r="I4956" s="135" t="s">
        <v>383</v>
      </c>
      <c r="J4956" s="135" t="s">
        <v>2972</v>
      </c>
      <c r="K4956" s="103" t="s">
        <v>1774</v>
      </c>
      <c r="L4956" s="102" t="s">
        <v>8888</v>
      </c>
      <c r="M4956" s="103" t="s">
        <v>7257</v>
      </c>
      <c r="N4956">
        <v>772</v>
      </c>
      <c r="O4956" s="296"/>
      <c r="P4956" s="297"/>
      <c r="Q4956" s="293"/>
      <c r="R4956" s="293"/>
      <c r="S4956" s="293"/>
    </row>
    <row r="4957" spans="2:19" ht="15.6">
      <c r="B4957" s="247" t="s">
        <v>9095</v>
      </c>
      <c r="C4957" s="103"/>
      <c r="D4957" s="598" t="s">
        <v>2038</v>
      </c>
      <c r="E4957" s="207">
        <v>29000</v>
      </c>
      <c r="F4957" s="103" t="s">
        <v>255</v>
      </c>
      <c r="G4957" s="86" t="s">
        <v>7</v>
      </c>
      <c r="H4957" s="103">
        <v>45785</v>
      </c>
      <c r="I4957" s="135" t="s">
        <v>224</v>
      </c>
      <c r="J4957" s="135" t="s">
        <v>8294</v>
      </c>
      <c r="K4957" s="103" t="s">
        <v>1774</v>
      </c>
      <c r="L4957" s="760">
        <v>10342</v>
      </c>
      <c r="M4957" s="103"/>
      <c r="N4957"/>
      <c r="O4957" s="296"/>
      <c r="P4957" s="297"/>
      <c r="Q4957" s="293"/>
      <c r="R4957" s="293"/>
      <c r="S4957" s="293"/>
    </row>
    <row r="4958" spans="2:19" ht="15.6">
      <c r="B4958" s="247">
        <f>B4956+1</f>
        <v>8278</v>
      </c>
      <c r="C4958" s="103" t="s">
        <v>294</v>
      </c>
      <c r="D4958" s="103" t="s">
        <v>410</v>
      </c>
      <c r="E4958" s="207">
        <v>16000</v>
      </c>
      <c r="F4958" s="103" t="s">
        <v>163</v>
      </c>
      <c r="G4958" s="86" t="s">
        <v>7</v>
      </c>
      <c r="H4958" s="103" t="s">
        <v>8862</v>
      </c>
      <c r="I4958" s="135" t="s">
        <v>224</v>
      </c>
      <c r="J4958" s="135" t="s">
        <v>694</v>
      </c>
      <c r="K4958" s="103" t="s">
        <v>1751</v>
      </c>
      <c r="L4958" s="102" t="s">
        <v>8889</v>
      </c>
      <c r="M4958" s="103" t="s">
        <v>98</v>
      </c>
      <c r="N4958">
        <v>301</v>
      </c>
      <c r="O4958" s="296"/>
      <c r="P4958" s="297"/>
      <c r="Q4958" s="293"/>
      <c r="R4958" s="293"/>
      <c r="S4958" s="293"/>
    </row>
    <row r="4959" spans="2:19" ht="15.6">
      <c r="B4959" s="247">
        <f t="shared" si="67"/>
        <v>8279</v>
      </c>
      <c r="C4959" s="697" t="s">
        <v>429</v>
      </c>
      <c r="D4959" s="697" t="s">
        <v>4922</v>
      </c>
      <c r="E4959" s="754">
        <v>13000</v>
      </c>
      <c r="F4959" s="697" t="s">
        <v>198</v>
      </c>
      <c r="G4959" s="755" t="s">
        <v>7</v>
      </c>
      <c r="H4959" s="697" t="s">
        <v>8860</v>
      </c>
      <c r="I4959" s="756" t="s">
        <v>383</v>
      </c>
      <c r="J4959" s="756" t="s">
        <v>383</v>
      </c>
      <c r="K4959" s="697" t="s">
        <v>1749</v>
      </c>
      <c r="L4959" s="757" t="s">
        <v>8874</v>
      </c>
      <c r="M4959" s="697" t="s">
        <v>4921</v>
      </c>
      <c r="N4959" s="85">
        <v>572</v>
      </c>
      <c r="O4959" s="296"/>
      <c r="P4959" s="297"/>
      <c r="Q4959" s="293"/>
      <c r="R4959" s="293"/>
      <c r="S4959" s="293"/>
    </row>
    <row r="4960" spans="2:19" ht="15.6">
      <c r="B4960" s="247">
        <f t="shared" si="67"/>
        <v>8280</v>
      </c>
      <c r="C4960" s="103" t="s">
        <v>7253</v>
      </c>
      <c r="D4960" s="602" t="s">
        <v>7261</v>
      </c>
      <c r="E4960" s="207">
        <v>1890</v>
      </c>
      <c r="F4960" s="103" t="s">
        <v>255</v>
      </c>
      <c r="G4960" s="86" t="s">
        <v>7</v>
      </c>
      <c r="H4960" s="103" t="s">
        <v>8859</v>
      </c>
      <c r="I4960" s="135" t="s">
        <v>383</v>
      </c>
      <c r="J4960" s="135" t="s">
        <v>8882</v>
      </c>
      <c r="K4960" s="103" t="s">
        <v>1774</v>
      </c>
      <c r="L4960" s="102" t="s">
        <v>8876</v>
      </c>
      <c r="M4960" s="103" t="s">
        <v>7260</v>
      </c>
      <c r="N4960">
        <v>769</v>
      </c>
      <c r="O4960" s="296"/>
      <c r="P4960" s="297"/>
      <c r="Q4960" s="293"/>
      <c r="R4960" s="293"/>
      <c r="S4960" s="293"/>
    </row>
    <row r="4961" spans="2:19" ht="15.6">
      <c r="B4961" s="247">
        <f t="shared" si="67"/>
        <v>8281</v>
      </c>
      <c r="C4961" s="103" t="s">
        <v>7253</v>
      </c>
      <c r="D4961" s="602" t="s">
        <v>7288</v>
      </c>
      <c r="E4961" s="207">
        <v>500</v>
      </c>
      <c r="F4961" s="103" t="s">
        <v>255</v>
      </c>
      <c r="G4961" s="86" t="s">
        <v>7</v>
      </c>
      <c r="H4961" s="103" t="s">
        <v>8859</v>
      </c>
      <c r="I4961" s="135" t="s">
        <v>383</v>
      </c>
      <c r="J4961" s="135" t="s">
        <v>8882</v>
      </c>
      <c r="K4961" s="103" t="s">
        <v>1774</v>
      </c>
      <c r="L4961" s="102" t="s">
        <v>8877</v>
      </c>
      <c r="M4961" s="103" t="s">
        <v>7287</v>
      </c>
      <c r="N4961">
        <v>767</v>
      </c>
      <c r="O4961" s="296"/>
      <c r="P4961" s="297"/>
      <c r="Q4961" s="293"/>
      <c r="R4961" s="293"/>
      <c r="S4961" s="293"/>
    </row>
    <row r="4962" spans="2:19" ht="15.6">
      <c r="B4962" s="247">
        <f t="shared" si="67"/>
        <v>8282</v>
      </c>
      <c r="C4962" s="103" t="s">
        <v>7253</v>
      </c>
      <c r="D4962" s="103" t="s">
        <v>7264</v>
      </c>
      <c r="E4962" s="207">
        <v>500</v>
      </c>
      <c r="F4962" s="103" t="s">
        <v>255</v>
      </c>
      <c r="G4962" s="86" t="s">
        <v>1875</v>
      </c>
      <c r="H4962" s="103" t="s">
        <v>8859</v>
      </c>
      <c r="I4962" s="135" t="s">
        <v>383</v>
      </c>
      <c r="J4962" s="135" t="s">
        <v>8882</v>
      </c>
      <c r="K4962" s="103" t="s">
        <v>1774</v>
      </c>
      <c r="L4962" s="102" t="s">
        <v>8878</v>
      </c>
      <c r="M4962" s="103" t="s">
        <v>7263</v>
      </c>
      <c r="N4962">
        <v>766</v>
      </c>
      <c r="O4962" s="296"/>
      <c r="P4962" s="297"/>
      <c r="Q4962" s="293"/>
      <c r="R4962" s="293"/>
      <c r="S4962" s="293"/>
    </row>
    <row r="4963" spans="2:19" ht="15.6">
      <c r="B4963" s="247">
        <f t="shared" si="67"/>
        <v>8283</v>
      </c>
      <c r="C4963" s="103" t="s">
        <v>7253</v>
      </c>
      <c r="D4963" s="103" t="s">
        <v>7291</v>
      </c>
      <c r="E4963" s="207">
        <v>1590</v>
      </c>
      <c r="F4963" s="103" t="s">
        <v>255</v>
      </c>
      <c r="G4963" s="86" t="s">
        <v>7</v>
      </c>
      <c r="H4963" s="103" t="s">
        <v>8859</v>
      </c>
      <c r="I4963" s="135" t="s">
        <v>383</v>
      </c>
      <c r="J4963" s="135" t="s">
        <v>8882</v>
      </c>
      <c r="K4963" s="103" t="s">
        <v>1774</v>
      </c>
      <c r="L4963" s="102" t="s">
        <v>8879</v>
      </c>
      <c r="M4963" s="103" t="s">
        <v>7290</v>
      </c>
      <c r="N4963">
        <v>770</v>
      </c>
      <c r="O4963" s="296"/>
      <c r="P4963" s="297"/>
      <c r="Q4963" s="293"/>
      <c r="R4963" s="293"/>
      <c r="S4963" s="293"/>
    </row>
    <row r="4964" spans="2:19" ht="15.6">
      <c r="B4964" s="247">
        <f t="shared" si="67"/>
        <v>8284</v>
      </c>
      <c r="C4964" s="103" t="s">
        <v>7253</v>
      </c>
      <c r="D4964" s="103" t="s">
        <v>7276</v>
      </c>
      <c r="E4964" s="207">
        <v>1300</v>
      </c>
      <c r="F4964" s="103" t="s">
        <v>255</v>
      </c>
      <c r="G4964" s="86" t="s">
        <v>7</v>
      </c>
      <c r="H4964" s="103" t="s">
        <v>8859</v>
      </c>
      <c r="I4964" s="135" t="s">
        <v>383</v>
      </c>
      <c r="J4964" s="135" t="s">
        <v>8882</v>
      </c>
      <c r="K4964" s="103" t="s">
        <v>1774</v>
      </c>
      <c r="L4964" s="102" t="s">
        <v>8880</v>
      </c>
      <c r="M4964" s="103" t="s">
        <v>7275</v>
      </c>
      <c r="N4964">
        <v>765</v>
      </c>
      <c r="O4964" s="296"/>
      <c r="P4964" s="297"/>
      <c r="Q4964" s="293"/>
      <c r="R4964" s="293"/>
      <c r="S4964" s="293"/>
    </row>
    <row r="4965" spans="2:19" ht="15.6">
      <c r="B4965" s="247">
        <f t="shared" si="67"/>
        <v>8285</v>
      </c>
      <c r="C4965" s="103" t="s">
        <v>429</v>
      </c>
      <c r="D4965" s="103" t="s">
        <v>4523</v>
      </c>
      <c r="E4965" s="207">
        <v>2000</v>
      </c>
      <c r="F4965" s="103" t="s">
        <v>865</v>
      </c>
      <c r="G4965" s="86" t="s">
        <v>7</v>
      </c>
      <c r="H4965" s="103" t="s">
        <v>8859</v>
      </c>
      <c r="I4965" s="135" t="s">
        <v>383</v>
      </c>
      <c r="J4965" s="135" t="s">
        <v>8882</v>
      </c>
      <c r="K4965" s="103" t="s">
        <v>1770</v>
      </c>
      <c r="L4965" s="102" t="s">
        <v>8881</v>
      </c>
      <c r="M4965" s="103" t="s">
        <v>4522</v>
      </c>
      <c r="N4965">
        <v>496</v>
      </c>
      <c r="O4965" s="296"/>
      <c r="P4965" s="297"/>
      <c r="Q4965" s="293"/>
      <c r="R4965" s="293"/>
      <c r="S4965" s="293"/>
    </row>
    <row r="4966" spans="2:19" ht="15">
      <c r="B4966" s="247" t="s">
        <v>8891</v>
      </c>
      <c r="C4966" s="293" t="s">
        <v>7253</v>
      </c>
      <c r="D4966" s="294" t="s">
        <v>7306</v>
      </c>
      <c r="E4966" s="267">
        <v>6000</v>
      </c>
      <c r="F4966" s="463" t="s">
        <v>255</v>
      </c>
      <c r="G4966" s="293" t="s">
        <v>4314</v>
      </c>
      <c r="H4966" s="544">
        <v>45820</v>
      </c>
      <c r="I4966" s="293" t="s">
        <v>634</v>
      </c>
      <c r="J4966" s="256" t="s">
        <v>285</v>
      </c>
      <c r="K4966" s="463" t="s">
        <v>1774</v>
      </c>
      <c r="L4966" s="251">
        <v>123456</v>
      </c>
      <c r="M4966" s="298" t="s">
        <v>7305</v>
      </c>
      <c r="N4966" s="251">
        <v>763</v>
      </c>
      <c r="O4966" s="296"/>
      <c r="P4966" s="297"/>
      <c r="Q4966" s="293"/>
      <c r="R4966" s="293"/>
      <c r="S4966" s="293"/>
    </row>
    <row r="4967" spans="2:19" ht="15.6">
      <c r="B4967" s="247" t="s">
        <v>8892</v>
      </c>
      <c r="C4967" s="103" t="s">
        <v>7253</v>
      </c>
      <c r="D4967" s="294" t="s">
        <v>7291</v>
      </c>
      <c r="E4967" s="578">
        <v>6000</v>
      </c>
      <c r="F4967" s="103" t="s">
        <v>255</v>
      </c>
      <c r="G4967" s="86" t="s">
        <v>7</v>
      </c>
      <c r="H4967" s="103">
        <v>45813</v>
      </c>
      <c r="I4967" s="135" t="s">
        <v>224</v>
      </c>
      <c r="J4967" s="135" t="s">
        <v>8882</v>
      </c>
      <c r="K4967" s="103" t="s">
        <v>1774</v>
      </c>
      <c r="L4967" s="102" t="s">
        <v>8879</v>
      </c>
      <c r="M4967" s="103" t="s">
        <v>7290</v>
      </c>
      <c r="N4967">
        <v>770</v>
      </c>
      <c r="O4967" s="296"/>
      <c r="P4967" s="297"/>
      <c r="Q4967" s="293"/>
      <c r="R4967" s="293"/>
      <c r="S4967" s="293"/>
    </row>
    <row r="4968" spans="2:19" ht="15">
      <c r="B4968" s="247">
        <f>B4965+1</f>
        <v>8286</v>
      </c>
      <c r="C4968" s="293" t="s">
        <v>429</v>
      </c>
      <c r="D4968" s="294" t="s">
        <v>5493</v>
      </c>
      <c r="E4968" s="455">
        <v>10000</v>
      </c>
      <c r="F4968" s="293" t="s">
        <v>163</v>
      </c>
      <c r="G4968" s="293" t="s">
        <v>7</v>
      </c>
      <c r="H4968" s="544" t="s">
        <v>8859</v>
      </c>
      <c r="I4968" s="293" t="s">
        <v>1873</v>
      </c>
      <c r="J4968" s="256" t="s">
        <v>285</v>
      </c>
      <c r="K4968" s="293" t="s">
        <v>1751</v>
      </c>
      <c r="L4968" s="251" t="s">
        <v>8893</v>
      </c>
      <c r="M4968" s="298" t="s">
        <v>5492</v>
      </c>
      <c r="N4968" s="353">
        <v>596</v>
      </c>
      <c r="O4968" s="296"/>
      <c r="P4968" s="297"/>
      <c r="Q4968" s="293"/>
      <c r="R4968" s="293"/>
      <c r="S4968" s="293"/>
    </row>
    <row r="4969" spans="2:19" ht="15">
      <c r="B4969" s="247">
        <f>B4968+1</f>
        <v>8287</v>
      </c>
      <c r="C4969" s="293" t="s">
        <v>429</v>
      </c>
      <c r="D4969" s="294" t="s">
        <v>5493</v>
      </c>
      <c r="E4969" s="455">
        <v>5000</v>
      </c>
      <c r="F4969" s="293" t="s">
        <v>163</v>
      </c>
      <c r="G4969" s="293" t="s">
        <v>4314</v>
      </c>
      <c r="H4969" s="544" t="s">
        <v>8859</v>
      </c>
      <c r="I4969" s="293" t="s">
        <v>1873</v>
      </c>
      <c r="J4969" s="256" t="s">
        <v>285</v>
      </c>
      <c r="K4969" s="293" t="s">
        <v>1751</v>
      </c>
      <c r="L4969" s="251" t="s">
        <v>8894</v>
      </c>
      <c r="M4969" s="298" t="s">
        <v>5492</v>
      </c>
      <c r="N4969" s="353">
        <v>596</v>
      </c>
      <c r="O4969" s="296"/>
      <c r="P4969" s="297"/>
      <c r="Q4969" s="293"/>
      <c r="R4969" s="293"/>
      <c r="S4969" s="293"/>
    </row>
    <row r="4970" spans="2:19" ht="15">
      <c r="B4970" s="247">
        <f t="shared" ref="B4970:B5017" si="68">B4969+1</f>
        <v>8288</v>
      </c>
      <c r="C4970" s="293" t="s">
        <v>7253</v>
      </c>
      <c r="D4970" s="294" t="s">
        <v>7282</v>
      </c>
      <c r="E4970" s="455">
        <v>1700</v>
      </c>
      <c r="F4970" s="293" t="s">
        <v>255</v>
      </c>
      <c r="G4970" s="293" t="s">
        <v>1875</v>
      </c>
      <c r="H4970" s="544" t="s">
        <v>8859</v>
      </c>
      <c r="I4970" s="293" t="s">
        <v>383</v>
      </c>
      <c r="J4970" s="256" t="s">
        <v>7541</v>
      </c>
      <c r="K4970" s="293" t="s">
        <v>1774</v>
      </c>
      <c r="L4970" s="251" t="s">
        <v>8895</v>
      </c>
      <c r="M4970" s="298" t="s">
        <v>7281</v>
      </c>
      <c r="N4970" s="353">
        <v>771</v>
      </c>
      <c r="O4970" s="296"/>
      <c r="P4970" s="297"/>
      <c r="Q4970" s="293"/>
      <c r="R4970" s="293"/>
      <c r="S4970" s="293"/>
    </row>
    <row r="4971" spans="2:19" ht="15">
      <c r="B4971" s="247">
        <f t="shared" si="68"/>
        <v>8289</v>
      </c>
      <c r="C4971" s="293" t="s">
        <v>7253</v>
      </c>
      <c r="D4971" s="294" t="s">
        <v>7279</v>
      </c>
      <c r="E4971" s="455">
        <v>1100</v>
      </c>
      <c r="F4971" s="293" t="s">
        <v>255</v>
      </c>
      <c r="G4971" s="293" t="s">
        <v>7</v>
      </c>
      <c r="H4971" s="544" t="s">
        <v>8859</v>
      </c>
      <c r="I4971" s="293" t="s">
        <v>383</v>
      </c>
      <c r="J4971" s="256" t="s">
        <v>383</v>
      </c>
      <c r="K4971" s="293" t="s">
        <v>1774</v>
      </c>
      <c r="L4971" s="251" t="s">
        <v>8896</v>
      </c>
      <c r="M4971" s="298" t="s">
        <v>7278</v>
      </c>
      <c r="N4971" s="353">
        <v>774</v>
      </c>
      <c r="O4971" s="296"/>
      <c r="P4971" s="297"/>
      <c r="Q4971" s="293"/>
      <c r="R4971" s="293"/>
      <c r="S4971" s="293"/>
    </row>
    <row r="4972" spans="2:19" ht="15">
      <c r="B4972" s="247">
        <f t="shared" si="68"/>
        <v>8290</v>
      </c>
      <c r="C4972" s="293" t="s">
        <v>294</v>
      </c>
      <c r="D4972" s="294" t="s">
        <v>7535</v>
      </c>
      <c r="E4972" s="455">
        <v>4000</v>
      </c>
      <c r="F4972" s="293" t="s">
        <v>2050</v>
      </c>
      <c r="G4972" s="293" t="s">
        <v>7</v>
      </c>
      <c r="H4972" s="544" t="s">
        <v>8859</v>
      </c>
      <c r="I4972" s="293" t="s">
        <v>383</v>
      </c>
      <c r="J4972" s="256" t="s">
        <v>383</v>
      </c>
      <c r="K4972" s="293" t="s">
        <v>1772</v>
      </c>
      <c r="L4972" s="251" t="s">
        <v>8897</v>
      </c>
      <c r="M4972" s="298" t="s">
        <v>7534</v>
      </c>
      <c r="N4972" s="353">
        <v>789</v>
      </c>
      <c r="O4972" s="296"/>
      <c r="P4972" s="297"/>
      <c r="Q4972" s="293"/>
      <c r="R4972" s="293"/>
      <c r="S4972" s="293"/>
    </row>
    <row r="4973" spans="2:19" ht="15">
      <c r="B4973" s="247">
        <f t="shared" si="68"/>
        <v>8291</v>
      </c>
      <c r="C4973" s="293" t="s">
        <v>429</v>
      </c>
      <c r="D4973" s="294" t="s">
        <v>4958</v>
      </c>
      <c r="E4973" s="455">
        <v>800</v>
      </c>
      <c r="F4973" s="293" t="s">
        <v>198</v>
      </c>
      <c r="G4973" s="293" t="s">
        <v>4314</v>
      </c>
      <c r="H4973" s="544" t="s">
        <v>8859</v>
      </c>
      <c r="I4973" s="293" t="s">
        <v>383</v>
      </c>
      <c r="J4973" s="256" t="s">
        <v>383</v>
      </c>
      <c r="K4973" s="293" t="s">
        <v>1749</v>
      </c>
      <c r="L4973" s="251" t="s">
        <v>8898</v>
      </c>
      <c r="M4973" s="298" t="s">
        <v>4955</v>
      </c>
      <c r="N4973" s="353">
        <v>573</v>
      </c>
      <c r="O4973" s="296"/>
      <c r="P4973" s="297"/>
      <c r="Q4973" s="293"/>
      <c r="R4973" s="293"/>
      <c r="S4973" s="293"/>
    </row>
    <row r="4974" spans="2:19" ht="15">
      <c r="B4974" s="247">
        <f t="shared" si="68"/>
        <v>8292</v>
      </c>
      <c r="C4974" s="293" t="s">
        <v>429</v>
      </c>
      <c r="D4974" s="294" t="s">
        <v>5381</v>
      </c>
      <c r="E4974" s="267">
        <v>3650</v>
      </c>
      <c r="F4974" s="293" t="s">
        <v>518</v>
      </c>
      <c r="G4974" s="293" t="s">
        <v>4314</v>
      </c>
      <c r="H4974" s="544">
        <v>45825</v>
      </c>
      <c r="I4974" s="293" t="s">
        <v>164</v>
      </c>
      <c r="J4974" s="256" t="s">
        <v>8901</v>
      </c>
      <c r="K4974" s="293" t="s">
        <v>1771</v>
      </c>
      <c r="L4974" s="251">
        <v>17</v>
      </c>
      <c r="M4974" s="298" t="s">
        <v>5391</v>
      </c>
      <c r="N4974" s="353">
        <v>593</v>
      </c>
      <c r="O4974" s="296"/>
      <c r="P4974" s="297"/>
      <c r="Q4974" s="293"/>
      <c r="R4974" s="293"/>
      <c r="S4974" s="293"/>
    </row>
    <row r="4975" spans="2:19" ht="15">
      <c r="B4975" s="247">
        <f t="shared" si="68"/>
        <v>8293</v>
      </c>
      <c r="C4975" s="293" t="s">
        <v>429</v>
      </c>
      <c r="D4975" s="294" t="s">
        <v>8245</v>
      </c>
      <c r="E4975" s="455">
        <v>3497</v>
      </c>
      <c r="F4975" s="293" t="s">
        <v>865</v>
      </c>
      <c r="G4975" s="293" t="s">
        <v>7</v>
      </c>
      <c r="H4975" s="544" t="s">
        <v>9053</v>
      </c>
      <c r="I4975" s="293" t="s">
        <v>164</v>
      </c>
      <c r="J4975" s="256" t="s">
        <v>3059</v>
      </c>
      <c r="K4975" s="293" t="s">
        <v>1770</v>
      </c>
      <c r="L4975" s="251" t="s">
        <v>9055</v>
      </c>
      <c r="M4975" s="298" t="s">
        <v>8216</v>
      </c>
      <c r="N4975" s="353">
        <v>819</v>
      </c>
      <c r="O4975" s="296"/>
      <c r="P4975" s="297"/>
      <c r="Q4975" s="293"/>
      <c r="R4975" s="293"/>
      <c r="S4975" s="293"/>
    </row>
    <row r="4976" spans="2:19" ht="15">
      <c r="B4976" s="247">
        <f t="shared" si="68"/>
        <v>8294</v>
      </c>
      <c r="C4976" s="293" t="s">
        <v>429</v>
      </c>
      <c r="D4976" s="294" t="s">
        <v>6436</v>
      </c>
      <c r="E4976" s="455">
        <v>3555.07</v>
      </c>
      <c r="F4976" s="293" t="s">
        <v>198</v>
      </c>
      <c r="G4976" s="293" t="s">
        <v>7</v>
      </c>
      <c r="H4976" s="544" t="s">
        <v>8983</v>
      </c>
      <c r="I4976" s="293" t="s">
        <v>164</v>
      </c>
      <c r="J4976" s="256" t="s">
        <v>3098</v>
      </c>
      <c r="K4976" s="293" t="s">
        <v>1749</v>
      </c>
      <c r="L4976" s="251" t="s">
        <v>9056</v>
      </c>
      <c r="M4976" s="298" t="s">
        <v>6651</v>
      </c>
      <c r="N4976" s="353">
        <v>682</v>
      </c>
      <c r="O4976" s="296"/>
      <c r="P4976" s="297"/>
      <c r="Q4976" s="293"/>
      <c r="R4976" s="293"/>
      <c r="S4976" s="293"/>
    </row>
    <row r="4977" spans="2:19" ht="15">
      <c r="B4977" s="247">
        <f t="shared" si="68"/>
        <v>8295</v>
      </c>
      <c r="C4977" s="293" t="s">
        <v>429</v>
      </c>
      <c r="D4977" s="294" t="s">
        <v>6381</v>
      </c>
      <c r="E4977" s="455">
        <v>5200</v>
      </c>
      <c r="F4977" s="293" t="s">
        <v>198</v>
      </c>
      <c r="G4977" s="293" t="s">
        <v>1875</v>
      </c>
      <c r="H4977" s="544" t="s">
        <v>8983</v>
      </c>
      <c r="I4977" s="293" t="s">
        <v>164</v>
      </c>
      <c r="J4977" s="256" t="s">
        <v>3098</v>
      </c>
      <c r="K4977" s="293" t="s">
        <v>1749</v>
      </c>
      <c r="L4977" s="251" t="s">
        <v>9057</v>
      </c>
      <c r="M4977" s="298" t="s">
        <v>6380</v>
      </c>
      <c r="N4977" s="353">
        <v>676</v>
      </c>
      <c r="O4977" s="296"/>
      <c r="P4977" s="297"/>
      <c r="Q4977" s="293"/>
      <c r="R4977" s="293"/>
      <c r="S4977" s="293"/>
    </row>
    <row r="4978" spans="2:19" ht="15">
      <c r="B4978" s="247">
        <f>B4977+1</f>
        <v>8296</v>
      </c>
      <c r="C4978" s="293" t="s">
        <v>429</v>
      </c>
      <c r="D4978" s="294" t="s">
        <v>4468</v>
      </c>
      <c r="E4978" s="455">
        <v>48700.77</v>
      </c>
      <c r="F4978" s="293" t="s">
        <v>2038</v>
      </c>
      <c r="G4978" s="293" t="s">
        <v>7</v>
      </c>
      <c r="H4978" s="544" t="s">
        <v>8984</v>
      </c>
      <c r="I4978" s="293" t="s">
        <v>383</v>
      </c>
      <c r="J4978" s="256" t="s">
        <v>9065</v>
      </c>
      <c r="K4978" s="293" t="s">
        <v>2038</v>
      </c>
      <c r="L4978" s="251" t="s">
        <v>9058</v>
      </c>
      <c r="M4978" s="298" t="s">
        <v>2834</v>
      </c>
      <c r="N4978" s="353">
        <v>411</v>
      </c>
      <c r="O4978" s="296"/>
      <c r="P4978" s="297"/>
      <c r="Q4978" s="293"/>
      <c r="R4978" s="293"/>
      <c r="S4978" s="293"/>
    </row>
    <row r="4979" spans="2:19" ht="15">
      <c r="B4979" s="247">
        <f>B4978+1</f>
        <v>8297</v>
      </c>
      <c r="C4979" s="293" t="s">
        <v>7253</v>
      </c>
      <c r="D4979" s="294" t="s">
        <v>7308</v>
      </c>
      <c r="E4979" s="455">
        <v>7000</v>
      </c>
      <c r="F4979" s="293" t="s">
        <v>255</v>
      </c>
      <c r="G4979" s="293" t="s">
        <v>5631</v>
      </c>
      <c r="H4979" s="544" t="s">
        <v>8984</v>
      </c>
      <c r="I4979" s="293" t="s">
        <v>383</v>
      </c>
      <c r="J4979" s="256" t="s">
        <v>285</v>
      </c>
      <c r="K4979" s="293" t="s">
        <v>1774</v>
      </c>
      <c r="L4979" s="251" t="s">
        <v>9059</v>
      </c>
      <c r="M4979" s="298" t="s">
        <v>7516</v>
      </c>
      <c r="N4979" s="353">
        <v>781</v>
      </c>
      <c r="O4979" s="296"/>
      <c r="P4979" s="297"/>
      <c r="Q4979" s="293"/>
      <c r="R4979" s="293"/>
      <c r="S4979" s="293"/>
    </row>
    <row r="4980" spans="2:19" ht="15">
      <c r="B4980" s="247">
        <f t="shared" si="68"/>
        <v>8298</v>
      </c>
      <c r="C4980" s="293" t="s">
        <v>294</v>
      </c>
      <c r="D4980" s="294" t="s">
        <v>6646</v>
      </c>
      <c r="E4980" s="455">
        <v>7002</v>
      </c>
      <c r="F4980" s="293" t="s">
        <v>255</v>
      </c>
      <c r="G4980" s="293" t="s">
        <v>4314</v>
      </c>
      <c r="H4980" s="544" t="s">
        <v>8984</v>
      </c>
      <c r="I4980" s="293" t="s">
        <v>634</v>
      </c>
      <c r="J4980" s="256" t="s">
        <v>4361</v>
      </c>
      <c r="K4980" s="293" t="s">
        <v>1774</v>
      </c>
      <c r="L4980" s="251" t="s">
        <v>9060</v>
      </c>
      <c r="M4980" s="298" t="s">
        <v>6645</v>
      </c>
      <c r="N4980" s="353">
        <v>696</v>
      </c>
      <c r="O4980" s="296"/>
      <c r="P4980" s="297"/>
      <c r="Q4980" s="293"/>
      <c r="R4980" s="293"/>
      <c r="S4980" s="293"/>
    </row>
    <row r="4981" spans="2:19" ht="15">
      <c r="B4981" s="247">
        <f t="shared" si="68"/>
        <v>8299</v>
      </c>
      <c r="C4981" s="293" t="s">
        <v>429</v>
      </c>
      <c r="D4981" s="294" t="s">
        <v>5139</v>
      </c>
      <c r="E4981" s="455">
        <v>3350</v>
      </c>
      <c r="F4981" s="293" t="s">
        <v>865</v>
      </c>
      <c r="G4981" s="293" t="s">
        <v>7</v>
      </c>
      <c r="H4981" s="544" t="s">
        <v>8900</v>
      </c>
      <c r="I4981" s="293" t="s">
        <v>164</v>
      </c>
      <c r="J4981" s="256" t="s">
        <v>9097</v>
      </c>
      <c r="K4981" s="293" t="s">
        <v>1770</v>
      </c>
      <c r="L4981" s="251" t="s">
        <v>9061</v>
      </c>
      <c r="M4981" s="298" t="s">
        <v>2871</v>
      </c>
      <c r="N4981" s="353">
        <v>800</v>
      </c>
      <c r="O4981" s="296"/>
      <c r="P4981" s="297"/>
      <c r="Q4981" s="293"/>
      <c r="R4981" s="293"/>
      <c r="S4981" s="293"/>
    </row>
    <row r="4982" spans="2:19" ht="15">
      <c r="B4982" s="247" t="s">
        <v>9353</v>
      </c>
      <c r="C4982" s="293" t="s">
        <v>429</v>
      </c>
      <c r="D4982" s="294" t="s">
        <v>2904</v>
      </c>
      <c r="E4982" s="267">
        <v>1700</v>
      </c>
      <c r="F4982" s="293" t="s">
        <v>865</v>
      </c>
      <c r="G4982" s="293" t="s">
        <v>7</v>
      </c>
      <c r="H4982" s="544">
        <v>45852</v>
      </c>
      <c r="I4982" s="293" t="s">
        <v>383</v>
      </c>
      <c r="J4982" s="293" t="s">
        <v>285</v>
      </c>
      <c r="K4982" s="293" t="s">
        <v>1770</v>
      </c>
      <c r="L4982" s="251">
        <v>485843</v>
      </c>
      <c r="M4982" s="298" t="s">
        <v>2903</v>
      </c>
      <c r="N4982" s="353">
        <v>431</v>
      </c>
      <c r="O4982" s="296"/>
      <c r="P4982" s="297"/>
      <c r="Q4982" s="293"/>
      <c r="R4982" s="293"/>
      <c r="S4982" s="293"/>
    </row>
    <row r="4983" spans="2:19" ht="15">
      <c r="B4983" s="247">
        <f>B4981+1</f>
        <v>8300</v>
      </c>
      <c r="C4983" s="293" t="s">
        <v>429</v>
      </c>
      <c r="D4983" s="294" t="s">
        <v>5139</v>
      </c>
      <c r="E4983" s="455">
        <v>3350</v>
      </c>
      <c r="F4983" s="293" t="s">
        <v>865</v>
      </c>
      <c r="G4983" s="293" t="s">
        <v>7</v>
      </c>
      <c r="H4983" s="544" t="s">
        <v>8900</v>
      </c>
      <c r="I4983" s="293" t="s">
        <v>164</v>
      </c>
      <c r="J4983" s="256" t="s">
        <v>9098</v>
      </c>
      <c r="K4983" s="293" t="s">
        <v>1770</v>
      </c>
      <c r="L4983" s="251" t="s">
        <v>9062</v>
      </c>
      <c r="M4983" s="298" t="s">
        <v>2871</v>
      </c>
      <c r="N4983" s="353">
        <v>800</v>
      </c>
      <c r="O4983" s="296"/>
      <c r="P4983" s="297"/>
      <c r="Q4983" s="293"/>
      <c r="R4983" s="293"/>
      <c r="S4983" s="293"/>
    </row>
    <row r="4984" spans="2:19" ht="15">
      <c r="B4984" s="247">
        <f t="shared" si="68"/>
        <v>8301</v>
      </c>
      <c r="C4984" s="293" t="s">
        <v>429</v>
      </c>
      <c r="D4984" s="764" t="s">
        <v>5493</v>
      </c>
      <c r="E4984" s="455">
        <v>10700</v>
      </c>
      <c r="F4984" s="293" t="s">
        <v>163</v>
      </c>
      <c r="G4984" s="293" t="s">
        <v>7</v>
      </c>
      <c r="H4984" s="544" t="s">
        <v>9161</v>
      </c>
      <c r="I4984" s="293" t="s">
        <v>1873</v>
      </c>
      <c r="J4984" s="256" t="s">
        <v>285</v>
      </c>
      <c r="K4984" s="293" t="s">
        <v>1751</v>
      </c>
      <c r="L4984" s="251" t="s">
        <v>9162</v>
      </c>
      <c r="M4984" s="298" t="s">
        <v>5492</v>
      </c>
      <c r="N4984" s="353">
        <v>596</v>
      </c>
      <c r="O4984" s="296"/>
      <c r="P4984" s="297"/>
      <c r="Q4984" s="293"/>
      <c r="R4984" s="293"/>
      <c r="S4984" s="293"/>
    </row>
    <row r="4985" spans="2:19" ht="15">
      <c r="B4985" s="247">
        <f t="shared" si="68"/>
        <v>8302</v>
      </c>
      <c r="C4985" s="293" t="s">
        <v>294</v>
      </c>
      <c r="D4985" s="294" t="s">
        <v>7535</v>
      </c>
      <c r="E4985" s="455">
        <v>1200</v>
      </c>
      <c r="F4985" s="293" t="s">
        <v>2050</v>
      </c>
      <c r="G4985" s="293" t="s">
        <v>7</v>
      </c>
      <c r="H4985" s="544" t="s">
        <v>8900</v>
      </c>
      <c r="I4985" s="293" t="s">
        <v>383</v>
      </c>
      <c r="J4985" s="256" t="s">
        <v>383</v>
      </c>
      <c r="K4985" s="293" t="s">
        <v>1772</v>
      </c>
      <c r="L4985" s="251" t="s">
        <v>9063</v>
      </c>
      <c r="M4985" s="298" t="s">
        <v>7534</v>
      </c>
      <c r="N4985" s="353">
        <v>789</v>
      </c>
      <c r="O4985" s="296"/>
      <c r="P4985" s="297"/>
      <c r="Q4985" s="293"/>
      <c r="R4985" s="293"/>
      <c r="S4985" s="293"/>
    </row>
    <row r="4986" spans="2:19" ht="15">
      <c r="B4986" s="247">
        <f t="shared" si="68"/>
        <v>8303</v>
      </c>
      <c r="C4986" s="293" t="s">
        <v>294</v>
      </c>
      <c r="D4986" s="294" t="s">
        <v>6567</v>
      </c>
      <c r="E4986" s="455">
        <v>7000</v>
      </c>
      <c r="F4986" s="293" t="s">
        <v>2050</v>
      </c>
      <c r="G4986" s="293" t="s">
        <v>7</v>
      </c>
      <c r="H4986" s="544" t="s">
        <v>8900</v>
      </c>
      <c r="I4986" s="293" t="s">
        <v>383</v>
      </c>
      <c r="J4986" s="256" t="s">
        <v>285</v>
      </c>
      <c r="K4986" s="293" t="s">
        <v>1772</v>
      </c>
      <c r="L4986" s="251" t="s">
        <v>9064</v>
      </c>
      <c r="M4986" s="298" t="s">
        <v>6566</v>
      </c>
      <c r="N4986" s="353">
        <v>689</v>
      </c>
      <c r="O4986" s="296"/>
      <c r="P4986" s="297"/>
      <c r="Q4986" s="293"/>
      <c r="R4986" s="293"/>
      <c r="S4986" s="293"/>
    </row>
    <row r="4987" spans="2:19" ht="15">
      <c r="B4987" s="247">
        <f>B4986+1</f>
        <v>8304</v>
      </c>
      <c r="C4987" s="293" t="s">
        <v>429</v>
      </c>
      <c r="D4987" s="294" t="s">
        <v>8578</v>
      </c>
      <c r="E4987" s="455">
        <v>2500</v>
      </c>
      <c r="F4987" s="293" t="s">
        <v>303</v>
      </c>
      <c r="G4987" s="293" t="s">
        <v>7</v>
      </c>
      <c r="H4987" s="544" t="s">
        <v>9125</v>
      </c>
      <c r="I4987" s="293" t="s">
        <v>2999</v>
      </c>
      <c r="J4987" s="256" t="s">
        <v>331</v>
      </c>
      <c r="K4987" s="293" t="s">
        <v>1775</v>
      </c>
      <c r="L4987" s="251" t="s">
        <v>9127</v>
      </c>
      <c r="M4987" s="298" t="s">
        <v>8587</v>
      </c>
      <c r="N4987" s="353">
        <v>847</v>
      </c>
      <c r="O4987" s="296"/>
      <c r="P4987" s="297"/>
      <c r="Q4987" s="293"/>
      <c r="R4987" s="293"/>
      <c r="S4987" s="293"/>
    </row>
    <row r="4988" spans="2:19" ht="15">
      <c r="B4988" s="247">
        <f t="shared" si="68"/>
        <v>8305</v>
      </c>
      <c r="C4988" s="293" t="s">
        <v>7253</v>
      </c>
      <c r="D4988" s="294" t="s">
        <v>7250</v>
      </c>
      <c r="E4988" s="455">
        <v>3000</v>
      </c>
      <c r="F4988" s="293" t="s">
        <v>255</v>
      </c>
      <c r="G4988" s="293" t="s">
        <v>7</v>
      </c>
      <c r="H4988" s="544">
        <v>45821</v>
      </c>
      <c r="I4988" s="293" t="s">
        <v>383</v>
      </c>
      <c r="J4988" s="256" t="s">
        <v>285</v>
      </c>
      <c r="K4988" s="293" t="s">
        <v>1774</v>
      </c>
      <c r="L4988" s="251" t="s">
        <v>8599</v>
      </c>
      <c r="M4988" s="298" t="s">
        <v>7249</v>
      </c>
      <c r="N4988" s="353">
        <v>773</v>
      </c>
      <c r="O4988" s="296"/>
      <c r="P4988" s="297"/>
      <c r="Q4988" s="293"/>
      <c r="R4988" s="293"/>
      <c r="S4988" s="293"/>
    </row>
    <row r="4989" spans="2:19" ht="15">
      <c r="B4989" s="247">
        <f t="shared" si="68"/>
        <v>8306</v>
      </c>
      <c r="C4989" s="293" t="s">
        <v>429</v>
      </c>
      <c r="D4989" s="294" t="s">
        <v>4525</v>
      </c>
      <c r="E4989" s="267">
        <v>1400</v>
      </c>
      <c r="F4989" s="293" t="s">
        <v>198</v>
      </c>
      <c r="G4989" s="293" t="s">
        <v>7</v>
      </c>
      <c r="H4989" s="544">
        <v>45824</v>
      </c>
      <c r="I4989" s="293" t="s">
        <v>383</v>
      </c>
      <c r="J4989" s="256" t="s">
        <v>8882</v>
      </c>
      <c r="K4989" s="293" t="s">
        <v>1749</v>
      </c>
      <c r="L4989" s="251">
        <v>222</v>
      </c>
      <c r="M4989" s="298" t="s">
        <v>4524</v>
      </c>
      <c r="N4989" s="353">
        <v>497</v>
      </c>
      <c r="O4989" s="296"/>
      <c r="P4989" s="297"/>
      <c r="Q4989" s="293"/>
      <c r="R4989" s="293"/>
      <c r="S4989" s="293"/>
    </row>
    <row r="4990" spans="2:19" ht="15">
      <c r="B4990" s="247">
        <f t="shared" si="68"/>
        <v>8307</v>
      </c>
      <c r="C4990" s="293" t="s">
        <v>429</v>
      </c>
      <c r="D4990" s="294" t="s">
        <v>420</v>
      </c>
      <c r="E4990" s="578">
        <v>2600</v>
      </c>
      <c r="F4990" s="293" t="s">
        <v>198</v>
      </c>
      <c r="G4990" s="293" t="s">
        <v>4314</v>
      </c>
      <c r="H4990" s="544">
        <v>45824</v>
      </c>
      <c r="I4990" s="293" t="s">
        <v>383</v>
      </c>
      <c r="J4990" s="256" t="s">
        <v>8882</v>
      </c>
      <c r="K4990" s="293" t="s">
        <v>1749</v>
      </c>
      <c r="L4990" s="251">
        <v>7344</v>
      </c>
      <c r="M4990" s="298" t="s">
        <v>1457</v>
      </c>
      <c r="N4990" s="353">
        <v>462</v>
      </c>
      <c r="O4990" s="296"/>
      <c r="P4990" s="297"/>
      <c r="Q4990" s="293"/>
      <c r="R4990" s="293"/>
      <c r="S4990" s="293"/>
    </row>
    <row r="4991" spans="2:19" ht="15">
      <c r="B4991" s="247">
        <f t="shared" si="68"/>
        <v>8308</v>
      </c>
      <c r="C4991" s="293" t="s">
        <v>7253</v>
      </c>
      <c r="D4991" s="294" t="s">
        <v>7303</v>
      </c>
      <c r="E4991" s="267">
        <v>1400</v>
      </c>
      <c r="F4991" s="293" t="s">
        <v>255</v>
      </c>
      <c r="G4991" s="293" t="s">
        <v>7</v>
      </c>
      <c r="H4991" s="544">
        <v>45824</v>
      </c>
      <c r="I4991" s="293" t="s">
        <v>383</v>
      </c>
      <c r="J4991" s="256" t="s">
        <v>8882</v>
      </c>
      <c r="K4991" s="293" t="s">
        <v>1774</v>
      </c>
      <c r="L4991" s="251">
        <v>5443555</v>
      </c>
      <c r="M4991" s="298" t="s">
        <v>7302</v>
      </c>
      <c r="N4991" s="353">
        <v>783</v>
      </c>
      <c r="O4991" s="296"/>
      <c r="P4991" s="297"/>
      <c r="Q4991" s="293"/>
      <c r="R4991" s="293"/>
      <c r="S4991" s="293"/>
    </row>
    <row r="4992" spans="2:19" ht="15">
      <c r="B4992" s="247">
        <f t="shared" si="68"/>
        <v>8309</v>
      </c>
      <c r="C4992" s="293" t="s">
        <v>429</v>
      </c>
      <c r="D4992" s="294" t="s">
        <v>106</v>
      </c>
      <c r="E4992" s="690">
        <v>1700</v>
      </c>
      <c r="F4992" s="293" t="s">
        <v>865</v>
      </c>
      <c r="G4992" s="656" t="s">
        <v>4436</v>
      </c>
      <c r="H4992" s="544">
        <v>45824</v>
      </c>
      <c r="I4992" s="293" t="s">
        <v>383</v>
      </c>
      <c r="J4992" s="256" t="s">
        <v>8882</v>
      </c>
      <c r="K4992" s="293" t="s">
        <v>1749</v>
      </c>
      <c r="L4992" s="251">
        <v>3665</v>
      </c>
      <c r="M4992" s="298" t="s">
        <v>107</v>
      </c>
      <c r="N4992" s="353">
        <v>463</v>
      </c>
      <c r="O4992" s="296"/>
      <c r="P4992" s="297"/>
      <c r="Q4992" s="293"/>
      <c r="R4992" s="293"/>
      <c r="S4992" s="293"/>
    </row>
    <row r="4993" spans="2:19" ht="15">
      <c r="B4993" s="247">
        <f t="shared" si="68"/>
        <v>8310</v>
      </c>
      <c r="C4993" s="293" t="s">
        <v>429</v>
      </c>
      <c r="D4993" s="294" t="s">
        <v>8376</v>
      </c>
      <c r="E4993" s="455">
        <v>3497</v>
      </c>
      <c r="F4993" s="293" t="s">
        <v>198</v>
      </c>
      <c r="G4993" s="293" t="s">
        <v>4314</v>
      </c>
      <c r="H4993" s="544">
        <v>45824</v>
      </c>
      <c r="I4993" s="293" t="s">
        <v>164</v>
      </c>
      <c r="J4993" s="256" t="s">
        <v>9132</v>
      </c>
      <c r="K4993" s="293" t="s">
        <v>1749</v>
      </c>
      <c r="L4993" s="251">
        <v>523383</v>
      </c>
      <c r="M4993" s="298" t="s">
        <v>8375</v>
      </c>
      <c r="N4993" s="353">
        <v>831</v>
      </c>
      <c r="O4993" s="296"/>
      <c r="P4993" s="297"/>
      <c r="Q4993" s="293"/>
      <c r="R4993" s="293"/>
      <c r="S4993" s="293"/>
    </row>
    <row r="4994" spans="2:19" ht="15">
      <c r="B4994" s="247">
        <f t="shared" si="68"/>
        <v>8311</v>
      </c>
      <c r="C4994" s="293" t="s">
        <v>7253</v>
      </c>
      <c r="D4994" s="294" t="s">
        <v>7288</v>
      </c>
      <c r="E4994" s="455">
        <v>8000</v>
      </c>
      <c r="F4994" s="293" t="s">
        <v>255</v>
      </c>
      <c r="G4994" s="293" t="s">
        <v>7</v>
      </c>
      <c r="H4994" s="544" t="s">
        <v>9170</v>
      </c>
      <c r="I4994" s="293" t="s">
        <v>257</v>
      </c>
      <c r="J4994" s="256" t="s">
        <v>2999</v>
      </c>
      <c r="K4994" s="293" t="s">
        <v>1774</v>
      </c>
      <c r="L4994" s="251" t="s">
        <v>9172</v>
      </c>
      <c r="M4994" s="298" t="s">
        <v>7287</v>
      </c>
      <c r="N4994" s="353">
        <v>767</v>
      </c>
      <c r="O4994" s="296"/>
      <c r="P4994" s="297"/>
      <c r="Q4994" s="293"/>
      <c r="R4994" s="293"/>
      <c r="S4994" s="293"/>
    </row>
    <row r="4995" spans="2:19" ht="15">
      <c r="B4995" s="247">
        <f t="shared" si="68"/>
        <v>8312</v>
      </c>
      <c r="C4995" s="293" t="s">
        <v>429</v>
      </c>
      <c r="D4995" s="294" t="s">
        <v>8203</v>
      </c>
      <c r="E4995" s="455">
        <v>3497</v>
      </c>
      <c r="F4995" s="293" t="s">
        <v>865</v>
      </c>
      <c r="G4995" s="293" t="s">
        <v>7</v>
      </c>
      <c r="H4995" s="544" t="s">
        <v>9170</v>
      </c>
      <c r="I4995" s="293" t="s">
        <v>164</v>
      </c>
      <c r="J4995" s="256" t="s">
        <v>3243</v>
      </c>
      <c r="K4995" s="293" t="s">
        <v>1770</v>
      </c>
      <c r="L4995" s="251" t="s">
        <v>9173</v>
      </c>
      <c r="M4995" s="298" t="s">
        <v>8202</v>
      </c>
      <c r="N4995" s="353">
        <v>818</v>
      </c>
      <c r="O4995" s="296"/>
      <c r="P4995" s="297"/>
      <c r="Q4995" s="293"/>
      <c r="R4995" s="293"/>
      <c r="S4995" s="293"/>
    </row>
    <row r="4996" spans="2:19" ht="15">
      <c r="B4996" s="247">
        <f t="shared" si="68"/>
        <v>8313</v>
      </c>
      <c r="C4996" s="293" t="s">
        <v>429</v>
      </c>
      <c r="D4996" s="294" t="s">
        <v>767</v>
      </c>
      <c r="E4996" s="455">
        <v>3000</v>
      </c>
      <c r="F4996" s="293" t="s">
        <v>198</v>
      </c>
      <c r="G4996" s="293" t="s">
        <v>1875</v>
      </c>
      <c r="H4996" s="544" t="s">
        <v>9170</v>
      </c>
      <c r="I4996" s="293" t="s">
        <v>164</v>
      </c>
      <c r="J4996" s="256" t="s">
        <v>3223</v>
      </c>
      <c r="K4996" s="293" t="s">
        <v>1749</v>
      </c>
      <c r="L4996" s="251" t="s">
        <v>9174</v>
      </c>
      <c r="M4996" s="298" t="s">
        <v>852</v>
      </c>
      <c r="N4996" s="353">
        <v>788</v>
      </c>
      <c r="O4996" s="296"/>
      <c r="P4996" s="297"/>
      <c r="Q4996" s="293"/>
      <c r="R4996" s="293"/>
      <c r="S4996" s="293"/>
    </row>
    <row r="4997" spans="2:19" ht="15">
      <c r="B4997" s="247">
        <f t="shared" si="68"/>
        <v>8314</v>
      </c>
      <c r="C4997" s="293" t="s">
        <v>429</v>
      </c>
      <c r="D4997" s="294" t="s">
        <v>4523</v>
      </c>
      <c r="E4997" s="455">
        <v>3000</v>
      </c>
      <c r="F4997" s="293" t="s">
        <v>865</v>
      </c>
      <c r="G4997" s="293" t="s">
        <v>7</v>
      </c>
      <c r="H4997" s="544" t="s">
        <v>9170</v>
      </c>
      <c r="I4997" s="293" t="s">
        <v>164</v>
      </c>
      <c r="J4997" s="256" t="s">
        <v>9180</v>
      </c>
      <c r="K4997" s="293" t="s">
        <v>1770</v>
      </c>
      <c r="L4997" s="251" t="s">
        <v>9175</v>
      </c>
      <c r="M4997" s="298" t="s">
        <v>4522</v>
      </c>
      <c r="N4997" s="353">
        <v>496</v>
      </c>
      <c r="O4997" s="296"/>
      <c r="P4997" s="297"/>
      <c r="Q4997" s="293"/>
      <c r="R4997" s="293"/>
      <c r="S4997" s="293"/>
    </row>
    <row r="4998" spans="2:19" ht="15">
      <c r="B4998" s="247">
        <f t="shared" si="68"/>
        <v>8315</v>
      </c>
      <c r="C4998" s="293" t="s">
        <v>429</v>
      </c>
      <c r="D4998" s="294" t="s">
        <v>6469</v>
      </c>
      <c r="E4998" s="455">
        <v>1900</v>
      </c>
      <c r="F4998" s="293" t="s">
        <v>255</v>
      </c>
      <c r="G4998" s="293" t="s">
        <v>7</v>
      </c>
      <c r="H4998" s="544" t="s">
        <v>9170</v>
      </c>
      <c r="I4998" s="293" t="s">
        <v>383</v>
      </c>
      <c r="J4998" s="256" t="s">
        <v>3964</v>
      </c>
      <c r="K4998" s="293" t="s">
        <v>1774</v>
      </c>
      <c r="L4998" s="251" t="s">
        <v>9176</v>
      </c>
      <c r="M4998" s="298" t="s">
        <v>6468</v>
      </c>
      <c r="N4998" s="353">
        <v>684</v>
      </c>
      <c r="O4998" s="296"/>
      <c r="P4998" s="297"/>
      <c r="Q4998" s="293"/>
      <c r="R4998" s="293"/>
      <c r="S4998" s="293"/>
    </row>
    <row r="4999" spans="2:19" ht="15">
      <c r="B4999" s="247">
        <f t="shared" si="68"/>
        <v>8316</v>
      </c>
      <c r="C4999" s="293" t="s">
        <v>5557</v>
      </c>
      <c r="D4999" s="294" t="s">
        <v>6487</v>
      </c>
      <c r="E4999" s="455">
        <v>2275</v>
      </c>
      <c r="F4999" s="293" t="s">
        <v>163</v>
      </c>
      <c r="G4999" s="293" t="s">
        <v>4314</v>
      </c>
      <c r="H4999" s="544" t="s">
        <v>9171</v>
      </c>
      <c r="I4999" s="293" t="s">
        <v>164</v>
      </c>
      <c r="J4999" s="256" t="s">
        <v>2632</v>
      </c>
      <c r="K4999" s="293" t="s">
        <v>1751</v>
      </c>
      <c r="L4999" s="251" t="s">
        <v>9177</v>
      </c>
      <c r="M4999" s="298" t="s">
        <v>6486</v>
      </c>
      <c r="N4999" s="353">
        <v>685</v>
      </c>
      <c r="O4999" s="296"/>
      <c r="P4999" s="297"/>
      <c r="Q4999" s="293"/>
      <c r="R4999" s="293"/>
      <c r="S4999" s="293"/>
    </row>
    <row r="5000" spans="2:19" ht="15">
      <c r="B5000" s="247">
        <f t="shared" si="68"/>
        <v>8317</v>
      </c>
      <c r="C5000" s="293" t="s">
        <v>429</v>
      </c>
      <c r="D5000" s="294" t="s">
        <v>8742</v>
      </c>
      <c r="E5000" s="455">
        <v>2275</v>
      </c>
      <c r="F5000" s="293" t="s">
        <v>303</v>
      </c>
      <c r="G5000" s="293" t="s">
        <v>7</v>
      </c>
      <c r="H5000" s="544" t="s">
        <v>9171</v>
      </c>
      <c r="I5000" s="293" t="s">
        <v>164</v>
      </c>
      <c r="J5000" s="256" t="s">
        <v>3615</v>
      </c>
      <c r="K5000" s="293" t="s">
        <v>1775</v>
      </c>
      <c r="L5000" s="251" t="s">
        <v>9178</v>
      </c>
      <c r="M5000" s="298" t="s">
        <v>8576</v>
      </c>
      <c r="N5000" s="353">
        <v>846</v>
      </c>
      <c r="O5000" s="296"/>
      <c r="P5000" s="297"/>
      <c r="Q5000" s="293"/>
      <c r="R5000" s="293"/>
      <c r="S5000" s="293"/>
    </row>
    <row r="5001" spans="2:19" ht="15">
      <c r="B5001" s="247">
        <f t="shared" si="68"/>
        <v>8318</v>
      </c>
      <c r="C5001" s="293" t="s">
        <v>429</v>
      </c>
      <c r="D5001" s="294" t="s">
        <v>8578</v>
      </c>
      <c r="E5001" s="455">
        <v>2275</v>
      </c>
      <c r="F5001" s="293" t="s">
        <v>303</v>
      </c>
      <c r="G5001" s="293" t="s">
        <v>7</v>
      </c>
      <c r="H5001" s="544" t="s">
        <v>9171</v>
      </c>
      <c r="I5001" s="293" t="s">
        <v>164</v>
      </c>
      <c r="J5001" s="256" t="s">
        <v>3615</v>
      </c>
      <c r="K5001" s="293" t="s">
        <v>1775</v>
      </c>
      <c r="L5001" s="251" t="s">
        <v>9179</v>
      </c>
      <c r="M5001" s="298" t="s">
        <v>8587</v>
      </c>
      <c r="N5001" s="353">
        <v>847</v>
      </c>
      <c r="O5001" s="296"/>
      <c r="P5001" s="297"/>
      <c r="Q5001" s="293"/>
      <c r="R5001" s="293"/>
      <c r="S5001" s="293"/>
    </row>
    <row r="5002" spans="2:19" ht="15">
      <c r="B5002" s="247">
        <f t="shared" si="68"/>
        <v>8319</v>
      </c>
      <c r="C5002" s="293" t="s">
        <v>429</v>
      </c>
      <c r="D5002" s="294" t="s">
        <v>4482</v>
      </c>
      <c r="E5002" s="455">
        <v>3497</v>
      </c>
      <c r="F5002" s="293" t="s">
        <v>865</v>
      </c>
      <c r="G5002" s="293" t="s">
        <v>7</v>
      </c>
      <c r="H5002" s="544" t="s">
        <v>9182</v>
      </c>
      <c r="I5002" s="293" t="s">
        <v>164</v>
      </c>
      <c r="J5002" s="256" t="s">
        <v>3243</v>
      </c>
      <c r="K5002" s="293" t="s">
        <v>1770</v>
      </c>
      <c r="L5002" s="251" t="s">
        <v>9185</v>
      </c>
      <c r="M5002" s="298" t="s">
        <v>4479</v>
      </c>
      <c r="N5002" s="353">
        <v>822</v>
      </c>
      <c r="O5002" s="296"/>
      <c r="P5002" s="297"/>
      <c r="Q5002" s="293"/>
      <c r="R5002" s="293"/>
      <c r="S5002" s="293"/>
    </row>
    <row r="5003" spans="2:19" ht="15">
      <c r="B5003" s="247">
        <f t="shared" si="68"/>
        <v>8320</v>
      </c>
      <c r="C5003" s="293" t="s">
        <v>294</v>
      </c>
      <c r="D5003" s="294" t="s">
        <v>8448</v>
      </c>
      <c r="E5003" s="455">
        <v>3497</v>
      </c>
      <c r="F5003" s="293" t="s">
        <v>255</v>
      </c>
      <c r="G5003" s="293" t="s">
        <v>7</v>
      </c>
      <c r="H5003" s="544" t="s">
        <v>9182</v>
      </c>
      <c r="I5003" s="293" t="s">
        <v>164</v>
      </c>
      <c r="J5003" s="256" t="s">
        <v>1800</v>
      </c>
      <c r="K5003" s="293" t="s">
        <v>1774</v>
      </c>
      <c r="L5003" s="251" t="s">
        <v>9186</v>
      </c>
      <c r="M5003" s="298" t="s">
        <v>8447</v>
      </c>
      <c r="N5003" s="353">
        <v>840</v>
      </c>
      <c r="O5003" s="296"/>
      <c r="P5003" s="297"/>
      <c r="Q5003" s="293"/>
      <c r="R5003" s="293"/>
      <c r="S5003" s="293"/>
    </row>
    <row r="5004" spans="2:19" ht="15">
      <c r="B5004" s="247">
        <f t="shared" si="68"/>
        <v>8321</v>
      </c>
      <c r="C5004" s="293" t="s">
        <v>429</v>
      </c>
      <c r="D5004" s="294" t="s">
        <v>6325</v>
      </c>
      <c r="E5004" s="455">
        <v>5200</v>
      </c>
      <c r="F5004" s="293" t="s">
        <v>865</v>
      </c>
      <c r="G5004" s="293" t="s">
        <v>7</v>
      </c>
      <c r="H5004" s="544" t="s">
        <v>9182</v>
      </c>
      <c r="I5004" s="293" t="s">
        <v>164</v>
      </c>
      <c r="J5004" s="256" t="s">
        <v>3386</v>
      </c>
      <c r="K5004" s="293" t="s">
        <v>1770</v>
      </c>
      <c r="L5004" s="251" t="s">
        <v>9187</v>
      </c>
      <c r="M5004" s="298" t="s">
        <v>6324</v>
      </c>
      <c r="N5004" s="353">
        <v>662</v>
      </c>
      <c r="O5004" s="296"/>
      <c r="P5004" s="297"/>
      <c r="Q5004" s="293"/>
      <c r="R5004" s="293"/>
      <c r="S5004" s="293"/>
    </row>
    <row r="5005" spans="2:19" ht="15">
      <c r="B5005" s="247">
        <f t="shared" si="68"/>
        <v>8322</v>
      </c>
      <c r="C5005" s="293" t="s">
        <v>7253</v>
      </c>
      <c r="D5005" s="294" t="s">
        <v>7264</v>
      </c>
      <c r="E5005" s="455">
        <v>29000</v>
      </c>
      <c r="F5005" s="293" t="s">
        <v>255</v>
      </c>
      <c r="G5005" s="293" t="s">
        <v>7</v>
      </c>
      <c r="H5005" s="544" t="s">
        <v>9182</v>
      </c>
      <c r="I5005" s="293" t="s">
        <v>164</v>
      </c>
      <c r="J5005" s="256" t="s">
        <v>1873</v>
      </c>
      <c r="K5005" s="293" t="s">
        <v>1774</v>
      </c>
      <c r="L5005" s="251" t="s">
        <v>9188</v>
      </c>
      <c r="M5005" s="298" t="s">
        <v>7263</v>
      </c>
      <c r="N5005" s="353">
        <v>766</v>
      </c>
      <c r="O5005" s="296"/>
      <c r="P5005" s="297"/>
      <c r="Q5005" s="293"/>
      <c r="R5005" s="293"/>
      <c r="S5005" s="293"/>
    </row>
    <row r="5006" spans="2:19" ht="15.6">
      <c r="B5006" s="247">
        <f t="shared" si="68"/>
        <v>8323</v>
      </c>
      <c r="C5006" s="293" t="s">
        <v>7253</v>
      </c>
      <c r="D5006" s="294" t="s">
        <v>7261</v>
      </c>
      <c r="E5006" s="455">
        <v>29000</v>
      </c>
      <c r="F5006" s="293" t="s">
        <v>255</v>
      </c>
      <c r="G5006" s="293" t="s">
        <v>7</v>
      </c>
      <c r="H5006" s="544" t="s">
        <v>9182</v>
      </c>
      <c r="I5006" s="293" t="s">
        <v>634</v>
      </c>
      <c r="J5006" s="256" t="s">
        <v>634</v>
      </c>
      <c r="K5006" s="293" t="s">
        <v>1774</v>
      </c>
      <c r="L5006" s="251" t="s">
        <v>9189</v>
      </c>
      <c r="M5006" s="103" t="s">
        <v>7260</v>
      </c>
      <c r="N5006">
        <v>769</v>
      </c>
      <c r="O5006" s="296"/>
      <c r="P5006" s="297"/>
      <c r="Q5006" s="293"/>
      <c r="R5006" s="293"/>
      <c r="S5006" s="293"/>
    </row>
    <row r="5007" spans="2:19" ht="15">
      <c r="B5007" s="247">
        <f t="shared" si="68"/>
        <v>8324</v>
      </c>
      <c r="C5007" s="293" t="s">
        <v>429</v>
      </c>
      <c r="D5007" s="294" t="s">
        <v>6381</v>
      </c>
      <c r="E5007" s="455">
        <v>5200</v>
      </c>
      <c r="F5007" s="293" t="s">
        <v>198</v>
      </c>
      <c r="G5007" s="293" t="s">
        <v>4314</v>
      </c>
      <c r="H5007" s="544" t="s">
        <v>9183</v>
      </c>
      <c r="I5007" s="293" t="s">
        <v>164</v>
      </c>
      <c r="J5007" s="256" t="s">
        <v>3552</v>
      </c>
      <c r="K5007" s="293" t="s">
        <v>1749</v>
      </c>
      <c r="L5007" s="251" t="s">
        <v>9190</v>
      </c>
      <c r="M5007" s="298" t="s">
        <v>6380</v>
      </c>
      <c r="N5007" s="353">
        <v>676</v>
      </c>
      <c r="O5007" s="296"/>
      <c r="P5007" s="297"/>
      <c r="Q5007" s="293"/>
      <c r="R5007" s="293"/>
      <c r="S5007" s="293"/>
    </row>
    <row r="5008" spans="2:19" ht="15">
      <c r="B5008" s="247">
        <f t="shared" si="68"/>
        <v>8325</v>
      </c>
      <c r="C5008" s="293" t="s">
        <v>429</v>
      </c>
      <c r="D5008" s="294" t="s">
        <v>8775</v>
      </c>
      <c r="E5008" s="455">
        <v>2275</v>
      </c>
      <c r="F5008" s="293" t="s">
        <v>518</v>
      </c>
      <c r="G5008" s="293" t="s">
        <v>7</v>
      </c>
      <c r="H5008" s="544" t="s">
        <v>9183</v>
      </c>
      <c r="I5008" s="293" t="s">
        <v>164</v>
      </c>
      <c r="J5008" s="256" t="s">
        <v>9212</v>
      </c>
      <c r="K5008" s="293" t="s">
        <v>1771</v>
      </c>
      <c r="L5008" s="251" t="s">
        <v>9191</v>
      </c>
      <c r="M5008" s="298" t="s">
        <v>8774</v>
      </c>
      <c r="N5008" s="353">
        <v>855</v>
      </c>
      <c r="O5008" s="296"/>
      <c r="P5008" s="297"/>
      <c r="Q5008" s="293"/>
      <c r="R5008" s="293"/>
      <c r="S5008" s="293"/>
    </row>
    <row r="5009" spans="2:19" ht="15">
      <c r="B5009" s="247">
        <f t="shared" si="68"/>
        <v>8326</v>
      </c>
      <c r="C5009" s="293" t="s">
        <v>294</v>
      </c>
      <c r="D5009" s="294" t="s">
        <v>6316</v>
      </c>
      <c r="E5009" s="455">
        <v>3497</v>
      </c>
      <c r="F5009" s="293" t="s">
        <v>198</v>
      </c>
      <c r="G5009" s="293" t="s">
        <v>7</v>
      </c>
      <c r="H5009" s="544" t="s">
        <v>9183</v>
      </c>
      <c r="I5009" s="293" t="s">
        <v>164</v>
      </c>
      <c r="J5009" s="256" t="s">
        <v>3761</v>
      </c>
      <c r="K5009" s="293" t="s">
        <v>1749</v>
      </c>
      <c r="L5009" s="251" t="s">
        <v>9192</v>
      </c>
      <c r="M5009" s="298" t="s">
        <v>6314</v>
      </c>
      <c r="N5009" s="353">
        <v>661</v>
      </c>
      <c r="O5009" s="296"/>
      <c r="P5009" s="297"/>
      <c r="Q5009" s="293"/>
      <c r="R5009" s="293"/>
      <c r="S5009" s="293"/>
    </row>
    <row r="5010" spans="2:19" ht="15">
      <c r="B5010" s="247">
        <f t="shared" si="68"/>
        <v>8327</v>
      </c>
      <c r="C5010" s="293" t="s">
        <v>429</v>
      </c>
      <c r="D5010" s="294" t="s">
        <v>6944</v>
      </c>
      <c r="E5010" s="455">
        <v>3497</v>
      </c>
      <c r="F5010" s="293" t="s">
        <v>865</v>
      </c>
      <c r="G5010" s="293" t="s">
        <v>7</v>
      </c>
      <c r="H5010" s="544" t="s">
        <v>9181</v>
      </c>
      <c r="I5010" s="293" t="s">
        <v>383</v>
      </c>
      <c r="J5010" s="256" t="s">
        <v>2606</v>
      </c>
      <c r="K5010" s="293" t="s">
        <v>1770</v>
      </c>
      <c r="L5010" s="251" t="s">
        <v>9193</v>
      </c>
      <c r="M5010" s="298" t="s">
        <v>6943</v>
      </c>
      <c r="N5010" s="353">
        <v>724</v>
      </c>
      <c r="O5010" s="296"/>
      <c r="P5010" s="297"/>
      <c r="Q5010" s="293"/>
      <c r="R5010" s="293"/>
      <c r="S5010" s="293"/>
    </row>
    <row r="5011" spans="2:19" ht="15">
      <c r="B5011" s="247">
        <f t="shared" si="68"/>
        <v>8328</v>
      </c>
      <c r="C5011" s="293" t="s">
        <v>7253</v>
      </c>
      <c r="D5011" s="294" t="s">
        <v>7282</v>
      </c>
      <c r="E5011" s="455">
        <v>29000</v>
      </c>
      <c r="F5011" s="293" t="s">
        <v>255</v>
      </c>
      <c r="G5011" s="293" t="s">
        <v>7</v>
      </c>
      <c r="H5011" s="544" t="s">
        <v>9181</v>
      </c>
      <c r="I5011" s="293" t="s">
        <v>383</v>
      </c>
      <c r="J5011" s="256" t="s">
        <v>634</v>
      </c>
      <c r="K5011" s="293" t="s">
        <v>1774</v>
      </c>
      <c r="L5011" s="251" t="s">
        <v>9194</v>
      </c>
      <c r="M5011" s="298" t="s">
        <v>7281</v>
      </c>
      <c r="N5011" s="353">
        <v>771</v>
      </c>
      <c r="O5011" s="296"/>
      <c r="P5011" s="297"/>
      <c r="Q5011" s="293"/>
      <c r="R5011" s="293"/>
      <c r="S5011" s="293"/>
    </row>
    <row r="5012" spans="2:19" ht="15">
      <c r="B5012" s="247">
        <f t="shared" si="68"/>
        <v>8329</v>
      </c>
      <c r="C5012" s="293" t="s">
        <v>294</v>
      </c>
      <c r="D5012" s="294" t="s">
        <v>6646</v>
      </c>
      <c r="E5012" s="455">
        <v>900</v>
      </c>
      <c r="F5012" s="293" t="s">
        <v>255</v>
      </c>
      <c r="G5012" s="293" t="s">
        <v>4314</v>
      </c>
      <c r="H5012" s="544" t="s">
        <v>9181</v>
      </c>
      <c r="I5012" s="293" t="s">
        <v>402</v>
      </c>
      <c r="J5012" s="256" t="s">
        <v>7097</v>
      </c>
      <c r="K5012" s="293" t="s">
        <v>1774</v>
      </c>
      <c r="L5012" s="251" t="s">
        <v>9195</v>
      </c>
      <c r="M5012" s="298" t="s">
        <v>6645</v>
      </c>
      <c r="N5012" s="353">
        <v>696</v>
      </c>
      <c r="O5012" s="296"/>
      <c r="P5012" s="297"/>
      <c r="Q5012" s="293"/>
      <c r="R5012" s="293"/>
      <c r="S5012" s="293"/>
    </row>
    <row r="5013" spans="2:19" ht="15">
      <c r="B5013" s="247">
        <f t="shared" si="68"/>
        <v>8330</v>
      </c>
      <c r="C5013" s="293" t="s">
        <v>7253</v>
      </c>
      <c r="D5013" s="294" t="s">
        <v>8833</v>
      </c>
      <c r="E5013" s="455">
        <v>3500</v>
      </c>
      <c r="F5013" s="293" t="s">
        <v>198</v>
      </c>
      <c r="G5013" s="293" t="s">
        <v>4314</v>
      </c>
      <c r="H5013" s="544" t="s">
        <v>9181</v>
      </c>
      <c r="I5013" s="293" t="s">
        <v>164</v>
      </c>
      <c r="J5013" s="256" t="s">
        <v>1652</v>
      </c>
      <c r="K5013" s="293" t="s">
        <v>1749</v>
      </c>
      <c r="L5013" s="251" t="s">
        <v>9196</v>
      </c>
      <c r="M5013" s="298" t="s">
        <v>8832</v>
      </c>
      <c r="N5013" s="353">
        <v>861</v>
      </c>
      <c r="O5013" s="296"/>
      <c r="P5013" s="297"/>
      <c r="Q5013" s="293"/>
      <c r="R5013" s="293"/>
      <c r="S5013" s="293"/>
    </row>
    <row r="5014" spans="2:19" ht="15">
      <c r="B5014" s="247">
        <f t="shared" si="68"/>
        <v>8331</v>
      </c>
      <c r="C5014" s="293" t="s">
        <v>7253</v>
      </c>
      <c r="D5014" s="294" t="s">
        <v>9323</v>
      </c>
      <c r="E5014" s="455">
        <v>3497</v>
      </c>
      <c r="F5014" s="293" t="s">
        <v>198</v>
      </c>
      <c r="G5014" s="293" t="s">
        <v>5631</v>
      </c>
      <c r="H5014" s="544" t="s">
        <v>9181</v>
      </c>
      <c r="I5014" s="293" t="s">
        <v>164</v>
      </c>
      <c r="J5014" s="256" t="s">
        <v>1652</v>
      </c>
      <c r="K5014" s="293" t="s">
        <v>1749</v>
      </c>
      <c r="L5014" s="251" t="s">
        <v>9197</v>
      </c>
      <c r="M5014" s="298" t="s">
        <v>8825</v>
      </c>
      <c r="N5014" s="353">
        <v>860</v>
      </c>
      <c r="O5014" s="296"/>
      <c r="P5014" s="297"/>
      <c r="Q5014" s="293"/>
      <c r="R5014" s="293"/>
      <c r="S5014" s="293"/>
    </row>
    <row r="5015" spans="2:19" ht="15">
      <c r="B5015" s="247">
        <f t="shared" si="68"/>
        <v>8332</v>
      </c>
      <c r="C5015" s="293" t="s">
        <v>429</v>
      </c>
      <c r="D5015" s="294" t="s">
        <v>8245</v>
      </c>
      <c r="E5015" s="455">
        <v>3497</v>
      </c>
      <c r="F5015" s="293" t="s">
        <v>865</v>
      </c>
      <c r="G5015" s="293" t="s">
        <v>7</v>
      </c>
      <c r="H5015" s="544" t="s">
        <v>9181</v>
      </c>
      <c r="I5015" s="293" t="s">
        <v>164</v>
      </c>
      <c r="J5015" s="256" t="s">
        <v>5620</v>
      </c>
      <c r="K5015" s="293" t="s">
        <v>1770</v>
      </c>
      <c r="L5015" s="251" t="s">
        <v>9198</v>
      </c>
      <c r="M5015" s="298" t="s">
        <v>8216</v>
      </c>
      <c r="N5015" s="353">
        <v>819</v>
      </c>
      <c r="O5015" s="296"/>
      <c r="P5015" s="297"/>
      <c r="Q5015" s="293"/>
      <c r="R5015" s="293"/>
      <c r="S5015" s="293"/>
    </row>
    <row r="5016" spans="2:19" ht="15">
      <c r="B5016" s="247">
        <f t="shared" si="68"/>
        <v>8333</v>
      </c>
      <c r="C5016" s="293" t="s">
        <v>429</v>
      </c>
      <c r="D5016" s="294" t="s">
        <v>6384</v>
      </c>
      <c r="E5016" s="455">
        <v>5200</v>
      </c>
      <c r="F5016" s="293" t="s">
        <v>198</v>
      </c>
      <c r="G5016" s="293" t="s">
        <v>7</v>
      </c>
      <c r="H5016" s="544" t="s">
        <v>9181</v>
      </c>
      <c r="I5016" s="293" t="s">
        <v>164</v>
      </c>
      <c r="J5016" s="256" t="s">
        <v>3020</v>
      </c>
      <c r="K5016" s="293" t="s">
        <v>1749</v>
      </c>
      <c r="L5016" s="251" t="s">
        <v>9199</v>
      </c>
      <c r="M5016" s="298" t="s">
        <v>6383</v>
      </c>
      <c r="N5016" s="353">
        <v>677</v>
      </c>
      <c r="O5016" s="296"/>
      <c r="P5016" s="297"/>
      <c r="Q5016" s="293"/>
      <c r="R5016" s="293"/>
      <c r="S5016" s="293"/>
    </row>
    <row r="5017" spans="2:19" ht="15">
      <c r="B5017" s="247">
        <f t="shared" si="68"/>
        <v>8334</v>
      </c>
      <c r="C5017" s="293" t="s">
        <v>429</v>
      </c>
      <c r="D5017" s="294" t="s">
        <v>2222</v>
      </c>
      <c r="E5017" s="455">
        <v>5200</v>
      </c>
      <c r="F5017" s="293" t="s">
        <v>198</v>
      </c>
      <c r="G5017" s="293" t="s">
        <v>4314</v>
      </c>
      <c r="H5017" s="544" t="s">
        <v>9181</v>
      </c>
      <c r="I5017" s="293" t="s">
        <v>164</v>
      </c>
      <c r="J5017" s="256" t="s">
        <v>3000</v>
      </c>
      <c r="K5017" s="293" t="s">
        <v>1749</v>
      </c>
      <c r="L5017" s="251" t="s">
        <v>9200</v>
      </c>
      <c r="M5017" s="298" t="s">
        <v>2013</v>
      </c>
      <c r="N5017" s="353">
        <v>728</v>
      </c>
      <c r="O5017" s="296"/>
      <c r="P5017" s="297"/>
      <c r="Q5017" s="293"/>
      <c r="R5017" s="293"/>
      <c r="S5017" s="293"/>
    </row>
    <row r="5018" spans="2:19" ht="15">
      <c r="B5018" s="247">
        <f t="shared" ref="B5018:B5072" si="69">B5017+1</f>
        <v>8335</v>
      </c>
      <c r="C5018" s="293" t="s">
        <v>5557</v>
      </c>
      <c r="D5018" s="294" t="s">
        <v>6487</v>
      </c>
      <c r="E5018" s="455">
        <v>2275</v>
      </c>
      <c r="F5018" s="293" t="s">
        <v>163</v>
      </c>
      <c r="G5018" s="293" t="s">
        <v>4314</v>
      </c>
      <c r="H5018" s="544" t="s">
        <v>9181</v>
      </c>
      <c r="I5018" s="293" t="s">
        <v>164</v>
      </c>
      <c r="J5018" s="256" t="s">
        <v>9208</v>
      </c>
      <c r="K5018" s="293" t="s">
        <v>1751</v>
      </c>
      <c r="L5018" s="251" t="s">
        <v>9201</v>
      </c>
      <c r="M5018" s="298" t="s">
        <v>6486</v>
      </c>
      <c r="N5018" s="353">
        <v>685</v>
      </c>
      <c r="O5018" s="296"/>
      <c r="P5018" s="297"/>
      <c r="Q5018" s="293"/>
      <c r="R5018" s="293"/>
      <c r="S5018" s="293"/>
    </row>
    <row r="5019" spans="2:19" ht="15">
      <c r="B5019" s="247">
        <f t="shared" si="69"/>
        <v>8336</v>
      </c>
      <c r="C5019" s="293" t="s">
        <v>429</v>
      </c>
      <c r="D5019" s="294" t="s">
        <v>6222</v>
      </c>
      <c r="E5019" s="455">
        <v>2000</v>
      </c>
      <c r="F5019" s="293" t="s">
        <v>163</v>
      </c>
      <c r="G5019" s="293" t="s">
        <v>7</v>
      </c>
      <c r="H5019" s="544" t="s">
        <v>9181</v>
      </c>
      <c r="I5019" s="298" t="s">
        <v>164</v>
      </c>
      <c r="J5019" s="256" t="s">
        <v>3020</v>
      </c>
      <c r="K5019" s="293" t="s">
        <v>1751</v>
      </c>
      <c r="L5019" s="251" t="s">
        <v>9202</v>
      </c>
      <c r="M5019" s="298" t="s">
        <v>6221</v>
      </c>
      <c r="N5019" s="353">
        <v>652</v>
      </c>
      <c r="O5019" s="296"/>
      <c r="P5019" s="297"/>
      <c r="Q5019" s="293"/>
      <c r="R5019" s="293"/>
      <c r="S5019" s="293"/>
    </row>
    <row r="5020" spans="2:19" ht="16.2" thickBot="1">
      <c r="B5020" s="247">
        <f t="shared" si="69"/>
        <v>8337</v>
      </c>
      <c r="C5020" s="293" t="s">
        <v>429</v>
      </c>
      <c r="D5020" s="294" t="s">
        <v>4468</v>
      </c>
      <c r="E5020" s="455">
        <v>349805.99</v>
      </c>
      <c r="F5020" s="293" t="s">
        <v>2038</v>
      </c>
      <c r="G5020" s="293" t="s">
        <v>7</v>
      </c>
      <c r="H5020" s="544" t="s">
        <v>9181</v>
      </c>
      <c r="I5020" s="293" t="s">
        <v>164</v>
      </c>
      <c r="J5020" s="256" t="s">
        <v>9271</v>
      </c>
      <c r="K5020" s="293" t="s">
        <v>2038</v>
      </c>
      <c r="L5020" s="251" t="s">
        <v>9203</v>
      </c>
      <c r="M5020" s="298" t="s">
        <v>2834</v>
      </c>
      <c r="N5020" s="353">
        <v>411</v>
      </c>
      <c r="O5020" s="296"/>
      <c r="P5020"/>
      <c r="Q5020" s="293"/>
      <c r="R5020" s="293"/>
      <c r="S5020" s="293"/>
    </row>
    <row r="5021" spans="2:19" ht="15.6" thickBot="1">
      <c r="B5021" s="247" t="s">
        <v>9253</v>
      </c>
      <c r="C5021" s="293" t="s">
        <v>735</v>
      </c>
      <c r="D5021" s="294" t="s">
        <v>7910</v>
      </c>
      <c r="E5021" s="780">
        <f>3497*0.3*8</f>
        <v>8392.7999999999993</v>
      </c>
      <c r="F5021" s="293" t="s">
        <v>198</v>
      </c>
      <c r="G5021" s="293" t="s">
        <v>7</v>
      </c>
      <c r="H5021" s="544" t="s">
        <v>9181</v>
      </c>
      <c r="I5021" s="293" t="s">
        <v>164</v>
      </c>
      <c r="J5021" s="256" t="s">
        <v>9277</v>
      </c>
      <c r="K5021" s="293" t="s">
        <v>1749</v>
      </c>
      <c r="L5021" s="251" t="s">
        <v>9203</v>
      </c>
      <c r="M5021" s="298"/>
      <c r="N5021" s="353"/>
      <c r="O5021" s="296"/>
      <c r="P5021" s="297"/>
      <c r="Q5021" s="293"/>
      <c r="R5021" s="293"/>
      <c r="S5021" s="293"/>
    </row>
    <row r="5022" spans="2:19" ht="15.6" thickBot="1">
      <c r="B5022" s="247" t="s">
        <v>9253</v>
      </c>
      <c r="C5022" s="293" t="s">
        <v>735</v>
      </c>
      <c r="D5022" s="294" t="s">
        <v>4739</v>
      </c>
      <c r="E5022" s="780">
        <f t="shared" ref="E5022:E5030" si="70">3497*0.3*8</f>
        <v>8392.7999999999993</v>
      </c>
      <c r="F5022" s="293" t="s">
        <v>198</v>
      </c>
      <c r="G5022" s="293" t="s">
        <v>7</v>
      </c>
      <c r="H5022" s="544" t="s">
        <v>9181</v>
      </c>
      <c r="I5022" s="293" t="s">
        <v>164</v>
      </c>
      <c r="J5022" s="256" t="s">
        <v>9277</v>
      </c>
      <c r="K5022" s="293" t="s">
        <v>1749</v>
      </c>
      <c r="L5022" s="251" t="s">
        <v>9203</v>
      </c>
      <c r="M5022" s="298"/>
      <c r="N5022" s="353"/>
      <c r="O5022" s="296"/>
      <c r="P5022" s="297"/>
      <c r="Q5022" s="293"/>
      <c r="R5022" s="293"/>
      <c r="S5022" s="293"/>
    </row>
    <row r="5023" spans="2:19" ht="15.6" thickBot="1">
      <c r="B5023" s="247" t="s">
        <v>9253</v>
      </c>
      <c r="C5023" s="293" t="s">
        <v>735</v>
      </c>
      <c r="D5023" s="294" t="s">
        <v>4729</v>
      </c>
      <c r="E5023" s="780">
        <f t="shared" si="70"/>
        <v>8392.7999999999993</v>
      </c>
      <c r="F5023" s="293" t="s">
        <v>198</v>
      </c>
      <c r="G5023" s="293" t="s">
        <v>7</v>
      </c>
      <c r="H5023" s="544" t="s">
        <v>9181</v>
      </c>
      <c r="I5023" s="293" t="s">
        <v>164</v>
      </c>
      <c r="J5023" s="256" t="s">
        <v>9277</v>
      </c>
      <c r="K5023" s="293" t="s">
        <v>1749</v>
      </c>
      <c r="L5023" s="251" t="s">
        <v>9203</v>
      </c>
      <c r="M5023" s="298"/>
      <c r="N5023" s="353"/>
      <c r="O5023" s="296"/>
      <c r="P5023" s="297"/>
      <c r="Q5023" s="293"/>
      <c r="R5023" s="293"/>
      <c r="S5023" s="293"/>
    </row>
    <row r="5024" spans="2:19" ht="15.6" thickBot="1">
      <c r="B5024" s="247" t="s">
        <v>9253</v>
      </c>
      <c r="C5024" s="293" t="s">
        <v>735</v>
      </c>
      <c r="D5024" s="294" t="s">
        <v>4470</v>
      </c>
      <c r="E5024" s="780">
        <f t="shared" si="70"/>
        <v>8392.7999999999993</v>
      </c>
      <c r="F5024" s="293" t="s">
        <v>198</v>
      </c>
      <c r="G5024" s="293" t="s">
        <v>7</v>
      </c>
      <c r="H5024" s="544" t="s">
        <v>9181</v>
      </c>
      <c r="I5024" s="293" t="s">
        <v>164</v>
      </c>
      <c r="J5024" s="256" t="s">
        <v>9277</v>
      </c>
      <c r="K5024" s="293" t="s">
        <v>1749</v>
      </c>
      <c r="L5024" s="251" t="s">
        <v>9203</v>
      </c>
      <c r="M5024" s="298"/>
      <c r="N5024" s="353"/>
      <c r="O5024" s="296"/>
      <c r="P5024" s="297"/>
      <c r="Q5024" s="293"/>
      <c r="R5024" s="293"/>
      <c r="S5024" s="293"/>
    </row>
    <row r="5025" spans="2:19" ht="15.6" thickBot="1">
      <c r="B5025" s="247" t="s">
        <v>9253</v>
      </c>
      <c r="C5025" s="293" t="s">
        <v>735</v>
      </c>
      <c r="D5025" s="294" t="s">
        <v>4707</v>
      </c>
      <c r="E5025" s="780">
        <f t="shared" si="70"/>
        <v>8392.7999999999993</v>
      </c>
      <c r="F5025" s="293" t="s">
        <v>198</v>
      </c>
      <c r="G5025" s="293" t="s">
        <v>7</v>
      </c>
      <c r="H5025" s="544" t="s">
        <v>9181</v>
      </c>
      <c r="I5025" s="293" t="s">
        <v>164</v>
      </c>
      <c r="J5025" s="256" t="s">
        <v>9277</v>
      </c>
      <c r="K5025" s="293" t="s">
        <v>1749</v>
      </c>
      <c r="L5025" s="251" t="s">
        <v>9203</v>
      </c>
      <c r="M5025" s="298"/>
      <c r="N5025" s="353"/>
      <c r="O5025" s="296"/>
      <c r="P5025" s="297"/>
      <c r="Q5025" s="293"/>
      <c r="R5025" s="293"/>
      <c r="S5025" s="293"/>
    </row>
    <row r="5026" spans="2:19" ht="15.6" thickBot="1">
      <c r="B5026" s="247" t="s">
        <v>9253</v>
      </c>
      <c r="C5026" s="293" t="s">
        <v>735</v>
      </c>
      <c r="D5026" s="294" t="s">
        <v>4731</v>
      </c>
      <c r="E5026" s="780">
        <f t="shared" si="70"/>
        <v>8392.7999999999993</v>
      </c>
      <c r="F5026" s="293" t="s">
        <v>198</v>
      </c>
      <c r="G5026" s="293" t="s">
        <v>7</v>
      </c>
      <c r="H5026" s="544" t="s">
        <v>9181</v>
      </c>
      <c r="I5026" s="293" t="s">
        <v>164</v>
      </c>
      <c r="J5026" s="256" t="s">
        <v>9277</v>
      </c>
      <c r="K5026" s="293" t="s">
        <v>1749</v>
      </c>
      <c r="L5026" s="251" t="s">
        <v>9203</v>
      </c>
      <c r="M5026" s="298"/>
      <c r="N5026" s="353"/>
      <c r="O5026" s="296"/>
      <c r="P5026" s="297"/>
      <c r="Q5026" s="293"/>
      <c r="R5026" s="293"/>
      <c r="S5026" s="293"/>
    </row>
    <row r="5027" spans="2:19" ht="15.6" thickBot="1">
      <c r="B5027" s="247" t="s">
        <v>9253</v>
      </c>
      <c r="C5027" s="293" t="s">
        <v>735</v>
      </c>
      <c r="D5027" s="294" t="s">
        <v>4732</v>
      </c>
      <c r="E5027" s="780">
        <f t="shared" si="70"/>
        <v>8392.7999999999993</v>
      </c>
      <c r="F5027" s="293" t="s">
        <v>198</v>
      </c>
      <c r="G5027" s="293" t="s">
        <v>7</v>
      </c>
      <c r="H5027" s="544" t="s">
        <v>9181</v>
      </c>
      <c r="I5027" s="293" t="s">
        <v>164</v>
      </c>
      <c r="J5027" s="256" t="s">
        <v>9277</v>
      </c>
      <c r="K5027" s="293" t="s">
        <v>1749</v>
      </c>
      <c r="L5027" s="251" t="s">
        <v>9203</v>
      </c>
      <c r="M5027" s="298"/>
      <c r="N5027" s="353"/>
      <c r="O5027" s="296"/>
      <c r="P5027" s="297"/>
      <c r="Q5027" s="293"/>
      <c r="R5027" s="293"/>
      <c r="S5027" s="293"/>
    </row>
    <row r="5028" spans="2:19" ht="15.6" thickBot="1">
      <c r="B5028" s="247" t="s">
        <v>9253</v>
      </c>
      <c r="C5028" s="293" t="s">
        <v>735</v>
      </c>
      <c r="D5028" s="294" t="s">
        <v>4733</v>
      </c>
      <c r="E5028" s="780">
        <f t="shared" si="70"/>
        <v>8392.7999999999993</v>
      </c>
      <c r="F5028" s="293" t="s">
        <v>198</v>
      </c>
      <c r="G5028" s="293" t="s">
        <v>7</v>
      </c>
      <c r="H5028" s="544" t="s">
        <v>9181</v>
      </c>
      <c r="I5028" s="293" t="s">
        <v>164</v>
      </c>
      <c r="J5028" s="256" t="s">
        <v>9277</v>
      </c>
      <c r="K5028" s="293" t="s">
        <v>1749</v>
      </c>
      <c r="L5028" s="251" t="s">
        <v>9203</v>
      </c>
      <c r="M5028" s="298"/>
      <c r="N5028" s="353"/>
      <c r="O5028" s="296"/>
      <c r="P5028" s="297"/>
      <c r="Q5028" s="293"/>
      <c r="R5028" s="293"/>
      <c r="S5028" s="293"/>
    </row>
    <row r="5029" spans="2:19" ht="15.6" thickBot="1">
      <c r="B5029" s="247" t="s">
        <v>9253</v>
      </c>
      <c r="C5029" s="293" t="s">
        <v>735</v>
      </c>
      <c r="D5029" s="294" t="s">
        <v>4737</v>
      </c>
      <c r="E5029" s="780">
        <f t="shared" si="70"/>
        <v>8392.7999999999993</v>
      </c>
      <c r="F5029" s="293" t="s">
        <v>198</v>
      </c>
      <c r="G5029" s="293" t="s">
        <v>7</v>
      </c>
      <c r="H5029" s="544" t="s">
        <v>9181</v>
      </c>
      <c r="I5029" s="293" t="s">
        <v>164</v>
      </c>
      <c r="J5029" s="256" t="s">
        <v>9277</v>
      </c>
      <c r="K5029" s="293" t="s">
        <v>1749</v>
      </c>
      <c r="L5029" s="251" t="s">
        <v>9203</v>
      </c>
      <c r="M5029" s="298"/>
      <c r="N5029" s="353"/>
      <c r="O5029" s="296"/>
      <c r="P5029" s="297"/>
      <c r="Q5029" s="293"/>
      <c r="R5029" s="293"/>
      <c r="S5029" s="293"/>
    </row>
    <row r="5030" spans="2:19" ht="15.6" thickBot="1">
      <c r="B5030" s="247" t="s">
        <v>9253</v>
      </c>
      <c r="C5030" s="293" t="s">
        <v>735</v>
      </c>
      <c r="D5030" s="294" t="s">
        <v>7925</v>
      </c>
      <c r="E5030" s="780">
        <f t="shared" si="70"/>
        <v>8392.7999999999993</v>
      </c>
      <c r="F5030" s="293" t="s">
        <v>198</v>
      </c>
      <c r="G5030" s="293" t="s">
        <v>7</v>
      </c>
      <c r="H5030" s="544" t="s">
        <v>9181</v>
      </c>
      <c r="I5030" s="293" t="s">
        <v>164</v>
      </c>
      <c r="J5030" s="256" t="s">
        <v>9277</v>
      </c>
      <c r="K5030" s="293" t="s">
        <v>1749</v>
      </c>
      <c r="L5030" s="251" t="s">
        <v>9203</v>
      </c>
      <c r="M5030" s="298"/>
      <c r="N5030" s="353"/>
      <c r="O5030" s="296"/>
      <c r="P5030" s="297"/>
      <c r="Q5030" s="293"/>
      <c r="R5030" s="293"/>
      <c r="S5030" s="293"/>
    </row>
    <row r="5031" spans="2:19" ht="15.6">
      <c r="B5031" s="247">
        <f>B5020+1</f>
        <v>8338</v>
      </c>
      <c r="C5031" s="103" t="s">
        <v>429</v>
      </c>
      <c r="D5031" s="602" t="s">
        <v>8791</v>
      </c>
      <c r="E5031" s="597">
        <v>500</v>
      </c>
      <c r="F5031" s="103" t="s">
        <v>166</v>
      </c>
      <c r="G5031" s="86" t="s">
        <v>7</v>
      </c>
      <c r="H5031" s="103" t="s">
        <v>9184</v>
      </c>
      <c r="I5031" s="135" t="s">
        <v>164</v>
      </c>
      <c r="J5031" s="135" t="s">
        <v>2668</v>
      </c>
      <c r="K5031" s="103" t="s">
        <v>903</v>
      </c>
      <c r="L5031" s="102" t="s">
        <v>9204</v>
      </c>
      <c r="M5031" s="103" t="s">
        <v>8790</v>
      </c>
      <c r="N5031">
        <v>856</v>
      </c>
      <c r="O5031" s="296"/>
      <c r="P5031" s="297"/>
      <c r="Q5031" s="293"/>
      <c r="R5031" s="293"/>
      <c r="S5031" s="293"/>
    </row>
    <row r="5032" spans="2:19" ht="15.6">
      <c r="B5032" s="247">
        <f>B5031+1</f>
        <v>8339</v>
      </c>
      <c r="C5032" s="103" t="s">
        <v>429</v>
      </c>
      <c r="D5032" s="602" t="s">
        <v>6436</v>
      </c>
      <c r="E5032" s="597">
        <v>3555.07</v>
      </c>
      <c r="F5032" s="103" t="s">
        <v>198</v>
      </c>
      <c r="G5032" s="86" t="s">
        <v>7</v>
      </c>
      <c r="H5032" s="103" t="s">
        <v>9184</v>
      </c>
      <c r="I5032" s="135" t="s">
        <v>164</v>
      </c>
      <c r="J5032" s="135" t="s">
        <v>3552</v>
      </c>
      <c r="K5032" s="103" t="s">
        <v>1749</v>
      </c>
      <c r="L5032" s="102" t="s">
        <v>9205</v>
      </c>
      <c r="M5032" s="103" t="s">
        <v>6651</v>
      </c>
      <c r="N5032">
        <v>682</v>
      </c>
      <c r="O5032" s="296"/>
      <c r="P5032" s="297"/>
      <c r="Q5032" s="293"/>
      <c r="R5032" s="293"/>
      <c r="S5032" s="293"/>
    </row>
    <row r="5033" spans="2:19" ht="15.6">
      <c r="B5033" s="247">
        <f t="shared" si="69"/>
        <v>8340</v>
      </c>
      <c r="C5033" s="293" t="s">
        <v>429</v>
      </c>
      <c r="D5033" s="294" t="s">
        <v>8376</v>
      </c>
      <c r="E5033" s="455">
        <v>3497</v>
      </c>
      <c r="F5033" s="293" t="s">
        <v>198</v>
      </c>
      <c r="G5033" s="293" t="s">
        <v>1875</v>
      </c>
      <c r="H5033" s="544" t="s">
        <v>9184</v>
      </c>
      <c r="I5033" s="293" t="s">
        <v>164</v>
      </c>
      <c r="J5033" s="135" t="s">
        <v>3059</v>
      </c>
      <c r="K5033" s="103" t="s">
        <v>1749</v>
      </c>
      <c r="L5033" s="102" t="s">
        <v>9206</v>
      </c>
      <c r="M5033" s="298" t="s">
        <v>8375</v>
      </c>
      <c r="N5033" s="353">
        <v>831</v>
      </c>
      <c r="O5033" s="296"/>
      <c r="P5033" s="297"/>
      <c r="Q5033" s="293"/>
      <c r="R5033" s="293"/>
      <c r="S5033" s="293"/>
    </row>
    <row r="5034" spans="2:19" ht="15.6">
      <c r="B5034" s="247">
        <f t="shared" si="69"/>
        <v>8341</v>
      </c>
      <c r="C5034" s="293" t="s">
        <v>429</v>
      </c>
      <c r="D5034" s="294" t="s">
        <v>8376</v>
      </c>
      <c r="E5034" s="455">
        <v>6000</v>
      </c>
      <c r="F5034" s="293" t="s">
        <v>295</v>
      </c>
      <c r="G5034" s="293" t="s">
        <v>5631</v>
      </c>
      <c r="H5034" s="544" t="s">
        <v>9184</v>
      </c>
      <c r="I5034" s="135" t="s">
        <v>1766</v>
      </c>
      <c r="J5034" s="135" t="s">
        <v>4773</v>
      </c>
      <c r="K5034" s="103" t="s">
        <v>1769</v>
      </c>
      <c r="L5034" s="102" t="s">
        <v>9207</v>
      </c>
      <c r="M5034" s="103" t="s">
        <v>8375</v>
      </c>
      <c r="N5034">
        <v>865</v>
      </c>
      <c r="O5034" s="296"/>
      <c r="P5034" s="297"/>
      <c r="Q5034" s="293"/>
      <c r="R5034" s="293"/>
      <c r="S5034" s="293"/>
    </row>
    <row r="5035" spans="2:19" ht="15">
      <c r="B5035" s="247">
        <f t="shared" si="69"/>
        <v>8342</v>
      </c>
      <c r="C5035" s="293" t="s">
        <v>429</v>
      </c>
      <c r="D5035" s="294" t="s">
        <v>9210</v>
      </c>
      <c r="E5035" s="455">
        <v>1600</v>
      </c>
      <c r="F5035" s="293" t="s">
        <v>166</v>
      </c>
      <c r="G5035" s="293" t="s">
        <v>7</v>
      </c>
      <c r="H5035" s="544" t="s">
        <v>9181</v>
      </c>
      <c r="I5035" s="293" t="s">
        <v>164</v>
      </c>
      <c r="J5035" s="256" t="s">
        <v>4141</v>
      </c>
      <c r="K5035" s="293" t="s">
        <v>903</v>
      </c>
      <c r="L5035" s="251">
        <v>6532528</v>
      </c>
      <c r="M5035" s="298" t="s">
        <v>9209</v>
      </c>
      <c r="N5035" s="353">
        <v>864</v>
      </c>
      <c r="O5035" s="296"/>
      <c r="P5035" s="297"/>
      <c r="Q5035" s="293"/>
      <c r="R5035" s="293"/>
      <c r="S5035" s="293"/>
    </row>
    <row r="5036" spans="2:19" ht="15">
      <c r="B5036" s="247">
        <f t="shared" si="69"/>
        <v>8343</v>
      </c>
      <c r="C5036" s="293" t="s">
        <v>294</v>
      </c>
      <c r="D5036" s="294" t="s">
        <v>6386</v>
      </c>
      <c r="E5036" s="455">
        <v>10000</v>
      </c>
      <c r="F5036" s="293" t="s">
        <v>198</v>
      </c>
      <c r="G5036" s="293" t="s">
        <v>7</v>
      </c>
      <c r="H5036" s="544" t="s">
        <v>9224</v>
      </c>
      <c r="I5036" s="293" t="s">
        <v>164</v>
      </c>
      <c r="J5036" s="256" t="s">
        <v>9229</v>
      </c>
      <c r="K5036" s="293" t="s">
        <v>1749</v>
      </c>
      <c r="L5036" s="251" t="s">
        <v>9225</v>
      </c>
      <c r="M5036" s="298" t="s">
        <v>6312</v>
      </c>
      <c r="N5036" s="353">
        <v>660</v>
      </c>
      <c r="O5036" s="296"/>
      <c r="P5036" s="297"/>
      <c r="Q5036" s="293"/>
      <c r="R5036" s="293"/>
      <c r="S5036" s="293"/>
    </row>
    <row r="5037" spans="2:19" ht="15">
      <c r="B5037" s="247">
        <f t="shared" si="69"/>
        <v>8344</v>
      </c>
      <c r="C5037" s="293" t="s">
        <v>429</v>
      </c>
      <c r="D5037" s="294" t="s">
        <v>6578</v>
      </c>
      <c r="E5037" s="455">
        <v>14979.76</v>
      </c>
      <c r="F5037" s="293" t="s">
        <v>198</v>
      </c>
      <c r="G5037" s="293" t="s">
        <v>7</v>
      </c>
      <c r="H5037" s="544" t="s">
        <v>9223</v>
      </c>
      <c r="I5037" s="293" t="s">
        <v>164</v>
      </c>
      <c r="J5037" s="256" t="s">
        <v>5909</v>
      </c>
      <c r="K5037" s="293" t="s">
        <v>1749</v>
      </c>
      <c r="L5037" s="251" t="s">
        <v>9226</v>
      </c>
      <c r="M5037" s="298" t="s">
        <v>7042</v>
      </c>
      <c r="N5037" s="353">
        <v>690</v>
      </c>
      <c r="O5037" s="296"/>
      <c r="P5037" s="297"/>
      <c r="Q5037" s="293"/>
      <c r="R5037" s="293"/>
      <c r="S5037" s="293"/>
    </row>
    <row r="5038" spans="2:19" ht="15">
      <c r="B5038" s="247">
        <f t="shared" si="69"/>
        <v>8345</v>
      </c>
      <c r="C5038" s="293" t="s">
        <v>429</v>
      </c>
      <c r="D5038" s="294" t="s">
        <v>9213</v>
      </c>
      <c r="E5038" s="455">
        <v>3700</v>
      </c>
      <c r="F5038" s="293" t="s">
        <v>865</v>
      </c>
      <c r="G5038" s="293" t="s">
        <v>1875</v>
      </c>
      <c r="H5038" s="544" t="s">
        <v>9223</v>
      </c>
      <c r="I5038" s="293" t="s">
        <v>164</v>
      </c>
      <c r="J5038" s="256" t="s">
        <v>9230</v>
      </c>
      <c r="K5038" s="293" t="s">
        <v>1770</v>
      </c>
      <c r="L5038" s="251" t="s">
        <v>9227</v>
      </c>
      <c r="M5038" s="298" t="s">
        <v>9215</v>
      </c>
      <c r="N5038" s="353">
        <v>866</v>
      </c>
      <c r="O5038" s="296"/>
      <c r="P5038" s="297"/>
      <c r="Q5038" s="293"/>
      <c r="R5038" s="293"/>
      <c r="S5038" s="293"/>
    </row>
    <row r="5039" spans="2:19" ht="15">
      <c r="B5039" s="247">
        <f t="shared" si="69"/>
        <v>8346</v>
      </c>
      <c r="C5039" s="293" t="s">
        <v>294</v>
      </c>
      <c r="D5039" s="294" t="s">
        <v>7535</v>
      </c>
      <c r="E5039" s="455">
        <v>1200</v>
      </c>
      <c r="F5039" s="293" t="s">
        <v>2050</v>
      </c>
      <c r="G5039" s="293" t="s">
        <v>7</v>
      </c>
      <c r="H5039" s="544" t="s">
        <v>9184</v>
      </c>
      <c r="I5039" s="293" t="s">
        <v>383</v>
      </c>
      <c r="J5039" s="256" t="s">
        <v>4360</v>
      </c>
      <c r="K5039" s="293" t="s">
        <v>1772</v>
      </c>
      <c r="L5039" s="251" t="s">
        <v>9228</v>
      </c>
      <c r="M5039" s="298" t="s">
        <v>7534</v>
      </c>
      <c r="N5039" s="353">
        <v>789</v>
      </c>
      <c r="O5039" s="296"/>
      <c r="P5039" s="297"/>
      <c r="Q5039" s="293"/>
      <c r="R5039" s="293"/>
      <c r="S5039" s="293"/>
    </row>
    <row r="5040" spans="2:19" ht="15">
      <c r="B5040" s="247">
        <f t="shared" si="69"/>
        <v>8347</v>
      </c>
      <c r="C5040" s="293" t="s">
        <v>429</v>
      </c>
      <c r="D5040" s="294" t="s">
        <v>9210</v>
      </c>
      <c r="E5040" s="455">
        <v>550</v>
      </c>
      <c r="F5040" s="293" t="s">
        <v>166</v>
      </c>
      <c r="G5040" s="293" t="s">
        <v>7</v>
      </c>
      <c r="H5040" s="544" t="s">
        <v>9239</v>
      </c>
      <c r="I5040" s="293" t="s">
        <v>187</v>
      </c>
      <c r="J5040" s="256" t="s">
        <v>9249</v>
      </c>
      <c r="K5040" s="293" t="s">
        <v>903</v>
      </c>
      <c r="L5040" s="251" t="s">
        <v>9240</v>
      </c>
      <c r="M5040" s="298" t="s">
        <v>9209</v>
      </c>
      <c r="N5040" s="353">
        <v>864</v>
      </c>
      <c r="O5040" s="296"/>
      <c r="P5040" s="297"/>
      <c r="Q5040" s="293"/>
      <c r="R5040" s="293"/>
      <c r="S5040" s="293"/>
    </row>
    <row r="5041" spans="2:19" ht="15">
      <c r="B5041" s="247">
        <f t="shared" si="69"/>
        <v>8348</v>
      </c>
      <c r="C5041" s="293" t="s">
        <v>429</v>
      </c>
      <c r="D5041" s="294" t="s">
        <v>9236</v>
      </c>
      <c r="E5041" s="455">
        <v>1650</v>
      </c>
      <c r="F5041" s="293" t="s">
        <v>166</v>
      </c>
      <c r="G5041" s="293" t="s">
        <v>7</v>
      </c>
      <c r="H5041" s="544" t="s">
        <v>9239</v>
      </c>
      <c r="I5041" s="293" t="s">
        <v>187</v>
      </c>
      <c r="J5041" s="256" t="s">
        <v>9254</v>
      </c>
      <c r="K5041" s="293" t="s">
        <v>903</v>
      </c>
      <c r="L5041" s="251" t="s">
        <v>9241</v>
      </c>
      <c r="M5041" s="298" t="s">
        <v>9235</v>
      </c>
      <c r="N5041" s="353">
        <v>870</v>
      </c>
      <c r="O5041" s="296"/>
      <c r="P5041" s="297"/>
      <c r="Q5041" s="293"/>
      <c r="R5041" s="293"/>
      <c r="S5041" s="293"/>
    </row>
    <row r="5042" spans="2:19" ht="15">
      <c r="B5042" s="247">
        <f t="shared" si="69"/>
        <v>8349</v>
      </c>
      <c r="C5042" s="293" t="s">
        <v>7253</v>
      </c>
      <c r="D5042" s="294" t="s">
        <v>7279</v>
      </c>
      <c r="E5042" s="455">
        <v>1650</v>
      </c>
      <c r="F5042" s="293" t="s">
        <v>255</v>
      </c>
      <c r="G5042" s="293" t="s">
        <v>7</v>
      </c>
      <c r="H5042" s="544">
        <v>45852</v>
      </c>
      <c r="I5042" s="293" t="s">
        <v>383</v>
      </c>
      <c r="J5042" s="256" t="s">
        <v>7541</v>
      </c>
      <c r="K5042" s="293" t="s">
        <v>1774</v>
      </c>
      <c r="L5042" s="251" t="s">
        <v>9242</v>
      </c>
      <c r="M5042" s="298" t="s">
        <v>7278</v>
      </c>
      <c r="N5042" s="353">
        <v>774</v>
      </c>
      <c r="O5042" s="296"/>
      <c r="P5042" s="297"/>
      <c r="Q5042" s="293"/>
      <c r="R5042" s="293"/>
      <c r="S5042" s="293"/>
    </row>
    <row r="5043" spans="2:19" ht="15">
      <c r="B5043" s="247">
        <f t="shared" si="69"/>
        <v>8350</v>
      </c>
      <c r="C5043" s="293" t="s">
        <v>429</v>
      </c>
      <c r="D5043" s="294" t="s">
        <v>9220</v>
      </c>
      <c r="E5043" s="455">
        <v>3710</v>
      </c>
      <c r="F5043" s="293" t="s">
        <v>198</v>
      </c>
      <c r="G5043" s="293" t="s">
        <v>7</v>
      </c>
      <c r="H5043" s="544" t="s">
        <v>9239</v>
      </c>
      <c r="I5043" s="293" t="s">
        <v>164</v>
      </c>
      <c r="J5043" s="256" t="s">
        <v>4703</v>
      </c>
      <c r="K5043" s="293" t="s">
        <v>1749</v>
      </c>
      <c r="L5043" s="251" t="s">
        <v>9243</v>
      </c>
      <c r="M5043" s="298" t="s">
        <v>9231</v>
      </c>
      <c r="N5043" s="353">
        <v>868</v>
      </c>
      <c r="O5043" s="296"/>
      <c r="P5043" s="297"/>
      <c r="Q5043" s="293"/>
      <c r="R5043" s="293"/>
      <c r="S5043" s="293"/>
    </row>
    <row r="5044" spans="2:19" ht="15">
      <c r="B5044" s="247">
        <f t="shared" si="69"/>
        <v>8351</v>
      </c>
      <c r="C5044" s="293" t="s">
        <v>7253</v>
      </c>
      <c r="D5044" s="294" t="s">
        <v>7273</v>
      </c>
      <c r="E5044" s="455">
        <v>4500</v>
      </c>
      <c r="F5044" s="293" t="s">
        <v>255</v>
      </c>
      <c r="G5044" s="293" t="s">
        <v>7</v>
      </c>
      <c r="H5044" s="544" t="s">
        <v>9238</v>
      </c>
      <c r="I5044" s="293" t="s">
        <v>164</v>
      </c>
      <c r="J5044" s="256" t="s">
        <v>9251</v>
      </c>
      <c r="K5044" s="293" t="s">
        <v>1774</v>
      </c>
      <c r="L5044" s="251" t="s">
        <v>9244</v>
      </c>
      <c r="M5044" s="298" t="s">
        <v>7272</v>
      </c>
      <c r="N5044" s="353">
        <v>768</v>
      </c>
      <c r="O5044" s="296"/>
      <c r="P5044" s="297"/>
      <c r="Q5044" s="293"/>
      <c r="R5044" s="293"/>
      <c r="S5044" s="293"/>
    </row>
    <row r="5045" spans="2:19" ht="15">
      <c r="B5045" s="247">
        <f t="shared" si="69"/>
        <v>8352</v>
      </c>
      <c r="C5045" s="293" t="s">
        <v>7253</v>
      </c>
      <c r="D5045" s="764" t="s">
        <v>7264</v>
      </c>
      <c r="E5045" s="455">
        <v>5916</v>
      </c>
      <c r="F5045" s="293" t="s">
        <v>255</v>
      </c>
      <c r="G5045" s="293" t="s">
        <v>7</v>
      </c>
      <c r="H5045" s="544" t="s">
        <v>9238</v>
      </c>
      <c r="I5045" s="293" t="s">
        <v>383</v>
      </c>
      <c r="J5045" s="256" t="s">
        <v>7541</v>
      </c>
      <c r="K5045" s="293" t="s">
        <v>1774</v>
      </c>
      <c r="L5045" s="251" t="s">
        <v>9245</v>
      </c>
      <c r="M5045" s="298" t="s">
        <v>7263</v>
      </c>
      <c r="N5045" s="353">
        <v>766</v>
      </c>
      <c r="O5045" s="296"/>
      <c r="P5045" s="297"/>
      <c r="Q5045" s="293"/>
      <c r="R5045" s="293"/>
      <c r="S5045" s="293"/>
    </row>
    <row r="5046" spans="2:19" ht="15">
      <c r="B5046" s="247">
        <f t="shared" si="69"/>
        <v>8353</v>
      </c>
      <c r="C5046" s="293" t="s">
        <v>429</v>
      </c>
      <c r="D5046" s="294" t="s">
        <v>8488</v>
      </c>
      <c r="E5046" s="455">
        <v>2275</v>
      </c>
      <c r="F5046" s="293" t="s">
        <v>303</v>
      </c>
      <c r="G5046" s="293" t="s">
        <v>1875</v>
      </c>
      <c r="H5046" s="544" t="s">
        <v>9238</v>
      </c>
      <c r="I5046" s="293" t="s">
        <v>164</v>
      </c>
      <c r="J5046" s="256" t="s">
        <v>9250</v>
      </c>
      <c r="K5046" s="293" t="s">
        <v>1775</v>
      </c>
      <c r="L5046" s="533">
        <v>665642</v>
      </c>
      <c r="M5046" s="298" t="s">
        <v>8487</v>
      </c>
      <c r="N5046" s="353">
        <v>841</v>
      </c>
      <c r="O5046" s="296"/>
      <c r="P5046" s="297"/>
      <c r="Q5046" s="293"/>
      <c r="R5046" s="293"/>
      <c r="S5046" s="293"/>
    </row>
    <row r="5047" spans="2:19" ht="15">
      <c r="B5047" s="247">
        <f t="shared" si="69"/>
        <v>8354</v>
      </c>
      <c r="C5047" s="293" t="s">
        <v>7253</v>
      </c>
      <c r="D5047" s="294" t="s">
        <v>7255</v>
      </c>
      <c r="E5047" s="455">
        <v>1200</v>
      </c>
      <c r="F5047" s="293" t="s">
        <v>255</v>
      </c>
      <c r="G5047" s="293" t="s">
        <v>7</v>
      </c>
      <c r="H5047" s="544" t="s">
        <v>9238</v>
      </c>
      <c r="I5047" s="293" t="s">
        <v>383</v>
      </c>
      <c r="J5047" s="256" t="s">
        <v>3965</v>
      </c>
      <c r="K5047" s="293" t="s">
        <v>1774</v>
      </c>
      <c r="L5047" s="251" t="s">
        <v>9246</v>
      </c>
      <c r="M5047" s="298" t="s">
        <v>7254</v>
      </c>
      <c r="N5047" s="353">
        <v>780</v>
      </c>
      <c r="O5047" s="296"/>
      <c r="P5047" s="297"/>
      <c r="Q5047" s="293"/>
      <c r="R5047" s="293"/>
      <c r="S5047" s="293"/>
    </row>
    <row r="5048" spans="2:19" ht="15">
      <c r="B5048" s="247">
        <f t="shared" si="69"/>
        <v>8355</v>
      </c>
      <c r="C5048" s="293" t="s">
        <v>7253</v>
      </c>
      <c r="D5048" s="294" t="s">
        <v>7300</v>
      </c>
      <c r="E5048" s="455">
        <v>29000</v>
      </c>
      <c r="F5048" s="293" t="s">
        <v>255</v>
      </c>
      <c r="G5048" s="293" t="s">
        <v>7</v>
      </c>
      <c r="H5048" s="544" t="s">
        <v>9238</v>
      </c>
      <c r="I5048" s="293" t="s">
        <v>634</v>
      </c>
      <c r="J5048" s="256" t="s">
        <v>7726</v>
      </c>
      <c r="K5048" s="293" t="s">
        <v>1774</v>
      </c>
      <c r="L5048" s="251" t="s">
        <v>9247</v>
      </c>
      <c r="M5048" s="298" t="s">
        <v>7299</v>
      </c>
      <c r="N5048" s="353">
        <v>762</v>
      </c>
      <c r="O5048" s="296"/>
      <c r="P5048" s="297"/>
      <c r="Q5048" s="293"/>
      <c r="R5048" s="293"/>
      <c r="S5048" s="293"/>
    </row>
    <row r="5049" spans="2:19" ht="15">
      <c r="B5049" s="247">
        <f t="shared" si="69"/>
        <v>8356</v>
      </c>
      <c r="C5049" s="293" t="s">
        <v>7253</v>
      </c>
      <c r="D5049" s="294" t="s">
        <v>7250</v>
      </c>
      <c r="E5049" s="455">
        <v>29000</v>
      </c>
      <c r="F5049" s="293" t="s">
        <v>255</v>
      </c>
      <c r="G5049" s="293" t="s">
        <v>7</v>
      </c>
      <c r="H5049" s="544" t="s">
        <v>9238</v>
      </c>
      <c r="I5049" s="293" t="s">
        <v>634</v>
      </c>
      <c r="J5049" s="256" t="s">
        <v>634</v>
      </c>
      <c r="K5049" s="293" t="s">
        <v>1774</v>
      </c>
      <c r="L5049" s="251" t="s">
        <v>9248</v>
      </c>
      <c r="M5049" s="298" t="s">
        <v>7249</v>
      </c>
      <c r="N5049" s="353">
        <v>773</v>
      </c>
      <c r="O5049" s="296"/>
      <c r="P5049" s="297"/>
      <c r="Q5049" s="293"/>
      <c r="R5049" s="293"/>
      <c r="S5049" s="293"/>
    </row>
    <row r="5050" spans="2:19" ht="15">
      <c r="B5050" s="247">
        <f t="shared" si="69"/>
        <v>8357</v>
      </c>
      <c r="C5050" s="293" t="s">
        <v>429</v>
      </c>
      <c r="D5050" s="294" t="s">
        <v>9233</v>
      </c>
      <c r="E5050" s="455">
        <v>1650</v>
      </c>
      <c r="F5050" s="293" t="s">
        <v>166</v>
      </c>
      <c r="G5050" s="293" t="s">
        <v>7</v>
      </c>
      <c r="H5050" s="544" t="s">
        <v>9239</v>
      </c>
      <c r="I5050" s="293" t="s">
        <v>164</v>
      </c>
      <c r="J5050" s="256" t="s">
        <v>3022</v>
      </c>
      <c r="K5050" s="293" t="s">
        <v>903</v>
      </c>
      <c r="L5050" s="251" t="s">
        <v>9241</v>
      </c>
      <c r="M5050" s="298" t="s">
        <v>9232</v>
      </c>
      <c r="N5050" s="353">
        <v>869</v>
      </c>
      <c r="O5050" s="296"/>
      <c r="P5050" s="297"/>
      <c r="Q5050" s="293"/>
      <c r="R5050" s="293"/>
      <c r="S5050" s="293"/>
    </row>
    <row r="5051" spans="2:19" ht="15">
      <c r="B5051" s="247">
        <f t="shared" si="69"/>
        <v>8358</v>
      </c>
      <c r="C5051" s="293" t="s">
        <v>7253</v>
      </c>
      <c r="D5051" s="294" t="s">
        <v>7273</v>
      </c>
      <c r="E5051" s="455">
        <v>5196</v>
      </c>
      <c r="F5051" s="293" t="s">
        <v>255</v>
      </c>
      <c r="G5051" s="293" t="s">
        <v>7</v>
      </c>
      <c r="H5051" s="544" t="s">
        <v>9238</v>
      </c>
      <c r="I5051" s="293" t="s">
        <v>164</v>
      </c>
      <c r="J5051" s="256" t="s">
        <v>9252</v>
      </c>
      <c r="K5051" s="293" t="s">
        <v>1774</v>
      </c>
      <c r="L5051" s="251" t="s">
        <v>9244</v>
      </c>
      <c r="M5051" s="298" t="s">
        <v>7272</v>
      </c>
      <c r="N5051" s="353">
        <v>768</v>
      </c>
      <c r="O5051" s="296"/>
      <c r="P5051" s="297"/>
      <c r="Q5051" s="293"/>
      <c r="R5051" s="293"/>
      <c r="S5051" s="293"/>
    </row>
    <row r="5052" spans="2:19" ht="15">
      <c r="B5052" s="247">
        <f t="shared" si="69"/>
        <v>8359</v>
      </c>
      <c r="C5052" s="293" t="s">
        <v>7253</v>
      </c>
      <c r="D5052" s="294" t="s">
        <v>7282</v>
      </c>
      <c r="E5052" s="455">
        <v>2550</v>
      </c>
      <c r="F5052" s="293" t="s">
        <v>255</v>
      </c>
      <c r="G5052" s="293" t="s">
        <v>7</v>
      </c>
      <c r="H5052" s="544" t="s">
        <v>9256</v>
      </c>
      <c r="I5052" s="293" t="s">
        <v>383</v>
      </c>
      <c r="J5052" s="256" t="s">
        <v>694</v>
      </c>
      <c r="K5052" s="293" t="s">
        <v>1774</v>
      </c>
      <c r="L5052" s="251" t="s">
        <v>9260</v>
      </c>
      <c r="M5052" s="298" t="s">
        <v>7281</v>
      </c>
      <c r="N5052" s="353">
        <v>771</v>
      </c>
      <c r="O5052" s="296"/>
      <c r="P5052" s="297"/>
      <c r="Q5052" s="293"/>
      <c r="R5052" s="293"/>
      <c r="S5052" s="293"/>
    </row>
    <row r="5053" spans="2:19" ht="15">
      <c r="B5053" s="247">
        <f t="shared" si="69"/>
        <v>8360</v>
      </c>
      <c r="C5053" s="293" t="s">
        <v>7253</v>
      </c>
      <c r="D5053" s="764" t="s">
        <v>7291</v>
      </c>
      <c r="E5053" s="455">
        <v>2000</v>
      </c>
      <c r="F5053" s="293" t="s">
        <v>255</v>
      </c>
      <c r="G5053" s="293" t="s">
        <v>7</v>
      </c>
      <c r="H5053" s="544" t="s">
        <v>9238</v>
      </c>
      <c r="I5053" s="293" t="s">
        <v>383</v>
      </c>
      <c r="J5053" s="256" t="s">
        <v>2972</v>
      </c>
      <c r="K5053" s="293" t="s">
        <v>1774</v>
      </c>
      <c r="L5053" s="251" t="s">
        <v>9261</v>
      </c>
      <c r="M5053" s="298" t="s">
        <v>7290</v>
      </c>
      <c r="N5053" s="353">
        <v>770</v>
      </c>
      <c r="O5053" s="296"/>
      <c r="P5053" s="297"/>
      <c r="Q5053" s="293"/>
      <c r="R5053" s="293"/>
      <c r="S5053" s="293"/>
    </row>
    <row r="5054" spans="2:19" ht="15">
      <c r="B5054" s="247">
        <f t="shared" si="69"/>
        <v>8361</v>
      </c>
      <c r="C5054" s="293" t="s">
        <v>429</v>
      </c>
      <c r="D5054" s="294" t="s">
        <v>6469</v>
      </c>
      <c r="E5054" s="455">
        <v>2850</v>
      </c>
      <c r="F5054" s="293" t="s">
        <v>255</v>
      </c>
      <c r="G5054" s="293" t="s">
        <v>7</v>
      </c>
      <c r="H5054" s="544" t="s">
        <v>9238</v>
      </c>
      <c r="I5054" s="293" t="s">
        <v>383</v>
      </c>
      <c r="J5054" s="256" t="s">
        <v>285</v>
      </c>
      <c r="K5054" s="293" t="s">
        <v>1774</v>
      </c>
      <c r="L5054" s="251" t="s">
        <v>9262</v>
      </c>
      <c r="M5054" s="298" t="s">
        <v>6468</v>
      </c>
      <c r="N5054" s="353">
        <v>684</v>
      </c>
      <c r="O5054" s="296"/>
      <c r="P5054" s="297"/>
      <c r="Q5054" s="293"/>
      <c r="R5054" s="293"/>
      <c r="S5054" s="293"/>
    </row>
    <row r="5055" spans="2:19" ht="15">
      <c r="B5055" s="247">
        <f t="shared" si="69"/>
        <v>8362</v>
      </c>
      <c r="C5055" s="293" t="s">
        <v>429</v>
      </c>
      <c r="D5055" s="764" t="s">
        <v>6242</v>
      </c>
      <c r="E5055" s="455">
        <v>2000</v>
      </c>
      <c r="F5055" s="293" t="s">
        <v>163</v>
      </c>
      <c r="G5055" s="293" t="s">
        <v>7</v>
      </c>
      <c r="H5055" s="544" t="s">
        <v>9255</v>
      </c>
      <c r="I5055" s="293" t="s">
        <v>164</v>
      </c>
      <c r="J5055" s="256" t="s">
        <v>9263</v>
      </c>
      <c r="K5055" s="293" t="s">
        <v>1751</v>
      </c>
      <c r="L5055" s="251" t="s">
        <v>9257</v>
      </c>
      <c r="M5055" s="298" t="s">
        <v>6241</v>
      </c>
      <c r="N5055" s="353">
        <v>655</v>
      </c>
      <c r="O5055" s="296"/>
      <c r="P5055" s="297"/>
      <c r="Q5055" s="293"/>
      <c r="R5055" s="293"/>
      <c r="S5055" s="293"/>
    </row>
    <row r="5056" spans="2:19" ht="15">
      <c r="B5056" s="247">
        <f t="shared" si="69"/>
        <v>8363</v>
      </c>
      <c r="C5056" s="293" t="s">
        <v>429</v>
      </c>
      <c r="D5056" s="764" t="s">
        <v>6242</v>
      </c>
      <c r="E5056" s="455">
        <v>2000</v>
      </c>
      <c r="F5056" s="293" t="s">
        <v>163</v>
      </c>
      <c r="G5056" s="293" t="s">
        <v>7</v>
      </c>
      <c r="H5056" s="544" t="s">
        <v>9255</v>
      </c>
      <c r="I5056" s="293" t="s">
        <v>164</v>
      </c>
      <c r="J5056" s="256" t="s">
        <v>3496</v>
      </c>
      <c r="K5056" s="293" t="s">
        <v>1751</v>
      </c>
      <c r="L5056" s="251" t="s">
        <v>9258</v>
      </c>
      <c r="M5056" s="298" t="s">
        <v>6241</v>
      </c>
      <c r="N5056" s="353">
        <v>655</v>
      </c>
      <c r="O5056" s="296"/>
      <c r="P5056" s="297"/>
      <c r="Q5056" s="293"/>
      <c r="R5056" s="293"/>
      <c r="S5056" s="293"/>
    </row>
    <row r="5057" spans="2:19" ht="15">
      <c r="B5057" s="247">
        <f t="shared" si="69"/>
        <v>8364</v>
      </c>
      <c r="C5057" s="293" t="s">
        <v>429</v>
      </c>
      <c r="D5057" s="764" t="s">
        <v>6242</v>
      </c>
      <c r="E5057" s="455">
        <v>2000</v>
      </c>
      <c r="F5057" s="293" t="s">
        <v>163</v>
      </c>
      <c r="G5057" s="293" t="s">
        <v>1875</v>
      </c>
      <c r="H5057" s="544" t="s">
        <v>9255</v>
      </c>
      <c r="I5057" s="293" t="s">
        <v>164</v>
      </c>
      <c r="J5057" s="256" t="s">
        <v>9264</v>
      </c>
      <c r="K5057" s="293" t="s">
        <v>1751</v>
      </c>
      <c r="L5057" s="251" t="s">
        <v>9259</v>
      </c>
      <c r="M5057" s="298" t="s">
        <v>6241</v>
      </c>
      <c r="N5057" s="353">
        <v>655</v>
      </c>
      <c r="O5057" s="296"/>
      <c r="P5057" s="297"/>
      <c r="Q5057" s="293"/>
      <c r="R5057" s="293"/>
      <c r="S5057" s="293"/>
    </row>
    <row r="5058" spans="2:19" ht="15">
      <c r="B5058" s="247">
        <f t="shared" si="69"/>
        <v>8365</v>
      </c>
      <c r="C5058" s="293" t="s">
        <v>294</v>
      </c>
      <c r="D5058" s="294" t="s">
        <v>8348</v>
      </c>
      <c r="E5058" s="455">
        <v>30982</v>
      </c>
      <c r="F5058" s="293" t="s">
        <v>255</v>
      </c>
      <c r="G5058" s="293" t="s">
        <v>7</v>
      </c>
      <c r="H5058" s="544" t="s">
        <v>9266</v>
      </c>
      <c r="I5058" s="293" t="s">
        <v>164</v>
      </c>
      <c r="J5058" s="256" t="s">
        <v>9271</v>
      </c>
      <c r="K5058" s="293" t="s">
        <v>1774</v>
      </c>
      <c r="L5058" s="251" t="s">
        <v>9268</v>
      </c>
      <c r="M5058" s="298" t="s">
        <v>8347</v>
      </c>
      <c r="N5058" s="353">
        <v>829</v>
      </c>
      <c r="O5058" s="296"/>
      <c r="P5058" s="297"/>
      <c r="Q5058" s="293"/>
      <c r="R5058" s="293"/>
      <c r="S5058" s="293"/>
    </row>
    <row r="5059" spans="2:19" ht="15">
      <c r="B5059" s="247">
        <f t="shared" si="69"/>
        <v>8366</v>
      </c>
      <c r="C5059" s="293" t="s">
        <v>429</v>
      </c>
      <c r="D5059" s="294" t="s">
        <v>375</v>
      </c>
      <c r="E5059" s="455">
        <v>6000</v>
      </c>
      <c r="F5059" s="293" t="s">
        <v>198</v>
      </c>
      <c r="G5059" s="293" t="s">
        <v>7</v>
      </c>
      <c r="H5059" s="544" t="s">
        <v>9266</v>
      </c>
      <c r="I5059" s="293" t="s">
        <v>164</v>
      </c>
      <c r="J5059" s="256" t="s">
        <v>3006</v>
      </c>
      <c r="K5059" s="293" t="s">
        <v>1749</v>
      </c>
      <c r="L5059" s="251" t="s">
        <v>9269</v>
      </c>
      <c r="M5059" s="298" t="s">
        <v>1164</v>
      </c>
      <c r="N5059" s="353">
        <v>468</v>
      </c>
      <c r="O5059" s="296"/>
      <c r="P5059" s="297"/>
      <c r="Q5059" s="293"/>
      <c r="R5059" s="293"/>
      <c r="S5059" s="293"/>
    </row>
    <row r="5060" spans="2:19" ht="15">
      <c r="B5060" s="247">
        <f t="shared" si="69"/>
        <v>8367</v>
      </c>
      <c r="C5060" s="293" t="s">
        <v>429</v>
      </c>
      <c r="D5060" s="294" t="s">
        <v>8742</v>
      </c>
      <c r="E5060" s="455">
        <v>5000</v>
      </c>
      <c r="F5060" s="293" t="s">
        <v>303</v>
      </c>
      <c r="G5060" s="293" t="s">
        <v>1875</v>
      </c>
      <c r="H5060" s="544" t="s">
        <v>9267</v>
      </c>
      <c r="I5060" s="293" t="s">
        <v>164</v>
      </c>
      <c r="J5060" s="256" t="s">
        <v>257</v>
      </c>
      <c r="K5060" s="293" t="s">
        <v>1775</v>
      </c>
      <c r="L5060" s="251" t="s">
        <v>9270</v>
      </c>
      <c r="M5060" s="298" t="s">
        <v>8576</v>
      </c>
      <c r="N5060" s="353">
        <v>846</v>
      </c>
      <c r="O5060" s="296"/>
      <c r="P5060" s="297"/>
      <c r="Q5060" s="293"/>
      <c r="R5060" s="293"/>
      <c r="S5060" s="293"/>
    </row>
    <row r="5061" spans="2:19" ht="15">
      <c r="B5061" s="247">
        <f t="shared" si="69"/>
        <v>8368</v>
      </c>
      <c r="C5061" s="293" t="s">
        <v>429</v>
      </c>
      <c r="D5061" s="294" t="s">
        <v>4958</v>
      </c>
      <c r="E5061" s="455">
        <v>1000</v>
      </c>
      <c r="F5061" s="293" t="s">
        <v>198</v>
      </c>
      <c r="G5061" s="293" t="s">
        <v>38</v>
      </c>
      <c r="H5061" s="544" t="s">
        <v>9272</v>
      </c>
      <c r="I5061" s="293" t="s">
        <v>383</v>
      </c>
      <c r="J5061" s="256" t="s">
        <v>285</v>
      </c>
      <c r="K5061" s="293" t="s">
        <v>2038</v>
      </c>
      <c r="L5061" s="251" t="s">
        <v>9273</v>
      </c>
      <c r="M5061" s="298" t="s">
        <v>4955</v>
      </c>
      <c r="N5061" s="353">
        <v>573</v>
      </c>
      <c r="O5061" s="296"/>
      <c r="P5061" s="297"/>
      <c r="Q5061" s="293"/>
      <c r="R5061" s="293"/>
      <c r="S5061" s="293"/>
    </row>
    <row r="5062" spans="2:19" ht="15">
      <c r="B5062" s="247">
        <f t="shared" si="69"/>
        <v>8369</v>
      </c>
      <c r="C5062" s="293" t="s">
        <v>429</v>
      </c>
      <c r="D5062" s="294" t="s">
        <v>8800</v>
      </c>
      <c r="E5062" s="455">
        <v>3710</v>
      </c>
      <c r="F5062" s="293" t="s">
        <v>865</v>
      </c>
      <c r="G5062" s="293" t="s">
        <v>7</v>
      </c>
      <c r="H5062" s="544" t="s">
        <v>9276</v>
      </c>
      <c r="I5062" s="293" t="s">
        <v>164</v>
      </c>
      <c r="J5062" s="256" t="s">
        <v>1652</v>
      </c>
      <c r="K5062" s="293" t="s">
        <v>1770</v>
      </c>
      <c r="L5062" s="251" t="s">
        <v>9278</v>
      </c>
      <c r="M5062" s="298" t="s">
        <v>8799</v>
      </c>
      <c r="N5062" s="353">
        <v>859</v>
      </c>
      <c r="O5062" s="296"/>
      <c r="P5062" s="297"/>
      <c r="Q5062" s="293"/>
      <c r="R5062" s="293"/>
      <c r="S5062" s="293"/>
    </row>
    <row r="5063" spans="2:19" ht="15">
      <c r="B5063" s="247">
        <f t="shared" si="69"/>
        <v>8370</v>
      </c>
      <c r="C5063" s="293" t="s">
        <v>429</v>
      </c>
      <c r="D5063" s="294" t="s">
        <v>9280</v>
      </c>
      <c r="E5063" s="455">
        <v>1800</v>
      </c>
      <c r="F5063" s="293" t="s">
        <v>518</v>
      </c>
      <c r="G5063" s="293" t="s">
        <v>7</v>
      </c>
      <c r="H5063" s="544">
        <v>45869</v>
      </c>
      <c r="I5063" s="293" t="s">
        <v>164</v>
      </c>
      <c r="J5063" s="256" t="s">
        <v>4319</v>
      </c>
      <c r="K5063" s="293" t="s">
        <v>1771</v>
      </c>
      <c r="L5063" s="251" t="s">
        <v>9278</v>
      </c>
      <c r="M5063" s="298" t="s">
        <v>9279</v>
      </c>
      <c r="N5063" s="353">
        <v>871</v>
      </c>
      <c r="O5063" s="296"/>
      <c r="P5063" s="297"/>
      <c r="Q5063" s="293"/>
      <c r="R5063" s="293"/>
      <c r="S5063" s="293"/>
    </row>
    <row r="5064" spans="2:19" ht="15">
      <c r="B5064" s="247">
        <f t="shared" si="69"/>
        <v>8371</v>
      </c>
      <c r="C5064" s="293" t="s">
        <v>429</v>
      </c>
      <c r="D5064" s="294" t="s">
        <v>9236</v>
      </c>
      <c r="E5064" s="455">
        <v>1650</v>
      </c>
      <c r="F5064" s="293" t="s">
        <v>166</v>
      </c>
      <c r="G5064" s="448" t="s">
        <v>7</v>
      </c>
      <c r="H5064" s="544">
        <v>45868</v>
      </c>
      <c r="I5064" s="293" t="s">
        <v>164</v>
      </c>
      <c r="J5064" s="256" t="s">
        <v>2668</v>
      </c>
      <c r="K5064" s="293" t="s">
        <v>903</v>
      </c>
      <c r="L5064" s="251" t="s">
        <v>9273</v>
      </c>
      <c r="M5064" s="298" t="s">
        <v>9235</v>
      </c>
      <c r="N5064" s="353">
        <v>870</v>
      </c>
      <c r="O5064" s="296"/>
      <c r="P5064" s="297"/>
      <c r="Q5064" s="293"/>
      <c r="R5064" s="293"/>
      <c r="S5064" s="293"/>
    </row>
    <row r="5065" spans="2:19" ht="15">
      <c r="B5065" s="247">
        <f t="shared" si="69"/>
        <v>8372</v>
      </c>
      <c r="C5065" s="293" t="s">
        <v>7253</v>
      </c>
      <c r="D5065" s="294" t="s">
        <v>7250</v>
      </c>
      <c r="E5065" s="455">
        <v>2600</v>
      </c>
      <c r="F5065" s="293" t="s">
        <v>255</v>
      </c>
      <c r="G5065" s="293" t="s">
        <v>7</v>
      </c>
      <c r="H5065" s="544">
        <v>45868</v>
      </c>
      <c r="I5065" s="293" t="s">
        <v>383</v>
      </c>
      <c r="J5065" s="256" t="s">
        <v>7541</v>
      </c>
      <c r="K5065" s="293" t="s">
        <v>1774</v>
      </c>
      <c r="L5065" s="533">
        <v>602910</v>
      </c>
      <c r="M5065" s="298" t="s">
        <v>7249</v>
      </c>
      <c r="N5065" s="353">
        <v>773</v>
      </c>
      <c r="O5065" s="296"/>
      <c r="P5065" s="297"/>
      <c r="Q5065" s="293"/>
      <c r="R5065" s="293"/>
      <c r="S5065" s="293"/>
    </row>
    <row r="5066" spans="2:19" ht="15">
      <c r="B5066" s="247">
        <f t="shared" si="69"/>
        <v>8373</v>
      </c>
      <c r="C5066" s="293" t="s">
        <v>7253</v>
      </c>
      <c r="D5066" s="294" t="s">
        <v>7255</v>
      </c>
      <c r="E5066" s="455">
        <v>1000</v>
      </c>
      <c r="F5066" s="293" t="s">
        <v>255</v>
      </c>
      <c r="G5066" s="293" t="s">
        <v>7</v>
      </c>
      <c r="H5066" s="544">
        <v>45868</v>
      </c>
      <c r="I5066" s="293" t="s">
        <v>383</v>
      </c>
      <c r="J5066" s="256" t="s">
        <v>7541</v>
      </c>
      <c r="K5066" s="293" t="s">
        <v>1774</v>
      </c>
      <c r="L5066" s="533">
        <v>890200</v>
      </c>
      <c r="M5066" s="298" t="s">
        <v>7254</v>
      </c>
      <c r="N5066" s="353">
        <v>780</v>
      </c>
      <c r="O5066" s="296"/>
      <c r="P5066" s="297"/>
      <c r="Q5066" s="293"/>
      <c r="R5066" s="293"/>
      <c r="S5066" s="293"/>
    </row>
    <row r="5067" spans="2:19" ht="15">
      <c r="B5067" s="247">
        <f t="shared" si="69"/>
        <v>8374</v>
      </c>
      <c r="C5067" s="293" t="s">
        <v>294</v>
      </c>
      <c r="D5067" s="294" t="s">
        <v>7535</v>
      </c>
      <c r="E5067" s="455">
        <v>1600</v>
      </c>
      <c r="F5067" s="293" t="s">
        <v>2050</v>
      </c>
      <c r="G5067" s="293" t="s">
        <v>7</v>
      </c>
      <c r="H5067" s="544">
        <v>45866</v>
      </c>
      <c r="I5067" s="293" t="s">
        <v>383</v>
      </c>
      <c r="J5067" s="256" t="s">
        <v>4360</v>
      </c>
      <c r="K5067" s="293" t="s">
        <v>1772</v>
      </c>
      <c r="L5067" s="533">
        <v>1388591</v>
      </c>
      <c r="M5067" s="298" t="s">
        <v>7534</v>
      </c>
      <c r="N5067" s="353">
        <v>789</v>
      </c>
      <c r="O5067" s="296"/>
      <c r="P5067" s="297"/>
      <c r="Q5067" s="293"/>
      <c r="R5067" s="293"/>
      <c r="S5067" s="293"/>
    </row>
    <row r="5068" spans="2:19" ht="15">
      <c r="B5068" s="247">
        <f t="shared" si="69"/>
        <v>8375</v>
      </c>
      <c r="C5068" s="293" t="s">
        <v>7253</v>
      </c>
      <c r="D5068" s="294" t="s">
        <v>7267</v>
      </c>
      <c r="E5068" s="267">
        <v>1200</v>
      </c>
      <c r="F5068" s="293" t="s">
        <v>255</v>
      </c>
      <c r="G5068" s="293" t="s">
        <v>7</v>
      </c>
      <c r="H5068" s="544">
        <v>45867</v>
      </c>
      <c r="I5068" s="293" t="s">
        <v>383</v>
      </c>
      <c r="J5068" s="256" t="s">
        <v>285</v>
      </c>
      <c r="K5068" s="293" t="s">
        <v>1774</v>
      </c>
      <c r="L5068" s="533">
        <v>5989</v>
      </c>
      <c r="M5068" s="298" t="s">
        <v>7266</v>
      </c>
      <c r="N5068" s="353">
        <v>782</v>
      </c>
      <c r="O5068" s="296"/>
      <c r="P5068" s="297"/>
      <c r="Q5068" s="293"/>
      <c r="R5068" s="293"/>
      <c r="S5068" s="293"/>
    </row>
    <row r="5069" spans="2:19" ht="15.6">
      <c r="B5069" s="247">
        <f t="shared" si="69"/>
        <v>8376</v>
      </c>
      <c r="C5069" s="293" t="s">
        <v>429</v>
      </c>
      <c r="D5069" s="294" t="s">
        <v>420</v>
      </c>
      <c r="E5069" s="578">
        <v>3000</v>
      </c>
      <c r="F5069" s="293" t="s">
        <v>198</v>
      </c>
      <c r="G5069" s="293" t="s">
        <v>4314</v>
      </c>
      <c r="H5069" s="103">
        <v>45870</v>
      </c>
      <c r="I5069" s="135" t="s">
        <v>383</v>
      </c>
      <c r="J5069" s="135" t="s">
        <v>2972</v>
      </c>
      <c r="K5069" s="293" t="s">
        <v>1749</v>
      </c>
      <c r="L5069" s="251">
        <v>4560</v>
      </c>
      <c r="M5069" s="298" t="s">
        <v>1457</v>
      </c>
      <c r="N5069" s="353">
        <v>462</v>
      </c>
      <c r="O5069" s="296"/>
      <c r="P5069" s="297"/>
      <c r="Q5069" s="293"/>
      <c r="R5069" s="293"/>
      <c r="S5069" s="293"/>
    </row>
    <row r="5070" spans="2:19" ht="15">
      <c r="B5070" s="247">
        <f t="shared" si="69"/>
        <v>8377</v>
      </c>
      <c r="C5070" s="293" t="s">
        <v>429</v>
      </c>
      <c r="D5070" s="294" t="s">
        <v>2038</v>
      </c>
      <c r="E5070" s="455">
        <v>2275</v>
      </c>
      <c r="F5070" s="293" t="s">
        <v>2038</v>
      </c>
      <c r="G5070" s="293" t="s">
        <v>7</v>
      </c>
      <c r="H5070" s="544">
        <v>45870</v>
      </c>
      <c r="I5070" s="293" t="s">
        <v>164</v>
      </c>
      <c r="J5070" s="256"/>
      <c r="K5070" s="293" t="s">
        <v>2038</v>
      </c>
      <c r="L5070" s="251">
        <v>12241</v>
      </c>
      <c r="M5070" s="298" t="s">
        <v>2834</v>
      </c>
      <c r="N5070" s="353">
        <v>411</v>
      </c>
      <c r="O5070" s="296"/>
      <c r="P5070" s="297"/>
      <c r="Q5070" s="293"/>
      <c r="R5070" s="293"/>
      <c r="S5070" s="293"/>
    </row>
    <row r="5071" spans="2:19" ht="15">
      <c r="B5071" s="247">
        <f t="shared" si="69"/>
        <v>8378</v>
      </c>
      <c r="C5071" s="293" t="s">
        <v>429</v>
      </c>
      <c r="D5071" s="294" t="s">
        <v>8203</v>
      </c>
      <c r="E5071" s="455">
        <v>3497</v>
      </c>
      <c r="F5071" s="293" t="s">
        <v>865</v>
      </c>
      <c r="G5071" s="293" t="s">
        <v>7</v>
      </c>
      <c r="H5071" s="544">
        <v>45873</v>
      </c>
      <c r="I5071" s="293" t="s">
        <v>164</v>
      </c>
      <c r="J5071" s="256" t="s">
        <v>5417</v>
      </c>
      <c r="K5071" s="293" t="s">
        <v>1770</v>
      </c>
      <c r="L5071" s="533">
        <v>58814</v>
      </c>
      <c r="M5071" s="298" t="s">
        <v>8202</v>
      </c>
      <c r="N5071" s="353">
        <v>818</v>
      </c>
      <c r="O5071" s="296"/>
      <c r="P5071" s="297"/>
      <c r="Q5071" s="293"/>
      <c r="R5071" s="293"/>
      <c r="S5071" s="293"/>
    </row>
    <row r="5072" spans="2:19" ht="15">
      <c r="B5072" s="247">
        <f t="shared" si="69"/>
        <v>8379</v>
      </c>
      <c r="C5072" s="293" t="s">
        <v>429</v>
      </c>
      <c r="D5072" s="294" t="s">
        <v>9210</v>
      </c>
      <c r="E5072" s="455">
        <v>1650</v>
      </c>
      <c r="F5072" s="293" t="s">
        <v>166</v>
      </c>
      <c r="G5072" s="293" t="s">
        <v>7</v>
      </c>
      <c r="H5072" s="544">
        <v>45873</v>
      </c>
      <c r="I5072" s="293" t="s">
        <v>164</v>
      </c>
      <c r="J5072" s="256" t="s">
        <v>2668</v>
      </c>
      <c r="K5072" s="293" t="s">
        <v>903</v>
      </c>
      <c r="L5072" s="251">
        <v>66973</v>
      </c>
      <c r="M5072" s="298" t="s">
        <v>9209</v>
      </c>
      <c r="N5072" s="353">
        <v>864</v>
      </c>
      <c r="O5072" s="296"/>
      <c r="P5072" s="297"/>
      <c r="Q5072" s="293"/>
      <c r="R5072" s="293"/>
      <c r="S5072" s="293"/>
    </row>
    <row r="5073" spans="2:19" ht="15">
      <c r="B5073" s="247" t="s">
        <v>9283</v>
      </c>
      <c r="C5073" s="293" t="s">
        <v>7253</v>
      </c>
      <c r="D5073" s="294" t="s">
        <v>7255</v>
      </c>
      <c r="E5073" s="455">
        <v>6000</v>
      </c>
      <c r="F5073" s="293" t="s">
        <v>255</v>
      </c>
      <c r="G5073" s="293" t="s">
        <v>7</v>
      </c>
      <c r="H5073" s="544">
        <v>45862</v>
      </c>
      <c r="I5073" s="293" t="s">
        <v>634</v>
      </c>
      <c r="J5073" s="256" t="s">
        <v>285</v>
      </c>
      <c r="K5073" s="293" t="s">
        <v>1774</v>
      </c>
      <c r="L5073" s="533">
        <v>23170</v>
      </c>
      <c r="M5073" s="298" t="s">
        <v>7254</v>
      </c>
      <c r="N5073" s="353">
        <v>780</v>
      </c>
      <c r="O5073" s="296"/>
      <c r="P5073" s="297"/>
      <c r="Q5073" s="293"/>
      <c r="R5073" s="293"/>
      <c r="S5073" s="293"/>
    </row>
    <row r="5074" spans="2:19" ht="15">
      <c r="B5074" s="247">
        <f>B5072+1</f>
        <v>8380</v>
      </c>
      <c r="C5074" s="293" t="s">
        <v>429</v>
      </c>
      <c r="D5074" s="294" t="s">
        <v>375</v>
      </c>
      <c r="E5074" s="267">
        <v>6000</v>
      </c>
      <c r="F5074" s="293" t="s">
        <v>198</v>
      </c>
      <c r="G5074" s="293" t="s">
        <v>7</v>
      </c>
      <c r="H5074" s="544">
        <v>45873</v>
      </c>
      <c r="I5074" s="293" t="s">
        <v>164</v>
      </c>
      <c r="J5074" s="256" t="s">
        <v>3006</v>
      </c>
      <c r="K5074" s="293" t="s">
        <v>1749</v>
      </c>
      <c r="L5074" s="533">
        <v>2003050</v>
      </c>
      <c r="M5074" s="298" t="s">
        <v>1164</v>
      </c>
      <c r="N5074" s="353">
        <v>468</v>
      </c>
      <c r="O5074" s="296"/>
      <c r="P5074" s="297"/>
      <c r="Q5074" s="293"/>
      <c r="R5074" s="293"/>
      <c r="S5074" s="293"/>
    </row>
    <row r="5075" spans="2:19" ht="15">
      <c r="B5075" s="247" t="s">
        <v>9282</v>
      </c>
      <c r="C5075" s="293" t="s">
        <v>7253</v>
      </c>
      <c r="D5075" s="294" t="s">
        <v>7255</v>
      </c>
      <c r="E5075" s="455">
        <v>11334</v>
      </c>
      <c r="F5075" s="293" t="s">
        <v>255</v>
      </c>
      <c r="G5075" s="293" t="s">
        <v>7</v>
      </c>
      <c r="H5075" s="544">
        <v>45873</v>
      </c>
      <c r="I5075" s="293" t="s">
        <v>634</v>
      </c>
      <c r="J5075" s="256" t="s">
        <v>285</v>
      </c>
      <c r="K5075" s="293" t="s">
        <v>1774</v>
      </c>
      <c r="L5075" s="533">
        <v>46110</v>
      </c>
      <c r="M5075" s="298" t="s">
        <v>7254</v>
      </c>
      <c r="N5075" s="353">
        <v>780</v>
      </c>
      <c r="O5075" s="296"/>
      <c r="P5075" s="297"/>
      <c r="Q5075" s="293"/>
      <c r="R5075" s="293"/>
      <c r="S5075" s="293"/>
    </row>
    <row r="5076" spans="2:19" ht="15">
      <c r="B5076" s="247">
        <f>B5074+1</f>
        <v>8381</v>
      </c>
      <c r="C5076" s="293" t="s">
        <v>429</v>
      </c>
      <c r="D5076" s="294" t="s">
        <v>6384</v>
      </c>
      <c r="E5076" s="455">
        <v>5200</v>
      </c>
      <c r="F5076" s="293" t="s">
        <v>198</v>
      </c>
      <c r="G5076" s="293" t="s">
        <v>7</v>
      </c>
      <c r="H5076" s="544">
        <v>45873</v>
      </c>
      <c r="I5076" s="293" t="s">
        <v>164</v>
      </c>
      <c r="J5076" s="256" t="s">
        <v>3098</v>
      </c>
      <c r="K5076" s="293" t="s">
        <v>1749</v>
      </c>
      <c r="L5076" s="533">
        <v>550774</v>
      </c>
      <c r="M5076" s="298" t="s">
        <v>6383</v>
      </c>
      <c r="N5076" s="353">
        <v>677</v>
      </c>
      <c r="O5076" s="296"/>
      <c r="P5076" s="297"/>
      <c r="Q5076" s="293"/>
      <c r="R5076" s="293"/>
      <c r="S5076" s="293"/>
    </row>
    <row r="5077" spans="2:19" ht="15">
      <c r="B5077" s="247">
        <f>B5076+1</f>
        <v>8382</v>
      </c>
      <c r="C5077" s="293" t="s">
        <v>429</v>
      </c>
      <c r="D5077" s="294" t="s">
        <v>8742</v>
      </c>
      <c r="E5077" s="455">
        <v>2275</v>
      </c>
      <c r="F5077" s="293" t="s">
        <v>303</v>
      </c>
      <c r="G5077" s="293" t="s">
        <v>7</v>
      </c>
      <c r="H5077" s="544">
        <v>45873</v>
      </c>
      <c r="I5077" s="293" t="s">
        <v>164</v>
      </c>
      <c r="J5077" s="256" t="s">
        <v>9284</v>
      </c>
      <c r="K5077" s="293" t="s">
        <v>1775</v>
      </c>
      <c r="L5077" s="533">
        <v>568814</v>
      </c>
      <c r="M5077" s="298" t="s">
        <v>8576</v>
      </c>
      <c r="N5077" s="353">
        <v>846</v>
      </c>
      <c r="O5077" s="296"/>
      <c r="P5077" s="297"/>
      <c r="Q5077" s="293"/>
      <c r="R5077" s="293"/>
      <c r="S5077" s="293"/>
    </row>
    <row r="5078" spans="2:19" ht="15">
      <c r="B5078" s="247">
        <f>B5077+1</f>
        <v>8383</v>
      </c>
      <c r="C5078" s="293" t="s">
        <v>7253</v>
      </c>
      <c r="D5078" s="294" t="s">
        <v>7303</v>
      </c>
      <c r="E5078" s="267">
        <v>2100</v>
      </c>
      <c r="F5078" s="293" t="s">
        <v>255</v>
      </c>
      <c r="G5078" s="293" t="s">
        <v>7</v>
      </c>
      <c r="H5078" s="544">
        <v>45873</v>
      </c>
      <c r="I5078" s="293" t="s">
        <v>383</v>
      </c>
      <c r="J5078" s="256" t="s">
        <v>8882</v>
      </c>
      <c r="K5078" s="293" t="s">
        <v>1774</v>
      </c>
      <c r="L5078" s="251">
        <v>951545</v>
      </c>
      <c r="M5078" s="298" t="s">
        <v>7302</v>
      </c>
      <c r="N5078" s="353">
        <v>783</v>
      </c>
      <c r="O5078" s="296"/>
      <c r="P5078" s="297"/>
      <c r="Q5078" s="293"/>
      <c r="R5078" s="293"/>
      <c r="S5078" s="293"/>
    </row>
    <row r="5079" spans="2:19" ht="15">
      <c r="B5079" s="247">
        <f>B5078+1</f>
        <v>8384</v>
      </c>
      <c r="C5079" s="293" t="s">
        <v>429</v>
      </c>
      <c r="D5079" s="294" t="s">
        <v>6222</v>
      </c>
      <c r="E5079" s="455">
        <v>2000</v>
      </c>
      <c r="F5079" s="293" t="s">
        <v>163</v>
      </c>
      <c r="G5079" s="293" t="s">
        <v>7</v>
      </c>
      <c r="H5079" s="544">
        <v>45873</v>
      </c>
      <c r="I5079" s="298" t="s">
        <v>164</v>
      </c>
      <c r="J5079" s="256" t="s">
        <v>3098</v>
      </c>
      <c r="K5079" s="293" t="s">
        <v>1751</v>
      </c>
      <c r="L5079" s="533">
        <v>99534</v>
      </c>
      <c r="M5079" s="298" t="s">
        <v>6221</v>
      </c>
      <c r="N5079" s="353">
        <v>652</v>
      </c>
      <c r="O5079" s="296"/>
      <c r="P5079" s="297"/>
      <c r="Q5079" s="293"/>
      <c r="R5079" s="293"/>
      <c r="S5079" s="293"/>
    </row>
    <row r="5080" spans="2:19" ht="15">
      <c r="B5080" s="247">
        <f>B5079+1</f>
        <v>8385</v>
      </c>
      <c r="C5080" s="463" t="s">
        <v>429</v>
      </c>
      <c r="D5080" s="477" t="s">
        <v>767</v>
      </c>
      <c r="E5080" s="455">
        <v>3000</v>
      </c>
      <c r="F5080" s="463" t="s">
        <v>198</v>
      </c>
      <c r="G5080" s="293" t="s">
        <v>7</v>
      </c>
      <c r="H5080" s="544">
        <v>45873</v>
      </c>
      <c r="I5080" s="298" t="s">
        <v>164</v>
      </c>
      <c r="J5080" s="256" t="s">
        <v>3000</v>
      </c>
      <c r="K5080" s="463" t="s">
        <v>1749</v>
      </c>
      <c r="L5080" s="533">
        <v>3416706</v>
      </c>
      <c r="M5080" s="463" t="s">
        <v>852</v>
      </c>
      <c r="N5080" s="251">
        <v>788</v>
      </c>
      <c r="O5080" s="296"/>
      <c r="P5080" s="297"/>
      <c r="Q5080" s="293"/>
      <c r="R5080" s="293"/>
      <c r="S5080" s="293"/>
    </row>
    <row r="5081" spans="2:19" ht="15.6">
      <c r="B5081" s="247">
        <f>B5080+1</f>
        <v>8386</v>
      </c>
      <c r="C5081" s="103" t="s">
        <v>429</v>
      </c>
      <c r="D5081" s="602" t="s">
        <v>4482</v>
      </c>
      <c r="E5081" s="267">
        <v>3497</v>
      </c>
      <c r="F5081" s="103" t="s">
        <v>865</v>
      </c>
      <c r="G5081" s="86" t="s">
        <v>7</v>
      </c>
      <c r="H5081" s="103">
        <v>45874</v>
      </c>
      <c r="I5081" s="135" t="s">
        <v>164</v>
      </c>
      <c r="J5081" s="135" t="s">
        <v>3911</v>
      </c>
      <c r="K5081" s="103" t="s">
        <v>1770</v>
      </c>
      <c r="L5081" s="102" t="s">
        <v>9278</v>
      </c>
      <c r="M5081" s="103" t="s">
        <v>4479</v>
      </c>
      <c r="N5081">
        <v>822</v>
      </c>
      <c r="O5081" s="296"/>
      <c r="P5081" s="297"/>
      <c r="Q5081" s="293"/>
      <c r="R5081" s="293"/>
      <c r="S5081" s="293"/>
    </row>
    <row r="5082" spans="2:19" ht="15">
      <c r="B5082" s="247">
        <f t="shared" ref="B5082:B5145" si="71">B5081+1</f>
        <v>8387</v>
      </c>
      <c r="C5082" s="293" t="s">
        <v>429</v>
      </c>
      <c r="D5082" s="294" t="s">
        <v>5381</v>
      </c>
      <c r="E5082" s="267">
        <v>15000</v>
      </c>
      <c r="F5082" s="293" t="s">
        <v>518</v>
      </c>
      <c r="G5082" s="293" t="s">
        <v>4314</v>
      </c>
      <c r="H5082" s="544">
        <v>45877</v>
      </c>
      <c r="I5082" s="293" t="s">
        <v>634</v>
      </c>
      <c r="J5082" s="256" t="s">
        <v>285</v>
      </c>
      <c r="K5082" s="293" t="s">
        <v>1771</v>
      </c>
      <c r="L5082" s="251">
        <v>18</v>
      </c>
      <c r="M5082" s="298" t="s">
        <v>5391</v>
      </c>
      <c r="N5082" s="353">
        <v>593</v>
      </c>
      <c r="O5082" s="296"/>
      <c r="P5082" s="297"/>
      <c r="Q5082" s="293"/>
      <c r="R5082" s="293"/>
      <c r="S5082" s="293"/>
    </row>
    <row r="5083" spans="2:19" ht="15">
      <c r="B5083" s="247">
        <f t="shared" si="71"/>
        <v>8388</v>
      </c>
      <c r="C5083" s="293" t="s">
        <v>7253</v>
      </c>
      <c r="D5083" s="294" t="s">
        <v>7303</v>
      </c>
      <c r="E5083" s="267">
        <v>2100</v>
      </c>
      <c r="F5083" s="293" t="s">
        <v>255</v>
      </c>
      <c r="G5083" s="293" t="s">
        <v>7</v>
      </c>
      <c r="H5083" s="544">
        <v>45871</v>
      </c>
      <c r="I5083" s="293" t="s">
        <v>383</v>
      </c>
      <c r="J5083" s="256" t="s">
        <v>8882</v>
      </c>
      <c r="K5083" s="293" t="s">
        <v>1774</v>
      </c>
      <c r="L5083" s="251">
        <v>250802</v>
      </c>
      <c r="M5083" s="298" t="s">
        <v>7302</v>
      </c>
      <c r="N5083" s="353">
        <v>783</v>
      </c>
      <c r="O5083" s="296"/>
      <c r="P5083" s="297"/>
      <c r="Q5083" s="293"/>
      <c r="R5083" s="293"/>
      <c r="S5083" s="293"/>
    </row>
    <row r="5084" spans="2:19" ht="15">
      <c r="B5084" s="247">
        <f t="shared" si="71"/>
        <v>8389</v>
      </c>
      <c r="C5084" s="293" t="s">
        <v>429</v>
      </c>
      <c r="D5084" s="294" t="s">
        <v>8578</v>
      </c>
      <c r="E5084" s="455">
        <v>2275</v>
      </c>
      <c r="F5084" s="293" t="s">
        <v>303</v>
      </c>
      <c r="G5084" s="293" t="s">
        <v>7</v>
      </c>
      <c r="H5084" s="544">
        <v>45874</v>
      </c>
      <c r="I5084" s="293" t="s">
        <v>164</v>
      </c>
      <c r="J5084" s="256" t="s">
        <v>3605</v>
      </c>
      <c r="K5084" s="293" t="s">
        <v>1775</v>
      </c>
      <c r="L5084" s="533">
        <v>691194</v>
      </c>
      <c r="M5084" s="298" t="s">
        <v>8587</v>
      </c>
      <c r="N5084" s="353">
        <v>847</v>
      </c>
      <c r="O5084" s="296"/>
      <c r="P5084" s="297"/>
      <c r="Q5084" s="293"/>
      <c r="R5084" s="293"/>
      <c r="S5084" s="293"/>
    </row>
    <row r="5085" spans="2:19" ht="15">
      <c r="B5085" s="247">
        <f t="shared" si="71"/>
        <v>8390</v>
      </c>
      <c r="C5085" s="293" t="s">
        <v>429</v>
      </c>
      <c r="D5085" s="294" t="s">
        <v>6325</v>
      </c>
      <c r="E5085" s="455">
        <v>5200</v>
      </c>
      <c r="F5085" s="293" t="s">
        <v>865</v>
      </c>
      <c r="G5085" s="293" t="s">
        <v>7</v>
      </c>
      <c r="H5085" s="544">
        <v>45874</v>
      </c>
      <c r="I5085" s="293" t="s">
        <v>164</v>
      </c>
      <c r="J5085" s="256" t="s">
        <v>5331</v>
      </c>
      <c r="K5085" s="293" t="s">
        <v>1770</v>
      </c>
      <c r="L5085" s="533">
        <v>193193</v>
      </c>
      <c r="M5085" s="298" t="s">
        <v>6324</v>
      </c>
      <c r="N5085" s="353">
        <v>662</v>
      </c>
      <c r="O5085" s="296"/>
      <c r="P5085" s="297" t="s">
        <v>8720</v>
      </c>
      <c r="Q5085" s="293"/>
      <c r="R5085" s="293"/>
      <c r="S5085" s="293"/>
    </row>
    <row r="5086" spans="2:19" ht="15">
      <c r="B5086" s="247">
        <f t="shared" si="71"/>
        <v>8391</v>
      </c>
      <c r="C5086" s="293" t="s">
        <v>7253</v>
      </c>
      <c r="D5086" s="294" t="s">
        <v>7273</v>
      </c>
      <c r="E5086" s="455">
        <v>29000</v>
      </c>
      <c r="F5086" s="293" t="s">
        <v>255</v>
      </c>
      <c r="G5086" s="293" t="s">
        <v>7</v>
      </c>
      <c r="H5086" s="544">
        <v>45876</v>
      </c>
      <c r="I5086" s="293" t="s">
        <v>164</v>
      </c>
      <c r="J5086" s="256" t="s">
        <v>8568</v>
      </c>
      <c r="K5086" s="293" t="s">
        <v>1774</v>
      </c>
      <c r="L5086" s="533">
        <v>1227512</v>
      </c>
      <c r="M5086" s="298" t="s">
        <v>7272</v>
      </c>
      <c r="N5086" s="353">
        <v>768</v>
      </c>
      <c r="O5086" s="296"/>
      <c r="P5086" s="297"/>
      <c r="Q5086" s="293"/>
      <c r="R5086" s="293"/>
      <c r="S5086" s="293"/>
    </row>
    <row r="5087" spans="2:19" ht="15">
      <c r="B5087" s="247">
        <f t="shared" si="71"/>
        <v>8392</v>
      </c>
      <c r="C5087" s="293" t="s">
        <v>7253</v>
      </c>
      <c r="D5087" s="294" t="s">
        <v>7276</v>
      </c>
      <c r="E5087" s="267">
        <v>29000</v>
      </c>
      <c r="F5087" s="293" t="s">
        <v>255</v>
      </c>
      <c r="G5087" s="293" t="s">
        <v>7</v>
      </c>
      <c r="H5087" s="544">
        <v>45876</v>
      </c>
      <c r="I5087" s="293" t="s">
        <v>634</v>
      </c>
      <c r="J5087" s="256" t="s">
        <v>634</v>
      </c>
      <c r="K5087" s="293" t="s">
        <v>1774</v>
      </c>
      <c r="L5087" s="533">
        <v>1258965</v>
      </c>
      <c r="M5087" s="298" t="s">
        <v>7275</v>
      </c>
      <c r="N5087" s="353">
        <v>765</v>
      </c>
      <c r="O5087" s="296"/>
      <c r="P5087" s="297" t="s">
        <v>8720</v>
      </c>
      <c r="Q5087" s="293"/>
      <c r="R5087" s="293"/>
      <c r="S5087" s="293"/>
    </row>
    <row r="5088" spans="2:19" ht="15">
      <c r="B5088" s="247">
        <f t="shared" si="71"/>
        <v>8393</v>
      </c>
      <c r="C5088" s="293" t="s">
        <v>429</v>
      </c>
      <c r="D5088" s="294" t="s">
        <v>8376</v>
      </c>
      <c r="E5088" s="455">
        <v>3497</v>
      </c>
      <c r="F5088" s="293" t="s">
        <v>198</v>
      </c>
      <c r="G5088" s="293" t="s">
        <v>5631</v>
      </c>
      <c r="H5088" s="544">
        <v>45874</v>
      </c>
      <c r="I5088" s="293" t="s">
        <v>164</v>
      </c>
      <c r="J5088" s="256" t="s">
        <v>3243</v>
      </c>
      <c r="K5088" s="293" t="s">
        <v>1749</v>
      </c>
      <c r="L5088" s="533">
        <v>5739315</v>
      </c>
      <c r="M5088" s="298" t="s">
        <v>8375</v>
      </c>
      <c r="N5088" s="353">
        <v>831</v>
      </c>
      <c r="O5088" s="296"/>
      <c r="P5088" s="297" t="s">
        <v>8720</v>
      </c>
      <c r="Q5088" s="293"/>
      <c r="R5088" s="293"/>
      <c r="S5088" s="293"/>
    </row>
    <row r="5089" spans="2:19" ht="15">
      <c r="B5089" s="247">
        <f t="shared" si="71"/>
        <v>8394</v>
      </c>
      <c r="C5089" s="293" t="s">
        <v>294</v>
      </c>
      <c r="D5089" s="294" t="s">
        <v>6316</v>
      </c>
      <c r="E5089" s="267">
        <v>3497</v>
      </c>
      <c r="F5089" s="293" t="s">
        <v>198</v>
      </c>
      <c r="G5089" s="293" t="s">
        <v>7</v>
      </c>
      <c r="H5089" s="544">
        <v>45877</v>
      </c>
      <c r="I5089" s="293" t="s">
        <v>164</v>
      </c>
      <c r="J5089" s="256" t="s">
        <v>331</v>
      </c>
      <c r="K5089" s="293" t="s">
        <v>1749</v>
      </c>
      <c r="L5089" s="533">
        <v>435776</v>
      </c>
      <c r="M5089" s="298" t="s">
        <v>6314</v>
      </c>
      <c r="N5089" s="353">
        <v>661</v>
      </c>
      <c r="O5089" s="296"/>
      <c r="P5089" s="297"/>
      <c r="Q5089" s="293"/>
      <c r="R5089" s="293"/>
      <c r="S5089" s="293"/>
    </row>
    <row r="5090" spans="2:19" ht="15">
      <c r="B5090" s="247">
        <f t="shared" si="71"/>
        <v>8395</v>
      </c>
      <c r="C5090" s="293" t="s">
        <v>429</v>
      </c>
      <c r="D5090" s="294" t="s">
        <v>3420</v>
      </c>
      <c r="E5090" s="455">
        <v>2275</v>
      </c>
      <c r="F5090" s="293" t="s">
        <v>518</v>
      </c>
      <c r="G5090" s="293" t="s">
        <v>7</v>
      </c>
      <c r="H5090" s="544">
        <v>45877</v>
      </c>
      <c r="I5090" s="293" t="s">
        <v>164</v>
      </c>
      <c r="J5090" s="256" t="s">
        <v>3584</v>
      </c>
      <c r="K5090" s="293" t="s">
        <v>1771</v>
      </c>
      <c r="L5090" s="251">
        <v>1311975</v>
      </c>
      <c r="M5090" s="298" t="s">
        <v>92</v>
      </c>
      <c r="N5090" s="353">
        <v>820</v>
      </c>
      <c r="O5090" s="296"/>
      <c r="P5090" s="297"/>
      <c r="Q5090" s="293"/>
      <c r="R5090" s="293"/>
      <c r="S5090" s="293"/>
    </row>
    <row r="5091" spans="2:19" ht="15">
      <c r="B5091" s="247">
        <f t="shared" si="71"/>
        <v>8396</v>
      </c>
      <c r="C5091" s="293" t="s">
        <v>429</v>
      </c>
      <c r="D5091" s="294" t="s">
        <v>2222</v>
      </c>
      <c r="E5091" s="267">
        <v>5500</v>
      </c>
      <c r="F5091" s="293" t="s">
        <v>198</v>
      </c>
      <c r="G5091" s="293" t="s">
        <v>4314</v>
      </c>
      <c r="H5091" s="544">
        <v>45877</v>
      </c>
      <c r="I5091" s="293" t="s">
        <v>164</v>
      </c>
      <c r="J5091" s="256" t="s">
        <v>2606</v>
      </c>
      <c r="K5091" s="293" t="s">
        <v>1749</v>
      </c>
      <c r="L5091" s="533">
        <v>618496</v>
      </c>
      <c r="M5091" s="298" t="s">
        <v>2013</v>
      </c>
      <c r="N5091" s="353">
        <v>728</v>
      </c>
      <c r="O5091" s="296"/>
      <c r="P5091" s="297"/>
      <c r="Q5091" s="293"/>
      <c r="R5091" s="293"/>
      <c r="S5091" s="293"/>
    </row>
    <row r="5092" spans="2:19" ht="15">
      <c r="B5092" s="247">
        <f t="shared" si="71"/>
        <v>8397</v>
      </c>
      <c r="C5092" s="293" t="s">
        <v>429</v>
      </c>
      <c r="D5092" s="294" t="s">
        <v>6719</v>
      </c>
      <c r="E5092" s="455">
        <v>2275</v>
      </c>
      <c r="F5092" s="293" t="s">
        <v>518</v>
      </c>
      <c r="G5092" s="293" t="s">
        <v>7</v>
      </c>
      <c r="H5092" s="544" t="s">
        <v>9289</v>
      </c>
      <c r="I5092" s="293" t="s">
        <v>164</v>
      </c>
      <c r="J5092" s="256" t="s">
        <v>9305</v>
      </c>
      <c r="K5092" s="293" t="s">
        <v>1771</v>
      </c>
      <c r="L5092" s="251" t="s">
        <v>9291</v>
      </c>
      <c r="M5092" s="298" t="s">
        <v>4286</v>
      </c>
      <c r="N5092" s="353">
        <v>480</v>
      </c>
      <c r="O5092" s="296"/>
      <c r="P5092" s="297"/>
      <c r="Q5092" s="293"/>
      <c r="R5092" s="293"/>
      <c r="S5092" s="293"/>
    </row>
    <row r="5093" spans="2:19" ht="15">
      <c r="B5093" s="247">
        <f t="shared" si="71"/>
        <v>8398</v>
      </c>
      <c r="C5093" s="293" t="s">
        <v>429</v>
      </c>
      <c r="D5093" s="294" t="s">
        <v>8775</v>
      </c>
      <c r="E5093" s="455">
        <v>2500</v>
      </c>
      <c r="F5093" s="293" t="s">
        <v>518</v>
      </c>
      <c r="G5093" s="293" t="s">
        <v>7</v>
      </c>
      <c r="H5093" s="544" t="s">
        <v>9289</v>
      </c>
      <c r="I5093" s="293" t="s">
        <v>164</v>
      </c>
      <c r="J5093" s="256" t="s">
        <v>3017</v>
      </c>
      <c r="K5093" s="293" t="s">
        <v>1771</v>
      </c>
      <c r="L5093" s="251" t="s">
        <v>9292</v>
      </c>
      <c r="M5093" s="298" t="s">
        <v>8774</v>
      </c>
      <c r="N5093" s="353">
        <v>855</v>
      </c>
      <c r="O5093" s="296"/>
      <c r="P5093" s="297"/>
      <c r="Q5093" s="293"/>
      <c r="R5093" s="293"/>
      <c r="S5093" s="293"/>
    </row>
    <row r="5094" spans="2:19" ht="15">
      <c r="B5094" s="247">
        <f t="shared" si="71"/>
        <v>8399</v>
      </c>
      <c r="C5094" s="293" t="s">
        <v>7253</v>
      </c>
      <c r="D5094" s="294" t="s">
        <v>7279</v>
      </c>
      <c r="E5094" s="455">
        <v>1650</v>
      </c>
      <c r="F5094" s="293" t="s">
        <v>255</v>
      </c>
      <c r="G5094" s="293" t="s">
        <v>1875</v>
      </c>
      <c r="H5094" s="544" t="s">
        <v>9289</v>
      </c>
      <c r="I5094" s="293" t="s">
        <v>383</v>
      </c>
      <c r="J5094" s="256" t="s">
        <v>7541</v>
      </c>
      <c r="K5094" s="293" t="s">
        <v>1774</v>
      </c>
      <c r="L5094" s="251" t="s">
        <v>9293</v>
      </c>
      <c r="M5094" s="298" t="s">
        <v>7278</v>
      </c>
      <c r="N5094" s="353">
        <v>774</v>
      </c>
      <c r="O5094" s="296"/>
      <c r="P5094" s="297"/>
      <c r="Q5094" s="293"/>
      <c r="R5094" s="293"/>
      <c r="S5094" s="293"/>
    </row>
    <row r="5095" spans="2:19" ht="15">
      <c r="B5095" s="247">
        <f t="shared" si="71"/>
        <v>8400</v>
      </c>
      <c r="C5095" s="293" t="s">
        <v>7253</v>
      </c>
      <c r="D5095" s="294" t="s">
        <v>7288</v>
      </c>
      <c r="E5095" s="455">
        <v>29000</v>
      </c>
      <c r="F5095" s="293" t="s">
        <v>255</v>
      </c>
      <c r="G5095" s="293" t="s">
        <v>7</v>
      </c>
      <c r="H5095" s="544" t="s">
        <v>9289</v>
      </c>
      <c r="I5095" s="293" t="s">
        <v>634</v>
      </c>
      <c r="J5095" s="256" t="s">
        <v>9311</v>
      </c>
      <c r="K5095" s="293" t="s">
        <v>1774</v>
      </c>
      <c r="L5095" s="251" t="s">
        <v>9294</v>
      </c>
      <c r="M5095" s="298" t="s">
        <v>7287</v>
      </c>
      <c r="N5095" s="353">
        <v>767</v>
      </c>
      <c r="O5095" s="296"/>
      <c r="P5095" s="297" t="s">
        <v>8720</v>
      </c>
      <c r="Q5095" s="293"/>
      <c r="R5095" s="293"/>
      <c r="S5095" s="293"/>
    </row>
    <row r="5096" spans="2:19" ht="15">
      <c r="B5096" s="247">
        <f t="shared" si="71"/>
        <v>8401</v>
      </c>
      <c r="C5096" s="293" t="s">
        <v>7253</v>
      </c>
      <c r="D5096" s="294" t="s">
        <v>7250</v>
      </c>
      <c r="E5096" s="455">
        <v>1200</v>
      </c>
      <c r="F5096" s="293" t="s">
        <v>255</v>
      </c>
      <c r="G5096" s="293" t="s">
        <v>7</v>
      </c>
      <c r="H5096" s="544" t="s">
        <v>9290</v>
      </c>
      <c r="I5096" s="293" t="s">
        <v>383</v>
      </c>
      <c r="J5096" s="256" t="s">
        <v>7541</v>
      </c>
      <c r="K5096" s="293" t="s">
        <v>1774</v>
      </c>
      <c r="L5096" s="251" t="s">
        <v>9295</v>
      </c>
      <c r="M5096" s="298" t="s">
        <v>7249</v>
      </c>
      <c r="N5096" s="353">
        <v>773</v>
      </c>
      <c r="O5096" s="296"/>
      <c r="P5096" s="297"/>
      <c r="Q5096" s="293"/>
      <c r="R5096" s="293"/>
      <c r="S5096" s="293"/>
    </row>
    <row r="5097" spans="2:19" ht="15">
      <c r="B5097" s="247">
        <f t="shared" si="71"/>
        <v>8402</v>
      </c>
      <c r="C5097" s="293" t="s">
        <v>429</v>
      </c>
      <c r="D5097" s="294" t="s">
        <v>9236</v>
      </c>
      <c r="E5097" s="455">
        <v>1650</v>
      </c>
      <c r="F5097" s="293" t="s">
        <v>166</v>
      </c>
      <c r="G5097" s="293" t="s">
        <v>7</v>
      </c>
      <c r="H5097" s="544" t="s">
        <v>9290</v>
      </c>
      <c r="I5097" s="293" t="s">
        <v>164</v>
      </c>
      <c r="J5097" s="256" t="s">
        <v>5979</v>
      </c>
      <c r="K5097" s="293" t="s">
        <v>903</v>
      </c>
      <c r="L5097" s="251" t="s">
        <v>9296</v>
      </c>
      <c r="M5097" s="298" t="s">
        <v>9235</v>
      </c>
      <c r="N5097" s="353">
        <v>870</v>
      </c>
      <c r="O5097" s="296"/>
      <c r="P5097" s="297"/>
      <c r="Q5097" s="293"/>
      <c r="R5097" s="293"/>
      <c r="S5097" s="293"/>
    </row>
    <row r="5098" spans="2:19" ht="15">
      <c r="B5098" s="247">
        <f t="shared" si="71"/>
        <v>8403</v>
      </c>
      <c r="C5098" s="293" t="s">
        <v>429</v>
      </c>
      <c r="D5098" s="294" t="s">
        <v>6469</v>
      </c>
      <c r="E5098" s="455">
        <v>4050</v>
      </c>
      <c r="F5098" s="293" t="s">
        <v>255</v>
      </c>
      <c r="G5098" s="293" t="s">
        <v>7</v>
      </c>
      <c r="H5098" s="544" t="s">
        <v>9290</v>
      </c>
      <c r="I5098" s="293" t="s">
        <v>383</v>
      </c>
      <c r="J5098" s="256" t="s">
        <v>2972</v>
      </c>
      <c r="K5098" s="293" t="s">
        <v>1774</v>
      </c>
      <c r="L5098" s="251" t="s">
        <v>9297</v>
      </c>
      <c r="M5098" s="298" t="s">
        <v>6468</v>
      </c>
      <c r="N5098" s="353">
        <v>684</v>
      </c>
      <c r="O5098" s="296"/>
      <c r="P5098" s="297"/>
      <c r="Q5098" s="293"/>
      <c r="R5098" s="293"/>
      <c r="S5098" s="293"/>
    </row>
    <row r="5099" spans="2:19" ht="15">
      <c r="B5099" s="247">
        <f t="shared" si="71"/>
        <v>8404</v>
      </c>
      <c r="C5099" s="293" t="s">
        <v>294</v>
      </c>
      <c r="D5099" s="294" t="s">
        <v>7535</v>
      </c>
      <c r="E5099" s="455">
        <v>6000</v>
      </c>
      <c r="F5099" s="293" t="s">
        <v>2050</v>
      </c>
      <c r="G5099" s="293" t="s">
        <v>7</v>
      </c>
      <c r="H5099" s="544" t="s">
        <v>9290</v>
      </c>
      <c r="I5099" s="293" t="s">
        <v>383</v>
      </c>
      <c r="J5099" s="256" t="s">
        <v>7541</v>
      </c>
      <c r="K5099" s="293" t="s">
        <v>1772</v>
      </c>
      <c r="L5099" s="251" t="s">
        <v>9298</v>
      </c>
      <c r="M5099" s="298" t="s">
        <v>7534</v>
      </c>
      <c r="N5099" s="353">
        <v>789</v>
      </c>
      <c r="O5099" s="296"/>
      <c r="P5099" s="297"/>
      <c r="Q5099" s="293"/>
      <c r="R5099" s="293"/>
      <c r="S5099" s="293"/>
    </row>
    <row r="5100" spans="2:19" ht="15">
      <c r="B5100" s="247">
        <f t="shared" si="71"/>
        <v>8405</v>
      </c>
      <c r="C5100" s="293" t="s">
        <v>7253</v>
      </c>
      <c r="D5100" s="294" t="s">
        <v>7282</v>
      </c>
      <c r="E5100" s="455">
        <v>2125</v>
      </c>
      <c r="F5100" s="293" t="s">
        <v>255</v>
      </c>
      <c r="G5100" s="293" t="s">
        <v>7</v>
      </c>
      <c r="H5100" s="544" t="s">
        <v>9288</v>
      </c>
      <c r="I5100" s="293" t="s">
        <v>383</v>
      </c>
      <c r="J5100" s="256" t="s">
        <v>7541</v>
      </c>
      <c r="K5100" s="293" t="s">
        <v>1774</v>
      </c>
      <c r="L5100" s="251" t="s">
        <v>9299</v>
      </c>
      <c r="M5100" s="298" t="s">
        <v>7281</v>
      </c>
      <c r="N5100" s="353">
        <v>771</v>
      </c>
      <c r="O5100" s="296"/>
      <c r="P5100" s="297"/>
      <c r="Q5100" s="293"/>
      <c r="R5100" s="293"/>
      <c r="S5100" s="293"/>
    </row>
    <row r="5101" spans="2:19" ht="15">
      <c r="B5101" s="247">
        <f t="shared" si="71"/>
        <v>8406</v>
      </c>
      <c r="C5101" s="293" t="s">
        <v>429</v>
      </c>
      <c r="D5101" s="294" t="s">
        <v>6242</v>
      </c>
      <c r="E5101" s="455">
        <v>2000</v>
      </c>
      <c r="F5101" s="293" t="s">
        <v>163</v>
      </c>
      <c r="G5101" s="293" t="s">
        <v>7</v>
      </c>
      <c r="H5101" s="544" t="s">
        <v>9288</v>
      </c>
      <c r="I5101" s="293" t="s">
        <v>383</v>
      </c>
      <c r="J5101" s="256" t="s">
        <v>3613</v>
      </c>
      <c r="K5101" s="293" t="s">
        <v>1751</v>
      </c>
      <c r="L5101" s="251" t="s">
        <v>9300</v>
      </c>
      <c r="M5101" s="298" t="s">
        <v>6241</v>
      </c>
      <c r="N5101" s="353">
        <v>655</v>
      </c>
      <c r="O5101" s="296"/>
      <c r="P5101" s="297"/>
      <c r="Q5101" s="293"/>
      <c r="R5101" s="293"/>
      <c r="S5101" s="293"/>
    </row>
    <row r="5102" spans="2:19" ht="15">
      <c r="B5102" s="247">
        <f t="shared" si="71"/>
        <v>8407</v>
      </c>
      <c r="C5102" s="293" t="s">
        <v>7253</v>
      </c>
      <c r="D5102" s="294" t="s">
        <v>7276</v>
      </c>
      <c r="E5102" s="455">
        <v>2000</v>
      </c>
      <c r="F5102" s="293" t="s">
        <v>255</v>
      </c>
      <c r="G5102" s="293" t="s">
        <v>7</v>
      </c>
      <c r="H5102" s="544" t="s">
        <v>9288</v>
      </c>
      <c r="I5102" s="293" t="s">
        <v>383</v>
      </c>
      <c r="J5102" s="256" t="s">
        <v>7541</v>
      </c>
      <c r="K5102" s="293" t="s">
        <v>1774</v>
      </c>
      <c r="L5102" s="251" t="s">
        <v>9301</v>
      </c>
      <c r="M5102" s="298" t="s">
        <v>7275</v>
      </c>
      <c r="N5102" s="353">
        <v>765</v>
      </c>
      <c r="O5102" s="296"/>
      <c r="P5102" s="297"/>
      <c r="Q5102" s="293"/>
      <c r="R5102" s="293"/>
      <c r="S5102" s="293"/>
    </row>
    <row r="5103" spans="2:19" ht="15">
      <c r="B5103" s="247">
        <f t="shared" si="71"/>
        <v>8408</v>
      </c>
      <c r="C5103" s="293" t="s">
        <v>429</v>
      </c>
      <c r="D5103" s="294" t="s">
        <v>4468</v>
      </c>
      <c r="E5103" s="455">
        <v>54625.06</v>
      </c>
      <c r="F5103" s="293" t="s">
        <v>2038</v>
      </c>
      <c r="G5103" s="293" t="s">
        <v>7</v>
      </c>
      <c r="H5103" s="544" t="s">
        <v>9288</v>
      </c>
      <c r="I5103" s="293" t="s">
        <v>164</v>
      </c>
      <c r="J5103" s="256" t="s">
        <v>9306</v>
      </c>
      <c r="K5103" s="293" t="s">
        <v>2038</v>
      </c>
      <c r="L5103" s="251" t="s">
        <v>9302</v>
      </c>
      <c r="M5103" s="298" t="s">
        <v>2834</v>
      </c>
      <c r="N5103" s="353">
        <v>411</v>
      </c>
      <c r="O5103" s="296"/>
      <c r="P5103" s="297"/>
      <c r="Q5103" s="293"/>
      <c r="R5103" s="293"/>
      <c r="S5103" s="293"/>
    </row>
    <row r="5104" spans="2:19" ht="15">
      <c r="B5104" s="247">
        <f t="shared" si="71"/>
        <v>8409</v>
      </c>
      <c r="C5104" s="293" t="s">
        <v>429</v>
      </c>
      <c r="D5104" s="294" t="s">
        <v>6719</v>
      </c>
      <c r="E5104" s="455">
        <v>6600</v>
      </c>
      <c r="F5104" s="293" t="s">
        <v>518</v>
      </c>
      <c r="G5104" s="293" t="s">
        <v>7</v>
      </c>
      <c r="H5104" s="544" t="s">
        <v>9285</v>
      </c>
      <c r="I5104" s="293" t="s">
        <v>164</v>
      </c>
      <c r="J5104" s="256" t="s">
        <v>224</v>
      </c>
      <c r="K5104" s="293" t="s">
        <v>1771</v>
      </c>
      <c r="L5104" s="251" t="s">
        <v>9303</v>
      </c>
      <c r="M5104" s="298" t="s">
        <v>4286</v>
      </c>
      <c r="N5104" s="353">
        <v>480</v>
      </c>
      <c r="O5104" s="296"/>
      <c r="P5104" s="297"/>
      <c r="Q5104" s="293"/>
      <c r="R5104" s="293"/>
      <c r="S5104" s="293"/>
    </row>
    <row r="5105" spans="2:19" ht="15">
      <c r="B5105" s="247">
        <f t="shared" si="71"/>
        <v>8410</v>
      </c>
      <c r="C5105" s="293" t="s">
        <v>294</v>
      </c>
      <c r="D5105" s="294" t="s">
        <v>6609</v>
      </c>
      <c r="E5105" s="455">
        <v>600</v>
      </c>
      <c r="F5105" s="293" t="s">
        <v>255</v>
      </c>
      <c r="G5105" s="293" t="s">
        <v>7</v>
      </c>
      <c r="H5105" s="544" t="s">
        <v>9285</v>
      </c>
      <c r="I5105" s="293" t="s">
        <v>402</v>
      </c>
      <c r="J5105" s="256" t="s">
        <v>399</v>
      </c>
      <c r="K5105" s="293" t="s">
        <v>1774</v>
      </c>
      <c r="L5105" s="251" t="s">
        <v>9304</v>
      </c>
      <c r="M5105" s="298" t="s">
        <v>6608</v>
      </c>
      <c r="N5105" s="353">
        <v>695</v>
      </c>
      <c r="O5105" s="296"/>
      <c r="P5105" s="297"/>
      <c r="Q5105" s="293"/>
      <c r="R5105" s="293"/>
      <c r="S5105" s="293"/>
    </row>
    <row r="5106" spans="2:19" ht="15">
      <c r="B5106" s="247">
        <f t="shared" si="71"/>
        <v>8411</v>
      </c>
      <c r="C5106" s="293" t="s">
        <v>294</v>
      </c>
      <c r="D5106" s="294" t="s">
        <v>6386</v>
      </c>
      <c r="E5106" s="455">
        <v>4937</v>
      </c>
      <c r="F5106" s="293" t="s">
        <v>198</v>
      </c>
      <c r="G5106" s="293" t="s">
        <v>7</v>
      </c>
      <c r="H5106" s="544" t="s">
        <v>9286</v>
      </c>
      <c r="I5106" s="293" t="s">
        <v>164</v>
      </c>
      <c r="J5106" s="256" t="s">
        <v>9309</v>
      </c>
      <c r="K5106" s="293" t="s">
        <v>1749</v>
      </c>
      <c r="L5106" s="251" t="s">
        <v>9307</v>
      </c>
      <c r="M5106" s="298" t="s">
        <v>6312</v>
      </c>
      <c r="N5106" s="353">
        <v>660</v>
      </c>
      <c r="O5106" s="296"/>
      <c r="P5106" s="297"/>
      <c r="Q5106" s="293"/>
      <c r="R5106" s="293"/>
      <c r="S5106" s="293"/>
    </row>
    <row r="5107" spans="2:19" ht="15">
      <c r="B5107" s="247">
        <f t="shared" si="71"/>
        <v>8412</v>
      </c>
      <c r="C5107" s="293" t="s">
        <v>7253</v>
      </c>
      <c r="D5107" s="294" t="s">
        <v>7288</v>
      </c>
      <c r="E5107" s="455">
        <v>13888</v>
      </c>
      <c r="F5107" s="293" t="s">
        <v>255</v>
      </c>
      <c r="G5107" s="293" t="s">
        <v>7</v>
      </c>
      <c r="H5107" s="544" t="s">
        <v>9287</v>
      </c>
      <c r="I5107" s="293" t="s">
        <v>164</v>
      </c>
      <c r="J5107" s="256" t="s">
        <v>9310</v>
      </c>
      <c r="K5107" s="293" t="s">
        <v>1774</v>
      </c>
      <c r="L5107" s="251" t="s">
        <v>9308</v>
      </c>
      <c r="M5107" s="298" t="s">
        <v>7287</v>
      </c>
      <c r="N5107" s="353">
        <v>767</v>
      </c>
      <c r="O5107" s="296"/>
      <c r="P5107" s="297"/>
      <c r="Q5107" s="293"/>
      <c r="R5107" s="293"/>
      <c r="S5107" s="293"/>
    </row>
    <row r="5108" spans="2:19" ht="15">
      <c r="B5108" s="247" t="s">
        <v>9352</v>
      </c>
      <c r="C5108" s="293" t="s">
        <v>429</v>
      </c>
      <c r="D5108" s="294" t="s">
        <v>4958</v>
      </c>
      <c r="E5108" s="267">
        <v>1000</v>
      </c>
      <c r="F5108" s="293" t="s">
        <v>198</v>
      </c>
      <c r="G5108" s="293" t="s">
        <v>4314</v>
      </c>
      <c r="H5108" s="544">
        <v>45881</v>
      </c>
      <c r="I5108" s="293" t="s">
        <v>383</v>
      </c>
      <c r="J5108" s="256" t="s">
        <v>383</v>
      </c>
      <c r="K5108" s="293" t="s">
        <v>1749</v>
      </c>
      <c r="L5108" s="251">
        <v>38592</v>
      </c>
      <c r="M5108" s="298" t="s">
        <v>4955</v>
      </c>
      <c r="N5108" s="353">
        <v>573</v>
      </c>
      <c r="O5108" s="296"/>
      <c r="P5108" s="297"/>
      <c r="Q5108" s="293"/>
      <c r="R5108" s="293"/>
      <c r="S5108" s="293"/>
    </row>
    <row r="5109" spans="2:19" ht="15">
      <c r="B5109" s="247">
        <f>B5107+1</f>
        <v>8413</v>
      </c>
      <c r="C5109" s="293" t="s">
        <v>429</v>
      </c>
      <c r="D5109" s="294" t="s">
        <v>9313</v>
      </c>
      <c r="E5109" s="455">
        <v>2275</v>
      </c>
      <c r="F5109" s="293" t="s">
        <v>303</v>
      </c>
      <c r="G5109" s="293" t="s">
        <v>7</v>
      </c>
      <c r="H5109" s="544" t="s">
        <v>9289</v>
      </c>
      <c r="I5109" s="293" t="s">
        <v>164</v>
      </c>
      <c r="J5109" s="256" t="s">
        <v>9315</v>
      </c>
      <c r="K5109" s="293" t="s">
        <v>1775</v>
      </c>
      <c r="L5109" s="251" t="s">
        <v>9291</v>
      </c>
      <c r="M5109" s="298" t="s">
        <v>9312</v>
      </c>
      <c r="N5109" s="353">
        <v>872</v>
      </c>
      <c r="O5109" s="296"/>
      <c r="P5109" s="297"/>
      <c r="Q5109" s="293"/>
      <c r="R5109" s="293"/>
      <c r="S5109" s="293"/>
    </row>
    <row r="5110" spans="2:19" ht="15">
      <c r="B5110" s="247">
        <f t="shared" si="71"/>
        <v>8414</v>
      </c>
      <c r="C5110" s="293" t="s">
        <v>294</v>
      </c>
      <c r="D5110" s="294" t="s">
        <v>8448</v>
      </c>
      <c r="E5110" s="455">
        <v>8000</v>
      </c>
      <c r="F5110" s="293" t="s">
        <v>255</v>
      </c>
      <c r="G5110" s="293" t="s">
        <v>7</v>
      </c>
      <c r="H5110" s="544" t="s">
        <v>9317</v>
      </c>
      <c r="I5110" s="293" t="s">
        <v>257</v>
      </c>
      <c r="J5110" s="256" t="s">
        <v>9249</v>
      </c>
      <c r="K5110" s="293" t="s">
        <v>1774</v>
      </c>
      <c r="L5110" s="251" t="s">
        <v>9319</v>
      </c>
      <c r="M5110" s="298" t="s">
        <v>8447</v>
      </c>
      <c r="N5110" s="353">
        <v>840</v>
      </c>
      <c r="O5110" s="296"/>
      <c r="P5110" s="297"/>
      <c r="Q5110" s="293"/>
      <c r="R5110" s="293"/>
      <c r="S5110" s="293"/>
    </row>
    <row r="5111" spans="2:19" ht="15">
      <c r="B5111" s="247">
        <f t="shared" si="71"/>
        <v>8415</v>
      </c>
      <c r="C5111" s="293" t="s">
        <v>429</v>
      </c>
      <c r="D5111" s="294" t="s">
        <v>106</v>
      </c>
      <c r="E5111" s="455">
        <v>6800</v>
      </c>
      <c r="F5111" s="293" t="s">
        <v>198</v>
      </c>
      <c r="G5111" s="293" t="s">
        <v>7</v>
      </c>
      <c r="H5111" s="544" t="s">
        <v>9317</v>
      </c>
      <c r="I5111" s="293" t="s">
        <v>383</v>
      </c>
      <c r="J5111" s="256" t="s">
        <v>285</v>
      </c>
      <c r="K5111" s="293" t="s">
        <v>1749</v>
      </c>
      <c r="L5111" s="251" t="s">
        <v>9320</v>
      </c>
      <c r="M5111" s="298" t="s">
        <v>107</v>
      </c>
      <c r="N5111" s="353">
        <v>463</v>
      </c>
      <c r="O5111" s="296"/>
      <c r="P5111" s="297"/>
      <c r="Q5111" s="293"/>
      <c r="R5111" s="293"/>
      <c r="S5111" s="293"/>
    </row>
    <row r="5112" spans="2:19" ht="15">
      <c r="B5112" s="247">
        <f t="shared" si="71"/>
        <v>8416</v>
      </c>
      <c r="C5112" s="293" t="s">
        <v>429</v>
      </c>
      <c r="D5112" s="294" t="s">
        <v>8203</v>
      </c>
      <c r="E5112" s="455">
        <v>700</v>
      </c>
      <c r="F5112" s="293" t="s">
        <v>865</v>
      </c>
      <c r="G5112" s="293" t="s">
        <v>1875</v>
      </c>
      <c r="H5112" s="544" t="s">
        <v>9318</v>
      </c>
      <c r="I5112" s="293" t="s">
        <v>402</v>
      </c>
      <c r="J5112" s="256" t="s">
        <v>9322</v>
      </c>
      <c r="K5112" s="293" t="s">
        <v>1770</v>
      </c>
      <c r="L5112" s="251" t="s">
        <v>9321</v>
      </c>
      <c r="M5112" s="298" t="s">
        <v>8202</v>
      </c>
      <c r="N5112" s="353">
        <v>818</v>
      </c>
      <c r="O5112" s="296"/>
      <c r="P5112" s="297"/>
      <c r="Q5112" s="293"/>
      <c r="R5112" s="293"/>
      <c r="S5112" s="293"/>
    </row>
    <row r="5113" spans="2:19" ht="15">
      <c r="B5113" s="247">
        <f t="shared" si="71"/>
        <v>8417</v>
      </c>
      <c r="C5113" s="293" t="s">
        <v>429</v>
      </c>
      <c r="D5113" s="294" t="s">
        <v>6587</v>
      </c>
      <c r="E5113" s="455">
        <v>10000</v>
      </c>
      <c r="F5113" s="293" t="s">
        <v>163</v>
      </c>
      <c r="G5113" s="293" t="s">
        <v>7</v>
      </c>
      <c r="H5113" s="544" t="s">
        <v>9324</v>
      </c>
      <c r="I5113" s="293" t="s">
        <v>164</v>
      </c>
      <c r="J5113" s="256" t="s">
        <v>9326</v>
      </c>
      <c r="K5113" s="293" t="s">
        <v>1751</v>
      </c>
      <c r="L5113" s="251" t="s">
        <v>9325</v>
      </c>
      <c r="M5113" s="298" t="s">
        <v>5689</v>
      </c>
      <c r="N5113" s="353">
        <v>694</v>
      </c>
      <c r="O5113" s="296"/>
      <c r="P5113" s="297"/>
      <c r="Q5113" s="293"/>
      <c r="R5113" s="293"/>
      <c r="S5113" s="293"/>
    </row>
    <row r="5114" spans="2:19" ht="18">
      <c r="B5114" s="247">
        <f t="shared" si="71"/>
        <v>8418</v>
      </c>
      <c r="C5114" s="103" t="s">
        <v>429</v>
      </c>
      <c r="D5114" s="620" t="s">
        <v>6585</v>
      </c>
      <c r="E5114" s="623">
        <v>10000</v>
      </c>
      <c r="F5114" s="622" t="s">
        <v>163</v>
      </c>
      <c r="G5114" s="227" t="s">
        <v>7</v>
      </c>
      <c r="H5114" s="622" t="s">
        <v>9324</v>
      </c>
      <c r="I5114" s="135" t="s">
        <v>164</v>
      </c>
      <c r="J5114" s="256" t="s">
        <v>9326</v>
      </c>
      <c r="K5114" s="103" t="s">
        <v>1751</v>
      </c>
      <c r="L5114" s="102" t="s">
        <v>9325</v>
      </c>
      <c r="M5114" s="103" t="s">
        <v>6584</v>
      </c>
      <c r="N5114">
        <v>693</v>
      </c>
      <c r="O5114" s="296"/>
      <c r="P5114" s="297"/>
      <c r="Q5114" s="293"/>
      <c r="R5114" s="293"/>
      <c r="S5114" s="293"/>
    </row>
    <row r="5115" spans="2:19" ht="15">
      <c r="B5115" s="247">
        <f t="shared" si="71"/>
        <v>8419</v>
      </c>
      <c r="C5115" s="293" t="s">
        <v>429</v>
      </c>
      <c r="D5115" s="294" t="s">
        <v>6944</v>
      </c>
      <c r="E5115" s="455">
        <v>3497</v>
      </c>
      <c r="F5115" s="293" t="s">
        <v>865</v>
      </c>
      <c r="G5115" s="293" t="s">
        <v>7</v>
      </c>
      <c r="H5115" s="544" t="s">
        <v>9327</v>
      </c>
      <c r="I5115" s="293" t="s">
        <v>164</v>
      </c>
      <c r="J5115" s="256" t="s">
        <v>2632</v>
      </c>
      <c r="K5115" s="293" t="s">
        <v>1770</v>
      </c>
      <c r="L5115" s="251" t="s">
        <v>9328</v>
      </c>
      <c r="M5115" s="298" t="s">
        <v>6943</v>
      </c>
      <c r="N5115" s="353">
        <v>724</v>
      </c>
      <c r="O5115" s="296"/>
      <c r="P5115" s="297"/>
      <c r="Q5115" s="293"/>
      <c r="R5115" s="293"/>
      <c r="S5115" s="293"/>
    </row>
    <row r="5116" spans="2:19" ht="15">
      <c r="B5116" s="247">
        <f t="shared" si="71"/>
        <v>8420</v>
      </c>
      <c r="C5116" s="293" t="s">
        <v>429</v>
      </c>
      <c r="D5116" s="294" t="s">
        <v>4523</v>
      </c>
      <c r="E5116" s="455">
        <v>3000</v>
      </c>
      <c r="F5116" s="293" t="s">
        <v>865</v>
      </c>
      <c r="G5116" s="293" t="s">
        <v>7</v>
      </c>
      <c r="H5116" s="544" t="s">
        <v>9285</v>
      </c>
      <c r="I5116" s="293" t="s">
        <v>383</v>
      </c>
      <c r="J5116" s="256" t="s">
        <v>383</v>
      </c>
      <c r="K5116" s="293" t="s">
        <v>1770</v>
      </c>
      <c r="L5116" s="251" t="s">
        <v>9335</v>
      </c>
      <c r="M5116" s="298" t="s">
        <v>4522</v>
      </c>
      <c r="N5116" s="353">
        <v>496</v>
      </c>
      <c r="O5116" s="296"/>
      <c r="P5116" s="297"/>
      <c r="Q5116" s="293"/>
      <c r="R5116" s="293"/>
      <c r="S5116" s="293"/>
    </row>
    <row r="5117" spans="2:19" ht="15">
      <c r="B5117" s="247">
        <f t="shared" si="71"/>
        <v>8421</v>
      </c>
      <c r="C5117" s="293" t="s">
        <v>429</v>
      </c>
      <c r="D5117" s="294" t="s">
        <v>8245</v>
      </c>
      <c r="E5117" s="455">
        <v>3497</v>
      </c>
      <c r="F5117" s="293" t="s">
        <v>865</v>
      </c>
      <c r="G5117" s="293" t="s">
        <v>7</v>
      </c>
      <c r="H5117" s="544">
        <v>45898</v>
      </c>
      <c r="I5117" s="293" t="s">
        <v>164</v>
      </c>
      <c r="J5117" s="256" t="s">
        <v>9336</v>
      </c>
      <c r="K5117" s="293" t="s">
        <v>1770</v>
      </c>
      <c r="L5117" s="251">
        <v>51374</v>
      </c>
      <c r="M5117" s="298" t="s">
        <v>8216</v>
      </c>
      <c r="N5117" s="353">
        <v>819</v>
      </c>
      <c r="O5117" s="296"/>
      <c r="P5117" s="297"/>
      <c r="Q5117" s="293"/>
      <c r="R5117" s="293"/>
      <c r="S5117" s="293"/>
    </row>
    <row r="5118" spans="2:19" ht="15">
      <c r="B5118" s="247">
        <f t="shared" si="71"/>
        <v>8422</v>
      </c>
      <c r="C5118" s="293" t="s">
        <v>7253</v>
      </c>
      <c r="D5118" s="294" t="s">
        <v>7250</v>
      </c>
      <c r="E5118" s="455">
        <v>2700</v>
      </c>
      <c r="F5118" s="293" t="s">
        <v>255</v>
      </c>
      <c r="G5118" s="293" t="s">
        <v>7</v>
      </c>
      <c r="H5118" s="544" t="s">
        <v>9342</v>
      </c>
      <c r="I5118" s="293" t="s">
        <v>383</v>
      </c>
      <c r="J5118" s="256" t="s">
        <v>358</v>
      </c>
      <c r="K5118" s="293" t="s">
        <v>1774</v>
      </c>
      <c r="L5118" s="251" t="s">
        <v>9344</v>
      </c>
      <c r="M5118" s="298" t="s">
        <v>7249</v>
      </c>
      <c r="N5118" s="353">
        <v>773</v>
      </c>
      <c r="O5118" s="296"/>
      <c r="P5118" s="297"/>
      <c r="Q5118" s="293"/>
      <c r="R5118" s="293"/>
      <c r="S5118" s="293"/>
    </row>
    <row r="5119" spans="2:19" ht="15">
      <c r="B5119" s="247">
        <f t="shared" si="71"/>
        <v>8423</v>
      </c>
      <c r="C5119" s="293" t="s">
        <v>429</v>
      </c>
      <c r="D5119" s="294" t="s">
        <v>2904</v>
      </c>
      <c r="E5119" s="455">
        <v>5300</v>
      </c>
      <c r="F5119" s="293" t="s">
        <v>865</v>
      </c>
      <c r="G5119" s="293" t="s">
        <v>7</v>
      </c>
      <c r="H5119" s="544" t="s">
        <v>9342</v>
      </c>
      <c r="I5119" s="293" t="s">
        <v>383</v>
      </c>
      <c r="J5119" s="256" t="s">
        <v>4029</v>
      </c>
      <c r="K5119" s="293" t="s">
        <v>1770</v>
      </c>
      <c r="L5119" s="251" t="s">
        <v>9347</v>
      </c>
      <c r="M5119" s="298" t="s">
        <v>2903</v>
      </c>
      <c r="N5119" s="353">
        <v>431</v>
      </c>
      <c r="O5119" s="296"/>
      <c r="P5119" s="297"/>
      <c r="Q5119" s="293"/>
      <c r="R5119" s="293"/>
      <c r="S5119" s="293"/>
    </row>
    <row r="5120" spans="2:19" ht="15">
      <c r="B5120" s="247">
        <f t="shared" si="71"/>
        <v>8424</v>
      </c>
      <c r="C5120" s="293" t="s">
        <v>429</v>
      </c>
      <c r="D5120" s="294" t="s">
        <v>420</v>
      </c>
      <c r="E5120" s="455">
        <v>3500</v>
      </c>
      <c r="F5120" s="293" t="s">
        <v>198</v>
      </c>
      <c r="G5120" s="293" t="s">
        <v>4436</v>
      </c>
      <c r="H5120" s="544" t="s">
        <v>9342</v>
      </c>
      <c r="I5120" s="293" t="s">
        <v>383</v>
      </c>
      <c r="J5120" s="256" t="s">
        <v>2972</v>
      </c>
      <c r="K5120" s="293" t="s">
        <v>1749</v>
      </c>
      <c r="L5120" s="251" t="s">
        <v>9348</v>
      </c>
      <c r="M5120" s="298" t="s">
        <v>1457</v>
      </c>
      <c r="N5120" s="353">
        <v>462</v>
      </c>
      <c r="O5120" s="296"/>
      <c r="P5120" s="297"/>
      <c r="Q5120" s="293"/>
      <c r="R5120" s="293"/>
      <c r="S5120" s="293"/>
    </row>
    <row r="5121" spans="2:19" ht="15">
      <c r="B5121" s="247">
        <f t="shared" si="71"/>
        <v>8425</v>
      </c>
      <c r="C5121" s="293" t="s">
        <v>7253</v>
      </c>
      <c r="D5121" s="294" t="s">
        <v>7282</v>
      </c>
      <c r="E5121" s="455">
        <v>2125</v>
      </c>
      <c r="F5121" s="293" t="s">
        <v>255</v>
      </c>
      <c r="G5121" s="293" t="s">
        <v>1875</v>
      </c>
      <c r="H5121" s="544" t="s">
        <v>9342</v>
      </c>
      <c r="I5121" s="293" t="s">
        <v>383</v>
      </c>
      <c r="J5121" s="256" t="s">
        <v>7541</v>
      </c>
      <c r="K5121" s="293" t="s">
        <v>1774</v>
      </c>
      <c r="L5121" s="251" t="s">
        <v>9349</v>
      </c>
      <c r="M5121" s="298" t="s">
        <v>7281</v>
      </c>
      <c r="N5121" s="353">
        <v>771</v>
      </c>
      <c r="O5121" s="296"/>
      <c r="P5121" s="297"/>
      <c r="Q5121" s="293"/>
      <c r="R5121" s="293"/>
      <c r="S5121" s="293"/>
    </row>
    <row r="5122" spans="2:19" ht="15">
      <c r="B5122" s="247">
        <f t="shared" si="71"/>
        <v>8426</v>
      </c>
      <c r="C5122" s="293" t="s">
        <v>7253</v>
      </c>
      <c r="D5122" s="294" t="s">
        <v>9323</v>
      </c>
      <c r="E5122" s="455">
        <v>3497</v>
      </c>
      <c r="F5122" s="293" t="s">
        <v>198</v>
      </c>
      <c r="G5122" s="293" t="s">
        <v>5631</v>
      </c>
      <c r="H5122" s="544">
        <v>45870</v>
      </c>
      <c r="I5122" s="293" t="s">
        <v>164</v>
      </c>
      <c r="J5122" s="256" t="s">
        <v>2488</v>
      </c>
      <c r="K5122" s="293" t="s">
        <v>1749</v>
      </c>
      <c r="L5122" s="251">
        <v>523846</v>
      </c>
      <c r="M5122" s="298" t="s">
        <v>8825</v>
      </c>
      <c r="N5122" s="353">
        <v>860</v>
      </c>
      <c r="O5122" s="296"/>
      <c r="P5122" s="297"/>
      <c r="Q5122" s="293"/>
      <c r="R5122" s="293"/>
      <c r="S5122" s="293"/>
    </row>
    <row r="5123" spans="2:19" ht="15">
      <c r="B5123" s="247">
        <f t="shared" si="71"/>
        <v>8427</v>
      </c>
      <c r="C5123" s="293" t="s">
        <v>429</v>
      </c>
      <c r="D5123" s="294" t="s">
        <v>8742</v>
      </c>
      <c r="E5123" s="455">
        <v>2275</v>
      </c>
      <c r="F5123" s="293" t="s">
        <v>303</v>
      </c>
      <c r="G5123" s="293" t="s">
        <v>7</v>
      </c>
      <c r="H5123" s="544" t="s">
        <v>9342</v>
      </c>
      <c r="I5123" s="293" t="s">
        <v>383</v>
      </c>
      <c r="J5123" s="256" t="s">
        <v>3829</v>
      </c>
      <c r="K5123" s="293" t="s">
        <v>1775</v>
      </c>
      <c r="L5123" s="251" t="s">
        <v>9351</v>
      </c>
      <c r="M5123" s="298" t="s">
        <v>8576</v>
      </c>
      <c r="N5123" s="353">
        <v>846</v>
      </c>
      <c r="O5123" s="296"/>
      <c r="P5123" s="297"/>
      <c r="Q5123" s="293"/>
      <c r="R5123" s="293"/>
      <c r="S5123" s="293"/>
    </row>
    <row r="5124" spans="2:19" ht="15">
      <c r="B5124" s="247">
        <f t="shared" si="71"/>
        <v>8428</v>
      </c>
      <c r="C5124" s="293" t="s">
        <v>429</v>
      </c>
      <c r="D5124" s="294" t="s">
        <v>4958</v>
      </c>
      <c r="E5124" s="267">
        <v>1200</v>
      </c>
      <c r="F5124" s="293" t="s">
        <v>198</v>
      </c>
      <c r="G5124" s="293" t="s">
        <v>4314</v>
      </c>
      <c r="H5124" s="544">
        <v>45902</v>
      </c>
      <c r="I5124" s="293" t="s">
        <v>383</v>
      </c>
      <c r="J5124" s="256" t="s">
        <v>383</v>
      </c>
      <c r="K5124" s="293" t="s">
        <v>1749</v>
      </c>
      <c r="L5124" s="251">
        <v>281315</v>
      </c>
      <c r="M5124" s="298" t="s">
        <v>4955</v>
      </c>
      <c r="N5124" s="353">
        <v>573</v>
      </c>
      <c r="O5124" s="296"/>
      <c r="P5124" s="297"/>
      <c r="Q5124" s="293"/>
      <c r="R5124" s="293"/>
      <c r="S5124" s="293"/>
    </row>
    <row r="5125" spans="2:19" ht="15">
      <c r="B5125" s="247">
        <f t="shared" si="71"/>
        <v>8429</v>
      </c>
      <c r="C5125" s="293" t="s">
        <v>5557</v>
      </c>
      <c r="D5125" s="294" t="s">
        <v>6487</v>
      </c>
      <c r="E5125" s="455">
        <v>2275</v>
      </c>
      <c r="F5125" s="293" t="s">
        <v>163</v>
      </c>
      <c r="G5125" s="293" t="s">
        <v>4314</v>
      </c>
      <c r="H5125" s="544">
        <v>45902</v>
      </c>
      <c r="I5125" s="293" t="s">
        <v>164</v>
      </c>
      <c r="J5125" s="256" t="s">
        <v>3020</v>
      </c>
      <c r="K5125" s="293" t="s">
        <v>2038</v>
      </c>
      <c r="L5125" s="251" t="s">
        <v>9361</v>
      </c>
      <c r="M5125" s="298" t="s">
        <v>6486</v>
      </c>
      <c r="N5125" s="353">
        <v>685</v>
      </c>
      <c r="O5125" s="296"/>
      <c r="P5125" s="297"/>
      <c r="Q5125" s="293"/>
      <c r="R5125" s="293"/>
      <c r="S5125" s="293"/>
    </row>
    <row r="5126" spans="2:19" ht="15">
      <c r="B5126" s="247">
        <f t="shared" si="71"/>
        <v>8430</v>
      </c>
      <c r="C5126" s="293" t="s">
        <v>429</v>
      </c>
      <c r="D5126" s="294" t="s">
        <v>2038</v>
      </c>
      <c r="E5126" s="267">
        <v>3500</v>
      </c>
      <c r="F5126" s="293" t="s">
        <v>2038</v>
      </c>
      <c r="G5126" s="293" t="s">
        <v>7</v>
      </c>
      <c r="H5126" s="544">
        <v>45902</v>
      </c>
      <c r="I5126" s="293" t="s">
        <v>383</v>
      </c>
      <c r="J5126" s="256"/>
      <c r="K5126" s="293" t="s">
        <v>2038</v>
      </c>
      <c r="L5126" s="251" t="s">
        <v>9362</v>
      </c>
      <c r="M5126" s="298" t="s">
        <v>2834</v>
      </c>
      <c r="N5126" s="353">
        <v>411</v>
      </c>
      <c r="O5126" s="296"/>
      <c r="P5126" s="297"/>
      <c r="Q5126" s="293"/>
      <c r="R5126" s="293"/>
      <c r="S5126" s="293"/>
    </row>
    <row r="5127" spans="2:19" ht="15">
      <c r="B5127" s="247">
        <f t="shared" si="71"/>
        <v>8431</v>
      </c>
      <c r="C5127" s="293" t="s">
        <v>7253</v>
      </c>
      <c r="D5127" s="294" t="s">
        <v>7264</v>
      </c>
      <c r="E5127" s="267">
        <v>5534</v>
      </c>
      <c r="F5127" s="293" t="s">
        <v>255</v>
      </c>
      <c r="G5127" s="293" t="s">
        <v>7</v>
      </c>
      <c r="H5127" s="544">
        <v>45902</v>
      </c>
      <c r="I5127" s="293" t="s">
        <v>383</v>
      </c>
      <c r="J5127" s="256" t="s">
        <v>2972</v>
      </c>
      <c r="K5127" s="293" t="s">
        <v>1774</v>
      </c>
      <c r="L5127" s="251" t="s">
        <v>9363</v>
      </c>
      <c r="M5127" s="298" t="s">
        <v>7263</v>
      </c>
      <c r="N5127" s="353">
        <v>766</v>
      </c>
      <c r="O5127" s="296"/>
      <c r="P5127" s="297"/>
      <c r="Q5127" s="293"/>
      <c r="R5127" s="293"/>
      <c r="S5127" s="293"/>
    </row>
    <row r="5128" spans="2:19" ht="15">
      <c r="B5128" s="247">
        <f t="shared" si="71"/>
        <v>8432</v>
      </c>
      <c r="C5128" s="293" t="s">
        <v>7253</v>
      </c>
      <c r="D5128" s="294" t="s">
        <v>7279</v>
      </c>
      <c r="E5128" s="267">
        <v>1100</v>
      </c>
      <c r="F5128" s="293" t="s">
        <v>255</v>
      </c>
      <c r="G5128" s="293" t="s">
        <v>7</v>
      </c>
      <c r="H5128" s="544">
        <v>45902</v>
      </c>
      <c r="I5128" s="293" t="s">
        <v>383</v>
      </c>
      <c r="J5128" s="256" t="s">
        <v>2972</v>
      </c>
      <c r="K5128" s="293" t="s">
        <v>1774</v>
      </c>
      <c r="L5128" s="251" t="s">
        <v>9364</v>
      </c>
      <c r="M5128" s="298" t="s">
        <v>7278</v>
      </c>
      <c r="N5128" s="353">
        <v>774</v>
      </c>
      <c r="O5128" s="296"/>
      <c r="P5128" s="297"/>
      <c r="Q5128" s="293"/>
      <c r="R5128" s="293"/>
      <c r="S5128" s="293"/>
    </row>
    <row r="5129" spans="2:19" ht="15">
      <c r="B5129" s="247">
        <f t="shared" si="71"/>
        <v>8433</v>
      </c>
      <c r="C5129" s="293" t="s">
        <v>429</v>
      </c>
      <c r="D5129" s="294" t="s">
        <v>6381</v>
      </c>
      <c r="E5129" s="455">
        <v>5200</v>
      </c>
      <c r="F5129" s="293" t="s">
        <v>198</v>
      </c>
      <c r="G5129" s="293" t="s">
        <v>4314</v>
      </c>
      <c r="H5129" s="544">
        <v>45903</v>
      </c>
      <c r="I5129" s="293" t="s">
        <v>164</v>
      </c>
      <c r="J5129" s="256" t="s">
        <v>3496</v>
      </c>
      <c r="K5129" s="293" t="s">
        <v>1749</v>
      </c>
      <c r="L5129" s="251">
        <v>962515</v>
      </c>
      <c r="M5129" s="298" t="s">
        <v>6380</v>
      </c>
      <c r="N5129" s="353">
        <v>676</v>
      </c>
      <c r="O5129" s="296"/>
      <c r="P5129" s="297"/>
      <c r="Q5129" s="293"/>
      <c r="R5129" s="293"/>
      <c r="S5129" s="293"/>
    </row>
    <row r="5130" spans="2:19" ht="15">
      <c r="B5130" s="247">
        <f t="shared" si="71"/>
        <v>8434</v>
      </c>
      <c r="C5130" s="293" t="s">
        <v>429</v>
      </c>
      <c r="D5130" s="294" t="s">
        <v>8578</v>
      </c>
      <c r="E5130" s="455">
        <v>2275</v>
      </c>
      <c r="F5130" s="293" t="s">
        <v>303</v>
      </c>
      <c r="G5130" s="293" t="s">
        <v>7</v>
      </c>
      <c r="H5130" s="544" t="s">
        <v>9365</v>
      </c>
      <c r="I5130" s="293" t="s">
        <v>164</v>
      </c>
      <c r="J5130" s="256" t="s">
        <v>3829</v>
      </c>
      <c r="K5130" s="293" t="s">
        <v>1775</v>
      </c>
      <c r="L5130" s="251" t="s">
        <v>9368</v>
      </c>
      <c r="M5130" s="298" t="s">
        <v>8587</v>
      </c>
      <c r="N5130" s="353">
        <v>847</v>
      </c>
      <c r="O5130" s="296"/>
      <c r="P5130" s="297"/>
      <c r="Q5130" s="293"/>
      <c r="R5130" s="293"/>
      <c r="S5130" s="293"/>
    </row>
    <row r="5131" spans="2:19" ht="15">
      <c r="B5131" s="247">
        <f t="shared" si="71"/>
        <v>8435</v>
      </c>
      <c r="C5131" s="293" t="s">
        <v>429</v>
      </c>
      <c r="D5131" s="294" t="s">
        <v>8203</v>
      </c>
      <c r="E5131" s="455">
        <v>3497</v>
      </c>
      <c r="F5131" s="293" t="s">
        <v>865</v>
      </c>
      <c r="G5131" s="293" t="s">
        <v>7</v>
      </c>
      <c r="H5131" s="544" t="s">
        <v>9365</v>
      </c>
      <c r="I5131" s="293" t="s">
        <v>164</v>
      </c>
      <c r="J5131" s="256" t="s">
        <v>3188</v>
      </c>
      <c r="K5131" s="293" t="s">
        <v>1770</v>
      </c>
      <c r="L5131" s="251" t="s">
        <v>9369</v>
      </c>
      <c r="M5131" s="298" t="s">
        <v>8202</v>
      </c>
      <c r="N5131" s="353">
        <v>818</v>
      </c>
      <c r="O5131" s="296"/>
      <c r="P5131" s="297"/>
      <c r="Q5131" s="293"/>
      <c r="R5131" s="293"/>
      <c r="S5131" s="293"/>
    </row>
    <row r="5132" spans="2:19" ht="15">
      <c r="B5132" s="247">
        <f t="shared" si="71"/>
        <v>8436</v>
      </c>
      <c r="C5132" s="293" t="s">
        <v>429</v>
      </c>
      <c r="D5132" s="294" t="s">
        <v>4523</v>
      </c>
      <c r="E5132" s="455">
        <v>2000</v>
      </c>
      <c r="F5132" s="293" t="s">
        <v>865</v>
      </c>
      <c r="G5132" s="293" t="s">
        <v>1875</v>
      </c>
      <c r="H5132" s="544" t="s">
        <v>9365</v>
      </c>
      <c r="I5132" s="293" t="s">
        <v>383</v>
      </c>
      <c r="J5132" s="256" t="s">
        <v>383</v>
      </c>
      <c r="K5132" s="293" t="s">
        <v>1770</v>
      </c>
      <c r="L5132" s="251" t="s">
        <v>9370</v>
      </c>
      <c r="M5132" s="298" t="s">
        <v>4522</v>
      </c>
      <c r="N5132" s="353">
        <v>496</v>
      </c>
      <c r="O5132" s="296"/>
      <c r="P5132" s="297"/>
      <c r="Q5132" s="293"/>
      <c r="R5132" s="293"/>
      <c r="S5132" s="293"/>
    </row>
    <row r="5133" spans="2:19" ht="15">
      <c r="B5133" s="247" t="s">
        <v>9387</v>
      </c>
      <c r="C5133" s="293" t="s">
        <v>429</v>
      </c>
      <c r="D5133" s="294" t="s">
        <v>5381</v>
      </c>
      <c r="E5133" s="267">
        <v>9000</v>
      </c>
      <c r="F5133" s="293" t="s">
        <v>518</v>
      </c>
      <c r="G5133" s="293" t="s">
        <v>4314</v>
      </c>
      <c r="H5133" s="544">
        <v>45904</v>
      </c>
      <c r="I5133" s="293" t="s">
        <v>634</v>
      </c>
      <c r="J5133" s="256" t="s">
        <v>285</v>
      </c>
      <c r="K5133" s="293" t="s">
        <v>1771</v>
      </c>
      <c r="L5133" s="251">
        <v>1</v>
      </c>
      <c r="M5133" s="298" t="s">
        <v>5391</v>
      </c>
      <c r="N5133" s="353">
        <v>593</v>
      </c>
      <c r="O5133" s="296"/>
      <c r="P5133" s="297"/>
      <c r="Q5133" s="293"/>
      <c r="R5133" s="293"/>
      <c r="S5133" s="293"/>
    </row>
    <row r="5134" spans="2:19" ht="15">
      <c r="B5134" s="247">
        <f>B5132+1</f>
        <v>8437</v>
      </c>
      <c r="C5134" s="293" t="s">
        <v>7253</v>
      </c>
      <c r="D5134" s="294" t="s">
        <v>9323</v>
      </c>
      <c r="E5134" s="455">
        <v>3497</v>
      </c>
      <c r="F5134" s="293" t="s">
        <v>198</v>
      </c>
      <c r="G5134" s="293" t="s">
        <v>7</v>
      </c>
      <c r="H5134" s="544" t="s">
        <v>9383</v>
      </c>
      <c r="I5134" s="293" t="s">
        <v>164</v>
      </c>
      <c r="J5134" s="256" t="s">
        <v>2402</v>
      </c>
      <c r="K5134" s="293" t="s">
        <v>1749</v>
      </c>
      <c r="L5134" s="251" t="s">
        <v>9388</v>
      </c>
      <c r="M5134" s="298" t="s">
        <v>8825</v>
      </c>
      <c r="N5134" s="353">
        <v>860</v>
      </c>
      <c r="O5134" s="296"/>
      <c r="P5134" s="297"/>
      <c r="Q5134" s="293"/>
      <c r="R5134" s="293"/>
      <c r="S5134" s="293"/>
    </row>
    <row r="5135" spans="2:19" ht="15">
      <c r="B5135" s="247">
        <f t="shared" si="71"/>
        <v>8438</v>
      </c>
      <c r="C5135" s="293" t="s">
        <v>429</v>
      </c>
      <c r="D5135" s="294" t="s">
        <v>420</v>
      </c>
      <c r="E5135" s="455">
        <v>1900</v>
      </c>
      <c r="F5135" s="293" t="s">
        <v>198</v>
      </c>
      <c r="G5135" s="293" t="s">
        <v>4436</v>
      </c>
      <c r="H5135" s="544" t="s">
        <v>9383</v>
      </c>
      <c r="I5135" s="293" t="s">
        <v>383</v>
      </c>
      <c r="J5135" s="256" t="s">
        <v>2972</v>
      </c>
      <c r="K5135" s="293" t="s">
        <v>1749</v>
      </c>
      <c r="L5135" s="251" t="s">
        <v>9389</v>
      </c>
      <c r="M5135" s="298" t="s">
        <v>1457</v>
      </c>
      <c r="N5135" s="353">
        <v>462</v>
      </c>
      <c r="O5135" s="296"/>
      <c r="P5135" s="297"/>
      <c r="Q5135" s="293"/>
      <c r="R5135" s="293"/>
      <c r="S5135" s="293"/>
    </row>
    <row r="5136" spans="2:19" ht="15">
      <c r="B5136" s="247">
        <f t="shared" si="71"/>
        <v>8439</v>
      </c>
      <c r="C5136" s="293" t="s">
        <v>429</v>
      </c>
      <c r="D5136" s="294" t="s">
        <v>8376</v>
      </c>
      <c r="E5136" s="455">
        <v>2497</v>
      </c>
      <c r="F5136" s="293" t="s">
        <v>198</v>
      </c>
      <c r="G5136" s="293" t="s">
        <v>7325</v>
      </c>
      <c r="H5136" s="544" t="s">
        <v>9383</v>
      </c>
      <c r="I5136" s="293" t="s">
        <v>164</v>
      </c>
      <c r="J5136" s="256" t="s">
        <v>9393</v>
      </c>
      <c r="K5136" s="293" t="s">
        <v>1749</v>
      </c>
      <c r="L5136" s="251" t="s">
        <v>9390</v>
      </c>
      <c r="M5136" s="298" t="s">
        <v>8375</v>
      </c>
      <c r="N5136" s="353">
        <v>831</v>
      </c>
      <c r="O5136" s="296"/>
      <c r="P5136" s="297"/>
      <c r="Q5136" s="293"/>
      <c r="R5136" s="293"/>
      <c r="S5136" s="293"/>
    </row>
    <row r="5137" spans="2:19" ht="15">
      <c r="B5137" s="247">
        <f t="shared" si="71"/>
        <v>8440</v>
      </c>
      <c r="C5137" s="293" t="s">
        <v>429</v>
      </c>
      <c r="D5137" s="294" t="s">
        <v>8376</v>
      </c>
      <c r="E5137" s="455">
        <v>2275</v>
      </c>
      <c r="F5137" s="293" t="s">
        <v>295</v>
      </c>
      <c r="G5137" s="293" t="s">
        <v>7325</v>
      </c>
      <c r="H5137" s="544" t="s">
        <v>9383</v>
      </c>
      <c r="I5137" s="293" t="s">
        <v>164</v>
      </c>
      <c r="J5137" s="256" t="s">
        <v>6188</v>
      </c>
      <c r="K5137" s="293" t="s">
        <v>1769</v>
      </c>
      <c r="L5137" s="251" t="s">
        <v>9391</v>
      </c>
      <c r="M5137" s="298" t="s">
        <v>8375</v>
      </c>
      <c r="N5137" s="353">
        <v>865</v>
      </c>
      <c r="O5137" s="296"/>
      <c r="P5137" s="297"/>
      <c r="Q5137" s="293"/>
      <c r="R5137" s="293"/>
      <c r="S5137" s="293"/>
    </row>
    <row r="5138" spans="2:19" ht="15">
      <c r="B5138" s="247">
        <f t="shared" si="71"/>
        <v>8441</v>
      </c>
      <c r="C5138" s="293" t="s">
        <v>429</v>
      </c>
      <c r="D5138" s="294" t="s">
        <v>9372</v>
      </c>
      <c r="E5138" s="455">
        <v>1800.35</v>
      </c>
      <c r="F5138" s="293" t="s">
        <v>518</v>
      </c>
      <c r="G5138" s="293" t="s">
        <v>7</v>
      </c>
      <c r="H5138" s="544" t="s">
        <v>9383</v>
      </c>
      <c r="I5138" s="293" t="s">
        <v>164</v>
      </c>
      <c r="J5138" s="256" t="s">
        <v>4319</v>
      </c>
      <c r="K5138" s="293" t="s">
        <v>1771</v>
      </c>
      <c r="L5138" s="251" t="s">
        <v>9392</v>
      </c>
      <c r="M5138" s="298" t="s">
        <v>9380</v>
      </c>
      <c r="N5138" s="353">
        <v>878</v>
      </c>
      <c r="O5138" s="296"/>
      <c r="P5138" s="297"/>
      <c r="Q5138" s="293"/>
      <c r="R5138" s="293"/>
      <c r="S5138" s="293"/>
    </row>
    <row r="5139" spans="2:19" ht="15">
      <c r="B5139" s="247">
        <f t="shared" si="71"/>
        <v>8442</v>
      </c>
      <c r="C5139" s="293" t="s">
        <v>429</v>
      </c>
      <c r="D5139" s="294" t="s">
        <v>6727</v>
      </c>
      <c r="E5139" s="455">
        <v>10491</v>
      </c>
      <c r="F5139" s="293" t="s">
        <v>865</v>
      </c>
      <c r="G5139" s="293" t="s">
        <v>7</v>
      </c>
      <c r="H5139" s="544" t="s">
        <v>9375</v>
      </c>
      <c r="I5139" s="293" t="s">
        <v>164</v>
      </c>
      <c r="J5139" s="256" t="s">
        <v>9433</v>
      </c>
      <c r="K5139" s="293" t="s">
        <v>1770</v>
      </c>
      <c r="L5139" s="251" t="s">
        <v>9394</v>
      </c>
      <c r="M5139" s="298" t="s">
        <v>6726</v>
      </c>
      <c r="N5139" s="353">
        <v>700</v>
      </c>
      <c r="O5139" s="296"/>
      <c r="P5139" s="297"/>
      <c r="Q5139" s="293"/>
      <c r="R5139" s="293"/>
      <c r="S5139" s="293"/>
    </row>
    <row r="5140" spans="2:19" ht="15">
      <c r="B5140" s="247">
        <f t="shared" si="71"/>
        <v>8443</v>
      </c>
      <c r="C5140" s="293" t="s">
        <v>429</v>
      </c>
      <c r="D5140" s="294" t="s">
        <v>9236</v>
      </c>
      <c r="E5140" s="455">
        <v>1650</v>
      </c>
      <c r="F5140" s="293" t="s">
        <v>166</v>
      </c>
      <c r="G5140" s="293" t="s">
        <v>7</v>
      </c>
      <c r="H5140" s="544" t="s">
        <v>9375</v>
      </c>
      <c r="I5140" s="293" t="s">
        <v>164</v>
      </c>
      <c r="J5140" s="256" t="s">
        <v>3064</v>
      </c>
      <c r="K5140" s="293" t="s">
        <v>903</v>
      </c>
      <c r="L5140" s="251" t="s">
        <v>9395</v>
      </c>
      <c r="M5140" s="298" t="s">
        <v>9235</v>
      </c>
      <c r="N5140" s="353">
        <v>870</v>
      </c>
      <c r="O5140" s="296"/>
      <c r="P5140" s="297"/>
      <c r="Q5140" s="293"/>
      <c r="R5140" s="293"/>
      <c r="S5140" s="293"/>
    </row>
    <row r="5141" spans="2:19" ht="15">
      <c r="B5141" s="247">
        <f t="shared" si="71"/>
        <v>8444</v>
      </c>
      <c r="C5141" s="293" t="s">
        <v>7253</v>
      </c>
      <c r="D5141" s="294" t="s">
        <v>7276</v>
      </c>
      <c r="E5141" s="455">
        <v>1200</v>
      </c>
      <c r="F5141" s="293" t="s">
        <v>255</v>
      </c>
      <c r="G5141" s="293" t="s">
        <v>4436</v>
      </c>
      <c r="H5141" s="544" t="s">
        <v>9378</v>
      </c>
      <c r="I5141" s="293" t="s">
        <v>164</v>
      </c>
      <c r="J5141" s="256" t="s">
        <v>7541</v>
      </c>
      <c r="K5141" s="293" t="s">
        <v>1774</v>
      </c>
      <c r="L5141" s="251" t="s">
        <v>9396</v>
      </c>
      <c r="M5141" s="298" t="s">
        <v>7275</v>
      </c>
      <c r="N5141" s="353">
        <v>765</v>
      </c>
      <c r="O5141" s="296"/>
      <c r="P5141" s="297"/>
      <c r="Q5141" s="293"/>
      <c r="R5141" s="293"/>
      <c r="S5141" s="293"/>
    </row>
    <row r="5142" spans="2:19" ht="15">
      <c r="B5142" s="247">
        <f t="shared" si="71"/>
        <v>8445</v>
      </c>
      <c r="C5142" s="293" t="s">
        <v>429</v>
      </c>
      <c r="D5142" s="294" t="s">
        <v>6325</v>
      </c>
      <c r="E5142" s="455">
        <v>5200</v>
      </c>
      <c r="F5142" s="293" t="s">
        <v>865</v>
      </c>
      <c r="G5142" s="293" t="s">
        <v>7</v>
      </c>
      <c r="H5142" s="544" t="s">
        <v>9378</v>
      </c>
      <c r="I5142" s="293" t="s">
        <v>164</v>
      </c>
      <c r="J5142" s="256" t="s">
        <v>3613</v>
      </c>
      <c r="K5142" s="293" t="s">
        <v>1770</v>
      </c>
      <c r="L5142" s="251" t="s">
        <v>9397</v>
      </c>
      <c r="M5142" s="298" t="s">
        <v>6324</v>
      </c>
      <c r="N5142" s="353">
        <v>662</v>
      </c>
      <c r="O5142" s="296"/>
      <c r="P5142" s="297"/>
      <c r="Q5142" s="293"/>
      <c r="R5142" s="293"/>
      <c r="S5142" s="293"/>
    </row>
    <row r="5143" spans="2:19" ht="15">
      <c r="B5143" s="247">
        <f t="shared" si="71"/>
        <v>8446</v>
      </c>
      <c r="C5143" s="293" t="s">
        <v>429</v>
      </c>
      <c r="D5143" s="294" t="s">
        <v>2038</v>
      </c>
      <c r="E5143" s="455">
        <v>2000</v>
      </c>
      <c r="F5143" s="293" t="s">
        <v>2038</v>
      </c>
      <c r="G5143" s="293" t="s">
        <v>1594</v>
      </c>
      <c r="H5143" s="544" t="s">
        <v>9378</v>
      </c>
      <c r="I5143" s="293" t="s">
        <v>164</v>
      </c>
      <c r="J5143" s="256"/>
      <c r="K5143" s="293" t="s">
        <v>2038</v>
      </c>
      <c r="L5143" s="251" t="s">
        <v>9398</v>
      </c>
      <c r="M5143" s="298" t="s">
        <v>2834</v>
      </c>
      <c r="N5143" s="353">
        <v>411</v>
      </c>
      <c r="O5143" s="296"/>
      <c r="P5143" s="297"/>
      <c r="Q5143" s="293"/>
      <c r="R5143" s="293"/>
      <c r="S5143" s="293"/>
    </row>
    <row r="5144" spans="2:19" ht="15">
      <c r="B5144" s="247">
        <f t="shared" si="71"/>
        <v>8447</v>
      </c>
      <c r="C5144" s="293" t="s">
        <v>7253</v>
      </c>
      <c r="D5144" s="294" t="s">
        <v>7291</v>
      </c>
      <c r="E5144" s="455">
        <v>4390</v>
      </c>
      <c r="F5144" s="293" t="s">
        <v>255</v>
      </c>
      <c r="G5144" s="293" t="s">
        <v>7</v>
      </c>
      <c r="H5144" s="544" t="s">
        <v>9378</v>
      </c>
      <c r="I5144" s="293" t="s">
        <v>383</v>
      </c>
      <c r="J5144" s="256" t="s">
        <v>2972</v>
      </c>
      <c r="K5144" s="293" t="s">
        <v>1774</v>
      </c>
      <c r="L5144" s="251" t="s">
        <v>9399</v>
      </c>
      <c r="M5144" s="298" t="s">
        <v>7290</v>
      </c>
      <c r="N5144" s="353">
        <v>770</v>
      </c>
      <c r="O5144" s="296"/>
      <c r="P5144" s="297"/>
      <c r="Q5144" s="293"/>
      <c r="R5144" s="293"/>
      <c r="S5144" s="293"/>
    </row>
    <row r="5145" spans="2:19" ht="15">
      <c r="B5145" s="247">
        <f t="shared" si="71"/>
        <v>8448</v>
      </c>
      <c r="C5145" s="293" t="s">
        <v>429</v>
      </c>
      <c r="D5145" s="294" t="s">
        <v>4482</v>
      </c>
      <c r="E5145" s="455">
        <v>3497</v>
      </c>
      <c r="F5145" s="293" t="s">
        <v>865</v>
      </c>
      <c r="G5145" s="293" t="s">
        <v>7</v>
      </c>
      <c r="H5145" s="544" t="s">
        <v>9378</v>
      </c>
      <c r="I5145" s="293" t="s">
        <v>164</v>
      </c>
      <c r="J5145" s="256" t="s">
        <v>3188</v>
      </c>
      <c r="K5145" s="293" t="s">
        <v>1770</v>
      </c>
      <c r="L5145" s="251" t="s">
        <v>9400</v>
      </c>
      <c r="M5145" s="298" t="s">
        <v>4479</v>
      </c>
      <c r="N5145" s="353">
        <v>822</v>
      </c>
      <c r="O5145" s="296"/>
      <c r="P5145" s="297"/>
      <c r="Q5145" s="293"/>
      <c r="R5145" s="293"/>
      <c r="S5145" s="293"/>
    </row>
    <row r="5146" spans="2:19" ht="15.6">
      <c r="B5146" s="247">
        <f t="shared" ref="B5146:B5167" si="72">B5145+1</f>
        <v>8449</v>
      </c>
      <c r="C5146" s="103" t="s">
        <v>429</v>
      </c>
      <c r="D5146" s="103" t="s">
        <v>8203</v>
      </c>
      <c r="E5146" s="207">
        <v>3497</v>
      </c>
      <c r="F5146" s="103" t="s">
        <v>865</v>
      </c>
      <c r="G5146" s="86" t="s">
        <v>7</v>
      </c>
      <c r="H5146" s="103" t="s">
        <v>9365</v>
      </c>
      <c r="I5146" s="293" t="s">
        <v>164</v>
      </c>
      <c r="J5146" s="135" t="s">
        <v>3166</v>
      </c>
      <c r="K5146" s="103" t="s">
        <v>1770</v>
      </c>
      <c r="L5146" s="102" t="s">
        <v>9401</v>
      </c>
      <c r="M5146" s="103" t="s">
        <v>8202</v>
      </c>
      <c r="N5146">
        <v>818</v>
      </c>
      <c r="O5146" s="296"/>
      <c r="P5146" s="297"/>
      <c r="Q5146" s="293"/>
      <c r="R5146" s="293"/>
      <c r="S5146" s="293"/>
    </row>
    <row r="5147" spans="2:19" ht="15.6">
      <c r="B5147" s="247">
        <f t="shared" si="72"/>
        <v>8450</v>
      </c>
      <c r="C5147" s="103" t="s">
        <v>429</v>
      </c>
      <c r="D5147" s="103" t="s">
        <v>8578</v>
      </c>
      <c r="E5147" s="207">
        <v>2275</v>
      </c>
      <c r="F5147" s="103" t="s">
        <v>303</v>
      </c>
      <c r="G5147" s="86" t="s">
        <v>7</v>
      </c>
      <c r="H5147" s="103" t="s">
        <v>9365</v>
      </c>
      <c r="I5147" s="135" t="s">
        <v>164</v>
      </c>
      <c r="J5147" s="135" t="s">
        <v>9411</v>
      </c>
      <c r="K5147" s="103" t="s">
        <v>1775</v>
      </c>
      <c r="L5147" s="102" t="s">
        <v>9402</v>
      </c>
      <c r="M5147" s="103" t="s">
        <v>8587</v>
      </c>
      <c r="N5147">
        <v>847</v>
      </c>
      <c r="O5147" s="296"/>
      <c r="P5147" s="297"/>
      <c r="Q5147" s="293"/>
      <c r="R5147" s="293"/>
      <c r="S5147" s="293"/>
    </row>
    <row r="5148" spans="2:19" ht="15.6">
      <c r="B5148" s="247">
        <f t="shared" si="72"/>
        <v>8451</v>
      </c>
      <c r="C5148" s="103" t="s">
        <v>429</v>
      </c>
      <c r="D5148" s="103" t="s">
        <v>2222</v>
      </c>
      <c r="E5148" s="207">
        <v>5200</v>
      </c>
      <c r="F5148" s="103" t="s">
        <v>198</v>
      </c>
      <c r="G5148" s="86" t="s">
        <v>4436</v>
      </c>
      <c r="H5148" s="103" t="s">
        <v>9375</v>
      </c>
      <c r="I5148" s="135" t="s">
        <v>164</v>
      </c>
      <c r="J5148" s="135" t="s">
        <v>2606</v>
      </c>
      <c r="K5148" s="103" t="s">
        <v>1749</v>
      </c>
      <c r="L5148" s="102" t="s">
        <v>9432</v>
      </c>
      <c r="M5148" s="103" t="s">
        <v>2013</v>
      </c>
      <c r="N5148">
        <v>728</v>
      </c>
      <c r="O5148" s="296"/>
      <c r="P5148" s="297"/>
      <c r="Q5148" s="293"/>
      <c r="R5148" s="293"/>
      <c r="S5148" s="293"/>
    </row>
    <row r="5149" spans="2:19" ht="15.6">
      <c r="B5149" s="247">
        <f t="shared" si="72"/>
        <v>8452</v>
      </c>
      <c r="C5149" s="103" t="s">
        <v>429</v>
      </c>
      <c r="D5149" s="103" t="s">
        <v>6436</v>
      </c>
      <c r="E5149" s="207">
        <v>3555.07</v>
      </c>
      <c r="F5149" s="103" t="s">
        <v>198</v>
      </c>
      <c r="G5149" s="86" t="s">
        <v>7</v>
      </c>
      <c r="H5149" s="103" t="s">
        <v>9365</v>
      </c>
      <c r="I5149" s="135" t="s">
        <v>164</v>
      </c>
      <c r="J5149" s="135" t="s">
        <v>3496</v>
      </c>
      <c r="K5149" s="103" t="s">
        <v>1749</v>
      </c>
      <c r="L5149" s="102" t="s">
        <v>9403</v>
      </c>
      <c r="M5149" s="103" t="s">
        <v>6651</v>
      </c>
      <c r="N5149">
        <v>682</v>
      </c>
      <c r="O5149" s="296"/>
      <c r="P5149" s="297"/>
      <c r="Q5149" s="293"/>
      <c r="R5149" s="293"/>
      <c r="S5149" s="293"/>
    </row>
    <row r="5150" spans="2:19" ht="15.6">
      <c r="B5150" s="247">
        <f t="shared" si="72"/>
        <v>8453</v>
      </c>
      <c r="C5150" s="103" t="s">
        <v>429</v>
      </c>
      <c r="D5150" s="103" t="s">
        <v>767</v>
      </c>
      <c r="E5150" s="207">
        <v>3000</v>
      </c>
      <c r="F5150" s="103" t="s">
        <v>198</v>
      </c>
      <c r="G5150" s="86" t="s">
        <v>7</v>
      </c>
      <c r="H5150" s="103" t="s">
        <v>9365</v>
      </c>
      <c r="I5150" s="135" t="s">
        <v>164</v>
      </c>
      <c r="J5150" s="135" t="s">
        <v>9434</v>
      </c>
      <c r="K5150" s="103" t="s">
        <v>1749</v>
      </c>
      <c r="L5150" s="102" t="s">
        <v>9404</v>
      </c>
      <c r="M5150" s="103" t="s">
        <v>852</v>
      </c>
      <c r="N5150">
        <v>788</v>
      </c>
      <c r="O5150" s="296"/>
      <c r="P5150" s="297"/>
      <c r="Q5150" s="293"/>
      <c r="R5150" s="293"/>
      <c r="S5150" s="293"/>
    </row>
    <row r="5151" spans="2:19" ht="15">
      <c r="B5151" s="247">
        <f t="shared" si="72"/>
        <v>8454</v>
      </c>
      <c r="C5151" s="294" t="s">
        <v>294</v>
      </c>
      <c r="D5151" s="294" t="s">
        <v>7535</v>
      </c>
      <c r="E5151" s="455">
        <v>200</v>
      </c>
      <c r="F5151" s="293" t="s">
        <v>2050</v>
      </c>
      <c r="G5151" s="293" t="s">
        <v>7</v>
      </c>
      <c r="H5151" s="544" t="s">
        <v>9405</v>
      </c>
      <c r="I5151" s="293" t="s">
        <v>383</v>
      </c>
      <c r="J5151" s="256" t="s">
        <v>4408</v>
      </c>
      <c r="K5151" s="293" t="s">
        <v>1772</v>
      </c>
      <c r="L5151" s="251" t="s">
        <v>9419</v>
      </c>
      <c r="M5151" s="298" t="s">
        <v>7534</v>
      </c>
      <c r="N5151" s="353">
        <v>789</v>
      </c>
      <c r="O5151" s="296"/>
      <c r="P5151" s="297"/>
      <c r="Q5151" s="293"/>
      <c r="R5151" s="293"/>
      <c r="S5151" s="293"/>
    </row>
    <row r="5152" spans="2:19" ht="15">
      <c r="B5152" s="247">
        <f t="shared" si="72"/>
        <v>8455</v>
      </c>
      <c r="C5152" s="293" t="s">
        <v>429</v>
      </c>
      <c r="D5152" s="294" t="s">
        <v>9210</v>
      </c>
      <c r="E5152" s="599">
        <v>1650</v>
      </c>
      <c r="F5152" s="293" t="s">
        <v>166</v>
      </c>
      <c r="G5152" s="293" t="s">
        <v>7</v>
      </c>
      <c r="H5152" s="544" t="s">
        <v>9405</v>
      </c>
      <c r="I5152" s="293" t="s">
        <v>164</v>
      </c>
      <c r="J5152" s="256" t="s">
        <v>3029</v>
      </c>
      <c r="K5152" s="293" t="s">
        <v>903</v>
      </c>
      <c r="L5152" s="251" t="s">
        <v>9420</v>
      </c>
      <c r="M5152" s="298" t="s">
        <v>9209</v>
      </c>
      <c r="N5152" s="353">
        <v>864</v>
      </c>
      <c r="O5152" s="296"/>
      <c r="P5152" s="297"/>
      <c r="Q5152" s="293"/>
      <c r="R5152" s="293"/>
      <c r="S5152" s="293"/>
    </row>
    <row r="5153" spans="2:19" ht="15">
      <c r="B5153" s="247">
        <f t="shared" si="72"/>
        <v>8456</v>
      </c>
      <c r="C5153" s="293" t="s">
        <v>429</v>
      </c>
      <c r="D5153" s="294" t="s">
        <v>6587</v>
      </c>
      <c r="E5153" s="599">
        <v>15850</v>
      </c>
      <c r="F5153" s="293" t="s">
        <v>163</v>
      </c>
      <c r="G5153" s="293" t="s">
        <v>1875</v>
      </c>
      <c r="H5153" s="544" t="s">
        <v>9405</v>
      </c>
      <c r="I5153" s="293" t="s">
        <v>383</v>
      </c>
      <c r="J5153" s="256" t="s">
        <v>331</v>
      </c>
      <c r="K5153" s="293" t="s">
        <v>1751</v>
      </c>
      <c r="L5153" s="251" t="s">
        <v>9421</v>
      </c>
      <c r="M5153" s="298" t="s">
        <v>5689</v>
      </c>
      <c r="N5153" s="353">
        <v>694</v>
      </c>
      <c r="O5153" s="296"/>
      <c r="P5153" s="297"/>
      <c r="Q5153" s="293"/>
      <c r="R5153" s="293"/>
      <c r="S5153" s="293"/>
    </row>
    <row r="5154" spans="2:19" ht="15">
      <c r="B5154" s="247">
        <f t="shared" si="72"/>
        <v>8457</v>
      </c>
      <c r="C5154" s="293" t="s">
        <v>429</v>
      </c>
      <c r="D5154" s="294" t="s">
        <v>8376</v>
      </c>
      <c r="E5154" s="455">
        <v>1000</v>
      </c>
      <c r="F5154" s="293" t="s">
        <v>198</v>
      </c>
      <c r="G5154" s="293" t="s">
        <v>4436</v>
      </c>
      <c r="H5154" s="544" t="s">
        <v>9405</v>
      </c>
      <c r="I5154" s="293" t="s">
        <v>164</v>
      </c>
      <c r="J5154" s="256" t="s">
        <v>9424</v>
      </c>
      <c r="K5154" s="293" t="s">
        <v>2038</v>
      </c>
      <c r="L5154" s="251" t="s">
        <v>9422</v>
      </c>
      <c r="M5154" s="298" t="s">
        <v>8375</v>
      </c>
      <c r="N5154" s="353">
        <v>831</v>
      </c>
      <c r="O5154" s="296"/>
      <c r="P5154" s="297"/>
      <c r="Q5154" s="293"/>
      <c r="R5154" s="293"/>
      <c r="S5154" s="293"/>
    </row>
    <row r="5155" spans="2:19" ht="15">
      <c r="B5155" s="247">
        <f t="shared" si="72"/>
        <v>8458</v>
      </c>
      <c r="C5155" s="293" t="s">
        <v>429</v>
      </c>
      <c r="D5155" s="294" t="s">
        <v>420</v>
      </c>
      <c r="E5155" s="267">
        <v>1800.35</v>
      </c>
      <c r="F5155" s="293" t="s">
        <v>198</v>
      </c>
      <c r="G5155" s="293" t="s">
        <v>7</v>
      </c>
      <c r="H5155" s="544" t="s">
        <v>9383</v>
      </c>
      <c r="I5155" s="293" t="s">
        <v>383</v>
      </c>
      <c r="J5155" s="256" t="s">
        <v>2972</v>
      </c>
      <c r="K5155" s="293" t="s">
        <v>1749</v>
      </c>
      <c r="L5155" s="251" t="s">
        <v>9423</v>
      </c>
      <c r="M5155" s="298" t="s">
        <v>1457</v>
      </c>
      <c r="N5155" s="353">
        <v>462</v>
      </c>
      <c r="O5155" s="296"/>
      <c r="P5155" s="297"/>
      <c r="Q5155" s="293"/>
      <c r="R5155" s="293"/>
      <c r="S5155" s="293"/>
    </row>
    <row r="5156" spans="2:19" ht="15">
      <c r="B5156" s="247">
        <f t="shared" si="72"/>
        <v>8459</v>
      </c>
      <c r="C5156" s="293" t="s">
        <v>7253</v>
      </c>
      <c r="D5156" s="294" t="s">
        <v>7267</v>
      </c>
      <c r="E5156" s="267">
        <v>6000</v>
      </c>
      <c r="F5156" s="293" t="s">
        <v>255</v>
      </c>
      <c r="G5156" s="293" t="s">
        <v>7</v>
      </c>
      <c r="H5156" s="544">
        <v>45855</v>
      </c>
      <c r="I5156" s="293" t="s">
        <v>164</v>
      </c>
      <c r="J5156" s="256" t="s">
        <v>4141</v>
      </c>
      <c r="K5156" s="293" t="s">
        <v>1774</v>
      </c>
      <c r="L5156" s="251">
        <v>632620</v>
      </c>
      <c r="M5156" s="298" t="s">
        <v>7266</v>
      </c>
      <c r="N5156" s="353">
        <v>782</v>
      </c>
      <c r="O5156" s="296"/>
      <c r="P5156" s="297"/>
      <c r="Q5156" s="293"/>
      <c r="R5156" s="293"/>
      <c r="S5156" s="293"/>
    </row>
    <row r="5157" spans="2:19" ht="15">
      <c r="B5157" s="247">
        <f t="shared" si="72"/>
        <v>8460</v>
      </c>
      <c r="C5157" s="293" t="s">
        <v>7253</v>
      </c>
      <c r="D5157" s="294" t="s">
        <v>7267</v>
      </c>
      <c r="E5157" s="267">
        <v>36888</v>
      </c>
      <c r="F5157" s="293" t="s">
        <v>255</v>
      </c>
      <c r="G5157" s="293" t="s">
        <v>7</v>
      </c>
      <c r="H5157" s="544">
        <v>45917</v>
      </c>
      <c r="I5157" s="293" t="s">
        <v>164</v>
      </c>
      <c r="J5157" s="256" t="s">
        <v>9435</v>
      </c>
      <c r="K5157" s="293" t="s">
        <v>1774</v>
      </c>
      <c r="L5157" s="251">
        <v>2998389</v>
      </c>
      <c r="M5157" s="298" t="s">
        <v>7266</v>
      </c>
      <c r="N5157" s="353">
        <v>782</v>
      </c>
      <c r="O5157" s="296"/>
      <c r="P5157" s="297"/>
      <c r="Q5157" s="293"/>
      <c r="R5157" s="293"/>
      <c r="S5157" s="293"/>
    </row>
    <row r="5158" spans="2:19" ht="15">
      <c r="B5158" s="247">
        <f t="shared" si="72"/>
        <v>8461</v>
      </c>
      <c r="C5158" s="293" t="s">
        <v>7253</v>
      </c>
      <c r="D5158" s="294" t="s">
        <v>7255</v>
      </c>
      <c r="E5158" s="267">
        <v>5666</v>
      </c>
      <c r="F5158" s="293" t="s">
        <v>255</v>
      </c>
      <c r="G5158" s="293" t="s">
        <v>7</v>
      </c>
      <c r="H5158" s="544">
        <v>45917</v>
      </c>
      <c r="I5158" s="293" t="s">
        <v>634</v>
      </c>
      <c r="J5158" s="256" t="s">
        <v>285</v>
      </c>
      <c r="K5158" s="293" t="s">
        <v>1774</v>
      </c>
      <c r="L5158" s="251">
        <v>461111</v>
      </c>
      <c r="M5158" s="298" t="s">
        <v>7254</v>
      </c>
      <c r="N5158" s="353">
        <v>780</v>
      </c>
      <c r="O5158" s="296"/>
      <c r="P5158" s="297"/>
      <c r="Q5158" s="293"/>
      <c r="R5158" s="293"/>
      <c r="S5158" s="293"/>
    </row>
    <row r="5159" spans="2:19" ht="15">
      <c r="B5159" s="247">
        <f t="shared" si="72"/>
        <v>8462</v>
      </c>
      <c r="C5159" s="293" t="s">
        <v>7253</v>
      </c>
      <c r="D5159" s="294" t="s">
        <v>8833</v>
      </c>
      <c r="E5159" s="267">
        <v>3500</v>
      </c>
      <c r="F5159" s="293" t="s">
        <v>198</v>
      </c>
      <c r="G5159" s="293" t="s">
        <v>4314</v>
      </c>
      <c r="H5159" s="544">
        <v>45887</v>
      </c>
      <c r="I5159" s="293" t="s">
        <v>164</v>
      </c>
      <c r="J5159" s="256" t="s">
        <v>2488</v>
      </c>
      <c r="K5159" s="293" t="s">
        <v>1749</v>
      </c>
      <c r="L5159" s="251" t="s">
        <v>9436</v>
      </c>
      <c r="M5159" s="298" t="s">
        <v>8832</v>
      </c>
      <c r="N5159" s="353">
        <v>861</v>
      </c>
      <c r="O5159" s="296"/>
      <c r="P5159" s="297"/>
      <c r="Q5159" s="293"/>
      <c r="R5159" s="293"/>
      <c r="S5159" s="293"/>
    </row>
    <row r="5160" spans="2:19" ht="15">
      <c r="B5160" s="247">
        <f t="shared" si="72"/>
        <v>8463</v>
      </c>
      <c r="C5160" s="293" t="s">
        <v>7253</v>
      </c>
      <c r="D5160" s="294" t="s">
        <v>7267</v>
      </c>
      <c r="E5160" s="455">
        <v>6000</v>
      </c>
      <c r="F5160" s="293" t="s">
        <v>255</v>
      </c>
      <c r="G5160" s="293" t="s">
        <v>7</v>
      </c>
      <c r="H5160" s="544" t="s">
        <v>9437</v>
      </c>
      <c r="I5160" s="293" t="s">
        <v>164</v>
      </c>
      <c r="J5160" s="256" t="s">
        <v>4141</v>
      </c>
      <c r="K5160" s="293" t="s">
        <v>1774</v>
      </c>
      <c r="L5160" s="251" t="s">
        <v>9460</v>
      </c>
      <c r="M5160" s="298" t="s">
        <v>7266</v>
      </c>
      <c r="N5160" s="353">
        <v>782</v>
      </c>
      <c r="O5160" s="296"/>
      <c r="P5160" s="297"/>
      <c r="Q5160" s="293"/>
      <c r="R5160" s="293"/>
      <c r="S5160" s="293"/>
    </row>
    <row r="5161" spans="2:19" ht="15">
      <c r="B5161" s="247">
        <f t="shared" si="72"/>
        <v>8464</v>
      </c>
      <c r="C5161" s="293" t="s">
        <v>429</v>
      </c>
      <c r="D5161" s="294" t="s">
        <v>8800</v>
      </c>
      <c r="E5161" s="455">
        <v>3710</v>
      </c>
      <c r="F5161" s="293" t="s">
        <v>865</v>
      </c>
      <c r="G5161" s="293" t="s">
        <v>44</v>
      </c>
      <c r="H5161" s="544">
        <v>45918</v>
      </c>
      <c r="I5161" s="293" t="s">
        <v>164</v>
      </c>
      <c r="J5161" s="256" t="s">
        <v>2488</v>
      </c>
      <c r="K5161" s="293" t="s">
        <v>1770</v>
      </c>
      <c r="L5161" s="251" t="s">
        <v>9278</v>
      </c>
      <c r="M5161" s="298" t="s">
        <v>8799</v>
      </c>
      <c r="N5161" s="353">
        <v>859</v>
      </c>
      <c r="O5161" s="296"/>
      <c r="P5161" s="297"/>
      <c r="Q5161" s="293"/>
      <c r="R5161" s="293"/>
      <c r="S5161" s="293"/>
    </row>
    <row r="5162" spans="2:19" ht="15.6">
      <c r="B5162" s="247">
        <f t="shared" si="72"/>
        <v>8465</v>
      </c>
      <c r="C5162" s="103"/>
      <c r="D5162" s="602"/>
      <c r="E5162" s="207"/>
      <c r="F5162" s="103"/>
      <c r="G5162" s="86"/>
      <c r="H5162" s="103"/>
      <c r="I5162" s="135"/>
      <c r="J5162" s="135"/>
      <c r="K5162" s="103"/>
      <c r="L5162" s="102"/>
      <c r="M5162" s="103"/>
      <c r="N5162"/>
      <c r="O5162" s="296"/>
      <c r="P5162" s="297"/>
      <c r="Q5162" s="293"/>
      <c r="R5162" s="293"/>
      <c r="S5162" s="293"/>
    </row>
    <row r="5163" spans="2:19" ht="15.6">
      <c r="B5163" s="247">
        <f t="shared" si="72"/>
        <v>8466</v>
      </c>
      <c r="C5163" s="103"/>
      <c r="D5163" s="602"/>
      <c r="E5163" s="207"/>
      <c r="F5163" s="103"/>
      <c r="G5163" s="86"/>
      <c r="H5163" s="103"/>
      <c r="I5163" s="135"/>
      <c r="J5163" s="135"/>
      <c r="K5163" s="103"/>
      <c r="L5163" s="102"/>
      <c r="M5163" s="103"/>
      <c r="N5163"/>
      <c r="O5163" s="296"/>
      <c r="P5163" s="297"/>
      <c r="Q5163" s="293"/>
      <c r="R5163" s="293"/>
      <c r="S5163" s="293"/>
    </row>
    <row r="5164" spans="2:19" ht="15">
      <c r="B5164" s="247">
        <f t="shared" si="72"/>
        <v>8467</v>
      </c>
      <c r="C5164" s="293"/>
      <c r="D5164" s="294"/>
      <c r="E5164" s="267"/>
      <c r="F5164" s="293"/>
      <c r="G5164" s="293"/>
      <c r="H5164" s="544"/>
      <c r="I5164" s="293"/>
      <c r="J5164" s="256"/>
      <c r="K5164" s="293"/>
      <c r="L5164" s="251"/>
      <c r="M5164" s="298"/>
      <c r="N5164" s="353"/>
      <c r="O5164" s="296"/>
      <c r="P5164" s="297"/>
      <c r="Q5164" s="293"/>
      <c r="R5164" s="293"/>
      <c r="S5164" s="293"/>
    </row>
    <row r="5165" spans="2:19" ht="15">
      <c r="B5165" s="247">
        <f t="shared" si="72"/>
        <v>8468</v>
      </c>
      <c r="C5165" s="293"/>
      <c r="D5165" s="294"/>
      <c r="E5165" s="267"/>
      <c r="F5165" s="293"/>
      <c r="G5165" s="293"/>
      <c r="H5165" s="544"/>
      <c r="I5165" s="293"/>
      <c r="J5165" s="256"/>
      <c r="K5165" s="293"/>
      <c r="L5165" s="251"/>
      <c r="M5165" s="298"/>
      <c r="N5165" s="353"/>
      <c r="O5165" s="296"/>
      <c r="P5165" s="297"/>
      <c r="Q5165" s="293"/>
      <c r="R5165" s="293"/>
      <c r="S5165" s="293"/>
    </row>
    <row r="5166" spans="2:19" ht="15">
      <c r="B5166" s="247">
        <f t="shared" si="72"/>
        <v>8469</v>
      </c>
      <c r="C5166" s="293"/>
      <c r="D5166" s="294"/>
      <c r="E5166" s="267"/>
      <c r="F5166" s="293"/>
      <c r="G5166" s="293"/>
      <c r="H5166" s="544"/>
      <c r="I5166" s="293"/>
      <c r="J5166" s="256"/>
      <c r="K5166" s="293"/>
      <c r="L5166" s="251"/>
      <c r="M5166" s="298"/>
      <c r="N5166" s="353"/>
      <c r="O5166" s="296"/>
      <c r="P5166" s="297"/>
      <c r="Q5166" s="293"/>
      <c r="R5166" s="293"/>
      <c r="S5166" s="293"/>
    </row>
    <row r="5167" spans="2:19" ht="15">
      <c r="B5167" s="247">
        <f t="shared" si="72"/>
        <v>8470</v>
      </c>
      <c r="C5167" s="293"/>
      <c r="D5167" s="294"/>
      <c r="E5167" s="267"/>
      <c r="F5167" s="293"/>
      <c r="G5167" s="293"/>
      <c r="H5167" s="544"/>
      <c r="I5167" s="293"/>
      <c r="J5167" s="256"/>
      <c r="K5167" s="293"/>
      <c r="L5167" s="251"/>
      <c r="M5167" s="298"/>
      <c r="N5167" s="353"/>
      <c r="O5167" s="296"/>
      <c r="P5167" s="297"/>
      <c r="Q5167" s="293"/>
      <c r="R5167" s="293"/>
      <c r="S5167" s="293"/>
    </row>
  </sheetData>
  <sortState xmlns:xlrd2="http://schemas.microsoft.com/office/spreadsheetml/2017/richdata2" ref="B1241:M1246">
    <sortCondition ref="G1241:G1246"/>
  </sortState>
  <phoneticPr fontId="7" type="noConversion"/>
  <conditionalFormatting sqref="D298">
    <cfRule type="containsText" dxfId="268" priority="288" operator="containsText" text="OK">
      <formula>NOT(ISERROR(SEARCH(("OK"),(D298))))</formula>
    </cfRule>
  </conditionalFormatting>
  <conditionalFormatting sqref="C2768 C3341:H3341 C3339:N3339 K3341:N3341 M3371:N3371 K3372:N3374 D3448:D3451 J3186 I3362 F3284:N3284 C3784:D3784 F3784:N3785 E3786 F3783:I3783 K3783:N3783 C3785 D4108:E4108 G4108:H4108 J4108 L4108 D4109:D4110 C4111:N4112 C4123:N4125 C4122:E4122 G4122:J4122 L4122 N4122 D4128:N4128 C4136:D4136 C4138:N4138 C4226 E4226:G4226 I4226 C4129:N4130 K4226 M4226:N4226 C4310:E4310 G4310:N4312 F4425 C4101:I4101 D4105:N4105 D4104 H4104:J4104 L4104 N4104 C4312:E4312 D4311:E4311 C4117:N4121 C4116 E4116:N4116 C4103:I4103 C4102:H4102 C4137:H4137 J4137:N4137 C4127:N4127 C4126:L4126 N4126 D4131:E4131 J4131 G4131:H4131 L4131 C4114:N4115 H4113:N4113 C3783 N4749 C4959:N4965 C4967:N4967 K4101:N4103 P5020:P5031 C5031:N5032">
    <cfRule type="expression" dxfId="267" priority="268">
      <formula>ROW()=CELL("fila")</formula>
    </cfRule>
  </conditionalFormatting>
  <conditionalFormatting sqref="C2770:N2770">
    <cfRule type="expression" dxfId="266" priority="266">
      <formula>ROW()=CELL("fila")</formula>
    </cfRule>
  </conditionalFormatting>
  <conditionalFormatting sqref="C2776">
    <cfRule type="expression" dxfId="265" priority="265">
      <formula>ROW()=CELL("fila")</formula>
    </cfRule>
  </conditionalFormatting>
  <conditionalFormatting sqref="C2786:N2786">
    <cfRule type="expression" dxfId="264" priority="264">
      <formula>ROW()=CELL("fila")</formula>
    </cfRule>
  </conditionalFormatting>
  <conditionalFormatting sqref="D2675">
    <cfRule type="expression" dxfId="263" priority="263">
      <formula>ROW()=CELL("fila")</formula>
    </cfRule>
  </conditionalFormatting>
  <conditionalFormatting sqref="C2837:N2837">
    <cfRule type="expression" dxfId="262" priority="262">
      <formula>ROW()=CELL("fila")</formula>
    </cfRule>
  </conditionalFormatting>
  <conditionalFormatting sqref="C2938:N2938">
    <cfRule type="expression" dxfId="261" priority="259">
      <formula>ROW()=CELL("fila")</formula>
    </cfRule>
  </conditionalFormatting>
  <conditionalFormatting sqref="C3067:N3067">
    <cfRule type="expression" dxfId="260" priority="253">
      <formula>ROW()=CELL("fila")</formula>
    </cfRule>
  </conditionalFormatting>
  <conditionalFormatting sqref="C3067:N3067">
    <cfRule type="expression" dxfId="259" priority="252">
      <formula>ROW()=CELL("fila")</formula>
    </cfRule>
  </conditionalFormatting>
  <conditionalFormatting sqref="C3066 E3066:N3066">
    <cfRule type="expression" dxfId="258" priority="251">
      <formula>ROW()=CELL("fila")</formula>
    </cfRule>
  </conditionalFormatting>
  <conditionalFormatting sqref="C3085:N3085">
    <cfRule type="expression" dxfId="257" priority="249">
      <formula>ROW()=CELL("fila")</formula>
    </cfRule>
  </conditionalFormatting>
  <conditionalFormatting sqref="D2993:D2994 D2530 D2526:D2528 D2095:D2096">
    <cfRule type="expression" dxfId="256" priority="248">
      <formula>ROW()=CELL("fila")</formula>
    </cfRule>
  </conditionalFormatting>
  <conditionalFormatting sqref="D2094 D2083 D1772 D1611 D1569">
    <cfRule type="expression" dxfId="255" priority="247">
      <formula>ROW()=CELL("fila")</formula>
    </cfRule>
  </conditionalFormatting>
  <conditionalFormatting sqref="C3102:N3102">
    <cfRule type="expression" dxfId="254" priority="246">
      <formula>ROW()=CELL("fila")</formula>
    </cfRule>
  </conditionalFormatting>
  <conditionalFormatting sqref="N3131:N3133">
    <cfRule type="expression" dxfId="253" priority="245">
      <formula>ROW()=CELL("fila")</formula>
    </cfRule>
  </conditionalFormatting>
  <conditionalFormatting sqref="C3284:D3284 C3282:D3282 F3282:N3282 I3364:J3364 C3283:N3283 C3370:K3370 M3370:N3370 J3488">
    <cfRule type="expression" dxfId="252" priority="243">
      <formula>ROW()=CELL("fila")</formula>
    </cfRule>
  </conditionalFormatting>
  <conditionalFormatting sqref="C3329:I3329 K3329:N3329">
    <cfRule type="expression" dxfId="251" priority="242">
      <formula>ROW()=CELL("fila")</formula>
    </cfRule>
  </conditionalFormatting>
  <conditionalFormatting sqref="C3330:N3330 I3398">
    <cfRule type="expression" dxfId="250" priority="241">
      <formula>ROW()=CELL("fila")</formula>
    </cfRule>
  </conditionalFormatting>
  <conditionalFormatting sqref="C3333 C3332:I3332 K3332:N3332 J3333:N3333 E3333:H3333 J3490">
    <cfRule type="expression" dxfId="249" priority="239">
      <formula>ROW()=CELL("fila")</formula>
    </cfRule>
  </conditionalFormatting>
  <conditionalFormatting sqref="C3334:I3334 K3334:N3334 F3380 K3380 M3380:N3380">
    <cfRule type="expression" dxfId="248" priority="237">
      <formula>ROW()=CELL("fila")</formula>
    </cfRule>
  </conditionalFormatting>
  <conditionalFormatting sqref="C3337:I3337 K3337:N3337 C3338:N3338 C3335:N3336 I3382:J3382 F3412 M3412:N3412 I3412:K3412 F3434 I3434:K3434 M3434:N3434">
    <cfRule type="expression" dxfId="247" priority="236">
      <formula>ROW()=CELL("fila")</formula>
    </cfRule>
  </conditionalFormatting>
  <conditionalFormatting sqref="C3336:I3336 K3336:N3336 I3303 I3228 I3124 I2999 I2923">
    <cfRule type="expression" dxfId="246" priority="235">
      <formula>ROW()=CELL("fila")</formula>
    </cfRule>
  </conditionalFormatting>
  <conditionalFormatting sqref="C3331:N3331 I3418:J3418 J3486">
    <cfRule type="expression" dxfId="245" priority="234">
      <formula>ROW()=CELL("fila")</formula>
    </cfRule>
  </conditionalFormatting>
  <conditionalFormatting sqref="C3344:N3344">
    <cfRule type="expression" dxfId="244" priority="233">
      <formula>ROW()=CELL("fila")</formula>
    </cfRule>
  </conditionalFormatting>
  <conditionalFormatting sqref="C3345:N3345 C3346:I3346 K3346:N3346 F3416 K3416 M3416:N3416">
    <cfRule type="expression" dxfId="243" priority="231">
      <formula>ROW()=CELL("fila")</formula>
    </cfRule>
  </conditionalFormatting>
  <conditionalFormatting sqref="C3347:H3348 K3347:N3348">
    <cfRule type="expression" dxfId="242" priority="230">
      <formula>ROW()=CELL("fila")</formula>
    </cfRule>
  </conditionalFormatting>
  <conditionalFormatting sqref="C3353:N3353">
    <cfRule type="expression" dxfId="241" priority="229">
      <formula>ROW()=CELL("fila")</formula>
    </cfRule>
  </conditionalFormatting>
  <conditionalFormatting sqref="I3356">
    <cfRule type="expression" dxfId="240" priority="228">
      <formula>ROW()=CELL("fila")</formula>
    </cfRule>
  </conditionalFormatting>
  <conditionalFormatting sqref="J3356">
    <cfRule type="expression" dxfId="239" priority="226">
      <formula>ROW()=CELL("fila")</formula>
    </cfRule>
  </conditionalFormatting>
  <conditionalFormatting sqref="C3357:E3359 H3357:J3357 L3357:L3359 G3358:J3359 J3402 J3483">
    <cfRule type="expression" dxfId="238" priority="225">
      <formula>ROW()=CELL("fila")</formula>
    </cfRule>
  </conditionalFormatting>
  <conditionalFormatting sqref="E3361:F3361 H3361:I3361 K3361:M3361">
    <cfRule type="expression" dxfId="237" priority="224">
      <formula>ROW()=CELL("fila")</formula>
    </cfRule>
  </conditionalFormatting>
  <conditionalFormatting sqref="E3366 C3364:D3364 E3284 C3362:H3363 F3364:H3364 K3362:N3364 H3366:I3366 L3366">
    <cfRule type="expression" dxfId="236" priority="223">
      <formula>ROW()=CELL("fila")</formula>
    </cfRule>
  </conditionalFormatting>
  <conditionalFormatting sqref="L3370 C3371:L3371 C3369:E3369 C3368 E3368:H3368 L3367:L3368 I3391:J3391 H3367 G3369:J3369 L3369:N3369">
    <cfRule type="expression" dxfId="235" priority="222">
      <formula>ROW()=CELL("fila")</formula>
    </cfRule>
  </conditionalFormatting>
  <conditionalFormatting sqref="C3365:N3365 J3487">
    <cfRule type="expression" dxfId="234" priority="220">
      <formula>ROW()=CELL("fila")</formula>
    </cfRule>
  </conditionalFormatting>
  <conditionalFormatting sqref="C3374:I3374 C3375:J3375 C3372:H3373 C3376:E3376 G3376:J3376 L3376 I3546 L3375:N3375">
    <cfRule type="expression" dxfId="233" priority="219">
      <formula>ROW()=CELL("fila")</formula>
    </cfRule>
  </conditionalFormatting>
  <conditionalFormatting sqref="C3377:I3377 K3377:N3377">
    <cfRule type="expression" dxfId="232" priority="217">
      <formula>ROW()=CELL("fila")</formula>
    </cfRule>
  </conditionalFormatting>
  <conditionalFormatting sqref="C3381:H3383 C3384:I3388 K3381:N3388 C3391:H3391 C3390:I3390 K3390:N3391 C3392 L3389 F3453 M3453:N3453 C3501">
    <cfRule type="expression" dxfId="231" priority="215">
      <formula>ROW()=CELL("fila")</formula>
    </cfRule>
  </conditionalFormatting>
  <conditionalFormatting sqref="C3396:H3398 K3396:N3397 J3398:N3398 C3399:I3403 K3399:N3404 C3410:H3410 K3410:N3410 C3414:H3414 K3414:N3414 C3417:H3418 D3413:N3413 C3411:C3412 E3412 G3412:H3412 L3412 C3416:E3416 K3417:N3418 C3405:N3407 G3415:I3416 L3415:L3416 C3415 E3415 G3434 C3404:H3404 J3554 E3411:N3411 C3409:N3409 C3408:E3408 G3408:N3408">
    <cfRule type="expression" dxfId="230" priority="213">
      <formula>ROW()=CELL("fila")</formula>
    </cfRule>
  </conditionalFormatting>
  <conditionalFormatting sqref="J3419:J3427 J3471:J3479">
    <cfRule type="expression" dxfId="229" priority="211">
      <formula>ROW()=CELL("fila")</formula>
    </cfRule>
  </conditionalFormatting>
  <conditionalFormatting sqref="C3441:I3441 C3442:H3442 K3441:N3442 C3438:N3440 C3443:N3446">
    <cfRule type="expression" dxfId="228" priority="207">
      <formula>ROW()=CELL("fila")</formula>
    </cfRule>
  </conditionalFormatting>
  <conditionalFormatting sqref="G3457 I3450:L3450 K3451:L3452 E3454:G3456 E3448:E3453 G3449:L3449 N3452 G3450:G3453 I3451:I3453 I3454:J3457 G3448 I3448:L3448 N3454:N3457 K3453 C3448:C3454 C3456:C3457">
    <cfRule type="expression" dxfId="227" priority="206">
      <formula>ROW()=CELL("fila")</formula>
    </cfRule>
  </conditionalFormatting>
  <conditionalFormatting sqref="C3447:I3447 K3447:N3447">
    <cfRule type="expression" dxfId="226" priority="203">
      <formula>ROW()=CELL("fila")</formula>
    </cfRule>
  </conditionalFormatting>
  <conditionalFormatting sqref="H3450">
    <cfRule type="expression" dxfId="225" priority="202">
      <formula>ROW()=CELL("fila")</formula>
    </cfRule>
  </conditionalFormatting>
  <conditionalFormatting sqref="F3448:F3451">
    <cfRule type="expression" dxfId="224" priority="201">
      <formula>ROW()=CELL("fila")</formula>
    </cfRule>
  </conditionalFormatting>
  <conditionalFormatting sqref="F3457">
    <cfRule type="expression" dxfId="223" priority="200">
      <formula>ROW()=CELL("fila")</formula>
    </cfRule>
  </conditionalFormatting>
  <conditionalFormatting sqref="N3448:N3451">
    <cfRule type="expression" dxfId="222" priority="199">
      <formula>ROW()=CELL("fila")</formula>
    </cfRule>
  </conditionalFormatting>
  <conditionalFormatting sqref="D3457">
    <cfRule type="expression" dxfId="221" priority="198">
      <formula>ROW()=CELL("fila")</formula>
    </cfRule>
  </conditionalFormatting>
  <conditionalFormatting sqref="M3457">
    <cfRule type="expression" dxfId="220" priority="197">
      <formula>ROW()=CELL("fila")</formula>
    </cfRule>
  </conditionalFormatting>
  <conditionalFormatting sqref="M3448:M3451">
    <cfRule type="expression" dxfId="219" priority="195">
      <formula>ROW()=CELL("fila")</formula>
    </cfRule>
  </conditionalFormatting>
  <conditionalFormatting sqref="D3466:N3470 D3464:I3464 K3464:N3464 D3465:E3465 G3465:N3465">
    <cfRule type="expression" dxfId="218" priority="192">
      <formula>ROW()=CELL("fila")</formula>
    </cfRule>
  </conditionalFormatting>
  <conditionalFormatting sqref="C3464:C3470">
    <cfRule type="expression" dxfId="217" priority="191">
      <formula>ROW()=CELL("fila")</formula>
    </cfRule>
  </conditionalFormatting>
  <conditionalFormatting sqref="J3464">
    <cfRule type="expression" dxfId="216" priority="190">
      <formula>ROW()=CELL("fila")</formula>
    </cfRule>
  </conditionalFormatting>
  <conditionalFormatting sqref="H3451:H3457">
    <cfRule type="expression" dxfId="215" priority="189">
      <formula>ROW()=CELL("fila")</formula>
    </cfRule>
  </conditionalFormatting>
  <conditionalFormatting sqref="H3448">
    <cfRule type="expression" dxfId="214" priority="188">
      <formula>ROW()=CELL("fila")</formula>
    </cfRule>
  </conditionalFormatting>
  <conditionalFormatting sqref="L3453">
    <cfRule type="expression" dxfId="213" priority="187">
      <formula>ROW()=CELL("fila")</formula>
    </cfRule>
  </conditionalFormatting>
  <conditionalFormatting sqref="J3453">
    <cfRule type="expression" dxfId="212" priority="186">
      <formula>ROW()=CELL("fila")</formula>
    </cfRule>
  </conditionalFormatting>
  <conditionalFormatting sqref="F3120">
    <cfRule type="expression" dxfId="211" priority="178">
      <formula>ROW()=CELL("fila")</formula>
    </cfRule>
  </conditionalFormatting>
  <conditionalFormatting sqref="M3120:N3120">
    <cfRule type="expression" dxfId="210" priority="177">
      <formula>ROW()=CELL("fila")</formula>
    </cfRule>
  </conditionalFormatting>
  <conditionalFormatting sqref="G3471:G3479">
    <cfRule type="expression" dxfId="209" priority="176">
      <formula>ROW()=CELL("fila")</formula>
    </cfRule>
  </conditionalFormatting>
  <conditionalFormatting sqref="G3481">
    <cfRule type="expression" dxfId="208" priority="175">
      <formula>ROW()=CELL("fila")</formula>
    </cfRule>
  </conditionalFormatting>
  <conditionalFormatting sqref="G3485">
    <cfRule type="expression" dxfId="207" priority="174">
      <formula>ROW()=CELL("fila")</formula>
    </cfRule>
  </conditionalFormatting>
  <conditionalFormatting sqref="F3497">
    <cfRule type="expression" dxfId="206" priority="173">
      <formula>ROW()=CELL("fila")</formula>
    </cfRule>
  </conditionalFormatting>
  <conditionalFormatting sqref="K3497">
    <cfRule type="expression" dxfId="205" priority="172">
      <formula>ROW()=CELL("fila")</formula>
    </cfRule>
  </conditionalFormatting>
  <conditionalFormatting sqref="M3497">
    <cfRule type="expression" dxfId="204" priority="171">
      <formula>ROW()=CELL("fila")</formula>
    </cfRule>
  </conditionalFormatting>
  <conditionalFormatting sqref="I3500">
    <cfRule type="expression" dxfId="203" priority="170">
      <formula>ROW()=CELL("fila")</formula>
    </cfRule>
  </conditionalFormatting>
  <conditionalFormatting sqref="K3500">
    <cfRule type="expression" dxfId="202" priority="169">
      <formula>ROW()=CELL("fila")</formula>
    </cfRule>
  </conditionalFormatting>
  <conditionalFormatting sqref="M3500">
    <cfRule type="expression" dxfId="201" priority="168">
      <formula>ROW()=CELL("fila")</formula>
    </cfRule>
  </conditionalFormatting>
  <conditionalFormatting sqref="N3500">
    <cfRule type="expression" dxfId="200" priority="167">
      <formula>ROW()=CELL("fila")</formula>
    </cfRule>
  </conditionalFormatting>
  <conditionalFormatting sqref="C3529:C3530 G3530 I3530 E3529:N3529">
    <cfRule type="expression" dxfId="199" priority="166">
      <formula>ROW()=CELL("fila")</formula>
    </cfRule>
  </conditionalFormatting>
  <conditionalFormatting sqref="J3505">
    <cfRule type="expression" dxfId="198" priority="165">
      <formula>ROW()=CELL("fila")</formula>
    </cfRule>
  </conditionalFormatting>
  <conditionalFormatting sqref="J3510">
    <cfRule type="expression" dxfId="197" priority="164">
      <formula>ROW()=CELL("fila")</formula>
    </cfRule>
  </conditionalFormatting>
  <conditionalFormatting sqref="J3511">
    <cfRule type="expression" dxfId="196" priority="163">
      <formula>ROW()=CELL("fila")</formula>
    </cfRule>
  </conditionalFormatting>
  <conditionalFormatting sqref="J3516">
    <cfRule type="expression" dxfId="195" priority="162">
      <formula>ROW()=CELL("fila")</formula>
    </cfRule>
  </conditionalFormatting>
  <conditionalFormatting sqref="J3362">
    <cfRule type="expression" dxfId="194" priority="161">
      <formula>ROW()=CELL("fila")</formula>
    </cfRule>
  </conditionalFormatting>
  <conditionalFormatting sqref="J3547">
    <cfRule type="expression" dxfId="193" priority="159">
      <formula>ROW()=CELL("fila")</formula>
    </cfRule>
  </conditionalFormatting>
  <conditionalFormatting sqref="J3549">
    <cfRule type="expression" dxfId="192" priority="158">
      <formula>ROW()=CELL("fila")</formula>
    </cfRule>
  </conditionalFormatting>
  <conditionalFormatting sqref="C3549">
    <cfRule type="expression" dxfId="191" priority="157">
      <formula>ROW()=CELL("fila")</formula>
    </cfRule>
  </conditionalFormatting>
  <conditionalFormatting sqref="I3554">
    <cfRule type="expression" dxfId="190" priority="156">
      <formula>ROW()=CELL("fila")</formula>
    </cfRule>
  </conditionalFormatting>
  <conditionalFormatting sqref="I3552">
    <cfRule type="expression" dxfId="189" priority="155">
      <formula>ROW()=CELL("fila")</formula>
    </cfRule>
  </conditionalFormatting>
  <conditionalFormatting sqref="I3551">
    <cfRule type="expression" dxfId="188" priority="154">
      <formula>ROW()=CELL("fila")</formula>
    </cfRule>
  </conditionalFormatting>
  <conditionalFormatting sqref="K3506">
    <cfRule type="expression" dxfId="187" priority="153">
      <formula>ROW()=CELL("fila")</formula>
    </cfRule>
  </conditionalFormatting>
  <conditionalFormatting sqref="K3559">
    <cfRule type="expression" dxfId="186" priority="151">
      <formula>ROW()=CELL("fila")</formula>
    </cfRule>
  </conditionalFormatting>
  <conditionalFormatting sqref="I3559">
    <cfRule type="expression" dxfId="185" priority="150">
      <formula>ROW()=CELL("fila")</formula>
    </cfRule>
  </conditionalFormatting>
  <conditionalFormatting sqref="D3568:N3568">
    <cfRule type="expression" dxfId="184" priority="149">
      <formula>ROW()=CELL("fila")</formula>
    </cfRule>
  </conditionalFormatting>
  <conditionalFormatting sqref="C3568">
    <cfRule type="expression" dxfId="183" priority="148">
      <formula>ROW()=CELL("fila")</formula>
    </cfRule>
  </conditionalFormatting>
  <conditionalFormatting sqref="D3521">
    <cfRule type="expression" dxfId="182" priority="147">
      <formula>ROW()=CELL("fila")</formula>
    </cfRule>
  </conditionalFormatting>
  <conditionalFormatting sqref="C3573">
    <cfRule type="expression" dxfId="181" priority="146">
      <formula>ROW()=CELL("fila")</formula>
    </cfRule>
  </conditionalFormatting>
  <conditionalFormatting sqref="G3520">
    <cfRule type="expression" dxfId="180" priority="145">
      <formula>ROW()=CELL("fila")</formula>
    </cfRule>
  </conditionalFormatting>
  <conditionalFormatting sqref="K3520">
    <cfRule type="expression" dxfId="179" priority="144">
      <formula>ROW()=CELL("fila")</formula>
    </cfRule>
  </conditionalFormatting>
  <conditionalFormatting sqref="M3520:N3520">
    <cfRule type="expression" dxfId="178" priority="143">
      <formula>ROW()=CELL("fila")</formula>
    </cfRule>
  </conditionalFormatting>
  <conditionalFormatting sqref="G3613:G3615">
    <cfRule type="expression" dxfId="177" priority="142">
      <formula>ROW()=CELL("fila")</formula>
    </cfRule>
  </conditionalFormatting>
  <conditionalFormatting sqref="C3592:M3592">
    <cfRule type="expression" dxfId="176" priority="141">
      <formula>ROW()=CELL("fila")</formula>
    </cfRule>
  </conditionalFormatting>
  <conditionalFormatting sqref="C3591:N3591">
    <cfRule type="expression" dxfId="175" priority="140">
      <formula>ROW()=CELL("fila")</formula>
    </cfRule>
  </conditionalFormatting>
  <conditionalFormatting sqref="C3459:K3459">
    <cfRule type="expression" dxfId="174" priority="139">
      <formula>ROW()=CELL("fila")</formula>
    </cfRule>
  </conditionalFormatting>
  <conditionalFormatting sqref="M3459">
    <cfRule type="expression" dxfId="173" priority="138">
      <formula>ROW()=CELL("fila")</formula>
    </cfRule>
  </conditionalFormatting>
  <conditionalFormatting sqref="N3459">
    <cfRule type="expression" dxfId="172" priority="137">
      <formula>ROW()=CELL("fila")</formula>
    </cfRule>
  </conditionalFormatting>
  <conditionalFormatting sqref="C3595:N3595">
    <cfRule type="expression" dxfId="171" priority="136">
      <formula>ROW()=CELL("fila")</formula>
    </cfRule>
  </conditionalFormatting>
  <conditionalFormatting sqref="J3042:J3043">
    <cfRule type="expression" dxfId="170" priority="135">
      <formula>ROW()=CELL("fila")</formula>
    </cfRule>
  </conditionalFormatting>
  <conditionalFormatting sqref="J3044">
    <cfRule type="expression" dxfId="169" priority="134">
      <formula>ROW()=CELL("fila")</formula>
    </cfRule>
  </conditionalFormatting>
  <conditionalFormatting sqref="J3095:J3096">
    <cfRule type="expression" dxfId="168" priority="133">
      <formula>ROW()=CELL("fila")</formula>
    </cfRule>
  </conditionalFormatting>
  <conditionalFormatting sqref="J3097">
    <cfRule type="expression" dxfId="167" priority="132">
      <formula>ROW()=CELL("fila")</formula>
    </cfRule>
  </conditionalFormatting>
  <conditionalFormatting sqref="C3683:N3683">
    <cfRule type="expression" dxfId="166" priority="131">
      <formula>ROW()=CELL("fila")</formula>
    </cfRule>
  </conditionalFormatting>
  <conditionalFormatting sqref="I3688">
    <cfRule type="expression" dxfId="165" priority="130">
      <formula>ROW()=CELL("fila")</formula>
    </cfRule>
  </conditionalFormatting>
  <conditionalFormatting sqref="J3688">
    <cfRule type="expression" dxfId="164" priority="128">
      <formula>ROW()=CELL("fila")</formula>
    </cfRule>
  </conditionalFormatting>
  <conditionalFormatting sqref="N3694">
    <cfRule type="expression" dxfId="163" priority="124">
      <formula>ROW()=CELL("fila")</formula>
    </cfRule>
  </conditionalFormatting>
  <conditionalFormatting sqref="C3694">
    <cfRule type="expression" dxfId="162" priority="123">
      <formula>ROW()=CELL("fila")</formula>
    </cfRule>
  </conditionalFormatting>
  <conditionalFormatting sqref="C3697:N3697">
    <cfRule type="expression" dxfId="161" priority="122">
      <formula>ROW()=CELL("fila")</formula>
    </cfRule>
  </conditionalFormatting>
  <conditionalFormatting sqref="C3698:D3698">
    <cfRule type="expression" dxfId="160" priority="121">
      <formula>ROW()=CELL("fila")</formula>
    </cfRule>
  </conditionalFormatting>
  <conditionalFormatting sqref="F3698">
    <cfRule type="expression" dxfId="159" priority="120">
      <formula>ROW()=CELL("fila")</formula>
    </cfRule>
  </conditionalFormatting>
  <conditionalFormatting sqref="K3698">
    <cfRule type="expression" dxfId="158" priority="119">
      <formula>ROW()=CELL("fila")</formula>
    </cfRule>
  </conditionalFormatting>
  <conditionalFormatting sqref="M3698:N3698">
    <cfRule type="expression" dxfId="157" priority="118">
      <formula>ROW()=CELL("fila")</formula>
    </cfRule>
  </conditionalFormatting>
  <conditionalFormatting sqref="C3527">
    <cfRule type="expression" dxfId="156" priority="116">
      <formula>ROW()=CELL("fila")</formula>
    </cfRule>
  </conditionalFormatting>
  <conditionalFormatting sqref="E3783:E3785">
    <cfRule type="expression" dxfId="155" priority="114">
      <formula>ROW()=CELL("fila")</formula>
    </cfRule>
  </conditionalFormatting>
  <conditionalFormatting sqref="C3814:N3814">
    <cfRule type="expression" dxfId="154" priority="113">
      <formula>ROW()=CELL("fila")</formula>
    </cfRule>
  </conditionalFormatting>
  <conditionalFormatting sqref="I3815">
    <cfRule type="expression" dxfId="153" priority="112">
      <formula>ROW()=CELL("fila")</formula>
    </cfRule>
  </conditionalFormatting>
  <conditionalFormatting sqref="C3867:F3867 H3867:L3867 N3867">
    <cfRule type="expression" dxfId="152" priority="110">
      <formula>ROW()=CELL("fila")</formula>
    </cfRule>
  </conditionalFormatting>
  <conditionalFormatting sqref="C3845:N3845">
    <cfRule type="expression" dxfId="151" priority="109">
      <formula>ROW()=CELL("fila")</formula>
    </cfRule>
  </conditionalFormatting>
  <conditionalFormatting sqref="C3919:N3919">
    <cfRule type="expression" dxfId="150" priority="107">
      <formula>ROW()=CELL("fila")</formula>
    </cfRule>
  </conditionalFormatting>
  <conditionalFormatting sqref="C3974:N3974 C3973:E3973 G3973:L3973 N3973">
    <cfRule type="expression" dxfId="149" priority="105">
      <formula>ROW()=CELL("fila")</formula>
    </cfRule>
  </conditionalFormatting>
  <conditionalFormatting sqref="C4087:N4087">
    <cfRule type="expression" dxfId="148" priority="99">
      <formula>ROW()=CELL("fila")</formula>
    </cfRule>
  </conditionalFormatting>
  <conditionalFormatting sqref="C4092:N4093 C4096:I4096 C4095:E4095 L4095 G4095:H4095 C4094:I4094 K4094:N4094 K4096:N4096">
    <cfRule type="expression" dxfId="147" priority="98">
      <formula>ROW()=CELL("fila")</formula>
    </cfRule>
  </conditionalFormatting>
  <conditionalFormatting sqref="C4098:I4100 L4098 K4099:N4100">
    <cfRule type="expression" dxfId="146" priority="97">
      <formula>ROW()=CELL("fila")</formula>
    </cfRule>
  </conditionalFormatting>
  <conditionalFormatting sqref="C4097:I4097 K4097:O4097">
    <cfRule type="expression" dxfId="145" priority="96">
      <formula>ROW()=CELL("fila")</formula>
    </cfRule>
  </conditionalFormatting>
  <conditionalFormatting sqref="C4106:J4106 L4106:L4107 D4107 H4107 J4107">
    <cfRule type="expression" dxfId="144" priority="91">
      <formula>ROW()=CELL("fila")</formula>
    </cfRule>
  </conditionalFormatting>
  <conditionalFormatting sqref="C4108:C4110">
    <cfRule type="expression" dxfId="143" priority="88">
      <formula>ROW()=CELL("fila")</formula>
    </cfRule>
  </conditionalFormatting>
  <conditionalFormatting sqref="K4166:K4170">
    <cfRule type="expression" dxfId="142" priority="67">
      <formula>ROW()=CELL("fila")</formula>
    </cfRule>
  </conditionalFormatting>
  <conditionalFormatting sqref="K4172 K4175:K4178 K4180 K4189:K4190 K4182:K4184">
    <cfRule type="expression" dxfId="141" priority="68">
      <formula>ROW()=CELL("fila")</formula>
    </cfRule>
  </conditionalFormatting>
  <conditionalFormatting sqref="K4214">
    <cfRule type="expression" dxfId="140" priority="69">
      <formula>ROW()=CELL("fila")</formula>
    </cfRule>
  </conditionalFormatting>
  <conditionalFormatting sqref="M4207">
    <cfRule type="expression" dxfId="139" priority="70">
      <formula>ROW()=CELL("fila")</formula>
    </cfRule>
  </conditionalFormatting>
  <conditionalFormatting sqref="I4207">
    <cfRule type="expression" dxfId="138" priority="71">
      <formula>ROW()=CELL("fila")</formula>
    </cfRule>
  </conditionalFormatting>
  <conditionalFormatting sqref="J4207">
    <cfRule type="expression" dxfId="137" priority="72">
      <formula>ROW()=CELL("fila")</formula>
    </cfRule>
  </conditionalFormatting>
  <conditionalFormatting sqref="F4207">
    <cfRule type="expression" dxfId="136" priority="73">
      <formula>ROW()=CELL("fila")</formula>
    </cfRule>
  </conditionalFormatting>
  <conditionalFormatting sqref="F4205">
    <cfRule type="expression" dxfId="135" priority="74">
      <formula>ROW()=CELL("fila")</formula>
    </cfRule>
  </conditionalFormatting>
  <conditionalFormatting sqref="M4205">
    <cfRule type="expression" dxfId="134" priority="75">
      <formula>ROW()=CELL("fila")</formula>
    </cfRule>
  </conditionalFormatting>
  <conditionalFormatting sqref="K4205">
    <cfRule type="expression" dxfId="133" priority="76">
      <formula>ROW()=CELL("fila")</formula>
    </cfRule>
  </conditionalFormatting>
  <conditionalFormatting sqref="N4205">
    <cfRule type="expression" dxfId="132" priority="77">
      <formula>ROW()=CELL("fila")</formula>
    </cfRule>
  </conditionalFormatting>
  <conditionalFormatting sqref="K4255">
    <cfRule type="expression" dxfId="131" priority="78">
      <formula>ROW()=CELL("fila")</formula>
    </cfRule>
  </conditionalFormatting>
  <conditionalFormatting sqref="K4269">
    <cfRule type="expression" dxfId="130" priority="79">
      <formula>ROW()=CELL("fila")</formula>
    </cfRule>
  </conditionalFormatting>
  <conditionalFormatting sqref="D4312:E4313 G4312:J4313 L4312:L4313">
    <cfRule type="expression" dxfId="129" priority="66">
      <formula>ROW()=CELL("fila")</formula>
    </cfRule>
  </conditionalFormatting>
  <conditionalFormatting sqref="F4428">
    <cfRule type="expression" dxfId="128" priority="65">
      <formula>ROW()=CELL("fila")</formula>
    </cfRule>
  </conditionalFormatting>
  <conditionalFormatting sqref="M4312:M4313 M4426">
    <cfRule type="expression" dxfId="127" priority="64">
      <formula>ROW()=CELL("fila")</formula>
    </cfRule>
  </conditionalFormatting>
  <conditionalFormatting sqref="C4430:N4432 C4429:E4429 G4429:N4429">
    <cfRule type="expression" dxfId="126" priority="56">
      <formula>ROW()=CELL("fila")</formula>
    </cfRule>
  </conditionalFormatting>
  <conditionalFormatting sqref="D4434:N4434 D4433:E4433 L4433 G4433:J4433">
    <cfRule type="expression" dxfId="125" priority="55">
      <formula>ROW()=CELL("fila")</formula>
    </cfRule>
  </conditionalFormatting>
  <conditionalFormatting sqref="C4433">
    <cfRule type="expression" dxfId="124" priority="53">
      <formula>ROW()=CELL("fila")</formula>
    </cfRule>
  </conditionalFormatting>
  <conditionalFormatting sqref="C4311 C4194 C4105 C3990 C3902 C3805 C3637 C3547 C3413 C3262 C3175 C2886 C2790 C2695 C2589 C2437 C2382 C2289 C2048 C1787 C1728 C1554 C1301">
    <cfRule type="expression" dxfId="123" priority="52">
      <formula>ROW()=CELL("fila")</formula>
    </cfRule>
  </conditionalFormatting>
  <conditionalFormatting sqref="C4623:N4626 C4627:L4627">
    <cfRule type="expression" dxfId="122" priority="47">
      <formula>ROW()=CELL("fila")</formula>
    </cfRule>
  </conditionalFormatting>
  <conditionalFormatting sqref="M4160">
    <cfRule type="expression" dxfId="121" priority="45">
      <formula>ROW()=CELL("fila")</formula>
    </cfRule>
  </conditionalFormatting>
  <conditionalFormatting sqref="M4296">
    <cfRule type="expression" dxfId="120" priority="44">
      <formula>ROW()=CELL("fila")</formula>
    </cfRule>
  </conditionalFormatting>
  <conditionalFormatting sqref="M4411">
    <cfRule type="expression" dxfId="119" priority="43">
      <formula>ROW()=CELL("fila")</formula>
    </cfRule>
  </conditionalFormatting>
  <conditionalFormatting sqref="M4486">
    <cfRule type="expression" dxfId="118" priority="42">
      <formula>ROW()=CELL("fila")</formula>
    </cfRule>
  </conditionalFormatting>
  <conditionalFormatting sqref="K4742:K4743">
    <cfRule type="expression" dxfId="117" priority="35">
      <formula>ROW()=CELL("fila")</formula>
    </cfRule>
  </conditionalFormatting>
  <conditionalFormatting sqref="N4742:N4748">
    <cfRule type="expression" dxfId="116" priority="32">
      <formula>ROW()=CELL("fila")</formula>
    </cfRule>
  </conditionalFormatting>
  <conditionalFormatting sqref="M4749">
    <cfRule type="expression" dxfId="115" priority="31">
      <formula>ROW()=CELL("fila")</formula>
    </cfRule>
  </conditionalFormatting>
  <conditionalFormatting sqref="C4929 E4929:N4929">
    <cfRule type="expression" dxfId="114" priority="29">
      <formula>ROW()=CELL("fila")</formula>
    </cfRule>
  </conditionalFormatting>
  <conditionalFormatting sqref="E4931:F4931 H4931:N4931">
    <cfRule type="expression" dxfId="113" priority="25">
      <formula>ROW()=CELL("fila")</formula>
    </cfRule>
  </conditionalFormatting>
  <conditionalFormatting sqref="C4956:N4958">
    <cfRule type="expression" dxfId="112" priority="23">
      <formula>ROW()=CELL("fila")</formula>
    </cfRule>
  </conditionalFormatting>
  <conditionalFormatting sqref="C4990:N4990">
    <cfRule type="expression" dxfId="111" priority="22">
      <formula>ROW()=CELL("fila")</formula>
    </cfRule>
  </conditionalFormatting>
  <conditionalFormatting sqref="M4895">
    <cfRule type="expression" dxfId="110" priority="21">
      <formula>ROW()=CELL("fila")</formula>
    </cfRule>
  </conditionalFormatting>
  <conditionalFormatting sqref="M4896">
    <cfRule type="expression" dxfId="109" priority="20">
      <formula>ROW()=CELL("fila")</formula>
    </cfRule>
  </conditionalFormatting>
  <conditionalFormatting sqref="M4897">
    <cfRule type="expression" dxfId="108" priority="19">
      <formula>ROW()=CELL("fila")</formula>
    </cfRule>
  </conditionalFormatting>
  <conditionalFormatting sqref="M4898">
    <cfRule type="expression" dxfId="107" priority="18">
      <formula>ROW()=CELL("fila")</formula>
    </cfRule>
  </conditionalFormatting>
  <conditionalFormatting sqref="I5034:N5034 J5033:L5033">
    <cfRule type="expression" dxfId="106" priority="17">
      <formula>ROW()=CELL("fila")</formula>
    </cfRule>
  </conditionalFormatting>
  <conditionalFormatting sqref="M5006:N5006">
    <cfRule type="expression" dxfId="105" priority="16">
      <formula>ROW()=CELL("fila")</formula>
    </cfRule>
  </conditionalFormatting>
  <conditionalFormatting sqref="K4258">
    <cfRule type="expression" dxfId="104" priority="15">
      <formula>ROW()=CELL("fila")</formula>
    </cfRule>
  </conditionalFormatting>
  <conditionalFormatting sqref="H5069:J5069">
    <cfRule type="expression" dxfId="103" priority="13">
      <formula>ROW()=CELL("fila")</formula>
    </cfRule>
  </conditionalFormatting>
  <conditionalFormatting sqref="C5069:D5069">
    <cfRule type="expression" dxfId="102" priority="11">
      <formula>ROW()=CELL("fila")</formula>
    </cfRule>
  </conditionalFormatting>
  <conditionalFormatting sqref="F5069:G5069">
    <cfRule type="expression" dxfId="101" priority="10">
      <formula>ROW()=CELL("fila")</formula>
    </cfRule>
  </conditionalFormatting>
  <conditionalFormatting sqref="E5069">
    <cfRule type="expression" dxfId="100" priority="9">
      <formula>ROW()=CELL("fila")</formula>
    </cfRule>
  </conditionalFormatting>
  <conditionalFormatting sqref="K5069:N5069">
    <cfRule type="expression" dxfId="99" priority="8">
      <formula>ROW()=CELL("fila")</formula>
    </cfRule>
  </conditionalFormatting>
  <conditionalFormatting sqref="C5080:N5080">
    <cfRule type="expression" dxfId="98" priority="7">
      <formula>ROW()=CELL("fila")</formula>
    </cfRule>
  </conditionalFormatting>
  <conditionalFormatting sqref="C5081:N5081">
    <cfRule type="expression" dxfId="97" priority="5">
      <formula>ROW()=CELL("fila")</formula>
    </cfRule>
  </conditionalFormatting>
  <conditionalFormatting sqref="C5114:I5114 K5114:N5114">
    <cfRule type="expression" dxfId="96" priority="4">
      <formula>ROW()=CELL("fila")</formula>
    </cfRule>
  </conditionalFormatting>
  <conditionalFormatting sqref="C5147:N5147 C5146:H5146 J5146:N5146 C5149:N5150">
    <cfRule type="expression" dxfId="95" priority="3">
      <formula>ROW()=CELL("fila")</formula>
    </cfRule>
  </conditionalFormatting>
  <conditionalFormatting sqref="C5148:N5148">
    <cfRule type="expression" dxfId="94" priority="2">
      <formula>ROW()=CELL("fila")</formula>
    </cfRule>
  </conditionalFormatting>
  <conditionalFormatting sqref="C5162:N5163">
    <cfRule type="expression" dxfId="93" priority="1">
      <formula>ROW()=CELL("fila")</formula>
    </cfRule>
  </conditionalFormatting>
  <dataValidations count="5">
    <dataValidation type="list" allowBlank="1" showInputMessage="1" showErrorMessage="1" errorTitle="Opción Invalida" error="Selecciona una opción de la lista desplegable" sqref="P1537 Q1536:Q1537" xr:uid="{C90E152A-DDB1-49E5-9B17-67D9661DA648}">
      <formula1>ConceptoPago</formula1>
    </dataValidation>
    <dataValidation type="list" allowBlank="1" showInputMessage="1" showErrorMessage="1" sqref="G1385 G1485:G1486 G1989:G1995 G1917:G1928 G2316 G2367:G2368 G2376:G2394 G2265 M1535:M1537 N1535 N1537 G2515:G2516 G2631:G2632 G2770 G2786 G2837 G2938 G3102 G3066 G3085:G3086 G3282:G3284 G3341 G3329:G3339 G3344:G3348 G3353 G3358:G3359 G3390:G3391 G3396:G3418 G3381:G3388 G3362:G3365 G3368:G3377 G3434 G3438:G3457 G3485 G3481 G3464:G3479 G3529:G3530 G3568 G3520 G3591:G3592 G3613:G3615 G3459 G3595 G3683 G3697 G3783:G3785 G3814 G3919 G3845 G3973:G3974 G4087 G4137:G4138 G4226 G4092:G4103 G4114:G4131 G4623:G4627 G4429:G4434 G4111:G4112 G4105:G4106 G4108 G4929 G5114 G4967 G4956:G4965 G4990 G5069 G5081 G5031:G5032 G5146:G5150 G5162:G5163" xr:uid="{658A94F4-BAFF-4781-A7A2-15021E312D9F}">
      <formula1>FormaPago</formula1>
    </dataValidation>
    <dataValidation type="list" allowBlank="1" showInputMessage="1" showErrorMessage="1" sqref="F784:F787 F978 F1471" xr:uid="{01DB638E-3030-461A-B8F0-B1E122F27F0C}">
      <formula1>_xlnm.Criteria</formula1>
    </dataValidation>
    <dataValidation type="list" allowBlank="1" showInputMessage="1" showErrorMessage="1" sqref="I2631:I2632 I2770 I2786 I2837 I2938 I2983 I3066 I3085:I3086 I3102 I3282:I3284 I3329:I3332 I3303 I3228 I3124 I2999 I2923 I3334:I3339 I3344:I3346 I3353:J3353 I3356:J3356 I3357:I3359 I3361:I3362 I3364:I3366 I3374:I3377 I3411:I3413 I3382 I3418 I3464:I3470 I3390:I3391 I3415:I3416 I3384:I3388 I3369:I3371 I3434 I3438:I3441 I3443:I3457 I3398:I3403 I3405:I3409 I3500 I3529:I3530 I3546 I3554 I3551:I3552 I3559 I3568 I3591:I3592 I3459 I3595 I3683 I3688 I3697 I3783:I3785 I3814:I3815 I3867 I3845 I3919 I3973:I3974 I4087 I4092:I4094 I4111:I4130 I4429:I4434 I4226 I4623:I4627 I4096:I4101 I4138 I4103:I4106 I4929 I4931 I4967 I4956:I4965 I4990 I5034 I5069 I5081 I5114 I5031:I5032 I5147:I5150 I5162:I5163" xr:uid="{1AD99C71-446C-4BB8-849C-7190D9A5452E}">
      <formula1>ConceptoPago2</formula1>
    </dataValidation>
    <dataValidation type="list" allowBlank="1" showErrorMessage="1" sqref="I4207" xr:uid="{CCEF3554-2B39-4FD4-896F-A395D8A10241}">
      <formula1>ConceptoPago2</formula1>
    </dataValidation>
  </dataValidations>
  <pageMargins left="0.7" right="0.7" top="1.3149999999999999" bottom="0.75" header="0.3" footer="0.3"/>
  <pageSetup paperSize="9" scale="95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7" operator="containsText" id="{35B459EC-C422-40D1-95A8-CDDFFC8FDE18}">
            <xm:f>NOT(ISERROR(SEARCH("POR IDENTIFICAR",A1)))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F1917:F2072 D1693:D1701 D1750:D1771 F2395:F2405 K2395:K2405 F1062:F1238 F1721 D1988:D1990 D1992:D1993 D1956:D1986 D33:D44 F1240:F1582 D248:D378 D382:D428 D1703:D1748 D1814 D1870 D2269 F2407:F2475 K2407:K2466 D2395:D2475 D1995:D2072 D2477:D2525 K2477:K2600 K2602:K2697 F2477:F2700 D2562:D2674 K2699:K2700 F2702:F2704 D2703:D2704 K2702:K2704 F2706:F2769 D2706:D2769 D1917:D1954 F2771:F2785 D2771:D2785 K2771:K2785 D2676:D2700 D2787:D2790 F1584:F1691 D1598:D1610 K2706:K2769 K2838:K2937 D1:D31 F1:F854 F2838:F2937 K2468:K2475 F3072:F3084 D3072:D3084 D2529 D2531:D2560 D1570:D1596 D1612:D1691 K1:K1691 K3086:K3101 F3086:F3101 D3086:D3101 F2787:F2836 K2787:K2836 D3134:D3140 F1723:F1792 D1773:D1792 A1:A2950 F2939:F3070 K2939:K3070 K3103:K3202 D3261:D3281 F3261:F3281 D3285:D3313 F3343 K3343 D3343 D3349:D3352 K3349:K3352 F3349:F3352 F3285:F3313 K3285:K3313 F3205:F3259 K3204:K3259 D3354:D3356 K3354:K3359 F3354:F3359 F3315:F3328 K3315:K3328 K3378 F3378 D3380 D3378 F3376 F3392:F3395 D3389 F3389 K3389 K3436:K3437 F3436:F3437 D3436:D3437 D3419:D3430 F3415 K3415 D3415 D3150:D3202 F3366:F3367 K3419:K3430 F3458 K3454:K3458 F3452 D3244:D3259 D3142:D3148 D3067:D3070 D2902:D2937 D2792:D2836 F3103:F3119 F3121:F3202 K3498:K3499 K3501:K3505 K3507:K3519 K3471:K3496 K3560:K3567 F3498:F3528 K3521:K3528 K3569:K3590 K3460:K3463 F3460:F3463 D3662:D3682 F3662:F3682 K3662:K3682 D3684:D3696 F3720:F3738 K3699:K3715 F3699:F3715 D3699:D3715 K3720:K3738 F3596:F3660 K3596:K3660 K3782 F3782 F3786:F3788 K3815:K3816 F3815:F3816 F3868:F3869 K3868:K3869 D3868:D3869 F3846:F3866 K3861:K3866 F3818:F3844 K3818:K3844 F3684:F3696 K3684:K3696 F3895:F3896 F3898:F3918 K3261:K3281 K3375:K3376 F3920:F3930 K3949:K3952 D46:D246 D1803 D3949:D3952 D4048:D4055 F4048:F4055 D3872:D3875 K4048:K4055 D4057:D4071 F4073:F4074 F4057:F4071 K4057:K4071 D4044:D4046 F4044:F4046 F4037:F4042 K4044:K4046 K4037:K4042 F3934:F3945 D4088:D4090 D4073:D4086 F4076:F4086 K4088:K4090 D2838:D2900 D2939:D2992 D2995:D3065 D3103:D3130 D3392:D3395 D3720:D3739 D3846:D3866 K3846:K3859 F3872:F3891 K3872:K3891 K4073:K4086 K4292 K4147 K4399 F4333 F4104 K4104 F4277 F4282:F4283 F4398:F4399 F4415 F4286 F4344:F4345 F3569:F3590 D3593:D3594 F3593:F3594 K3593:K3594 F3751 K3751 K3366:K3368 D3522:D3567 F3530:F3567 K3394:K3395 K3530:K3558 K3392 F3992 K3992 K4479 D3569:D3590 D3815:D3844 D3902:D3918 F1693:F1719 D3877:D3891 F856:F1060 F3471:F3496 F3419:F3430 D430:D1568 D3894:D3900 D3920:D3946 K3894:K3900 K3072:K3084 A2952:A4158 D3782:D3783 D3596:D3660 D3473:D3520 D3366:D3368 D3315:D3328 D3204:D3242 D3785:D3813 F3790:F3813 K3786:K3813 F3932 K3920:K3946 K3954:K3972 K3902:K3918 D3954:D3972 F3949:F3972 F4088:F4091 F4031:F4035 D4031:D4042 K4031:K4035</xm:sqref>
        </x14:conditionalFormatting>
        <x14:conditionalFormatting xmlns:xm="http://schemas.microsoft.com/office/excel/2006/main">
          <x14:cfRule type="containsText" priority="286" operator="containsText" id="{74AE0E4C-160B-413C-84EA-A19C4D55099D}">
            <xm:f>NOT(ISERROR(SEARCH("POR IDENTIFICAR",D1630)))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D1630 F1630</xm:sqref>
        </x14:conditionalFormatting>
        <x14:conditionalFormatting xmlns:xm="http://schemas.microsoft.com/office/excel/2006/main">
          <x14:cfRule type="containsText" priority="285" operator="containsText" id="{92950A41-EEBB-4863-B3AC-FEA03F468089}">
            <xm:f>NOT(ISERROR(SEARCH("POR IDENTIFICAR",D2139)))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D2139</xm:sqref>
        </x14:conditionalFormatting>
        <x14:conditionalFormatting xmlns:xm="http://schemas.microsoft.com/office/excel/2006/main">
          <x14:cfRule type="containsText" priority="284" operator="containsText" id="{D7B87978-330C-4BC2-B3CB-B095046ADEB1}">
            <xm:f>NOT(ISERROR(SEARCH("POR IDENTIFICAR",D1877)))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D1877</xm:sqref>
        </x14:conditionalFormatting>
        <x14:conditionalFormatting xmlns:xm="http://schemas.microsoft.com/office/excel/2006/main">
          <x14:cfRule type="containsText" priority="283" operator="containsText" id="{A669336C-94CA-4D08-85D8-F5D9F095671C}">
            <xm:f>NOT(ISERROR(SEARCH("POR IDENTIFICAR",K1693)))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K1917:K2072 K1693:K1792</xm:sqref>
        </x14:conditionalFormatting>
        <x14:conditionalFormatting xmlns:xm="http://schemas.microsoft.com/office/excel/2006/main">
          <x14:cfRule type="containsText" priority="282" operator="containsText" id="{E87827FF-2469-459A-B652-96EFFF4FB77B}">
            <xm:f>NOT(ISERROR(SEARCH("POR IDENTIFICAR",K1630)))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K1630</xm:sqref>
        </x14:conditionalFormatting>
        <x14:conditionalFormatting xmlns:xm="http://schemas.microsoft.com/office/excel/2006/main">
          <x14:cfRule type="containsText" priority="281" operator="containsText" id="{F42193AC-FEEB-453E-ACE4-886F8E2ABE39}">
            <xm:f>NOT(ISERROR(SEARCH("POR IDENTIFICAR",K2229)))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K2406 K2386 K2366 K2229</xm:sqref>
        </x14:conditionalFormatting>
        <x14:conditionalFormatting xmlns:xm="http://schemas.microsoft.com/office/excel/2006/main">
          <x14:cfRule type="containsText" priority="280" operator="containsText" id="{93A2A0A1-09C2-4B7A-9642-A94FA41C1B00}">
            <xm:f>NOT(ISERROR(SEARCH("POR IDENTIFICAR",K1832)))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K1832</xm:sqref>
        </x14:conditionalFormatting>
        <x14:conditionalFormatting xmlns:xm="http://schemas.microsoft.com/office/excel/2006/main">
          <x14:cfRule type="containsText" priority="279" operator="containsText" id="{D479D7B2-A913-4344-AB9F-3E545DCD9EB9}">
            <xm:f>NOT(ISERROR(SEARCH("POR IDENTIFICAR",D2165)))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D2165</xm:sqref>
        </x14:conditionalFormatting>
        <x14:conditionalFormatting xmlns:xm="http://schemas.microsoft.com/office/excel/2006/main">
          <x14:cfRule type="containsText" priority="278" operator="containsText" id="{146CC4C0-B8A5-4B36-88B6-44257C0E670B}">
            <xm:f>NOT(ISERROR(SEARCH("POR IDENTIFICAR",D2115)))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D2115</xm:sqref>
        </x14:conditionalFormatting>
        <x14:conditionalFormatting xmlns:xm="http://schemas.microsoft.com/office/excel/2006/main">
          <x14:cfRule type="containsText" priority="276" operator="containsText" id="{CFE38F45-85F4-4A15-936C-273E7FFDBA3D}">
            <xm:f>NOT(ISERROR(SEARCH("POR IDENTIFICAR",D2231)))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F2231 K2231 D2231</xm:sqref>
        </x14:conditionalFormatting>
        <x14:conditionalFormatting xmlns:xm="http://schemas.microsoft.com/office/excel/2006/main">
          <x14:cfRule type="containsText" priority="275" operator="containsText" id="{100F3FE4-BBBF-43ED-B6DD-1BE2829BD55C}">
            <xm:f>NOT(ISERROR(SEARCH("POR IDENTIFICAR",K1803)))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K1803</xm:sqref>
        </x14:conditionalFormatting>
        <x14:conditionalFormatting xmlns:xm="http://schemas.microsoft.com/office/excel/2006/main">
          <x14:cfRule type="containsText" priority="274" operator="containsText" id="{CFF613A9-65A4-4C8B-9696-3DD46D57B9A0}">
            <xm:f>NOT(ISERROR(SEARCH("POR IDENTIFICAR",K2338)))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K2338</xm:sqref>
        </x14:conditionalFormatting>
        <x14:conditionalFormatting xmlns:xm="http://schemas.microsoft.com/office/excel/2006/main">
          <x14:cfRule type="containsText" priority="273" operator="containsText" id="{CB21BE1C-5D3D-406D-BEAE-1984A1CCD811}">
            <xm:f>NOT(ISERROR(SEARCH("POR IDENTIFICAR",K2111)))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K2111</xm:sqref>
        </x14:conditionalFormatting>
        <x14:conditionalFormatting xmlns:xm="http://schemas.microsoft.com/office/excel/2006/main">
          <x14:cfRule type="containsText" priority="272" operator="containsText" id="{5163D2C2-D07D-45BA-B06A-3FC5CB882C9E}">
            <xm:f>NOT(ISERROR(SEARCH("POR IDENTIFICAR",K1836)))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K1836</xm:sqref>
        </x14:conditionalFormatting>
        <x14:conditionalFormatting xmlns:xm="http://schemas.microsoft.com/office/excel/2006/main">
          <x14:cfRule type="containsText" priority="271" operator="containsText" id="{B5516DA9-0604-49A1-9AC3-CA9CD829D37C}">
            <xm:f>NOT(ISERROR(SEARCH("POR IDENTIFICAR",K1867)))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K1867</xm:sqref>
        </x14:conditionalFormatting>
        <x14:conditionalFormatting xmlns:xm="http://schemas.microsoft.com/office/excel/2006/main">
          <x14:cfRule type="containsText" priority="270" operator="containsText" id="{9B6D76D7-3163-4FBA-90BA-FC98164E65A5}">
            <xm:f>NOT(ISERROR(SEARCH("POR IDENTIFICAR",K2698)))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K2698</xm:sqref>
        </x14:conditionalFormatting>
        <x14:conditionalFormatting xmlns:xm="http://schemas.microsoft.com/office/excel/2006/main">
          <x14:cfRule type="containsText" priority="269" operator="containsText" id="{02765161-1B31-4E1F-901A-046D447B3ACE}">
            <xm:f>NOT(ISERROR(SEARCH("POR IDENTIFICAR",K2601)))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K2601</xm:sqref>
        </x14:conditionalFormatting>
        <x14:conditionalFormatting xmlns:xm="http://schemas.microsoft.com/office/excel/2006/main">
          <x14:cfRule type="containsText" priority="267" operator="containsText" id="{8AED8C84-82BE-4BF7-A996-072D40519333}">
            <xm:f>NOT(ISERROR(SEARCH("POR IDENTIFICAR",D2169)))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D2169</xm:sqref>
        </x14:conditionalFormatting>
        <x14:conditionalFormatting xmlns:xm="http://schemas.microsoft.com/office/excel/2006/main">
          <x14:cfRule type="containsText" priority="261" operator="containsText" id="{81922049-3823-4BCF-97F5-250885E4579B}">
            <xm:f>NOT(ISERROR(SEARCH("POR IDENTIFICAR",F1870)))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F1870</xm:sqref>
        </x14:conditionalFormatting>
        <x14:conditionalFormatting xmlns:xm="http://schemas.microsoft.com/office/excel/2006/main">
          <x14:cfRule type="containsText" priority="260" operator="containsText" id="{EE74638A-56A8-49CC-BF3B-2EEC5354A763}">
            <xm:f>NOT(ISERROR(SEARCH("POR IDENTIFICAR",K1870)))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K1870</xm:sqref>
        </x14:conditionalFormatting>
        <x14:conditionalFormatting xmlns:xm="http://schemas.microsoft.com/office/excel/2006/main">
          <x14:cfRule type="containsText" priority="257" operator="containsText" id="{C5232859-D404-46D7-9E20-EA509762B4FA}">
            <xm:f>NOT(ISERROR(SEARCH("POR IDENTIFICAR",F2243)))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F2243</xm:sqref>
        </x14:conditionalFormatting>
        <x14:conditionalFormatting xmlns:xm="http://schemas.microsoft.com/office/excel/2006/main">
          <x14:cfRule type="containsText" priority="256" operator="containsText" id="{E1DFE6E3-FB32-4BD6-9546-04E2C01B5807}">
            <xm:f>NOT(ISERROR(SEARCH("POR IDENTIFICAR",K2243)))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K2243</xm:sqref>
        </x14:conditionalFormatting>
        <x14:conditionalFormatting xmlns:xm="http://schemas.microsoft.com/office/excel/2006/main">
          <x14:cfRule type="containsText" priority="152" operator="containsText" id="{C882302C-96E0-4AEC-8326-6CD8B9D83EED}">
            <xm:f>NOT(ISERROR(SEARCH("POR IDENTIFICAR",D3411)))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D3411</xm:sqref>
        </x14:conditionalFormatting>
        <x14:conditionalFormatting xmlns:xm="http://schemas.microsoft.com/office/excel/2006/main">
          <x14:cfRule type="containsText" priority="111" operator="containsText" id="{4B04ACF8-37BD-4638-AB73-D5588DC44C02}">
            <xm:f>NOT(ISERROR(SEARCH("POR IDENTIFICAR",F3408)))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F3408</xm:sqref>
        </x14:conditionalFormatting>
        <x14:conditionalFormatting xmlns:xm="http://schemas.microsoft.com/office/excel/2006/main">
          <x14:cfRule type="containsText" priority="108" operator="containsText" id="{5F413DCE-4447-4A9E-AABB-6637E1E33471}">
            <xm:f>NOT(ISERROR(SEARCH("POR IDENTIFICAR",F3465)))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F3465</xm:sqref>
        </x14:conditionalFormatting>
        <x14:conditionalFormatting xmlns:xm="http://schemas.microsoft.com/office/excel/2006/main">
          <x14:cfRule type="containsText" priority="106" operator="containsText" id="{122580F9-3772-426A-A09A-A5FC11041771}">
            <xm:f>NOT(ISERROR(SEARCH("POR IDENTIFICAR",K1849)))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K1849</xm:sqref>
        </x14:conditionalFormatting>
        <x14:conditionalFormatting xmlns:xm="http://schemas.microsoft.com/office/excel/2006/main">
          <x14:cfRule type="containsText" priority="104" operator="containsText" id="{BA35DE29-FAC9-44F1-8DFB-E2CF1A7A1C75}">
            <xm:f>NOT(ISERROR(SEARCH("POR IDENTIFICAR",F4007)))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F4007</xm:sqref>
        </x14:conditionalFormatting>
        <x14:conditionalFormatting xmlns:xm="http://schemas.microsoft.com/office/excel/2006/main">
          <x14:cfRule type="containsText" priority="103" operator="containsText" id="{CD81743B-B7D0-4E0B-885B-AD15E7A783F1}">
            <xm:f>NOT(ISERROR(SEARCH("POR IDENTIFICAR",K4007)))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K4007</xm:sqref>
        </x14:conditionalFormatting>
        <x14:conditionalFormatting xmlns:xm="http://schemas.microsoft.com/office/excel/2006/main">
          <x14:cfRule type="containsText" priority="102" operator="containsText" id="{6DB98076-D4F2-4D59-8BD1-3A2899952143}">
            <xm:f>NOT(ISERROR(SEARCH("POR IDENTIFICAR",F4016)))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F4016</xm:sqref>
        </x14:conditionalFormatting>
        <x14:conditionalFormatting xmlns:xm="http://schemas.microsoft.com/office/excel/2006/main">
          <x14:cfRule type="containsText" priority="101" operator="containsText" id="{4B813E89-A236-45D8-A775-3CA25637D314}">
            <xm:f>NOT(ISERROR(SEARCH("POR IDENTIFICAR",K4016)))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K4016</xm:sqref>
        </x14:conditionalFormatting>
        <x14:conditionalFormatting xmlns:xm="http://schemas.microsoft.com/office/excel/2006/main">
          <x14:cfRule type="containsText" priority="100" operator="containsText" id="{070136B1-4013-47BF-8069-48D228E9D5BB}">
            <xm:f>NOT(ISERROR(SEARCH("POR IDENTIFICAR",K4022)))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K4022</xm:sqref>
        </x14:conditionalFormatting>
        <x14:conditionalFormatting xmlns:xm="http://schemas.microsoft.com/office/excel/2006/main">
          <x14:cfRule type="containsText" priority="95" operator="containsText" id="{87C70243-DB32-4C28-AE7B-9AA84B155F70}">
            <xm:f>NOT(ISERROR(SEARCH("POR IDENTIFICAR",K4095)))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K4095</xm:sqref>
        </x14:conditionalFormatting>
        <x14:conditionalFormatting xmlns:xm="http://schemas.microsoft.com/office/excel/2006/main">
          <x14:cfRule type="containsText" priority="94" operator="containsText" id="{9C85D857-A468-4D91-B304-CB9963C68E57}">
            <xm:f>NOT(ISERROR(SEARCH("POR IDENTIFICAR",F4095)))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F4095</xm:sqref>
        </x14:conditionalFormatting>
        <x14:conditionalFormatting xmlns:xm="http://schemas.microsoft.com/office/excel/2006/main">
          <x14:cfRule type="containsText" priority="92" operator="containsText" id="{3480053E-33E1-4B2B-A354-A576DC291071}">
            <xm:f>NOT(ISERROR(SEARCH("POR IDENTIFICAR",F4009)))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F4009</xm:sqref>
        </x14:conditionalFormatting>
        <x14:conditionalFormatting xmlns:xm="http://schemas.microsoft.com/office/excel/2006/main">
          <x14:cfRule type="containsText" priority="90" operator="containsText" id="{430F1ECC-BE5C-4AF7-9EC2-07B5EFF211D5}">
            <xm:f>NOT(ISERROR(SEARCH("POR IDENTIFICAR",K4098)))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K4098</xm:sqref>
        </x14:conditionalFormatting>
        <x14:conditionalFormatting xmlns:xm="http://schemas.microsoft.com/office/excel/2006/main">
          <x14:cfRule type="containsText" priority="89" operator="containsText" id="{CEA9E3E7-BCEA-4BD0-823E-F8AB97C195BE}">
            <xm:f>NOT(ISERROR(SEARCH("POR IDENTIFICAR",K4106)))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K4106</xm:sqref>
        </x14:conditionalFormatting>
        <x14:conditionalFormatting xmlns:xm="http://schemas.microsoft.com/office/excel/2006/main">
          <x14:cfRule type="containsText" priority="87" operator="containsText" id="{8744D2BE-272F-40DC-ADD9-BA07071E7DC7}">
            <xm:f>NOT(ISERROR(SEARCH("POR IDENTIFICAR",F4109)))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F4109 K4109 F4300:F4301 F4313 F4426</xm:sqref>
        </x14:conditionalFormatting>
        <x14:conditionalFormatting xmlns:xm="http://schemas.microsoft.com/office/excel/2006/main">
          <x14:cfRule type="containsText" priority="86" operator="containsText" id="{2AFC481E-1B43-4FE3-A28B-98B9F8CFDA7F}">
            <xm:f>NOT(ISERROR(SEARCH("POR IDENTIFICAR",F4110)))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F4110 K4110</xm:sqref>
        </x14:conditionalFormatting>
        <x14:conditionalFormatting xmlns:xm="http://schemas.microsoft.com/office/excel/2006/main">
          <x14:cfRule type="containsText" priority="85" operator="containsText" id="{55503AF2-58F8-4AE4-AAC3-F24D6AB3D41C}">
            <xm:f>NOT(ISERROR(SEARCH("POR IDENTIFICAR",F4122)))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F4122</xm:sqref>
        </x14:conditionalFormatting>
        <x14:conditionalFormatting xmlns:xm="http://schemas.microsoft.com/office/excel/2006/main">
          <x14:cfRule type="containsText" priority="84" operator="containsText" id="{D8409EA8-9527-4F4F-AEDE-4EB5FB730719}">
            <xm:f>NOT(ISERROR(SEARCH("POR IDENTIFICAR",K4122)))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K4122</xm:sqref>
        </x14:conditionalFormatting>
        <x14:conditionalFormatting xmlns:xm="http://schemas.microsoft.com/office/excel/2006/main">
          <x14:cfRule type="containsText" priority="83" operator="containsText" id="{95A5BE02-A13D-4521-8CB1-4683F0EBBEA6}">
            <xm:f>NOT(ISERROR(SEARCH("POR IDENTIFICAR",F4131)))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F4131</xm:sqref>
        </x14:conditionalFormatting>
        <x14:conditionalFormatting xmlns:xm="http://schemas.microsoft.com/office/excel/2006/main">
          <x14:cfRule type="containsText" priority="82" operator="containsText" id="{492920F0-CE47-4629-B85B-A40FDC0A8062}">
            <xm:f>NOT(ISERROR(SEARCH("POR IDENTIFICAR",K4131)))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K4131</xm:sqref>
        </x14:conditionalFormatting>
        <x14:conditionalFormatting xmlns:xm="http://schemas.microsoft.com/office/excel/2006/main">
          <x14:cfRule type="containsText" priority="81" operator="containsText" id="{9896BAEC-F521-4802-8AE9-79168ACB3A4A}">
            <xm:f>NOT(ISERROR(SEARCH("POR IDENTIFICAR",D4139)))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K4139 F4139 D4139 F4331 F4395</xm:sqref>
        </x14:conditionalFormatting>
        <x14:conditionalFormatting xmlns:xm="http://schemas.microsoft.com/office/excel/2006/main">
          <x14:cfRule type="containsText" priority="80" operator="containsText" id="{8A82DF8B-1603-4702-8996-4540CBDAC0EC}">
            <xm:f>NOT(ISERROR(SEARCH("POR IDENTIFICAR",K4156)))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K4156</xm:sqref>
        </x14:conditionalFormatting>
        <x14:conditionalFormatting xmlns:xm="http://schemas.microsoft.com/office/excel/2006/main">
          <x14:cfRule type="containsText" priority="63" operator="containsText" id="{D5C87BA5-DCAD-4BDF-B442-679B27BBA7A3}">
            <xm:f>NOT(ISERROR(SEARCH("POR IDENTIFICAR",F4220)))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F4220</xm:sqref>
        </x14:conditionalFormatting>
        <x14:conditionalFormatting xmlns:xm="http://schemas.microsoft.com/office/excel/2006/main">
          <x14:cfRule type="containsText" priority="62" operator="containsText" id="{FB57B8CF-C9C3-4673-B017-4436701CB7FD}">
            <xm:f>NOT(ISERROR(SEARCH("POR IDENTIFICAR",K4220)))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K4220</xm:sqref>
        </x14:conditionalFormatting>
        <x14:conditionalFormatting xmlns:xm="http://schemas.microsoft.com/office/excel/2006/main">
          <x14:cfRule type="containsText" priority="61" operator="containsText" id="{A1AA629B-906A-40C8-B52C-E2619812CBAB}">
            <xm:f>NOT(ISERROR(SEARCH("POR IDENTIFICAR",F4446)))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F4446</xm:sqref>
        </x14:conditionalFormatting>
        <x14:conditionalFormatting xmlns:xm="http://schemas.microsoft.com/office/excel/2006/main">
          <x14:cfRule type="containsText" priority="60" operator="containsText" id="{5C48C55A-BBEF-4ADF-A6F2-C31DDCECDBE9}">
            <xm:f>NOT(ISERROR(SEARCH("POR IDENTIFICAR",K4331)))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K4331</xm:sqref>
        </x14:conditionalFormatting>
        <x14:conditionalFormatting xmlns:xm="http://schemas.microsoft.com/office/excel/2006/main">
          <x14:cfRule type="containsText" priority="59" operator="containsText" id="{F67AAB91-6A6E-46BD-8CA4-B7D3E317FEBC}">
            <xm:f>NOT(ISERROR(SEARCH("POR IDENTIFICAR",K4333)))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K4333</xm:sqref>
        </x14:conditionalFormatting>
        <x14:conditionalFormatting xmlns:xm="http://schemas.microsoft.com/office/excel/2006/main">
          <x14:cfRule type="containsText" priority="57" operator="containsText" id="{AF081D54-5523-4468-8F6D-DA61AD68D121}">
            <xm:f>NOT(ISERROR(SEARCH("POR IDENTIFICAR",K4398)))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K4398</xm:sqref>
        </x14:conditionalFormatting>
        <x14:conditionalFormatting xmlns:xm="http://schemas.microsoft.com/office/excel/2006/main">
          <x14:cfRule type="containsText" priority="51" operator="containsText" id="{A1586966-3CC6-4C4D-9A66-C70773A83BE5}">
            <xm:f>NOT(ISERROR(SEARCH("POR IDENTIFICAR",D3761)))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D4593 D4561 D4481 D4389 D4321 D4211 D4116 D3761</xm:sqref>
        </x14:conditionalFormatting>
        <x14:conditionalFormatting xmlns:xm="http://schemas.microsoft.com/office/excel/2006/main">
          <x14:cfRule type="containsText" priority="50" operator="containsText" id="{CB07657F-FE2C-44AA-B1A4-D406D7F01726}">
            <xm:f>NOT(ISERROR(SEARCH("POR IDENTIFICAR",K1798)))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K1798</xm:sqref>
        </x14:conditionalFormatting>
        <x14:conditionalFormatting xmlns:xm="http://schemas.microsoft.com/office/excel/2006/main">
          <x14:cfRule type="containsText" priority="49" operator="containsText" id="{1297A1C6-44E2-4B3E-94C1-E52747ECD00C}">
            <xm:f>NOT(ISERROR(SEARCH("POR IDENTIFICAR",K4153)))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K4153</xm:sqref>
        </x14:conditionalFormatting>
        <x14:conditionalFormatting xmlns:xm="http://schemas.microsoft.com/office/excel/2006/main">
          <x14:cfRule type="containsText" priority="48" operator="containsText" id="{3E7CCBF3-3563-4512-9E31-9FA336D4D80F}">
            <xm:f>NOT(ISERROR(SEARCH("POR IDENTIFICAR",K3775)))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K3775</xm:sqref>
        </x14:conditionalFormatting>
        <x14:conditionalFormatting xmlns:xm="http://schemas.microsoft.com/office/excel/2006/main">
          <x14:cfRule type="containsText" priority="46" operator="containsText" id="{F0F15C9D-2CC7-4B2F-AADF-97173B76B80D}">
            <xm:f>NOT(ISERROR(SEARCH("POR IDENTIFICAR",K4629)))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K4629</xm:sqref>
        </x14:conditionalFormatting>
        <x14:conditionalFormatting xmlns:xm="http://schemas.microsoft.com/office/excel/2006/main">
          <x14:cfRule type="containsText" priority="41" operator="containsText" id="{BD5F68C6-5382-4D91-898D-E4369F064071}">
            <xm:f>NOT(ISERROR(SEARCH("POR IDENTIFICAR",F4651)))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F4651</xm:sqref>
        </x14:conditionalFormatting>
        <x14:conditionalFormatting xmlns:xm="http://schemas.microsoft.com/office/excel/2006/main">
          <x14:cfRule type="containsText" priority="40" operator="containsText" id="{FFA21246-7950-45F1-B3FA-1986E7053CE0}">
            <xm:f>NOT(ISERROR(SEARCH("POR IDENTIFICAR",K4651)))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K4651</xm:sqref>
        </x14:conditionalFormatting>
        <x14:conditionalFormatting xmlns:xm="http://schemas.microsoft.com/office/excel/2006/main">
          <x14:cfRule type="containsText" priority="39" operator="containsText" id="{14C688C8-8F39-44B8-9B1B-4D243F02DE81}">
            <xm:f>NOT(ISERROR(SEARCH("POR IDENTIFICAR",D4145)))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D4145</xm:sqref>
        </x14:conditionalFormatting>
        <x14:conditionalFormatting xmlns:xm="http://schemas.microsoft.com/office/excel/2006/main">
          <x14:cfRule type="containsText" priority="38" operator="containsText" id="{D5937F51-7F86-43F5-AA97-856414CA6768}">
            <xm:f>NOT(ISERROR(SEARCH("POR IDENTIFICAR",K4145)))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K4145</xm:sqref>
        </x14:conditionalFormatting>
        <x14:conditionalFormatting xmlns:xm="http://schemas.microsoft.com/office/excel/2006/main">
          <x14:cfRule type="containsText" priority="37" operator="containsText" id="{E85A33F5-1DAA-4D6B-890F-A6155D864A33}">
            <xm:f>NOT(ISERROR(SEARCH("POR IDENTIFICAR",D3766)))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D3766</xm:sqref>
        </x14:conditionalFormatting>
        <x14:conditionalFormatting xmlns:xm="http://schemas.microsoft.com/office/excel/2006/main">
          <x14:cfRule type="containsText" priority="36" operator="containsText" id="{77496B10-146B-447C-9B04-B341924E572C}">
            <xm:f>NOT(ISERROR(SEARCH("POR IDENTIFICAR",K3766)))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K4008 K3766</xm:sqref>
        </x14:conditionalFormatting>
        <x14:conditionalFormatting xmlns:xm="http://schemas.microsoft.com/office/excel/2006/main">
          <x14:cfRule type="containsText" priority="28" operator="containsText" id="{8D541A1B-D8DC-4713-8F57-A416CB664769}">
            <xm:f>NOT(ISERROR(SEARCH("POR IDENTIFICAR",F4173)))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F4173</xm:sqref>
        </x14:conditionalFormatting>
        <x14:conditionalFormatting xmlns:xm="http://schemas.microsoft.com/office/excel/2006/main">
          <x14:cfRule type="containsText" priority="26" operator="containsText" id="{A05358AB-E292-49E6-84E2-7652B6D8EC0D}">
            <xm:f>NOT(ISERROR(SEARCH("POR IDENTIFICAR",F4262)))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F4262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Opción Invalida" error="Ingrese una opción valida de la lista desplegable" xr:uid="{40355B61-32F6-45B9-816F-BBE32F9ADEF2}">
          <x14:formula1>
            <xm:f>CRITERIOS!$D$47:$D$65</xm:f>
          </x14:formula1>
          <xm:sqref>I2832 I2633:I2643 I2690:I2691 I2731:I2732 I2795 I5:I2630 I2954 I3480 I2965 I3315 I3404 I3531:I3532 I3542 I3629:I3630 I3934:I3936 I3949 I4109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tabColor rgb="FF7030A0"/>
    <pageSetUpPr fitToPage="1"/>
  </sheetPr>
  <dimension ref="A1:L52"/>
  <sheetViews>
    <sheetView tabSelected="1" view="pageBreakPreview" zoomScaleNormal="100" zoomScaleSheetLayoutView="100" workbookViewId="0">
      <selection activeCell="B51" sqref="B51:E51"/>
    </sheetView>
  </sheetViews>
  <sheetFormatPr baseColWidth="10" defaultColWidth="11.44140625" defaultRowHeight="14.4" outlineLevelRow="1"/>
  <cols>
    <col min="2" max="2" width="16.44140625" customWidth="1"/>
    <col min="3" max="3" width="13" customWidth="1"/>
    <col min="4" max="4" width="14.44140625" bestFit="1" customWidth="1"/>
    <col min="5" max="5" width="17.33203125" bestFit="1" customWidth="1"/>
    <col min="7" max="7" width="14.109375" customWidth="1"/>
    <col min="9" max="9" width="11.88671875" bestFit="1" customWidth="1"/>
    <col min="11" max="11" width="11.44140625" customWidth="1"/>
  </cols>
  <sheetData>
    <row r="1" spans="1:12">
      <c r="A1" s="14"/>
      <c r="B1" s="14"/>
      <c r="C1" s="14"/>
      <c r="D1" s="14"/>
      <c r="E1" s="14"/>
      <c r="F1" s="14"/>
      <c r="G1" s="14"/>
    </row>
    <row r="2" spans="1:12">
      <c r="A2" s="819" t="s">
        <v>644</v>
      </c>
      <c r="B2" s="819"/>
      <c r="C2" s="819"/>
      <c r="D2" s="819"/>
      <c r="E2" s="819"/>
      <c r="F2" s="819"/>
      <c r="G2" s="819"/>
    </row>
    <row r="3" spans="1:12">
      <c r="A3" s="819"/>
      <c r="B3" s="819"/>
      <c r="C3" s="819"/>
      <c r="D3" s="819"/>
      <c r="E3" s="819"/>
      <c r="F3" s="819"/>
      <c r="G3" s="819"/>
      <c r="L3" t="s">
        <v>8022</v>
      </c>
    </row>
    <row r="4" spans="1:12" ht="15" customHeight="1">
      <c r="C4" s="824" t="s">
        <v>645</v>
      </c>
      <c r="D4" s="824"/>
      <c r="E4" s="824"/>
    </row>
    <row r="5" spans="1:12">
      <c r="C5" s="9"/>
      <c r="D5" t="s">
        <v>2610</v>
      </c>
    </row>
    <row r="6" spans="1:12" ht="15" thickBot="1"/>
    <row r="7" spans="1:12" ht="16.8" thickBot="1">
      <c r="C7" s="820" t="s">
        <v>646</v>
      </c>
      <c r="D7" s="821"/>
      <c r="E7" s="822">
        <f ca="1">TODAY()</f>
        <v>45967</v>
      </c>
      <c r="F7" s="823"/>
      <c r="J7" t="s">
        <v>647</v>
      </c>
    </row>
    <row r="8" spans="1:12">
      <c r="J8" s="8"/>
    </row>
    <row r="10" spans="1:12" ht="21">
      <c r="B10" s="827" t="s">
        <v>649</v>
      </c>
      <c r="C10" s="827"/>
      <c r="D10" s="827"/>
      <c r="E10" s="827"/>
      <c r="F10" s="827"/>
    </row>
    <row r="11" spans="1:12" ht="15.75" customHeight="1">
      <c r="A11" s="31"/>
      <c r="B11" s="31"/>
    </row>
    <row r="12" spans="1:12" ht="15.75" customHeight="1" thickBot="1">
      <c r="A12" s="31"/>
      <c r="B12" s="31"/>
      <c r="C12" s="18"/>
      <c r="E12" s="34" t="s">
        <v>650</v>
      </c>
      <c r="F12" s="164">
        <v>8465</v>
      </c>
    </row>
    <row r="13" spans="1:12" ht="15.75" customHeight="1">
      <c r="A13" s="31"/>
      <c r="B13" s="31"/>
    </row>
    <row r="14" spans="1:12" ht="15.75" customHeight="1" outlineLevel="1" thickBot="1">
      <c r="A14" s="31"/>
      <c r="B14" s="24" t="s">
        <v>651</v>
      </c>
      <c r="C14" s="600"/>
      <c r="D14" s="24"/>
      <c r="E14" s="24" t="s">
        <v>652</v>
      </c>
      <c r="F14" s="601" t="str">
        <f>IF(C14="","",100%-(((D20*100)/C14)/100))</f>
        <v/>
      </c>
      <c r="G14" s="144"/>
      <c r="I14" s="49"/>
    </row>
    <row r="15" spans="1:12" ht="19.5" customHeight="1">
      <c r="A15" s="31"/>
      <c r="B15" s="78"/>
      <c r="C15" s="24" t="s">
        <v>667</v>
      </c>
      <c r="D15" s="24"/>
      <c r="E15" s="24"/>
      <c r="F15" s="24"/>
      <c r="I15" t="str">
        <f>CONCATENATE("Recibo de Pago"," ",C16," ",D29)</f>
        <v>Recibo de Pago 0 0</v>
      </c>
    </row>
    <row r="16" spans="1:12" ht="15.75" customHeight="1" thickBot="1">
      <c r="A16" s="828" t="s">
        <v>653</v>
      </c>
      <c r="B16" s="828"/>
      <c r="C16" s="825">
        <f>VLOOKUP($F$12,DIARIO!B:D,3,FALSE)</f>
        <v>0</v>
      </c>
      <c r="D16" s="825"/>
      <c r="E16" s="825"/>
      <c r="F16" s="825"/>
    </row>
    <row r="17" spans="1:10" ht="15.75" customHeight="1">
      <c r="A17" s="31"/>
      <c r="B17" s="31"/>
    </row>
    <row r="18" spans="1:10" ht="16.2" thickBot="1">
      <c r="A18" s="31"/>
      <c r="B18" s="127" t="s">
        <v>2047</v>
      </c>
      <c r="C18" s="832">
        <f>VLOOKUP($F$12,DIARIO!B:M,12,FALSE)</f>
        <v>0</v>
      </c>
      <c r="D18" s="832"/>
      <c r="E18" s="832"/>
      <c r="F18" s="832"/>
    </row>
    <row r="19" spans="1:10" ht="15.75" customHeight="1">
      <c r="A19" s="31"/>
      <c r="B19" s="31"/>
      <c r="I19" s="818" t="s">
        <v>655</v>
      </c>
      <c r="J19" s="818"/>
    </row>
    <row r="20" spans="1:10" ht="15.75" customHeight="1">
      <c r="A20" s="829" t="s">
        <v>656</v>
      </c>
      <c r="B20" s="829"/>
      <c r="C20" s="21"/>
      <c r="D20" s="826">
        <f>VLOOKUP(F12,DIARIO!B:E,4,FALSE)</f>
        <v>0</v>
      </c>
      <c r="E20" s="826"/>
      <c r="F20" s="20"/>
      <c r="J20" t="s">
        <v>160</v>
      </c>
    </row>
    <row r="21" spans="1:10" ht="15.75" customHeight="1">
      <c r="B21" s="830" t="e" cm="1">
        <f t="array" aca="1" ref="B21" ca="1">CONCATENATE("SON", NumLetras(D20),"pesos")</f>
        <v>#NAME?</v>
      </c>
      <c r="C21" s="830"/>
      <c r="D21" s="830"/>
      <c r="E21" s="830"/>
      <c r="F21" s="830"/>
      <c r="G21" s="830"/>
      <c r="J21" t="s">
        <v>657</v>
      </c>
    </row>
    <row r="22" spans="1:10" ht="15.75" customHeight="1">
      <c r="B22" s="831"/>
      <c r="C22" s="831"/>
      <c r="D22" s="831"/>
      <c r="E22" s="831"/>
      <c r="F22" s="831"/>
      <c r="G22" s="831"/>
      <c r="J22" t="s">
        <v>658</v>
      </c>
    </row>
    <row r="23" spans="1:10" ht="15" customHeight="1"/>
    <row r="24" spans="1:10" ht="15" customHeight="1">
      <c r="A24" s="817">
        <f>VLOOKUP($F$12,DIARIO!B:K,10,FALSE)</f>
        <v>0</v>
      </c>
      <c r="B24" s="817"/>
      <c r="C24" s="817"/>
      <c r="D24" s="817"/>
      <c r="E24" s="817"/>
      <c r="F24" s="817"/>
      <c r="G24" s="817"/>
    </row>
    <row r="25" spans="1:10" ht="15" customHeight="1">
      <c r="A25" s="817"/>
      <c r="B25" s="817"/>
      <c r="C25" s="817"/>
      <c r="D25" s="817"/>
      <c r="E25" s="817"/>
      <c r="F25" s="817"/>
      <c r="G25" s="817"/>
    </row>
    <row r="26" spans="1:10" ht="15" thickBot="1">
      <c r="A26" s="12"/>
      <c r="E26" t="s">
        <v>667</v>
      </c>
      <c r="F26" s="15" t="s">
        <v>667</v>
      </c>
      <c r="G26" s="16"/>
    </row>
    <row r="27" spans="1:10" ht="18.600000000000001" thickBot="1">
      <c r="A27" s="12"/>
      <c r="B27" s="806" t="s">
        <v>659</v>
      </c>
      <c r="C27" s="807"/>
      <c r="D27" s="810">
        <f>_xlfn.XLOOKUP($F$12,DIARIO!B:B,DIARIO!I:I,"ERROR")</f>
        <v>0</v>
      </c>
      <c r="E27" s="811"/>
      <c r="F27" s="15" t="s">
        <v>667</v>
      </c>
    </row>
    <row r="28" spans="1:10" ht="15" thickBot="1">
      <c r="A28" s="13"/>
      <c r="B28" s="19"/>
      <c r="C28" s="19"/>
      <c r="G28" t="s">
        <v>667</v>
      </c>
    </row>
    <row r="29" spans="1:10" ht="18.600000000000001" thickBot="1">
      <c r="B29" s="806" t="s">
        <v>660</v>
      </c>
      <c r="C29" s="807"/>
      <c r="D29" s="814">
        <f>VLOOKUP($F$12,DIARIO!B:J,9,FALSE)</f>
        <v>0</v>
      </c>
      <c r="E29" s="815"/>
    </row>
    <row r="30" spans="1:10">
      <c r="B30" s="19"/>
      <c r="C30" s="19"/>
      <c r="G30" s="10"/>
    </row>
    <row r="31" spans="1:10" ht="15" thickBot="1">
      <c r="B31" s="816"/>
      <c r="C31" s="816"/>
      <c r="G31" s="10"/>
    </row>
    <row r="32" spans="1:10" ht="18.600000000000001" thickBot="1">
      <c r="B32" s="806" t="s">
        <v>661</v>
      </c>
      <c r="C32" s="806"/>
      <c r="D32" s="810">
        <f>VLOOKUP($F$12,DIARIO!B:J,6,FALSE)</f>
        <v>0</v>
      </c>
      <c r="E32" s="811"/>
    </row>
    <row r="33" spans="2:10" ht="15" thickBot="1">
      <c r="B33" s="19"/>
      <c r="C33" s="19"/>
    </row>
    <row r="34" spans="2:10" ht="18.600000000000001" thickBot="1">
      <c r="B34" s="806" t="s">
        <v>662</v>
      </c>
      <c r="C34" s="806"/>
      <c r="D34" s="810">
        <f>VLOOKUP($F$12,DIARIO!B:L,11,FALSE)</f>
        <v>0</v>
      </c>
      <c r="E34" s="811"/>
    </row>
    <row r="35" spans="2:10">
      <c r="B35" s="19"/>
      <c r="C35" s="19"/>
      <c r="E35" s="17"/>
    </row>
    <row r="36" spans="2:10" ht="15" thickBot="1">
      <c r="B36" s="19"/>
      <c r="C36" s="19"/>
    </row>
    <row r="37" spans="2:10" ht="18.600000000000001" thickBot="1">
      <c r="B37" s="806" t="s">
        <v>663</v>
      </c>
      <c r="C37" s="807"/>
      <c r="D37" s="812">
        <f>VLOOKUP($F$12,DIARIO!B:H,7,FALSE)</f>
        <v>0</v>
      </c>
      <c r="E37" s="813"/>
    </row>
    <row r="38" spans="2:10" ht="18">
      <c r="B38" s="46"/>
      <c r="C38" s="46"/>
      <c r="D38" s="47"/>
      <c r="E38" s="47"/>
      <c r="I38" s="204">
        <v>45237</v>
      </c>
      <c r="J38" s="79"/>
    </row>
    <row r="39" spans="2:10" ht="25.8" outlineLevel="1">
      <c r="B39" s="19"/>
      <c r="C39" s="19"/>
      <c r="D39" s="808" t="str">
        <f>IF(ABS(D37)&lt;=I39,"PAGO OPORTUNO","PAGO EXTEMPORANEO")</f>
        <v>PAGO OPORTUNO</v>
      </c>
      <c r="E39" s="808"/>
      <c r="I39" s="204">
        <v>45909</v>
      </c>
      <c r="J39" s="224" t="s">
        <v>3971</v>
      </c>
    </row>
    <row r="40" spans="2:10" ht="21.6" outlineLevel="1" thickBot="1">
      <c r="D40" s="809"/>
      <c r="E40" s="809"/>
      <c r="I40" s="703" t="s">
        <v>7738</v>
      </c>
    </row>
    <row r="41" spans="2:10" ht="15" thickTop="1"/>
    <row r="43" spans="2:10" ht="15.6">
      <c r="C43" s="804" t="s">
        <v>664</v>
      </c>
      <c r="D43" s="804"/>
      <c r="E43" s="804"/>
    </row>
    <row r="47" spans="2:10" ht="15.6">
      <c r="C47" s="803" t="s">
        <v>8381</v>
      </c>
      <c r="D47" s="803"/>
      <c r="E47" s="803"/>
    </row>
    <row r="48" spans="2:10">
      <c r="C48" s="805" t="s">
        <v>8382</v>
      </c>
      <c r="D48" s="805"/>
      <c r="E48" s="805"/>
    </row>
    <row r="51" spans="1:7">
      <c r="A51" s="146" t="s">
        <v>2460</v>
      </c>
    </row>
    <row r="52" spans="1:7">
      <c r="A52" s="14"/>
      <c r="B52" s="14"/>
      <c r="C52" s="14"/>
      <c r="D52" s="14"/>
      <c r="E52" s="14"/>
      <c r="F52" s="14"/>
      <c r="G52" s="14"/>
    </row>
  </sheetData>
  <mergeCells count="28">
    <mergeCell ref="A24:G25"/>
    <mergeCell ref="I19:J19"/>
    <mergeCell ref="A2:G3"/>
    <mergeCell ref="C7:D7"/>
    <mergeCell ref="E7:F7"/>
    <mergeCell ref="C4:E4"/>
    <mergeCell ref="C16:F16"/>
    <mergeCell ref="D20:E20"/>
    <mergeCell ref="B10:F10"/>
    <mergeCell ref="A16:B16"/>
    <mergeCell ref="A20:B20"/>
    <mergeCell ref="B21:G22"/>
    <mergeCell ref="C18:F18"/>
    <mergeCell ref="D27:E27"/>
    <mergeCell ref="D34:E34"/>
    <mergeCell ref="D37:E37"/>
    <mergeCell ref="B27:C27"/>
    <mergeCell ref="D29:E29"/>
    <mergeCell ref="B29:C29"/>
    <mergeCell ref="D32:E32"/>
    <mergeCell ref="B31:C31"/>
    <mergeCell ref="C47:E47"/>
    <mergeCell ref="C43:E43"/>
    <mergeCell ref="C48:E48"/>
    <mergeCell ref="B32:C32"/>
    <mergeCell ref="B34:C34"/>
    <mergeCell ref="B37:C37"/>
    <mergeCell ref="D39:E40"/>
  </mergeCells>
  <conditionalFormatting sqref="D39:E40">
    <cfRule type="containsText" dxfId="8" priority="1" operator="containsText" text="PAGO OPORTUNO">
      <formula>NOT(ISERROR(SEARCH("PAGO OPORTUNO",D39)))</formula>
    </cfRule>
    <cfRule type="containsText" dxfId="7" priority="2" operator="containsText" text="Pago Extemporaneo">
      <formula>NOT(ISERROR(SEARCH("Pago Extemporaneo",D39)))</formula>
    </cfRule>
  </conditionalFormatting>
  <printOptions horizontalCentered="1" verticalCentered="1"/>
  <pageMargins left="0" right="0" top="0" bottom="0" header="0" footer="0"/>
  <pageSetup scale="94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>
    <tabColor rgb="FFFF0000"/>
    <pageSetUpPr fitToPage="1"/>
  </sheetPr>
  <dimension ref="A1:J52"/>
  <sheetViews>
    <sheetView topLeftCell="A12" workbookViewId="0">
      <selection activeCell="E19" sqref="E19"/>
    </sheetView>
  </sheetViews>
  <sheetFormatPr baseColWidth="10" defaultColWidth="11.44140625" defaultRowHeight="14.4"/>
  <cols>
    <col min="2" max="2" width="16.44140625" customWidth="1"/>
    <col min="3" max="3" width="12.44140625" bestFit="1" customWidth="1"/>
    <col min="4" max="4" width="14.44140625" bestFit="1" customWidth="1"/>
    <col min="5" max="5" width="16.6640625" bestFit="1" customWidth="1"/>
    <col min="9" max="9" width="11.88671875" bestFit="1" customWidth="1"/>
    <col min="11" max="11" width="11.44140625" customWidth="1"/>
  </cols>
  <sheetData>
    <row r="1" spans="1:10">
      <c r="A1" s="14"/>
      <c r="B1" s="14"/>
      <c r="C1" s="14"/>
      <c r="D1" s="14"/>
      <c r="E1" s="14"/>
      <c r="F1" s="14"/>
      <c r="G1" s="14"/>
    </row>
    <row r="2" spans="1:10">
      <c r="A2" s="819" t="s">
        <v>644</v>
      </c>
      <c r="B2" s="819"/>
      <c r="C2" s="819"/>
      <c r="D2" s="819"/>
      <c r="E2" s="819"/>
      <c r="F2" s="819"/>
      <c r="G2" s="819"/>
    </row>
    <row r="3" spans="1:10">
      <c r="A3" s="819"/>
      <c r="B3" s="819"/>
      <c r="C3" s="819"/>
      <c r="D3" s="819"/>
      <c r="E3" s="819"/>
      <c r="F3" s="819"/>
      <c r="G3" s="819"/>
    </row>
    <row r="4" spans="1:10" ht="15" customHeight="1">
      <c r="C4" s="824" t="s">
        <v>645</v>
      </c>
      <c r="D4" s="824"/>
      <c r="E4" s="824"/>
    </row>
    <row r="5" spans="1:10">
      <c r="C5" s="9"/>
    </row>
    <row r="6" spans="1:10" ht="15" thickBot="1"/>
    <row r="7" spans="1:10" ht="16.8" thickBot="1">
      <c r="C7" s="820" t="s">
        <v>646</v>
      </c>
      <c r="D7" s="821"/>
      <c r="E7" s="822">
        <f ca="1">TODAY()</f>
        <v>45967</v>
      </c>
      <c r="F7" s="823"/>
      <c r="J7" t="s">
        <v>647</v>
      </c>
    </row>
    <row r="8" spans="1:10">
      <c r="J8" s="8" t="s">
        <v>648</v>
      </c>
    </row>
    <row r="10" spans="1:10" ht="21">
      <c r="B10" s="827" t="s">
        <v>649</v>
      </c>
      <c r="C10" s="827"/>
      <c r="D10" s="827"/>
      <c r="E10" s="827"/>
      <c r="F10" s="827"/>
    </row>
    <row r="11" spans="1:10" ht="15.75" customHeight="1">
      <c r="A11" s="31"/>
      <c r="B11" s="31"/>
    </row>
    <row r="12" spans="1:10" ht="15.75" customHeight="1" thickBot="1">
      <c r="A12" s="31"/>
      <c r="B12" s="31"/>
      <c r="C12" s="18"/>
      <c r="E12" s="34" t="s">
        <v>650</v>
      </c>
      <c r="F12" s="32">
        <v>6618</v>
      </c>
    </row>
    <row r="13" spans="1:10" ht="14.1" customHeight="1">
      <c r="A13" s="31"/>
      <c r="B13" s="31"/>
    </row>
    <row r="14" spans="1:10" ht="15.75" hidden="1" customHeight="1" thickBot="1">
      <c r="A14" s="31"/>
      <c r="B14" s="27" t="s">
        <v>651</v>
      </c>
      <c r="C14" s="33">
        <f>_xlfn.XLOOKUP(B24,CRITERIOS!E5:E20,CRITERIOS!F5:F20,,2,1)</f>
        <v>7000</v>
      </c>
      <c r="E14" s="25" t="s">
        <v>652</v>
      </c>
      <c r="F14" s="26">
        <f>100%-(((D20*100)/C14)/100)</f>
        <v>0.6</v>
      </c>
      <c r="G14" s="22"/>
    </row>
    <row r="15" spans="1:10" ht="19.5" customHeight="1">
      <c r="A15" s="31"/>
      <c r="B15" s="31"/>
    </row>
    <row r="16" spans="1:10" ht="15.75" customHeight="1" thickBot="1">
      <c r="A16" s="828" t="s">
        <v>653</v>
      </c>
      <c r="B16" s="828"/>
      <c r="C16" s="833" t="str">
        <f>VLOOKUP($F$12,DIARIO!B:D,3,FALSE)</f>
        <v>MONDRAGON RUVALCABA IRAN MARGARITA</v>
      </c>
      <c r="D16" s="833"/>
      <c r="E16" s="833"/>
      <c r="F16" s="833"/>
    </row>
    <row r="17" spans="1:10" ht="15.75" customHeight="1">
      <c r="A17" s="31"/>
      <c r="B17" s="31"/>
    </row>
    <row r="18" spans="1:10" ht="15" thickBot="1">
      <c r="A18" s="31"/>
      <c r="B18" s="31"/>
      <c r="C18" s="828" t="s">
        <v>654</v>
      </c>
      <c r="D18" s="828"/>
      <c r="E18" s="32"/>
    </row>
    <row r="19" spans="1:10" ht="15.75" customHeight="1">
      <c r="A19" s="31"/>
      <c r="B19" s="31"/>
      <c r="I19" s="818" t="s">
        <v>655</v>
      </c>
      <c r="J19" s="818"/>
    </row>
    <row r="20" spans="1:10" ht="15.75" customHeight="1">
      <c r="A20" s="829" t="s">
        <v>656</v>
      </c>
      <c r="B20" s="829"/>
      <c r="C20" s="21"/>
      <c r="D20" s="834">
        <f>VLOOKUP(F12,DIARIO!B:E,4,FALSE)</f>
        <v>2800</v>
      </c>
      <c r="E20" s="834"/>
      <c r="F20" s="20"/>
      <c r="I20" t="str">
        <f>CONCATENATE(LEFT(D27,4),"_FdeP",D29)</f>
        <v>COLE_FdePMOD 1 DE 24</v>
      </c>
      <c r="J20" t="s">
        <v>160</v>
      </c>
    </row>
    <row r="21" spans="1:10" ht="15.75" customHeight="1">
      <c r="B21" s="835" t="s">
        <v>3828</v>
      </c>
      <c r="C21" s="835"/>
      <c r="D21" s="835"/>
      <c r="E21" s="835"/>
      <c r="F21" s="835"/>
      <c r="G21" s="835"/>
      <c r="I21" t="str">
        <f>CONCATENATE(LEFT(D27,4),"_No.A",D29)</f>
        <v>COLE_No.AMOD 1 DE 24</v>
      </c>
      <c r="J21" t="s">
        <v>657</v>
      </c>
    </row>
    <row r="22" spans="1:10" ht="15.75" customHeight="1">
      <c r="B22" s="836"/>
      <c r="C22" s="836"/>
      <c r="D22" s="836"/>
      <c r="E22" s="836"/>
      <c r="F22" s="836"/>
      <c r="G22" s="836"/>
      <c r="I22" t="str">
        <f>CONCATENATE(LEFT(D27,4),"_Fecha",D29)</f>
        <v>COLE_FechaMOD 1 DE 24</v>
      </c>
      <c r="J22" t="s">
        <v>658</v>
      </c>
    </row>
    <row r="23" spans="1:10" ht="15" customHeight="1"/>
    <row r="24" spans="1:10" ht="15" customHeight="1">
      <c r="B24" s="817" t="str">
        <f>VLOOKUP($F$12,DIARIO!B:K,10,FALSE)</f>
        <v>DOCTORADO EN DERECHO</v>
      </c>
      <c r="C24" s="817"/>
      <c r="D24" s="817"/>
      <c r="E24" s="817"/>
      <c r="F24" s="817"/>
    </row>
    <row r="25" spans="1:10" ht="15" customHeight="1">
      <c r="A25" s="12"/>
      <c r="B25" s="817"/>
      <c r="C25" s="817"/>
      <c r="D25" s="817"/>
      <c r="E25" s="817"/>
      <c r="F25" s="817"/>
    </row>
    <row r="26" spans="1:10" ht="15" thickBot="1">
      <c r="A26" s="12"/>
      <c r="F26" s="15"/>
      <c r="G26" s="16"/>
    </row>
    <row r="27" spans="1:10" ht="18.600000000000001" thickBot="1">
      <c r="A27" s="12"/>
      <c r="B27" s="806" t="s">
        <v>659</v>
      </c>
      <c r="C27" s="807"/>
      <c r="D27" s="810" t="str">
        <f>_xlfn.XLOOKUP($F$12,DIARIO!B:B,DIARIO!I:I,"ERROR")</f>
        <v>COLEGIATURA</v>
      </c>
      <c r="E27" s="811"/>
      <c r="F27" s="15"/>
    </row>
    <row r="28" spans="1:10" ht="15" thickBot="1">
      <c r="A28" s="13"/>
      <c r="B28" s="19"/>
      <c r="C28" s="19"/>
    </row>
    <row r="29" spans="1:10" ht="18.600000000000001" thickBot="1">
      <c r="B29" s="806" t="s">
        <v>660</v>
      </c>
      <c r="C29" s="807"/>
      <c r="D29" s="810" t="str">
        <f>VLOOKUP($F$12,DIARIO!B:J,9,FALSE)</f>
        <v>MOD 1 DE 24</v>
      </c>
      <c r="E29" s="811"/>
    </row>
    <row r="30" spans="1:10">
      <c r="B30" s="19"/>
      <c r="C30" s="19"/>
      <c r="G30" s="10"/>
    </row>
    <row r="31" spans="1:10" ht="15" thickBot="1">
      <c r="B31" s="816"/>
      <c r="C31" s="816"/>
      <c r="G31" s="10"/>
    </row>
    <row r="32" spans="1:10" ht="18.600000000000001" thickBot="1">
      <c r="B32" s="806" t="s">
        <v>661</v>
      </c>
      <c r="C32" s="806"/>
      <c r="D32" s="810" t="str">
        <f>VLOOKUP(F12,DIARIO!B:G,6,FALSE)</f>
        <v>SPEI</v>
      </c>
      <c r="E32" s="811"/>
    </row>
    <row r="33" spans="2:9" ht="15" thickBot="1">
      <c r="B33" s="19"/>
      <c r="C33" s="19"/>
    </row>
    <row r="34" spans="2:9" ht="18.600000000000001" thickBot="1">
      <c r="B34" s="806" t="s">
        <v>662</v>
      </c>
      <c r="C34" s="806"/>
      <c r="D34" s="810" t="str">
        <f>VLOOKUP($F$12,DIARIO!B:L,11,FALSE)</f>
        <v xml:space="preserve"> 15655_x000D_
</v>
      </c>
      <c r="E34" s="811"/>
    </row>
    <row r="35" spans="2:9">
      <c r="B35" s="19"/>
      <c r="C35" s="19"/>
      <c r="E35" s="17"/>
    </row>
    <row r="36" spans="2:9" ht="15" thickBot="1">
      <c r="B36" s="19"/>
      <c r="C36" s="19"/>
    </row>
    <row r="37" spans="2:9" ht="18.600000000000001" thickBot="1">
      <c r="B37" s="806" t="s">
        <v>663</v>
      </c>
      <c r="C37" s="807"/>
      <c r="D37" s="812">
        <f>VLOOKUP($F$12,DIARIO!B:H,7,FALSE)</f>
        <v>45125</v>
      </c>
      <c r="E37" s="813"/>
    </row>
    <row r="38" spans="2:9" ht="18">
      <c r="B38" s="46"/>
      <c r="C38" s="46"/>
      <c r="D38" s="47"/>
      <c r="E38" s="47"/>
    </row>
    <row r="39" spans="2:9" ht="14.4" hidden="1" customHeight="1">
      <c r="B39" s="19"/>
      <c r="C39" s="19"/>
      <c r="D39" s="808" t="str" cm="1">
        <f t="array" ref="D39">_xlfn.IFS(D37&lt;=I39,"PAGO OPORTUNO",D37&gt;I39, "PAGO EXTEMPORANEO")</f>
        <v>PAGO EXTEMPORANEO</v>
      </c>
      <c r="E39" s="808"/>
      <c r="I39" s="6">
        <v>44779</v>
      </c>
    </row>
    <row r="40" spans="2:9" ht="15" hidden="1" customHeight="1" thickBot="1">
      <c r="D40" s="809"/>
      <c r="E40" s="809"/>
    </row>
    <row r="41" spans="2:9" ht="15" hidden="1" thickTop="1"/>
    <row r="43" spans="2:9">
      <c r="C43" s="837" t="s">
        <v>664</v>
      </c>
      <c r="D43" s="837"/>
      <c r="E43" s="837"/>
    </row>
    <row r="47" spans="2:9" ht="15.6">
      <c r="C47" s="803" t="s">
        <v>665</v>
      </c>
      <c r="D47" s="803"/>
      <c r="E47" s="803"/>
    </row>
    <row r="48" spans="2:9">
      <c r="C48" s="805" t="s">
        <v>666</v>
      </c>
      <c r="D48" s="805"/>
      <c r="E48" s="805"/>
    </row>
    <row r="49" spans="1:7">
      <c r="C49" s="45"/>
      <c r="D49" s="45"/>
      <c r="E49" s="45"/>
    </row>
    <row r="52" spans="1:7">
      <c r="A52" s="14"/>
      <c r="B52" s="14"/>
      <c r="C52" s="14"/>
      <c r="D52" s="14"/>
      <c r="E52" s="14"/>
      <c r="F52" s="14"/>
      <c r="G52" s="14"/>
    </row>
  </sheetData>
  <mergeCells count="28">
    <mergeCell ref="C47:E47"/>
    <mergeCell ref="B34:C34"/>
    <mergeCell ref="D34:E34"/>
    <mergeCell ref="B37:C37"/>
    <mergeCell ref="D37:E37"/>
    <mergeCell ref="C43:E43"/>
    <mergeCell ref="D39:E40"/>
    <mergeCell ref="I19:J19"/>
    <mergeCell ref="A20:B20"/>
    <mergeCell ref="D20:E20"/>
    <mergeCell ref="B21:G22"/>
    <mergeCell ref="B24:F25"/>
    <mergeCell ref="C48:E48"/>
    <mergeCell ref="A16:B16"/>
    <mergeCell ref="C16:F16"/>
    <mergeCell ref="A2:G3"/>
    <mergeCell ref="C4:E4"/>
    <mergeCell ref="C7:D7"/>
    <mergeCell ref="E7:F7"/>
    <mergeCell ref="B10:F10"/>
    <mergeCell ref="B32:C32"/>
    <mergeCell ref="D32:E32"/>
    <mergeCell ref="C18:D18"/>
    <mergeCell ref="B27:C27"/>
    <mergeCell ref="D27:E27"/>
    <mergeCell ref="B29:C29"/>
    <mergeCell ref="D29:E29"/>
    <mergeCell ref="B31:C31"/>
  </mergeCells>
  <conditionalFormatting sqref="D39:E40">
    <cfRule type="containsText" dxfId="6" priority="1" operator="containsText" text="PAGO OPORTUNO">
      <formula>NOT(ISERROR(SEARCH("PAGO OPORTUNO",D39)))</formula>
    </cfRule>
    <cfRule type="containsText" dxfId="5" priority="2" operator="containsText" text="Pago Extemporaneo">
      <formula>NOT(ISERROR(SEARCH("Pago Extemporaneo",D39)))</formula>
    </cfRule>
  </conditionalFormatting>
  <printOptions horizontalCentered="1" verticalCentered="1"/>
  <pageMargins left="0" right="0" top="0" bottom="0" header="0" footer="0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7C44B-7CAD-4DA4-B2A4-59C610099359}">
  <sheetPr codeName="Hoja2">
    <tabColor rgb="FFCCCCFF"/>
    <pageSetUpPr fitToPage="1"/>
  </sheetPr>
  <dimension ref="B1:L77"/>
  <sheetViews>
    <sheetView showGridLines="0" zoomScale="85" zoomScaleNormal="85" workbookViewId="0">
      <selection activeCell="C23" sqref="C23"/>
    </sheetView>
  </sheetViews>
  <sheetFormatPr baseColWidth="10" defaultColWidth="11.44140625" defaultRowHeight="14.4" outlineLevelRow="1"/>
  <cols>
    <col min="2" max="2" width="3.44140625" customWidth="1"/>
    <col min="3" max="3" width="22.6640625" customWidth="1"/>
    <col min="4" max="4" width="23" customWidth="1"/>
    <col min="5" max="5" width="21.6640625" customWidth="1"/>
    <col min="6" max="6" width="19.44140625" customWidth="1"/>
    <col min="7" max="7" width="15.88671875" customWidth="1"/>
    <col min="8" max="8" width="40.109375" customWidth="1"/>
    <col min="9" max="10" width="16.44140625" customWidth="1"/>
    <col min="11" max="11" width="37.33203125" customWidth="1"/>
    <col min="12" max="12" width="21.44140625" bestFit="1" customWidth="1"/>
  </cols>
  <sheetData>
    <row r="1" spans="2:12" ht="6" customHeight="1">
      <c r="K1" s="6"/>
      <c r="L1" s="7"/>
    </row>
    <row r="2" spans="2:12" ht="20.399999999999999">
      <c r="C2" s="165" t="s">
        <v>3776</v>
      </c>
      <c r="D2" s="140"/>
      <c r="F2" s="838" t="s">
        <v>3777</v>
      </c>
      <c r="G2" s="838"/>
      <c r="H2" s="838"/>
      <c r="I2" s="166"/>
      <c r="K2" s="6"/>
      <c r="L2" s="7"/>
    </row>
    <row r="3" spans="2:12" ht="15.6">
      <c r="C3" s="167" t="s">
        <v>3778</v>
      </c>
      <c r="F3" s="168" t="s">
        <v>3779</v>
      </c>
      <c r="G3" s="169">
        <f>D73+G73+J73+J75-J76</f>
        <v>63720</v>
      </c>
    </row>
    <row r="4" spans="2:12">
      <c r="B4" s="170"/>
      <c r="C4" s="167" t="s">
        <v>3780</v>
      </c>
      <c r="F4" s="171" t="s">
        <v>3781</v>
      </c>
      <c r="G4" s="172">
        <f>SUM(C16:C59)</f>
        <v>74248</v>
      </c>
    </row>
    <row r="5" spans="2:12">
      <c r="C5" s="167" t="s">
        <v>3782</v>
      </c>
      <c r="D5" t="s">
        <v>3783</v>
      </c>
      <c r="F5" s="173" t="s">
        <v>3784</v>
      </c>
      <c r="G5" s="174">
        <f>G3-G4</f>
        <v>-10528</v>
      </c>
    </row>
    <row r="6" spans="2:12">
      <c r="C6" s="167" t="s">
        <v>3785</v>
      </c>
      <c r="F6" s="175" t="s">
        <v>3786</v>
      </c>
      <c r="G6" s="176">
        <f>D74</f>
        <v>10</v>
      </c>
      <c r="L6" t="s">
        <v>3787</v>
      </c>
    </row>
    <row r="7" spans="2:12">
      <c r="C7" s="167"/>
      <c r="F7" s="171"/>
      <c r="G7" s="177"/>
      <c r="K7" s="36" t="s">
        <v>4072</v>
      </c>
      <c r="L7" t="s">
        <v>3788</v>
      </c>
    </row>
    <row r="8" spans="2:12" ht="7.5" customHeight="1">
      <c r="C8" s="167"/>
      <c r="D8" s="178"/>
      <c r="K8" s="36"/>
    </row>
    <row r="9" spans="2:12" hidden="1">
      <c r="D9" s="179" t="s">
        <v>3789</v>
      </c>
      <c r="E9" s="179" t="s">
        <v>3790</v>
      </c>
      <c r="F9" s="180" t="s">
        <v>3791</v>
      </c>
      <c r="G9" s="181" t="s">
        <v>3792</v>
      </c>
      <c r="H9" s="182" t="s">
        <v>3793</v>
      </c>
      <c r="I9" s="179"/>
      <c r="J9" s="182" t="s">
        <v>3794</v>
      </c>
      <c r="K9" s="36"/>
    </row>
    <row r="10" spans="2:12" ht="15.6">
      <c r="B10" s="183"/>
      <c r="C10" s="184" t="s">
        <v>3789</v>
      </c>
      <c r="D10" s="183" t="str">
        <f>IF($I$10&lt;&gt;"", _xlfn.XLOOKUP($I$11, BASE_A[No.], BASE_A[Matrícula Of. SEQ]), "")</f>
        <v>64DD07K-18</v>
      </c>
      <c r="E10" s="183"/>
      <c r="F10" s="183"/>
      <c r="G10" s="183"/>
      <c r="H10" s="185" t="s">
        <v>0</v>
      </c>
      <c r="I10" t="str">
        <f>IF($I$12&lt;&gt;"", _xlfn.XLOOKUP($I$11,BASE_A[No.], BASE_A[CURP]), "")</f>
        <v>ROWS691129MDFDNN00</v>
      </c>
      <c r="J10" s="183"/>
      <c r="K10" s="36"/>
    </row>
    <row r="11" spans="2:12" ht="12.9" customHeight="1">
      <c r="B11" s="183"/>
      <c r="C11" s="184" t="s">
        <v>156</v>
      </c>
      <c r="D11" s="183" t="str">
        <f>IF($I$10&lt;&gt;"", _xlfn.XLOOKUP($I$11, BASE_A[No.], BASE_A[NOMBRE]), "")</f>
        <v>RODRIGUEZ WONG SANDRA LUZ</v>
      </c>
      <c r="E11" s="186"/>
      <c r="F11" s="186"/>
      <c r="H11" s="185" t="s">
        <v>3795</v>
      </c>
      <c r="I11">
        <v>782</v>
      </c>
      <c r="J11" s="698" t="s">
        <v>7590</v>
      </c>
      <c r="K11" s="188">
        <v>43867</v>
      </c>
      <c r="L11" s="40" t="s">
        <v>3832</v>
      </c>
    </row>
    <row r="12" spans="2:12" ht="15" customHeight="1">
      <c r="B12" s="183"/>
      <c r="C12" s="184" t="s">
        <v>3796</v>
      </c>
      <c r="D12" s="183" t="str">
        <f>IF($I$10&lt;&gt;"", _xlfn.XLOOKUP($I$11,BASE_A[No.], BASE_A[PROGRAMA]), "")</f>
        <v>JTDD</v>
      </c>
      <c r="E12" s="183"/>
      <c r="F12" s="183"/>
      <c r="G12" s="183"/>
      <c r="H12" s="185" t="s">
        <v>3797</v>
      </c>
      <c r="I12" s="187" t="s">
        <v>7290</v>
      </c>
      <c r="J12" s="183"/>
      <c r="L12" s="40" t="s">
        <v>4146</v>
      </c>
    </row>
    <row r="13" spans="2:12" ht="15.6">
      <c r="B13" s="183"/>
      <c r="C13" s="184" t="s">
        <v>3</v>
      </c>
      <c r="D13" s="183" t="str">
        <f>IF($I$10&lt;&gt;"", _xlfn.XLOOKUP($I$11, BASE_A[No.],BASE_A[Grado]), "")</f>
        <v>JT DOCTORADO EN DERECHO</v>
      </c>
      <c r="E13" s="183"/>
      <c r="F13" s="183"/>
      <c r="G13" s="183"/>
      <c r="H13" s="183"/>
      <c r="I13" s="183"/>
      <c r="J13" s="183"/>
    </row>
    <row r="14" spans="2:12" ht="15.6">
      <c r="B14" s="183"/>
      <c r="C14" s="189" t="s">
        <v>3798</v>
      </c>
      <c r="D14" s="190">
        <f>_xlfn.XLOOKUP($I$11, BASE_A[No.], BASE_A[Fecha Pago 1a Colegiatura])</f>
        <v>45480</v>
      </c>
      <c r="G14" s="183"/>
      <c r="H14" s="183"/>
      <c r="I14" s="183"/>
      <c r="J14" s="183"/>
    </row>
    <row r="15" spans="2:12" ht="30">
      <c r="C15" s="191" t="s">
        <v>3799</v>
      </c>
      <c r="D15" s="192" t="s">
        <v>3800</v>
      </c>
      <c r="E15" s="193" t="s">
        <v>612</v>
      </c>
      <c r="F15" s="191" t="s">
        <v>3791</v>
      </c>
      <c r="G15" s="191" t="s">
        <v>3801</v>
      </c>
      <c r="H15" s="191" t="s">
        <v>3802</v>
      </c>
      <c r="I15" s="191" t="s">
        <v>3</v>
      </c>
      <c r="J15" s="194"/>
      <c r="K15" s="195" t="s">
        <v>335</v>
      </c>
      <c r="L15" s="195" t="s">
        <v>360</v>
      </c>
    </row>
    <row r="16" spans="2:12" outlineLevel="1">
      <c r="C16" s="197" cm="1">
        <f t="array" ref="C16:I24">IF($I$10&lt;&gt;"",(_xlfn._xlws.FILTER(Dat_Pagos[[Monto]:[Programa]],(I11=Dat_Pagos[No.Alumno])*(D12=Dat_Pagos[Grado])*("CONSTANCIA"&lt;&gt;Dat_Pagos[Concepto])*("CEREMONIA"&lt;&gt;Dat_Pagos[Concepto])*("CERTIFICADO"&lt;&gt;Dat_Pagos[Concepto])*("CREDENCIAL"&lt;&gt;Dat_Pagos[Concepto])*("EXAMEN"&lt;&gt;Dat_Pagos[Concepto])*("OTROS"&lt;&gt;Dat_Pagos[Concepto])*("CONSTANCIA DE POSGRADO"&lt;&gt;Dat_Pagos[Concepto])*("CONSTANCIA DE LICENCIATURA"&lt;&gt;Dat_Pagos[Concepto])*("DOCUMENTO"&lt;&gt;Dat_Pagos[Concepto]),"")))</f>
        <v>3472</v>
      </c>
      <c r="D16" s="209" t="str">
        <v>JTDD</v>
      </c>
      <c r="E16" s="725" t="str">
        <v>SPEI</v>
      </c>
      <c r="F16" s="210" t="str">
        <v>05/07/2024</v>
      </c>
      <c r="G16" s="725" t="str">
        <v>COLEGIATURA</v>
      </c>
      <c r="H16" s="725" t="str">
        <v>MOD 1 DE 6</v>
      </c>
      <c r="I16" s="209" t="str">
        <v>JT DOCTORADO EN DERECHO</v>
      </c>
      <c r="J16" s="209"/>
      <c r="K16" cm="1">
        <f t="array" ref="K16:K23">_xlfn._xlws.FILTER($C$16:$C$69,$G$16:$G$69="COLEGIATURA")</f>
        <v>3472</v>
      </c>
      <c r="L16" cm="1">
        <f t="array" ref="L16:L61">_xlfn._xlws.FILTER($C$16:$C$69,$G$16:$G$69&lt;&gt;"COLEGIATURA")</f>
        <v>8000</v>
      </c>
    </row>
    <row r="17" spans="3:12" outlineLevel="1">
      <c r="C17" s="197">
        <v>3472</v>
      </c>
      <c r="D17" s="209" t="str">
        <v>JTDD</v>
      </c>
      <c r="E17" s="216" t="str">
        <v>SPEI</v>
      </c>
      <c r="F17" s="219" t="str">
        <v>06/08/2024</v>
      </c>
      <c r="G17" t="str">
        <v>COLEGIATURA</v>
      </c>
      <c r="H17" s="5" t="str">
        <v>MOD 2 DE 6</v>
      </c>
      <c r="I17" t="str">
        <v>JT DOCTORADO EN DERECHO</v>
      </c>
      <c r="J17" s="196"/>
      <c r="K17">
        <v>3472</v>
      </c>
      <c r="L17">
        <v>0</v>
      </c>
    </row>
    <row r="18" spans="3:12" outlineLevel="1">
      <c r="C18" s="197">
        <v>3472</v>
      </c>
      <c r="D18" s="209" t="str">
        <v>JTDD</v>
      </c>
      <c r="E18" s="216" t="str">
        <v>SPEI</v>
      </c>
      <c r="F18" s="219" t="str">
        <v>09/09/2024</v>
      </c>
      <c r="G18" t="str">
        <v>COLEGIATURA</v>
      </c>
      <c r="H18" t="str">
        <v>MOD 3 DE 6</v>
      </c>
      <c r="I18" t="str">
        <v>JT DOCTORADO EN DERECHO</v>
      </c>
      <c r="J18" s="196"/>
      <c r="K18">
        <v>3472</v>
      </c>
      <c r="L18">
        <v>0</v>
      </c>
    </row>
    <row r="19" spans="3:12" outlineLevel="1">
      <c r="C19" s="197">
        <v>3472</v>
      </c>
      <c r="D19" s="209" t="str">
        <v>JTDD</v>
      </c>
      <c r="E19" s="216" t="str">
        <v>SPEI</v>
      </c>
      <c r="F19" s="219" t="str">
        <v>30/09/2024</v>
      </c>
      <c r="G19" t="str">
        <v>COLEGIATURA</v>
      </c>
      <c r="H19" t="str">
        <v>MOD 4 DE 6</v>
      </c>
      <c r="I19" t="str">
        <v>JT DOCTORADO EN DERECHO</v>
      </c>
      <c r="J19" s="196"/>
      <c r="K19">
        <v>3472</v>
      </c>
      <c r="L19">
        <v>0</v>
      </c>
    </row>
    <row r="20" spans="3:12" ht="15" customHeight="1">
      <c r="C20" s="197">
        <v>3472</v>
      </c>
      <c r="D20" s="209" t="str">
        <v>JTDD</v>
      </c>
      <c r="E20" s="216" t="str">
        <v>SPEI</v>
      </c>
      <c r="F20" s="219" t="str">
        <v>01/11/2024</v>
      </c>
      <c r="G20" t="str">
        <v>COLEGIATURA</v>
      </c>
      <c r="H20" t="str">
        <v>MOD. 5 DE 6</v>
      </c>
      <c r="I20" t="str">
        <v>JT DOCTORADO EN DERECHO</v>
      </c>
      <c r="J20" s="196"/>
      <c r="K20">
        <v>3472</v>
      </c>
      <c r="L20">
        <v>0</v>
      </c>
    </row>
    <row r="21" spans="3:12" outlineLevel="1">
      <c r="C21" s="197">
        <v>8000</v>
      </c>
      <c r="D21" s="240" t="str">
        <v>JTDD</v>
      </c>
      <c r="E21" s="5" t="str">
        <v>SPEI</v>
      </c>
      <c r="F21" s="219" t="str">
        <v>26/02/2025</v>
      </c>
      <c r="G21" t="str">
        <v>EQUIVALENCIA</v>
      </c>
      <c r="H21" t="str">
        <v>PAGO UNICO</v>
      </c>
      <c r="I21" t="str">
        <v>JT DOCTORADO EN DERECHO</v>
      </c>
      <c r="J21" s="196"/>
      <c r="K21">
        <v>6000</v>
      </c>
      <c r="L21">
        <v>0</v>
      </c>
    </row>
    <row r="22" spans="3:12" outlineLevel="1">
      <c r="C22" s="197">
        <v>6000</v>
      </c>
      <c r="D22" s="209" t="str">
        <v>JTDD</v>
      </c>
      <c r="E22" s="216" t="str">
        <v>SPEI</v>
      </c>
      <c r="F22" s="219">
        <v>45855</v>
      </c>
      <c r="G22" t="str">
        <v>COLEGIATURA</v>
      </c>
      <c r="H22" t="str">
        <v>ABONO A COLEGIATURA</v>
      </c>
      <c r="I22" t="str">
        <v>JT DOCTORADO EN DERECHO</v>
      </c>
      <c r="J22" s="196"/>
      <c r="K22">
        <v>36888</v>
      </c>
      <c r="L22">
        <v>0</v>
      </c>
    </row>
    <row r="23" spans="3:12" outlineLevel="1">
      <c r="C23" s="197">
        <v>36888</v>
      </c>
      <c r="D23" s="209" t="str">
        <v>JTDD</v>
      </c>
      <c r="E23" s="216" t="str">
        <v>SPEI</v>
      </c>
      <c r="F23" s="219">
        <v>45917</v>
      </c>
      <c r="G23" t="str">
        <v>COLEGIATURA</v>
      </c>
      <c r="H23" t="str">
        <v xml:space="preserve">abono a colegiatura y titulación </v>
      </c>
      <c r="I23" t="str">
        <v>JT DOCTORADO EN DERECHO</v>
      </c>
      <c r="J23" s="196"/>
      <c r="K23">
        <v>6000</v>
      </c>
      <c r="L23">
        <v>0</v>
      </c>
    </row>
    <row r="24" spans="3:12" outlineLevel="1">
      <c r="C24" s="197">
        <v>6000</v>
      </c>
      <c r="D24" s="209" t="str">
        <v>JTDD</v>
      </c>
      <c r="E24" s="217" t="str">
        <v>SPEI</v>
      </c>
      <c r="F24" s="219" t="str">
        <v>15/09/2025</v>
      </c>
      <c r="G24" t="str">
        <v>COLEGIATURA</v>
      </c>
      <c r="H24" t="str">
        <v>ABONO A COLEGIATURA</v>
      </c>
      <c r="I24" t="str">
        <v>JT DOCTORADO EN DERECHO</v>
      </c>
      <c r="J24" s="196"/>
      <c r="L24">
        <v>0</v>
      </c>
    </row>
    <row r="25" spans="3:12">
      <c r="C25" s="197"/>
      <c r="D25" s="209"/>
      <c r="E25" s="217"/>
      <c r="F25" s="219"/>
      <c r="J25" s="196"/>
      <c r="L25">
        <v>0</v>
      </c>
    </row>
    <row r="26" spans="3:12" outlineLevel="1">
      <c r="C26" s="197"/>
      <c r="D26" s="209"/>
      <c r="E26" s="217"/>
      <c r="F26" s="219"/>
      <c r="J26" s="196"/>
      <c r="L26">
        <v>0</v>
      </c>
    </row>
    <row r="27" spans="3:12" outlineLevel="1">
      <c r="C27" s="197"/>
      <c r="D27" s="209"/>
      <c r="E27" s="217"/>
      <c r="F27" s="219"/>
      <c r="J27" s="196"/>
      <c r="L27">
        <v>0</v>
      </c>
    </row>
    <row r="28" spans="3:12" outlineLevel="1">
      <c r="C28" s="197"/>
      <c r="D28" s="209"/>
      <c r="E28" s="217"/>
      <c r="F28" s="219"/>
      <c r="J28" s="196"/>
      <c r="L28">
        <v>0</v>
      </c>
    </row>
    <row r="29" spans="3:12" outlineLevel="1">
      <c r="C29" s="197"/>
      <c r="D29" s="209"/>
      <c r="E29" s="217"/>
      <c r="F29" s="219"/>
      <c r="J29" s="196"/>
      <c r="L29">
        <v>0</v>
      </c>
    </row>
    <row r="30" spans="3:12">
      <c r="C30" s="197"/>
      <c r="D30" s="209"/>
      <c r="E30" s="217"/>
      <c r="F30" s="210"/>
      <c r="J30" s="196"/>
      <c r="L30">
        <v>0</v>
      </c>
    </row>
    <row r="31" spans="3:12" outlineLevel="1">
      <c r="C31" s="197"/>
      <c r="D31" s="209"/>
      <c r="E31" s="217"/>
      <c r="F31" s="210"/>
      <c r="J31" s="196"/>
      <c r="L31">
        <v>0</v>
      </c>
    </row>
    <row r="32" spans="3:12" outlineLevel="1">
      <c r="C32" s="197"/>
      <c r="D32" s="209"/>
      <c r="E32" s="217"/>
      <c r="F32" s="210"/>
      <c r="J32" s="196"/>
      <c r="L32">
        <v>0</v>
      </c>
    </row>
    <row r="33" spans="3:12" outlineLevel="1">
      <c r="C33" s="197"/>
      <c r="D33" s="36"/>
      <c r="E33" s="217"/>
      <c r="F33" s="188"/>
      <c r="J33" s="196"/>
      <c r="L33">
        <v>0</v>
      </c>
    </row>
    <row r="34" spans="3:12" outlineLevel="1">
      <c r="C34" s="197"/>
      <c r="D34" s="36"/>
      <c r="E34" s="217"/>
      <c r="F34" s="188"/>
      <c r="J34" s="196"/>
      <c r="L34">
        <v>0</v>
      </c>
    </row>
    <row r="35" spans="3:12">
      <c r="C35" s="197"/>
      <c r="D35" s="36"/>
      <c r="E35" s="217"/>
      <c r="F35" s="188"/>
      <c r="L35">
        <v>0</v>
      </c>
    </row>
    <row r="36" spans="3:12" ht="14.25" customHeight="1" outlineLevel="1">
      <c r="C36" s="197"/>
      <c r="D36" s="36"/>
      <c r="E36" s="217"/>
      <c r="F36" s="188"/>
      <c r="L36">
        <v>0</v>
      </c>
    </row>
    <row r="37" spans="3:12" outlineLevel="1">
      <c r="C37" s="197"/>
      <c r="D37" s="36"/>
      <c r="E37" s="217"/>
      <c r="F37" s="188"/>
      <c r="L37">
        <v>0</v>
      </c>
    </row>
    <row r="38" spans="3:12" outlineLevel="1">
      <c r="C38" s="197"/>
      <c r="D38" s="36"/>
      <c r="E38" s="217"/>
      <c r="F38" s="188"/>
      <c r="L38">
        <v>0</v>
      </c>
    </row>
    <row r="39" spans="3:12" outlineLevel="1">
      <c r="C39" s="197"/>
      <c r="D39" s="36"/>
      <c r="E39" s="217"/>
      <c r="F39" s="188"/>
      <c r="L39">
        <v>0</v>
      </c>
    </row>
    <row r="40" spans="3:12">
      <c r="C40" s="197"/>
      <c r="D40" s="36"/>
      <c r="E40" s="217"/>
      <c r="F40" s="188"/>
      <c r="L40">
        <v>0</v>
      </c>
    </row>
    <row r="41" spans="3:12" outlineLevel="1">
      <c r="C41" s="197"/>
      <c r="D41" s="36"/>
      <c r="E41" s="217"/>
      <c r="F41" s="188"/>
      <c r="L41">
        <v>0</v>
      </c>
    </row>
    <row r="42" spans="3:12" outlineLevel="1">
      <c r="C42" s="197"/>
      <c r="D42" s="36"/>
      <c r="E42" s="217"/>
      <c r="F42" s="188"/>
      <c r="L42">
        <v>0</v>
      </c>
    </row>
    <row r="43" spans="3:12" outlineLevel="1">
      <c r="C43" s="197"/>
      <c r="D43" s="36"/>
      <c r="E43" s="217"/>
      <c r="F43" s="188"/>
      <c r="L43">
        <v>0</v>
      </c>
    </row>
    <row r="44" spans="3:12" outlineLevel="1">
      <c r="C44" s="197"/>
      <c r="D44" s="36"/>
      <c r="E44" s="217"/>
      <c r="F44" s="188"/>
      <c r="L44">
        <v>0</v>
      </c>
    </row>
    <row r="45" spans="3:12">
      <c r="C45" s="197"/>
      <c r="D45" s="36"/>
      <c r="E45" s="217"/>
      <c r="F45" s="188"/>
      <c r="L45">
        <v>0</v>
      </c>
    </row>
    <row r="46" spans="3:12" outlineLevel="1">
      <c r="C46" s="197"/>
      <c r="D46" s="36"/>
      <c r="E46" s="217"/>
      <c r="F46" s="188"/>
      <c r="L46">
        <v>0</v>
      </c>
    </row>
    <row r="47" spans="3:12" outlineLevel="1">
      <c r="C47" s="197"/>
      <c r="D47" s="36"/>
      <c r="E47" s="217"/>
      <c r="F47" s="188"/>
      <c r="L47">
        <v>0</v>
      </c>
    </row>
    <row r="48" spans="3:12" outlineLevel="1">
      <c r="C48" s="197"/>
      <c r="D48" s="36"/>
      <c r="E48" s="217"/>
      <c r="F48" s="188"/>
      <c r="L48">
        <v>0</v>
      </c>
    </row>
    <row r="49" spans="3:12" outlineLevel="1">
      <c r="C49" s="197"/>
      <c r="D49" s="36"/>
      <c r="E49" s="217"/>
      <c r="F49" s="188"/>
      <c r="L49">
        <v>0</v>
      </c>
    </row>
    <row r="50" spans="3:12">
      <c r="C50" s="197"/>
      <c r="D50" s="36"/>
      <c r="E50" s="217"/>
      <c r="F50" s="188"/>
      <c r="L50">
        <v>0</v>
      </c>
    </row>
    <row r="51" spans="3:12" outlineLevel="1">
      <c r="C51" s="197"/>
      <c r="D51" s="36"/>
      <c r="E51" s="217"/>
      <c r="F51" s="188"/>
      <c r="L51">
        <v>0</v>
      </c>
    </row>
    <row r="52" spans="3:12" outlineLevel="1">
      <c r="C52" s="197"/>
      <c r="D52" s="36"/>
      <c r="E52" s="217"/>
      <c r="F52" s="188"/>
      <c r="L52">
        <v>0</v>
      </c>
    </row>
    <row r="53" spans="3:12" outlineLevel="1">
      <c r="C53" s="197"/>
      <c r="D53" s="36"/>
      <c r="E53" s="217"/>
      <c r="F53" s="188"/>
      <c r="L53">
        <v>0</v>
      </c>
    </row>
    <row r="54" spans="3:12" outlineLevel="1">
      <c r="C54" s="197"/>
      <c r="D54" s="36"/>
      <c r="E54" s="217"/>
      <c r="F54" s="188"/>
      <c r="L54">
        <v>0</v>
      </c>
    </row>
    <row r="55" spans="3:12">
      <c r="C55" s="197"/>
      <c r="D55" s="36"/>
      <c r="E55" s="217"/>
      <c r="F55" s="188"/>
      <c r="K55" s="196">
        <f>EDATE(I49, 1)</f>
        <v>31</v>
      </c>
      <c r="L55">
        <v>0</v>
      </c>
    </row>
    <row r="56" spans="3:12" outlineLevel="1">
      <c r="C56" s="197"/>
      <c r="D56" s="36"/>
      <c r="E56" s="217"/>
      <c r="F56" s="188"/>
      <c r="K56" s="196">
        <f t="shared" ref="K56:K75" si="0">EDATE(K55, 1)</f>
        <v>59</v>
      </c>
      <c r="L56">
        <v>0</v>
      </c>
    </row>
    <row r="57" spans="3:12" outlineLevel="1">
      <c r="C57" s="197"/>
      <c r="D57" s="36"/>
      <c r="E57" s="217"/>
      <c r="F57" s="188"/>
      <c r="K57" s="196">
        <f t="shared" si="0"/>
        <v>88</v>
      </c>
      <c r="L57">
        <v>0</v>
      </c>
    </row>
    <row r="58" spans="3:12" outlineLevel="1">
      <c r="C58" s="197"/>
      <c r="D58" s="36"/>
      <c r="E58" s="217"/>
      <c r="F58" s="188"/>
      <c r="K58" s="196">
        <f t="shared" si="0"/>
        <v>119</v>
      </c>
      <c r="L58">
        <v>0</v>
      </c>
    </row>
    <row r="59" spans="3:12" outlineLevel="1">
      <c r="C59" s="197"/>
      <c r="D59" s="36"/>
      <c r="E59" s="217"/>
      <c r="F59" s="188"/>
      <c r="K59" s="196">
        <f t="shared" si="0"/>
        <v>149</v>
      </c>
      <c r="L59">
        <v>0</v>
      </c>
    </row>
    <row r="60" spans="3:12">
      <c r="C60" s="197"/>
      <c r="D60" s="188"/>
      <c r="E60" s="218"/>
      <c r="F60" s="199"/>
      <c r="G60" s="199"/>
      <c r="K60" s="196">
        <f t="shared" si="0"/>
        <v>180</v>
      </c>
      <c r="L60">
        <v>0</v>
      </c>
    </row>
    <row r="61" spans="3:12">
      <c r="C61" s="197"/>
      <c r="K61" s="196">
        <f t="shared" si="0"/>
        <v>210</v>
      </c>
      <c r="L61">
        <v>0</v>
      </c>
    </row>
    <row r="62" spans="3:12">
      <c r="C62" s="197"/>
      <c r="K62" s="196">
        <f t="shared" si="0"/>
        <v>241</v>
      </c>
    </row>
    <row r="63" spans="3:12">
      <c r="C63" s="197"/>
      <c r="J63" s="23"/>
      <c r="K63" s="196">
        <f t="shared" si="0"/>
        <v>272</v>
      </c>
    </row>
    <row r="64" spans="3:12">
      <c r="C64" s="197"/>
      <c r="K64" s="196">
        <f t="shared" si="0"/>
        <v>302</v>
      </c>
    </row>
    <row r="65" spans="3:11">
      <c r="C65" s="197"/>
      <c r="K65" s="196">
        <f t="shared" si="0"/>
        <v>333</v>
      </c>
    </row>
    <row r="66" spans="3:11">
      <c r="C66" s="197"/>
      <c r="K66" s="196">
        <f t="shared" si="0"/>
        <v>363</v>
      </c>
    </row>
    <row r="67" spans="3:11" outlineLevel="1">
      <c r="C67" s="197"/>
      <c r="K67" s="196">
        <f t="shared" si="0"/>
        <v>394</v>
      </c>
    </row>
    <row r="68" spans="3:11" outlineLevel="1">
      <c r="C68" s="197"/>
      <c r="K68" s="196">
        <f t="shared" si="0"/>
        <v>425</v>
      </c>
    </row>
    <row r="69" spans="3:11" outlineLevel="1">
      <c r="C69" s="197"/>
      <c r="K69" s="196">
        <f t="shared" si="0"/>
        <v>453</v>
      </c>
    </row>
    <row r="70" spans="3:11" outlineLevel="1">
      <c r="C70" s="197"/>
      <c r="K70" s="196">
        <f t="shared" si="0"/>
        <v>484</v>
      </c>
    </row>
    <row r="71" spans="3:11">
      <c r="C71" s="197"/>
      <c r="K71" s="196">
        <f t="shared" si="0"/>
        <v>514</v>
      </c>
    </row>
    <row r="72" spans="3:11">
      <c r="E72" s="11"/>
      <c r="F72" s="11"/>
      <c r="G72" s="198"/>
      <c r="K72" s="196">
        <f t="shared" si="0"/>
        <v>545</v>
      </c>
    </row>
    <row r="73" spans="3:11">
      <c r="C73" s="200" t="s">
        <v>335</v>
      </c>
      <c r="D73" s="201">
        <f>D74*D75</f>
        <v>34720</v>
      </c>
      <c r="E73" s="199"/>
      <c r="F73" s="214" t="s">
        <v>179</v>
      </c>
      <c r="G73" s="201">
        <f>G74*G75</f>
        <v>0</v>
      </c>
      <c r="H73" s="199"/>
      <c r="I73" s="22" t="s">
        <v>363</v>
      </c>
      <c r="J73" s="201">
        <f>IF($I$10&lt;&gt;"", _xlfn.XLOOKUP($I$11, BASE_A[No.], BASE_A[Titulación]), "")</f>
        <v>29000</v>
      </c>
      <c r="K73" s="196">
        <f t="shared" si="0"/>
        <v>575</v>
      </c>
    </row>
    <row r="74" spans="3:11">
      <c r="C74" s="202" t="s">
        <v>3803</v>
      </c>
      <c r="D74">
        <f>IF($I$10&lt;&gt;"", _xlfn.XLOOKUP($I$11, BASE_A[No.], BASE_A[NO DE PAGOS (MESES)]), "")</f>
        <v>10</v>
      </c>
      <c r="F74" s="12" t="s">
        <v>3804</v>
      </c>
      <c r="G74">
        <f>IF($I$10&lt;&gt;"", _xlfn.XLOOKUP($I$11, BASE_A[No.], BASE_A['# Reinsc]),"")</f>
        <v>0</v>
      </c>
      <c r="I74" t="s">
        <v>4145</v>
      </c>
      <c r="J74" s="215">
        <f>J73-(SUMIF(G16:G60,"TITULACIÓN",C16:C60))</f>
        <v>29000</v>
      </c>
      <c r="K74" s="196">
        <f t="shared" si="0"/>
        <v>606</v>
      </c>
    </row>
    <row r="75" spans="3:11">
      <c r="C75" s="202" t="s">
        <v>3805</v>
      </c>
      <c r="D75" s="11">
        <f>IF($I$10&lt;&gt;"", _xlfn.XLOOKUP($I$11, BASE_A[No.], BASE_A[Monto de Colegiatura (A PAGAR)]), "")</f>
        <v>3472</v>
      </c>
      <c r="F75" s="12" t="s">
        <v>3806</v>
      </c>
      <c r="G75" s="11">
        <f>IF($I$10&lt;&gt;"", _xlfn.XLOOKUP($I$11, BASE_A[No.], BASE_A[Reinscripcion]), "")</f>
        <v>0</v>
      </c>
      <c r="I75" s="22" t="s">
        <v>377</v>
      </c>
      <c r="J75" s="201">
        <f>IF($I$10&lt;&gt;"", _xlfn.XLOOKUP($I$11, BASE_A[No.], BASE_A[Equivalencia]), "")</f>
        <v>8000</v>
      </c>
      <c r="K75" s="196">
        <f t="shared" si="0"/>
        <v>637</v>
      </c>
    </row>
    <row r="76" spans="3:11">
      <c r="C76" s="12" t="s">
        <v>4143</v>
      </c>
      <c r="D76" s="198">
        <f>D73-(SUMIF(G16:G60,"COLEGIATURA",C16:C60))</f>
        <v>-31528</v>
      </c>
      <c r="F76" s="12" t="s">
        <v>4144</v>
      </c>
      <c r="G76" s="215">
        <f>G73-(SUMIF(G16:G60,"REINSCRIPCIÓN",C16:C60))</f>
        <v>0</v>
      </c>
      <c r="I76" t="s">
        <v>4147</v>
      </c>
      <c r="J76" s="203">
        <f>IF(J75&lt;&gt;"N/A",(J75-(SUMIF(G16:G60,"EQUIVALENCIAS",C16:C60))),"N/A")</f>
        <v>8000</v>
      </c>
    </row>
    <row r="77" spans="3:11">
      <c r="D77" s="139"/>
      <c r="G77" s="199"/>
    </row>
  </sheetData>
  <mergeCells count="1">
    <mergeCell ref="F2:H2"/>
  </mergeCells>
  <pageMargins left="0.25" right="0.25" top="0.75" bottom="0.75" header="0.3" footer="0.3"/>
  <pageSetup scale="53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E9496-D7F6-4400-B6ED-4FEC3D08522C}">
  <sheetPr codeName="Hoja4"/>
  <dimension ref="C4:Z256"/>
  <sheetViews>
    <sheetView workbookViewId="0">
      <selection activeCell="G28" sqref="G28"/>
    </sheetView>
  </sheetViews>
  <sheetFormatPr baseColWidth="10" defaultRowHeight="14.4"/>
  <cols>
    <col min="2" max="2" width="38.33203125" bestFit="1" customWidth="1"/>
    <col min="3" max="3" width="36.109375" bestFit="1" customWidth="1"/>
    <col min="4" max="4" width="15.6640625" bestFit="1" customWidth="1"/>
    <col min="5" max="5" width="8" bestFit="1" customWidth="1"/>
    <col min="6" max="6" width="11.109375" bestFit="1" customWidth="1"/>
    <col min="7" max="7" width="12.6640625" bestFit="1" customWidth="1"/>
    <col min="8" max="8" width="9.109375" bestFit="1" customWidth="1"/>
    <col min="9" max="9" width="7.44140625" bestFit="1" customWidth="1"/>
    <col min="10" max="10" width="9.109375" bestFit="1" customWidth="1"/>
    <col min="11" max="11" width="11.109375" bestFit="1" customWidth="1"/>
    <col min="12" max="12" width="7.44140625" bestFit="1" customWidth="1"/>
    <col min="13" max="14" width="9.109375" bestFit="1" customWidth="1"/>
    <col min="15" max="16" width="10.109375" bestFit="1" customWidth="1"/>
    <col min="17" max="17" width="11.33203125" bestFit="1" customWidth="1"/>
    <col min="18" max="18" width="12.6640625" bestFit="1" customWidth="1"/>
    <col min="19" max="20" width="10.109375" bestFit="1" customWidth="1"/>
    <col min="21" max="21" width="10.44140625" bestFit="1" customWidth="1"/>
    <col min="22" max="22" width="12.33203125" bestFit="1" customWidth="1"/>
    <col min="23" max="24" width="11.44140625" bestFit="1" customWidth="1"/>
    <col min="25" max="25" width="9.109375" bestFit="1" customWidth="1"/>
    <col min="26" max="26" width="12.6640625" bestFit="1" customWidth="1"/>
    <col min="27" max="27" width="15" bestFit="1" customWidth="1"/>
    <col min="28" max="28" width="6.109375" bestFit="1" customWidth="1"/>
    <col min="29" max="29" width="15" bestFit="1" customWidth="1"/>
    <col min="30" max="30" width="6.109375" bestFit="1" customWidth="1"/>
    <col min="31" max="31" width="15" bestFit="1" customWidth="1"/>
    <col min="32" max="32" width="6.109375" bestFit="1" customWidth="1"/>
    <col min="33" max="33" width="15" bestFit="1" customWidth="1"/>
    <col min="34" max="34" width="6.109375" bestFit="1" customWidth="1"/>
    <col min="35" max="35" width="15" bestFit="1" customWidth="1"/>
    <col min="36" max="36" width="6.109375" bestFit="1" customWidth="1"/>
    <col min="37" max="37" width="15" bestFit="1" customWidth="1"/>
    <col min="38" max="38" width="6.109375" bestFit="1" customWidth="1"/>
    <col min="39" max="39" width="15" bestFit="1" customWidth="1"/>
    <col min="40" max="40" width="6.109375" bestFit="1" customWidth="1"/>
    <col min="41" max="41" width="15" bestFit="1" customWidth="1"/>
    <col min="42" max="42" width="6.109375" bestFit="1" customWidth="1"/>
    <col min="43" max="43" width="15" bestFit="1" customWidth="1"/>
    <col min="44" max="44" width="6.109375" bestFit="1" customWidth="1"/>
    <col min="45" max="45" width="15" bestFit="1" customWidth="1"/>
    <col min="46" max="46" width="6.109375" bestFit="1" customWidth="1"/>
    <col min="47" max="47" width="15" bestFit="1" customWidth="1"/>
    <col min="48" max="48" width="6.109375" bestFit="1" customWidth="1"/>
    <col min="49" max="49" width="15" bestFit="1" customWidth="1"/>
    <col min="50" max="50" width="6.109375" bestFit="1" customWidth="1"/>
    <col min="51" max="51" width="15" bestFit="1" customWidth="1"/>
    <col min="52" max="52" width="6.109375" bestFit="1" customWidth="1"/>
    <col min="53" max="53" width="15" bestFit="1" customWidth="1"/>
    <col min="54" max="54" width="6.109375" bestFit="1" customWidth="1"/>
    <col min="55" max="55" width="15" bestFit="1" customWidth="1"/>
    <col min="56" max="56" width="6.109375" bestFit="1" customWidth="1"/>
    <col min="57" max="57" width="15" bestFit="1" customWidth="1"/>
    <col min="58" max="58" width="6.109375" bestFit="1" customWidth="1"/>
    <col min="59" max="59" width="15" bestFit="1" customWidth="1"/>
    <col min="60" max="60" width="6.109375" bestFit="1" customWidth="1"/>
    <col min="61" max="61" width="15" bestFit="1" customWidth="1"/>
    <col min="62" max="62" width="6.109375" bestFit="1" customWidth="1"/>
    <col min="63" max="63" width="15" bestFit="1" customWidth="1"/>
    <col min="64" max="64" width="6.109375" bestFit="1" customWidth="1"/>
    <col min="65" max="65" width="15" bestFit="1" customWidth="1"/>
    <col min="66" max="66" width="6.109375" bestFit="1" customWidth="1"/>
    <col min="67" max="67" width="15" bestFit="1" customWidth="1"/>
    <col min="68" max="68" width="6.109375" bestFit="1" customWidth="1"/>
    <col min="69" max="69" width="15" bestFit="1" customWidth="1"/>
    <col min="70" max="70" width="6.109375" bestFit="1" customWidth="1"/>
    <col min="71" max="71" width="15" bestFit="1" customWidth="1"/>
    <col min="72" max="72" width="6.109375" bestFit="1" customWidth="1"/>
    <col min="73" max="73" width="15" bestFit="1" customWidth="1"/>
    <col min="74" max="74" width="6.109375" bestFit="1" customWidth="1"/>
    <col min="75" max="75" width="15" bestFit="1" customWidth="1"/>
    <col min="76" max="76" width="6.109375" bestFit="1" customWidth="1"/>
    <col min="77" max="77" width="15" bestFit="1" customWidth="1"/>
    <col min="78" max="78" width="6.109375" bestFit="1" customWidth="1"/>
    <col min="79" max="79" width="15" bestFit="1" customWidth="1"/>
    <col min="80" max="80" width="6.109375" bestFit="1" customWidth="1"/>
    <col min="81" max="81" width="15" bestFit="1" customWidth="1"/>
    <col min="82" max="82" width="6.109375" bestFit="1" customWidth="1"/>
    <col min="83" max="83" width="15" bestFit="1" customWidth="1"/>
    <col min="84" max="84" width="6.109375" bestFit="1" customWidth="1"/>
    <col min="85" max="85" width="15" bestFit="1" customWidth="1"/>
    <col min="86" max="86" width="6.109375" bestFit="1" customWidth="1"/>
    <col min="87" max="87" width="15" bestFit="1" customWidth="1"/>
    <col min="88" max="88" width="6.109375" bestFit="1" customWidth="1"/>
    <col min="89" max="89" width="15" bestFit="1" customWidth="1"/>
    <col min="90" max="90" width="6.109375" bestFit="1" customWidth="1"/>
    <col min="91" max="91" width="15" bestFit="1" customWidth="1"/>
    <col min="92" max="92" width="6.109375" bestFit="1" customWidth="1"/>
    <col min="93" max="93" width="15" bestFit="1" customWidth="1"/>
    <col min="94" max="94" width="6.109375" bestFit="1" customWidth="1"/>
    <col min="95" max="95" width="15" bestFit="1" customWidth="1"/>
    <col min="96" max="96" width="6.109375" bestFit="1" customWidth="1"/>
    <col min="97" max="97" width="15" bestFit="1" customWidth="1"/>
    <col min="98" max="98" width="6.109375" bestFit="1" customWidth="1"/>
    <col min="99" max="99" width="15" bestFit="1" customWidth="1"/>
    <col min="100" max="100" width="6.109375" bestFit="1" customWidth="1"/>
    <col min="101" max="101" width="15" bestFit="1" customWidth="1"/>
    <col min="102" max="102" width="6.109375" bestFit="1" customWidth="1"/>
    <col min="103" max="103" width="15" bestFit="1" customWidth="1"/>
    <col min="104" max="104" width="6.109375" bestFit="1" customWidth="1"/>
    <col min="105" max="105" width="15" bestFit="1" customWidth="1"/>
    <col min="106" max="106" width="6.109375" bestFit="1" customWidth="1"/>
    <col min="107" max="107" width="15" bestFit="1" customWidth="1"/>
    <col min="108" max="108" width="6.109375" bestFit="1" customWidth="1"/>
    <col min="109" max="109" width="15" bestFit="1" customWidth="1"/>
    <col min="110" max="110" width="6.109375" bestFit="1" customWidth="1"/>
    <col min="111" max="111" width="15" bestFit="1" customWidth="1"/>
    <col min="112" max="112" width="6.109375" bestFit="1" customWidth="1"/>
    <col min="113" max="113" width="15" bestFit="1" customWidth="1"/>
    <col min="114" max="114" width="6.109375" bestFit="1" customWidth="1"/>
    <col min="115" max="115" width="15" bestFit="1" customWidth="1"/>
    <col min="116" max="116" width="6.109375" bestFit="1" customWidth="1"/>
    <col min="117" max="117" width="15" bestFit="1" customWidth="1"/>
    <col min="118" max="118" width="6.109375" bestFit="1" customWidth="1"/>
    <col min="119" max="119" width="15" bestFit="1" customWidth="1"/>
    <col min="120" max="120" width="6.109375" bestFit="1" customWidth="1"/>
    <col min="121" max="121" width="15" bestFit="1" customWidth="1"/>
    <col min="122" max="122" width="6.109375" bestFit="1" customWidth="1"/>
    <col min="123" max="123" width="15" bestFit="1" customWidth="1"/>
    <col min="124" max="124" width="6.109375" bestFit="1" customWidth="1"/>
    <col min="125" max="125" width="15" bestFit="1" customWidth="1"/>
    <col min="126" max="126" width="6.109375" bestFit="1" customWidth="1"/>
    <col min="127" max="127" width="15" bestFit="1" customWidth="1"/>
    <col min="128" max="128" width="6.109375" bestFit="1" customWidth="1"/>
    <col min="129" max="129" width="15" bestFit="1" customWidth="1"/>
    <col min="130" max="130" width="6.109375" bestFit="1" customWidth="1"/>
    <col min="131" max="131" width="15" bestFit="1" customWidth="1"/>
    <col min="132" max="132" width="6.109375" bestFit="1" customWidth="1"/>
    <col min="133" max="133" width="15" bestFit="1" customWidth="1"/>
    <col min="134" max="134" width="6.109375" bestFit="1" customWidth="1"/>
    <col min="135" max="135" width="15" bestFit="1" customWidth="1"/>
    <col min="136" max="136" width="6.109375" bestFit="1" customWidth="1"/>
    <col min="137" max="137" width="15" bestFit="1" customWidth="1"/>
    <col min="138" max="138" width="6.109375" bestFit="1" customWidth="1"/>
    <col min="139" max="139" width="15" bestFit="1" customWidth="1"/>
    <col min="140" max="140" width="6.109375" bestFit="1" customWidth="1"/>
    <col min="141" max="141" width="15" bestFit="1" customWidth="1"/>
    <col min="142" max="142" width="6.109375" bestFit="1" customWidth="1"/>
    <col min="143" max="143" width="15" bestFit="1" customWidth="1"/>
    <col min="144" max="144" width="6.109375" bestFit="1" customWidth="1"/>
    <col min="145" max="145" width="15" bestFit="1" customWidth="1"/>
    <col min="146" max="146" width="6.109375" bestFit="1" customWidth="1"/>
    <col min="147" max="147" width="15" bestFit="1" customWidth="1"/>
    <col min="148" max="148" width="6.109375" bestFit="1" customWidth="1"/>
    <col min="149" max="149" width="15" bestFit="1" customWidth="1"/>
    <col min="150" max="150" width="6.109375" bestFit="1" customWidth="1"/>
    <col min="151" max="151" width="15" bestFit="1" customWidth="1"/>
    <col min="152" max="152" width="6.109375" bestFit="1" customWidth="1"/>
    <col min="153" max="153" width="15" bestFit="1" customWidth="1"/>
    <col min="154" max="154" width="6.109375" bestFit="1" customWidth="1"/>
    <col min="155" max="155" width="15" bestFit="1" customWidth="1"/>
    <col min="156" max="156" width="6.109375" bestFit="1" customWidth="1"/>
    <col min="157" max="157" width="15" bestFit="1" customWidth="1"/>
    <col min="158" max="158" width="6.109375" bestFit="1" customWidth="1"/>
    <col min="159" max="159" width="15" bestFit="1" customWidth="1"/>
    <col min="160" max="160" width="6.109375" bestFit="1" customWidth="1"/>
    <col min="161" max="161" width="15" bestFit="1" customWidth="1"/>
    <col min="162" max="162" width="6.109375" bestFit="1" customWidth="1"/>
    <col min="163" max="163" width="15" bestFit="1" customWidth="1"/>
    <col min="164" max="164" width="6.109375" bestFit="1" customWidth="1"/>
    <col min="165" max="165" width="15" bestFit="1" customWidth="1"/>
    <col min="166" max="166" width="6.109375" bestFit="1" customWidth="1"/>
    <col min="167" max="167" width="15" bestFit="1" customWidth="1"/>
    <col min="168" max="168" width="6.109375" bestFit="1" customWidth="1"/>
    <col min="169" max="169" width="15" bestFit="1" customWidth="1"/>
    <col min="170" max="170" width="6.109375" bestFit="1" customWidth="1"/>
    <col min="171" max="171" width="15" bestFit="1" customWidth="1"/>
    <col min="172" max="172" width="6.109375" bestFit="1" customWidth="1"/>
    <col min="173" max="173" width="15" bestFit="1" customWidth="1"/>
    <col min="174" max="174" width="6.109375" bestFit="1" customWidth="1"/>
    <col min="175" max="175" width="15" bestFit="1" customWidth="1"/>
    <col min="176" max="176" width="6.109375" bestFit="1" customWidth="1"/>
    <col min="177" max="177" width="15" bestFit="1" customWidth="1"/>
    <col min="178" max="178" width="6.109375" bestFit="1" customWidth="1"/>
    <col min="179" max="179" width="15" bestFit="1" customWidth="1"/>
    <col min="180" max="180" width="6.109375" bestFit="1" customWidth="1"/>
    <col min="181" max="181" width="15" bestFit="1" customWidth="1"/>
    <col min="182" max="182" width="6.109375" bestFit="1" customWidth="1"/>
    <col min="183" max="183" width="15" bestFit="1" customWidth="1"/>
    <col min="184" max="184" width="6.109375" bestFit="1" customWidth="1"/>
    <col min="185" max="185" width="15" bestFit="1" customWidth="1"/>
    <col min="186" max="186" width="6.109375" bestFit="1" customWidth="1"/>
    <col min="187" max="187" width="15" bestFit="1" customWidth="1"/>
    <col min="188" max="188" width="6.109375" bestFit="1" customWidth="1"/>
    <col min="189" max="189" width="15" bestFit="1" customWidth="1"/>
    <col min="190" max="190" width="6.109375" bestFit="1" customWidth="1"/>
    <col min="191" max="191" width="15" bestFit="1" customWidth="1"/>
    <col min="192" max="192" width="6.109375" bestFit="1" customWidth="1"/>
    <col min="193" max="193" width="15" bestFit="1" customWidth="1"/>
    <col min="194" max="194" width="6.109375" bestFit="1" customWidth="1"/>
    <col min="195" max="195" width="15" bestFit="1" customWidth="1"/>
    <col min="196" max="196" width="6.109375" bestFit="1" customWidth="1"/>
    <col min="197" max="197" width="15" bestFit="1" customWidth="1"/>
    <col min="198" max="198" width="6.109375" bestFit="1" customWidth="1"/>
    <col min="199" max="199" width="15" bestFit="1" customWidth="1"/>
    <col min="200" max="200" width="6.109375" bestFit="1" customWidth="1"/>
    <col min="201" max="201" width="15" bestFit="1" customWidth="1"/>
    <col min="202" max="202" width="6.109375" bestFit="1" customWidth="1"/>
    <col min="203" max="203" width="15" bestFit="1" customWidth="1"/>
    <col min="204" max="204" width="6.109375" bestFit="1" customWidth="1"/>
    <col min="205" max="205" width="15" bestFit="1" customWidth="1"/>
    <col min="206" max="206" width="6.109375" bestFit="1" customWidth="1"/>
    <col min="207" max="207" width="15" bestFit="1" customWidth="1"/>
    <col min="208" max="208" width="6.109375" bestFit="1" customWidth="1"/>
    <col min="209" max="209" width="15" bestFit="1" customWidth="1"/>
    <col min="210" max="210" width="6.109375" bestFit="1" customWidth="1"/>
    <col min="211" max="211" width="15" bestFit="1" customWidth="1"/>
    <col min="212" max="212" width="6.109375" bestFit="1" customWidth="1"/>
    <col min="213" max="213" width="15" bestFit="1" customWidth="1"/>
    <col min="214" max="214" width="6.109375" bestFit="1" customWidth="1"/>
    <col min="215" max="215" width="15" bestFit="1" customWidth="1"/>
    <col min="216" max="216" width="6.109375" bestFit="1" customWidth="1"/>
    <col min="217" max="217" width="15" bestFit="1" customWidth="1"/>
    <col min="218" max="218" width="6.109375" bestFit="1" customWidth="1"/>
    <col min="219" max="219" width="15" bestFit="1" customWidth="1"/>
    <col min="220" max="220" width="6.109375" bestFit="1" customWidth="1"/>
    <col min="221" max="221" width="15" bestFit="1" customWidth="1"/>
    <col min="222" max="222" width="6.109375" bestFit="1" customWidth="1"/>
    <col min="223" max="223" width="15" bestFit="1" customWidth="1"/>
    <col min="224" max="224" width="6.109375" bestFit="1" customWidth="1"/>
    <col min="225" max="225" width="15" bestFit="1" customWidth="1"/>
    <col min="226" max="226" width="6.109375" bestFit="1" customWidth="1"/>
    <col min="227" max="227" width="15" bestFit="1" customWidth="1"/>
    <col min="228" max="228" width="6.109375" bestFit="1" customWidth="1"/>
    <col min="229" max="229" width="15" bestFit="1" customWidth="1"/>
    <col min="230" max="230" width="6.109375" bestFit="1" customWidth="1"/>
    <col min="231" max="231" width="15" bestFit="1" customWidth="1"/>
    <col min="232" max="232" width="6.109375" bestFit="1" customWidth="1"/>
    <col min="233" max="233" width="15" bestFit="1" customWidth="1"/>
    <col min="234" max="234" width="6.109375" bestFit="1" customWidth="1"/>
    <col min="235" max="235" width="15" bestFit="1" customWidth="1"/>
    <col min="236" max="236" width="6.109375" bestFit="1" customWidth="1"/>
    <col min="237" max="237" width="15" bestFit="1" customWidth="1"/>
    <col min="238" max="238" width="6.109375" bestFit="1" customWidth="1"/>
    <col min="239" max="239" width="15" bestFit="1" customWidth="1"/>
    <col min="240" max="240" width="6.109375" bestFit="1" customWidth="1"/>
    <col min="241" max="241" width="15" bestFit="1" customWidth="1"/>
    <col min="242" max="242" width="6.109375" bestFit="1" customWidth="1"/>
    <col min="243" max="243" width="15" bestFit="1" customWidth="1"/>
    <col min="244" max="244" width="6.109375" bestFit="1" customWidth="1"/>
    <col min="245" max="245" width="15" bestFit="1" customWidth="1"/>
    <col min="246" max="246" width="6.109375" bestFit="1" customWidth="1"/>
    <col min="247" max="247" width="15" bestFit="1" customWidth="1"/>
    <col min="248" max="248" width="6.109375" bestFit="1" customWidth="1"/>
    <col min="249" max="249" width="15" bestFit="1" customWidth="1"/>
    <col min="250" max="250" width="6.109375" bestFit="1" customWidth="1"/>
    <col min="251" max="251" width="15" bestFit="1" customWidth="1"/>
    <col min="252" max="252" width="6.109375" bestFit="1" customWidth="1"/>
    <col min="253" max="253" width="15" bestFit="1" customWidth="1"/>
    <col min="254" max="254" width="6.109375" bestFit="1" customWidth="1"/>
    <col min="255" max="255" width="15" bestFit="1" customWidth="1"/>
    <col min="256" max="256" width="6.109375" bestFit="1" customWidth="1"/>
    <col min="257" max="257" width="15" bestFit="1" customWidth="1"/>
    <col min="258" max="258" width="6.109375" bestFit="1" customWidth="1"/>
    <col min="259" max="259" width="15" bestFit="1" customWidth="1"/>
    <col min="260" max="260" width="6.109375" bestFit="1" customWidth="1"/>
    <col min="261" max="261" width="15" bestFit="1" customWidth="1"/>
    <col min="262" max="262" width="6.109375" bestFit="1" customWidth="1"/>
    <col min="263" max="263" width="15" bestFit="1" customWidth="1"/>
    <col min="264" max="264" width="6.109375" bestFit="1" customWidth="1"/>
    <col min="265" max="265" width="15" bestFit="1" customWidth="1"/>
    <col min="266" max="266" width="6.109375" bestFit="1" customWidth="1"/>
    <col min="267" max="267" width="15" bestFit="1" customWidth="1"/>
    <col min="268" max="268" width="6.109375" bestFit="1" customWidth="1"/>
    <col min="269" max="269" width="15" bestFit="1" customWidth="1"/>
    <col min="270" max="270" width="6.109375" bestFit="1" customWidth="1"/>
    <col min="271" max="271" width="15" bestFit="1" customWidth="1"/>
    <col min="272" max="272" width="6.109375" bestFit="1" customWidth="1"/>
    <col min="273" max="273" width="15" bestFit="1" customWidth="1"/>
    <col min="274" max="274" width="6.109375" bestFit="1" customWidth="1"/>
    <col min="275" max="275" width="15" bestFit="1" customWidth="1"/>
    <col min="276" max="276" width="6.109375" bestFit="1" customWidth="1"/>
    <col min="277" max="277" width="15" bestFit="1" customWidth="1"/>
    <col min="278" max="278" width="6.109375" bestFit="1" customWidth="1"/>
    <col min="279" max="279" width="15" bestFit="1" customWidth="1"/>
    <col min="280" max="280" width="6.109375" bestFit="1" customWidth="1"/>
    <col min="281" max="281" width="15" bestFit="1" customWidth="1"/>
    <col min="282" max="282" width="6.109375" bestFit="1" customWidth="1"/>
    <col min="283" max="283" width="15" bestFit="1" customWidth="1"/>
    <col min="284" max="284" width="6.109375" bestFit="1" customWidth="1"/>
    <col min="285" max="285" width="15" bestFit="1" customWidth="1"/>
    <col min="286" max="286" width="6.109375" bestFit="1" customWidth="1"/>
    <col min="287" max="287" width="15" bestFit="1" customWidth="1"/>
    <col min="288" max="288" width="6.109375" bestFit="1" customWidth="1"/>
    <col min="289" max="289" width="15" bestFit="1" customWidth="1"/>
    <col min="290" max="290" width="6.109375" bestFit="1" customWidth="1"/>
    <col min="291" max="291" width="15" bestFit="1" customWidth="1"/>
    <col min="292" max="292" width="6.109375" bestFit="1" customWidth="1"/>
    <col min="293" max="293" width="15" bestFit="1" customWidth="1"/>
    <col min="294" max="294" width="6.109375" bestFit="1" customWidth="1"/>
    <col min="295" max="295" width="15" bestFit="1" customWidth="1"/>
    <col min="296" max="296" width="6.109375" bestFit="1" customWidth="1"/>
    <col min="297" max="297" width="15" bestFit="1" customWidth="1"/>
    <col min="298" max="298" width="6.109375" bestFit="1" customWidth="1"/>
    <col min="299" max="299" width="20" bestFit="1" customWidth="1"/>
    <col min="300" max="300" width="8.109375" bestFit="1" customWidth="1"/>
  </cols>
  <sheetData>
    <row r="4" spans="3:5">
      <c r="D4" t="s">
        <v>2166</v>
      </c>
      <c r="E4" s="126" t="s">
        <v>357</v>
      </c>
    </row>
    <row r="5" spans="3:5">
      <c r="C5" s="5" t="s">
        <v>398</v>
      </c>
      <c r="D5" s="49">
        <v>500</v>
      </c>
      <c r="E5" s="137">
        <v>9.7097409463059551E-5</v>
      </c>
    </row>
    <row r="6" spans="3:5">
      <c r="C6" s="5" t="s">
        <v>682</v>
      </c>
      <c r="D6" s="49">
        <v>34800</v>
      </c>
      <c r="E6" s="137">
        <v>6.7579796986289445E-3</v>
      </c>
    </row>
    <row r="7" spans="3:5">
      <c r="C7" s="5" t="s">
        <v>383</v>
      </c>
      <c r="D7" s="49">
        <v>164431.38</v>
      </c>
      <c r="E7" s="137">
        <v>3.1931722064871881E-2</v>
      </c>
    </row>
    <row r="8" spans="3:5">
      <c r="C8" s="5" t="s">
        <v>164</v>
      </c>
      <c r="D8" s="49">
        <v>2813436.1399999997</v>
      </c>
      <c r="E8" s="137">
        <v>0.54635472176749933</v>
      </c>
    </row>
    <row r="9" spans="3:5">
      <c r="C9" s="5" t="s">
        <v>1758</v>
      </c>
      <c r="D9" s="49">
        <v>1650</v>
      </c>
      <c r="E9" s="137">
        <v>3.2042145122809649E-4</v>
      </c>
    </row>
    <row r="10" spans="3:5">
      <c r="C10" s="5" t="s">
        <v>1759</v>
      </c>
      <c r="D10" s="49">
        <v>405</v>
      </c>
      <c r="E10" s="137">
        <v>7.8648901665078237E-5</v>
      </c>
    </row>
    <row r="11" spans="3:5">
      <c r="C11" s="5" t="s">
        <v>362</v>
      </c>
      <c r="D11" s="49">
        <v>8750</v>
      </c>
      <c r="E11" s="137">
        <v>1.6992046656035421E-3</v>
      </c>
    </row>
    <row r="12" spans="3:5">
      <c r="C12" s="5" t="s">
        <v>257</v>
      </c>
      <c r="D12" s="49">
        <v>188300</v>
      </c>
      <c r="E12" s="137">
        <v>3.6566884403788226E-2</v>
      </c>
    </row>
    <row r="13" spans="3:5">
      <c r="C13" s="5" t="s">
        <v>797</v>
      </c>
      <c r="D13" s="49">
        <v>700</v>
      </c>
      <c r="E13" s="137">
        <v>1.3593637324828338E-4</v>
      </c>
    </row>
    <row r="14" spans="3:5">
      <c r="C14" s="5" t="s">
        <v>806</v>
      </c>
      <c r="D14" s="49">
        <v>1050</v>
      </c>
      <c r="E14" s="137">
        <v>2.0390455987242504E-4</v>
      </c>
    </row>
    <row r="15" spans="3:5">
      <c r="C15" s="5" t="s">
        <v>187</v>
      </c>
      <c r="D15" s="49">
        <v>8000</v>
      </c>
      <c r="E15" s="137">
        <v>1.5535585514089528E-3</v>
      </c>
    </row>
    <row r="16" spans="3:5">
      <c r="C16" s="5" t="s">
        <v>402</v>
      </c>
      <c r="D16" s="49">
        <v>48845</v>
      </c>
      <c r="E16" s="137">
        <v>9.4854459304462863E-3</v>
      </c>
    </row>
    <row r="17" spans="3:26">
      <c r="C17" s="5" t="s">
        <v>280</v>
      </c>
      <c r="D17" s="49">
        <v>91088.930000000008</v>
      </c>
      <c r="E17" s="137">
        <v>1.7688998267523938E-2</v>
      </c>
    </row>
    <row r="18" spans="3:26">
      <c r="C18" s="5" t="s">
        <v>634</v>
      </c>
      <c r="D18" s="49">
        <v>8000</v>
      </c>
      <c r="E18" s="137">
        <v>1.5535585514089528E-3</v>
      </c>
    </row>
    <row r="19" spans="3:26">
      <c r="C19" s="5" t="s">
        <v>224</v>
      </c>
      <c r="D19" s="49">
        <v>1714419.52</v>
      </c>
      <c r="E19" s="137">
        <v>0.33293138824980401</v>
      </c>
    </row>
    <row r="20" spans="3:26">
      <c r="C20" s="5" t="s">
        <v>2140</v>
      </c>
      <c r="D20" s="49">
        <v>22367</v>
      </c>
      <c r="E20" s="137">
        <v>4.3435555149205054E-3</v>
      </c>
    </row>
    <row r="21" spans="3:26">
      <c r="C21" s="5" t="s">
        <v>1766</v>
      </c>
      <c r="D21" s="49">
        <v>33180</v>
      </c>
      <c r="E21" s="137">
        <v>6.4433840919686314E-3</v>
      </c>
    </row>
    <row r="22" spans="3:26">
      <c r="C22" s="5" t="s">
        <v>2280</v>
      </c>
      <c r="D22" s="49">
        <v>405</v>
      </c>
      <c r="E22" s="137">
        <v>7.8648901665078237E-5</v>
      </c>
    </row>
    <row r="23" spans="3:26">
      <c r="C23" s="5" t="s">
        <v>2279</v>
      </c>
      <c r="D23" s="49">
        <v>650</v>
      </c>
      <c r="E23" s="137">
        <v>1.2622663230197741E-4</v>
      </c>
    </row>
    <row r="24" spans="3:26">
      <c r="C24" s="5" t="s">
        <v>2617</v>
      </c>
      <c r="D24" s="49">
        <v>6350</v>
      </c>
      <c r="E24" s="137">
        <v>1.2331371001808563E-3</v>
      </c>
    </row>
    <row r="25" spans="3:26">
      <c r="C25" s="5" t="s">
        <v>284</v>
      </c>
      <c r="D25" s="49">
        <v>340</v>
      </c>
      <c r="E25" s="137">
        <v>6.602623843488049E-5</v>
      </c>
    </row>
    <row r="26" spans="3:26">
      <c r="C26" s="5" t="s">
        <v>2663</v>
      </c>
      <c r="D26" s="49">
        <v>1800</v>
      </c>
      <c r="E26" s="137">
        <v>3.4955067406701435E-4</v>
      </c>
    </row>
    <row r="27" spans="3:26">
      <c r="C27" s="5" t="s">
        <v>2141</v>
      </c>
      <c r="D27" s="49">
        <v>5149467.97</v>
      </c>
      <c r="E27" s="137">
        <v>1</v>
      </c>
    </row>
    <row r="28" spans="3:26">
      <c r="G28" t="s">
        <v>667</v>
      </c>
    </row>
    <row r="30" spans="3:26">
      <c r="C30" s="136" t="s">
        <v>2143</v>
      </c>
      <c r="D30" s="136" t="s">
        <v>2142</v>
      </c>
    </row>
    <row r="31" spans="3:26" ht="100.8">
      <c r="C31" s="138" t="s">
        <v>2139</v>
      </c>
      <c r="D31" s="4" t="s">
        <v>398</v>
      </c>
      <c r="E31" s="4" t="s">
        <v>682</v>
      </c>
      <c r="F31" s="4" t="s">
        <v>383</v>
      </c>
      <c r="G31" s="4" t="s">
        <v>164</v>
      </c>
      <c r="H31" s="4" t="s">
        <v>1758</v>
      </c>
      <c r="I31" s="4" t="s">
        <v>1759</v>
      </c>
      <c r="J31" s="4" t="s">
        <v>362</v>
      </c>
      <c r="K31" s="4" t="s">
        <v>257</v>
      </c>
      <c r="L31" s="4" t="s">
        <v>797</v>
      </c>
      <c r="M31" s="4" t="s">
        <v>806</v>
      </c>
      <c r="N31" s="4" t="s">
        <v>187</v>
      </c>
      <c r="O31" s="4" t="s">
        <v>402</v>
      </c>
      <c r="P31" s="4" t="s">
        <v>280</v>
      </c>
      <c r="Q31" s="4" t="s">
        <v>634</v>
      </c>
      <c r="R31" s="4" t="s">
        <v>224</v>
      </c>
      <c r="S31" s="4" t="s">
        <v>2140</v>
      </c>
      <c r="T31" s="4" t="s">
        <v>1766</v>
      </c>
      <c r="U31" s="4" t="s">
        <v>2280</v>
      </c>
      <c r="V31" s="4" t="s">
        <v>2279</v>
      </c>
      <c r="W31" s="4" t="s">
        <v>2617</v>
      </c>
      <c r="X31" s="4" t="s">
        <v>284</v>
      </c>
      <c r="Y31" s="4" t="s">
        <v>2663</v>
      </c>
      <c r="Z31" s="4" t="s">
        <v>2141</v>
      </c>
    </row>
    <row r="32" spans="3:26">
      <c r="C32" s="5" t="s">
        <v>682</v>
      </c>
      <c r="D32" s="49"/>
      <c r="E32" s="49">
        <v>34800</v>
      </c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>
        <v>34800</v>
      </c>
    </row>
    <row r="33" spans="3:26">
      <c r="C33" s="5" t="s">
        <v>243</v>
      </c>
      <c r="D33" s="49"/>
      <c r="E33" s="49"/>
      <c r="F33" s="49"/>
      <c r="G33" s="49">
        <v>13600</v>
      </c>
      <c r="H33" s="49"/>
      <c r="I33" s="49"/>
      <c r="J33" s="49">
        <v>550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>
        <v>14150</v>
      </c>
    </row>
    <row r="34" spans="3:26">
      <c r="C34" s="5" t="s">
        <v>199</v>
      </c>
      <c r="D34" s="49">
        <v>500</v>
      </c>
      <c r="E34" s="49"/>
      <c r="F34" s="49">
        <v>3579</v>
      </c>
      <c r="G34" s="49">
        <v>112284</v>
      </c>
      <c r="H34" s="49"/>
      <c r="I34" s="49"/>
      <c r="J34" s="49">
        <v>3150</v>
      </c>
      <c r="K34" s="49"/>
      <c r="L34" s="49"/>
      <c r="M34" s="49"/>
      <c r="N34" s="49">
        <v>3000</v>
      </c>
      <c r="O34" s="49"/>
      <c r="P34" s="49">
        <v>7500</v>
      </c>
      <c r="Q34" s="49"/>
      <c r="R34" s="49">
        <v>105000</v>
      </c>
      <c r="S34" s="49"/>
      <c r="T34" s="49"/>
      <c r="U34" s="49"/>
      <c r="V34" s="49"/>
      <c r="W34" s="49"/>
      <c r="X34" s="49"/>
      <c r="Y34" s="49"/>
      <c r="Z34" s="49">
        <v>235013</v>
      </c>
    </row>
    <row r="35" spans="3:26">
      <c r="C35" s="5" t="s">
        <v>1749</v>
      </c>
      <c r="D35" s="49"/>
      <c r="E35" s="49"/>
      <c r="F35" s="49">
        <v>82372.38</v>
      </c>
      <c r="G35" s="49">
        <v>897602.04</v>
      </c>
      <c r="H35" s="49">
        <v>1000</v>
      </c>
      <c r="I35" s="49">
        <v>405</v>
      </c>
      <c r="J35" s="49">
        <v>1950</v>
      </c>
      <c r="K35" s="49"/>
      <c r="L35" s="49"/>
      <c r="M35" s="49">
        <v>1050</v>
      </c>
      <c r="N35" s="49">
        <v>5000</v>
      </c>
      <c r="O35" s="49">
        <v>12265</v>
      </c>
      <c r="P35" s="49">
        <v>28867.72</v>
      </c>
      <c r="Q35" s="49"/>
      <c r="R35" s="49">
        <v>433755</v>
      </c>
      <c r="S35" s="49"/>
      <c r="T35" s="49"/>
      <c r="U35" s="49"/>
      <c r="V35" s="49">
        <v>650</v>
      </c>
      <c r="W35" s="49">
        <v>6350</v>
      </c>
      <c r="X35" s="49">
        <v>340</v>
      </c>
      <c r="Y35" s="49"/>
      <c r="Z35" s="49">
        <v>1471607.1400000001</v>
      </c>
    </row>
    <row r="36" spans="3:26">
      <c r="C36" s="5" t="s">
        <v>1770</v>
      </c>
      <c r="D36" s="49"/>
      <c r="E36" s="49"/>
      <c r="F36" s="49"/>
      <c r="G36" s="49">
        <v>147047</v>
      </c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>
        <v>147047</v>
      </c>
    </row>
    <row r="37" spans="3:26">
      <c r="C37" s="5" t="s">
        <v>1730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>
        <v>5880</v>
      </c>
      <c r="S37" s="49"/>
      <c r="T37" s="49"/>
      <c r="U37" s="49"/>
      <c r="V37" s="49"/>
      <c r="W37" s="49"/>
      <c r="X37" s="49"/>
      <c r="Y37" s="49"/>
      <c r="Z37" s="49">
        <v>5880</v>
      </c>
    </row>
    <row r="38" spans="3:26">
      <c r="C38" s="5" t="s">
        <v>256</v>
      </c>
      <c r="D38" s="49"/>
      <c r="E38" s="49"/>
      <c r="F38" s="49"/>
      <c r="G38" s="49">
        <v>28783</v>
      </c>
      <c r="H38" s="49"/>
      <c r="I38" s="49"/>
      <c r="J38" s="49">
        <v>700</v>
      </c>
      <c r="K38" s="49">
        <v>24000</v>
      </c>
      <c r="L38" s="49"/>
      <c r="M38" s="49"/>
      <c r="N38" s="49"/>
      <c r="O38" s="49"/>
      <c r="P38" s="49"/>
      <c r="Q38" s="49"/>
      <c r="R38" s="49">
        <v>30000</v>
      </c>
      <c r="S38" s="49"/>
      <c r="T38" s="49"/>
      <c r="U38" s="49"/>
      <c r="V38" s="49"/>
      <c r="W38" s="49"/>
      <c r="X38" s="49"/>
      <c r="Y38" s="49"/>
      <c r="Z38" s="49">
        <v>83483</v>
      </c>
    </row>
    <row r="39" spans="3:26">
      <c r="C39" s="5" t="s">
        <v>1729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>
        <v>18000</v>
      </c>
      <c r="S39" s="49"/>
      <c r="T39" s="49"/>
      <c r="U39" s="49"/>
      <c r="V39" s="49"/>
      <c r="W39" s="49"/>
      <c r="X39" s="49"/>
      <c r="Y39" s="49"/>
      <c r="Z39" s="49">
        <v>18000</v>
      </c>
    </row>
    <row r="40" spans="3:26">
      <c r="C40" s="5" t="s">
        <v>348</v>
      </c>
      <c r="D40" s="49"/>
      <c r="E40" s="49"/>
      <c r="F40" s="49"/>
      <c r="G40" s="49">
        <v>31340</v>
      </c>
      <c r="H40" s="49"/>
      <c r="I40" s="49"/>
      <c r="J40" s="49"/>
      <c r="K40" s="49">
        <v>4000</v>
      </c>
      <c r="L40" s="49"/>
      <c r="M40" s="49"/>
      <c r="N40" s="49"/>
      <c r="O40" s="49"/>
      <c r="P40" s="49"/>
      <c r="Q40" s="49"/>
      <c r="R40" s="49">
        <v>1800</v>
      </c>
      <c r="S40" s="49"/>
      <c r="T40" s="49"/>
      <c r="U40" s="49"/>
      <c r="V40" s="49"/>
      <c r="W40" s="49"/>
      <c r="X40" s="49"/>
      <c r="Y40" s="49"/>
      <c r="Z40" s="49">
        <v>37140</v>
      </c>
    </row>
    <row r="41" spans="3:26">
      <c r="C41" s="5" t="s">
        <v>314</v>
      </c>
      <c r="D41" s="49"/>
      <c r="E41" s="49"/>
      <c r="F41" s="49"/>
      <c r="G41" s="49">
        <v>8720</v>
      </c>
      <c r="H41" s="49"/>
      <c r="I41" s="49"/>
      <c r="J41" s="49"/>
      <c r="K41" s="49">
        <v>18000</v>
      </c>
      <c r="L41" s="49"/>
      <c r="M41" s="49"/>
      <c r="N41" s="49"/>
      <c r="O41" s="49"/>
      <c r="P41" s="49"/>
      <c r="Q41" s="49"/>
      <c r="R41" s="49">
        <v>5000</v>
      </c>
      <c r="S41" s="49"/>
      <c r="T41" s="49"/>
      <c r="U41" s="49"/>
      <c r="V41" s="49"/>
      <c r="W41" s="49"/>
      <c r="X41" s="49"/>
      <c r="Y41" s="49"/>
      <c r="Z41" s="49">
        <v>31720</v>
      </c>
    </row>
    <row r="42" spans="3:26">
      <c r="C42" s="5" t="s">
        <v>1774</v>
      </c>
      <c r="D42" s="49"/>
      <c r="E42" s="49"/>
      <c r="F42" s="49">
        <v>9600</v>
      </c>
      <c r="G42" s="49">
        <v>408169.33</v>
      </c>
      <c r="H42" s="49"/>
      <c r="I42" s="49"/>
      <c r="J42" s="49">
        <v>1000</v>
      </c>
      <c r="K42" s="49">
        <v>37000</v>
      </c>
      <c r="L42" s="49"/>
      <c r="M42" s="49"/>
      <c r="N42" s="49"/>
      <c r="O42" s="49">
        <v>350</v>
      </c>
      <c r="P42" s="49"/>
      <c r="Q42" s="49">
        <v>8000</v>
      </c>
      <c r="R42" s="49">
        <v>202120</v>
      </c>
      <c r="S42" s="49"/>
      <c r="T42" s="49">
        <v>8000</v>
      </c>
      <c r="U42" s="49"/>
      <c r="V42" s="49"/>
      <c r="W42" s="49"/>
      <c r="X42" s="49"/>
      <c r="Y42" s="49"/>
      <c r="Z42" s="49">
        <v>674239.33000000007</v>
      </c>
    </row>
    <row r="43" spans="3:26">
      <c r="C43" s="5" t="s">
        <v>1775</v>
      </c>
      <c r="D43" s="49"/>
      <c r="E43" s="49"/>
      <c r="F43" s="49"/>
      <c r="G43" s="49">
        <v>185883</v>
      </c>
      <c r="H43" s="49"/>
      <c r="I43" s="49"/>
      <c r="J43" s="49">
        <v>1050</v>
      </c>
      <c r="K43" s="49">
        <v>94300</v>
      </c>
      <c r="L43" s="49"/>
      <c r="M43" s="49"/>
      <c r="N43" s="49"/>
      <c r="O43" s="49">
        <v>480</v>
      </c>
      <c r="P43" s="49"/>
      <c r="Q43" s="49"/>
      <c r="R43" s="49">
        <v>137640</v>
      </c>
      <c r="S43" s="49">
        <v>350</v>
      </c>
      <c r="T43" s="49">
        <v>23000</v>
      </c>
      <c r="U43" s="49">
        <v>405</v>
      </c>
      <c r="V43" s="49"/>
      <c r="W43" s="49"/>
      <c r="X43" s="49"/>
      <c r="Y43" s="49"/>
      <c r="Z43" s="49">
        <v>443108</v>
      </c>
    </row>
    <row r="44" spans="3:26">
      <c r="C44" s="5" t="s">
        <v>1872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v>4350</v>
      </c>
      <c r="S44" s="49"/>
      <c r="T44" s="49"/>
      <c r="U44" s="49"/>
      <c r="V44" s="49"/>
      <c r="W44" s="49"/>
      <c r="X44" s="49"/>
      <c r="Y44" s="49"/>
      <c r="Z44" s="49">
        <v>4350</v>
      </c>
    </row>
    <row r="45" spans="3:26">
      <c r="C45" s="5" t="s">
        <v>1769</v>
      </c>
      <c r="D45" s="49"/>
      <c r="E45" s="49"/>
      <c r="F45" s="49"/>
      <c r="G45" s="49">
        <v>24620</v>
      </c>
      <c r="H45" s="49"/>
      <c r="I45" s="49"/>
      <c r="J45" s="49">
        <v>350</v>
      </c>
      <c r="K45" s="49"/>
      <c r="L45" s="49"/>
      <c r="M45" s="49"/>
      <c r="N45" s="49"/>
      <c r="O45" s="49">
        <v>900</v>
      </c>
      <c r="P45" s="49"/>
      <c r="Q45" s="49"/>
      <c r="R45" s="49">
        <v>74000</v>
      </c>
      <c r="S45" s="49"/>
      <c r="T45" s="49">
        <v>2180</v>
      </c>
      <c r="U45" s="49"/>
      <c r="V45" s="49"/>
      <c r="W45" s="49"/>
      <c r="X45" s="49"/>
      <c r="Y45" s="49"/>
      <c r="Z45" s="49">
        <v>102050</v>
      </c>
    </row>
    <row r="46" spans="3:26">
      <c r="C46" s="5" t="s">
        <v>168</v>
      </c>
      <c r="D46" s="49"/>
      <c r="E46" s="49"/>
      <c r="F46" s="49"/>
      <c r="G46" s="49">
        <v>63375</v>
      </c>
      <c r="H46" s="49"/>
      <c r="I46" s="49"/>
      <c r="J46" s="49"/>
      <c r="K46" s="49"/>
      <c r="L46" s="49"/>
      <c r="M46" s="49"/>
      <c r="N46" s="49"/>
      <c r="O46" s="49"/>
      <c r="P46" s="49">
        <v>750</v>
      </c>
      <c r="Q46" s="49"/>
      <c r="R46" s="49"/>
      <c r="S46" s="49"/>
      <c r="T46" s="49"/>
      <c r="U46" s="49"/>
      <c r="V46" s="49"/>
      <c r="W46" s="49"/>
      <c r="X46" s="49"/>
      <c r="Y46" s="49"/>
      <c r="Z46" s="49">
        <v>64125</v>
      </c>
    </row>
    <row r="47" spans="3:26">
      <c r="C47" s="5" t="s">
        <v>1750</v>
      </c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>
        <v>750</v>
      </c>
      <c r="S47" s="49"/>
      <c r="T47" s="49"/>
      <c r="U47" s="49"/>
      <c r="V47" s="49"/>
      <c r="W47" s="49"/>
      <c r="X47" s="49"/>
      <c r="Y47" s="49"/>
      <c r="Z47" s="49">
        <v>750</v>
      </c>
    </row>
    <row r="48" spans="3:26">
      <c r="C48" s="5" t="s">
        <v>903</v>
      </c>
      <c r="D48" s="49"/>
      <c r="E48" s="49"/>
      <c r="F48" s="49"/>
      <c r="G48" s="49">
        <v>448382.15</v>
      </c>
      <c r="H48" s="49"/>
      <c r="I48" s="49"/>
      <c r="J48" s="49"/>
      <c r="K48" s="49">
        <v>5000</v>
      </c>
      <c r="L48" s="49">
        <v>700</v>
      </c>
      <c r="M48" s="49"/>
      <c r="N48" s="49"/>
      <c r="O48" s="49">
        <v>800</v>
      </c>
      <c r="P48" s="49">
        <v>16951.21</v>
      </c>
      <c r="Q48" s="49"/>
      <c r="R48" s="49">
        <v>37252.01</v>
      </c>
      <c r="S48" s="49">
        <v>200</v>
      </c>
      <c r="T48" s="49"/>
      <c r="U48" s="49"/>
      <c r="V48" s="49"/>
      <c r="W48" s="49"/>
      <c r="X48" s="49"/>
      <c r="Y48" s="49">
        <v>1800</v>
      </c>
      <c r="Z48" s="49">
        <v>511085.37000000005</v>
      </c>
    </row>
    <row r="49" spans="3:26">
      <c r="C49" s="5" t="s">
        <v>45</v>
      </c>
      <c r="D49" s="49"/>
      <c r="E49" s="49"/>
      <c r="F49" s="49"/>
      <c r="G49" s="49">
        <v>65320</v>
      </c>
      <c r="H49" s="49"/>
      <c r="I49" s="49"/>
      <c r="J49" s="49"/>
      <c r="K49" s="49"/>
      <c r="L49" s="49"/>
      <c r="M49" s="49"/>
      <c r="N49" s="49"/>
      <c r="O49" s="49"/>
      <c r="P49" s="49">
        <v>14000</v>
      </c>
      <c r="Q49" s="49"/>
      <c r="R49" s="49">
        <v>65080</v>
      </c>
      <c r="S49" s="49"/>
      <c r="T49" s="49"/>
      <c r="U49" s="49"/>
      <c r="V49" s="49"/>
      <c r="W49" s="49"/>
      <c r="X49" s="49"/>
      <c r="Y49" s="49"/>
      <c r="Z49" s="49">
        <v>144400</v>
      </c>
    </row>
    <row r="50" spans="3:26">
      <c r="C50" s="5" t="s">
        <v>1768</v>
      </c>
      <c r="D50" s="49"/>
      <c r="E50" s="49"/>
      <c r="F50" s="49">
        <v>68880</v>
      </c>
      <c r="G50" s="49">
        <v>281140</v>
      </c>
      <c r="H50" s="49">
        <v>650</v>
      </c>
      <c r="I50" s="49"/>
      <c r="J50" s="49"/>
      <c r="K50" s="49">
        <v>6000</v>
      </c>
      <c r="L50" s="49"/>
      <c r="M50" s="49"/>
      <c r="N50" s="49"/>
      <c r="O50" s="49">
        <v>2030</v>
      </c>
      <c r="P50" s="49">
        <v>20020</v>
      </c>
      <c r="Q50" s="49"/>
      <c r="R50" s="49">
        <v>572540</v>
      </c>
      <c r="S50" s="49"/>
      <c r="T50" s="49"/>
      <c r="U50" s="49"/>
      <c r="V50" s="49"/>
      <c r="W50" s="49"/>
      <c r="X50" s="49"/>
      <c r="Y50" s="49"/>
      <c r="Z50" s="49">
        <v>951260</v>
      </c>
    </row>
    <row r="51" spans="3:26">
      <c r="C51" s="5" t="s">
        <v>1751</v>
      </c>
      <c r="D51" s="49"/>
      <c r="E51" s="49"/>
      <c r="F51" s="49"/>
      <c r="G51" s="49">
        <v>24260</v>
      </c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>
        <v>15000</v>
      </c>
      <c r="S51" s="49"/>
      <c r="T51" s="49"/>
      <c r="U51" s="49"/>
      <c r="V51" s="49"/>
      <c r="W51" s="49"/>
      <c r="X51" s="49"/>
      <c r="Y51" s="49"/>
      <c r="Z51" s="49">
        <v>39260</v>
      </c>
    </row>
    <row r="52" spans="3:26">
      <c r="C52" s="5" t="s">
        <v>1771</v>
      </c>
      <c r="D52" s="49"/>
      <c r="E52" s="49"/>
      <c r="F52" s="49"/>
      <c r="G52" s="49">
        <v>57040</v>
      </c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>
        <v>57040</v>
      </c>
    </row>
    <row r="53" spans="3:26">
      <c r="C53" s="5" t="s">
        <v>2038</v>
      </c>
      <c r="D53" s="49"/>
      <c r="E53" s="49"/>
      <c r="F53" s="49"/>
      <c r="G53" s="49">
        <v>2800.01</v>
      </c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>
        <v>2800.01</v>
      </c>
    </row>
    <row r="54" spans="3:26">
      <c r="C54" s="5" t="s">
        <v>2165</v>
      </c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>
        <v>120</v>
      </c>
      <c r="P54" s="49"/>
      <c r="Q54" s="49"/>
      <c r="R54" s="49"/>
      <c r="S54" s="49">
        <v>16150</v>
      </c>
      <c r="T54" s="49"/>
      <c r="U54" s="49"/>
      <c r="V54" s="49"/>
      <c r="W54" s="49"/>
      <c r="X54" s="49"/>
      <c r="Y54" s="49"/>
      <c r="Z54" s="49">
        <v>16270</v>
      </c>
    </row>
    <row r="55" spans="3:26">
      <c r="C55" s="5" t="s">
        <v>2140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>
        <v>31900</v>
      </c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>
        <v>31900</v>
      </c>
    </row>
    <row r="56" spans="3:26">
      <c r="C56" s="5"/>
      <c r="D56" s="49"/>
      <c r="E56" s="49"/>
      <c r="F56" s="49"/>
      <c r="G56" s="49">
        <v>2180.61</v>
      </c>
      <c r="H56" s="49"/>
      <c r="I56" s="49"/>
      <c r="J56" s="49"/>
      <c r="K56" s="49"/>
      <c r="L56" s="49"/>
      <c r="M56" s="49"/>
      <c r="N56" s="49"/>
      <c r="O56" s="49"/>
      <c r="P56" s="49">
        <v>3000</v>
      </c>
      <c r="Q56" s="49"/>
      <c r="R56" s="49"/>
      <c r="S56" s="49">
        <v>5667</v>
      </c>
      <c r="T56" s="49"/>
      <c r="U56" s="49"/>
      <c r="V56" s="49"/>
      <c r="W56" s="49"/>
      <c r="X56" s="49"/>
      <c r="Y56" s="49"/>
      <c r="Z56" s="49">
        <v>10847.61</v>
      </c>
    </row>
    <row r="57" spans="3:26">
      <c r="C57" s="5" t="s">
        <v>1773</v>
      </c>
      <c r="D57" s="49"/>
      <c r="E57" s="49"/>
      <c r="F57" s="49"/>
      <c r="G57" s="49">
        <v>6540</v>
      </c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>
        <v>6540</v>
      </c>
    </row>
    <row r="58" spans="3:26">
      <c r="C58" s="5" t="s">
        <v>44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>
        <v>6252.51</v>
      </c>
      <c r="S58" s="49"/>
      <c r="T58" s="49"/>
      <c r="U58" s="49"/>
      <c r="V58" s="49"/>
      <c r="W58" s="49"/>
      <c r="X58" s="49"/>
      <c r="Y58" s="49"/>
      <c r="Z58" s="49">
        <v>6252.51</v>
      </c>
    </row>
    <row r="59" spans="3:26">
      <c r="C59" s="5" t="s">
        <v>2629</v>
      </c>
      <c r="D59" s="49"/>
      <c r="E59" s="49"/>
      <c r="F59" s="49"/>
      <c r="G59" s="49">
        <v>4350</v>
      </c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>
        <v>4350</v>
      </c>
    </row>
    <row r="60" spans="3:26">
      <c r="C60" s="5" t="s">
        <v>2141</v>
      </c>
      <c r="D60" s="49">
        <v>500</v>
      </c>
      <c r="E60" s="49">
        <v>34800</v>
      </c>
      <c r="F60" s="49">
        <v>164431.38</v>
      </c>
      <c r="G60" s="49">
        <v>2813436.1399999997</v>
      </c>
      <c r="H60" s="49">
        <v>1650</v>
      </c>
      <c r="I60" s="49">
        <v>405</v>
      </c>
      <c r="J60" s="49">
        <v>8750</v>
      </c>
      <c r="K60" s="49">
        <v>188300</v>
      </c>
      <c r="L60" s="49">
        <v>700</v>
      </c>
      <c r="M60" s="49">
        <v>1050</v>
      </c>
      <c r="N60" s="49">
        <v>8000</v>
      </c>
      <c r="O60" s="49">
        <v>48845</v>
      </c>
      <c r="P60" s="49">
        <v>91088.93</v>
      </c>
      <c r="Q60" s="49">
        <v>8000</v>
      </c>
      <c r="R60" s="49">
        <v>1714419.52</v>
      </c>
      <c r="S60" s="49">
        <v>22367</v>
      </c>
      <c r="T60" s="49">
        <v>33180</v>
      </c>
      <c r="U60" s="49">
        <v>405</v>
      </c>
      <c r="V60" s="49">
        <v>650</v>
      </c>
      <c r="W60" s="49">
        <v>6350</v>
      </c>
      <c r="X60" s="49">
        <v>340</v>
      </c>
      <c r="Y60" s="49">
        <v>1800</v>
      </c>
      <c r="Z60" s="49">
        <v>5149467.97</v>
      </c>
    </row>
    <row r="63" spans="3:26">
      <c r="C63" s="136" t="s">
        <v>2139</v>
      </c>
      <c r="D63" t="s">
        <v>2166</v>
      </c>
      <c r="E63" t="s">
        <v>2167</v>
      </c>
    </row>
    <row r="64" spans="3:26">
      <c r="C64" s="145">
        <v>44550</v>
      </c>
      <c r="D64" s="139">
        <v>68683</v>
      </c>
      <c r="E64">
        <v>13</v>
      </c>
    </row>
    <row r="65" spans="3:5">
      <c r="C65" s="145">
        <v>44551</v>
      </c>
      <c r="D65" s="139">
        <v>10700</v>
      </c>
      <c r="E65">
        <v>3</v>
      </c>
    </row>
    <row r="66" spans="3:5">
      <c r="C66" s="145">
        <v>44547</v>
      </c>
      <c r="D66" s="139">
        <v>5450</v>
      </c>
      <c r="E66">
        <v>3</v>
      </c>
    </row>
    <row r="67" spans="3:5">
      <c r="C67" s="145">
        <v>44545</v>
      </c>
      <c r="D67" s="139">
        <v>8530</v>
      </c>
      <c r="E67">
        <v>4</v>
      </c>
    </row>
    <row r="68" spans="3:5">
      <c r="C68" s="145">
        <v>44543</v>
      </c>
      <c r="D68" s="139">
        <v>91022.859999999986</v>
      </c>
      <c r="E68">
        <v>5</v>
      </c>
    </row>
    <row r="69" spans="3:5">
      <c r="C69" s="145">
        <v>44536</v>
      </c>
      <c r="D69" s="139">
        <v>136710</v>
      </c>
      <c r="E69">
        <v>51</v>
      </c>
    </row>
    <row r="70" spans="3:5">
      <c r="C70" s="145">
        <v>44553</v>
      </c>
      <c r="D70" s="139">
        <v>4530</v>
      </c>
      <c r="E70">
        <v>3</v>
      </c>
    </row>
    <row r="71" spans="3:5">
      <c r="C71" s="145">
        <v>44558</v>
      </c>
      <c r="D71" s="139">
        <v>11050</v>
      </c>
      <c r="E71">
        <v>4</v>
      </c>
    </row>
    <row r="72" spans="3:5">
      <c r="C72" s="145">
        <v>44552</v>
      </c>
      <c r="D72" s="139">
        <v>4680</v>
      </c>
      <c r="E72">
        <v>2</v>
      </c>
    </row>
    <row r="73" spans="3:5">
      <c r="C73" s="145">
        <v>44440</v>
      </c>
      <c r="D73" s="139">
        <v>20353</v>
      </c>
      <c r="E73">
        <v>8</v>
      </c>
    </row>
    <row r="74" spans="3:5">
      <c r="C74" s="145">
        <v>44441</v>
      </c>
      <c r="D74" s="139">
        <v>32150</v>
      </c>
      <c r="E74">
        <v>16</v>
      </c>
    </row>
    <row r="75" spans="3:5">
      <c r="C75" s="145">
        <v>44442</v>
      </c>
      <c r="D75" s="139">
        <v>31360</v>
      </c>
      <c r="E75">
        <v>9</v>
      </c>
    </row>
    <row r="76" spans="3:5">
      <c r="C76" s="145">
        <v>44443</v>
      </c>
      <c r="D76" s="139">
        <v>50</v>
      </c>
      <c r="E76">
        <v>1</v>
      </c>
    </row>
    <row r="77" spans="3:5">
      <c r="C77" s="145">
        <v>44445</v>
      </c>
      <c r="D77" s="139">
        <v>69260</v>
      </c>
      <c r="E77">
        <v>25</v>
      </c>
    </row>
    <row r="78" spans="3:5">
      <c r="C78" s="145">
        <v>44446</v>
      </c>
      <c r="D78" s="139">
        <v>21860</v>
      </c>
      <c r="E78">
        <v>12</v>
      </c>
    </row>
    <row r="79" spans="3:5">
      <c r="C79" s="145">
        <v>44410</v>
      </c>
      <c r="D79" s="139">
        <v>3350</v>
      </c>
      <c r="E79">
        <v>1</v>
      </c>
    </row>
    <row r="80" spans="3:5">
      <c r="C80" s="145">
        <v>44447</v>
      </c>
      <c r="D80" s="139">
        <v>40030</v>
      </c>
      <c r="E80">
        <v>8</v>
      </c>
    </row>
    <row r="81" spans="3:5">
      <c r="C81" s="145">
        <v>44453</v>
      </c>
      <c r="D81" s="139">
        <v>6000</v>
      </c>
      <c r="E81">
        <v>3</v>
      </c>
    </row>
    <row r="82" spans="3:5">
      <c r="C82" s="145">
        <v>44449</v>
      </c>
      <c r="D82" s="139">
        <v>11350</v>
      </c>
      <c r="E82">
        <v>3</v>
      </c>
    </row>
    <row r="83" spans="3:5">
      <c r="C83" s="145">
        <v>44448</v>
      </c>
      <c r="D83" s="139">
        <v>9734</v>
      </c>
      <c r="E83">
        <v>4</v>
      </c>
    </row>
    <row r="84" spans="3:5">
      <c r="C84" s="145">
        <v>44452</v>
      </c>
      <c r="D84" s="139">
        <v>60380</v>
      </c>
      <c r="E84">
        <v>16</v>
      </c>
    </row>
    <row r="85" spans="3:5">
      <c r="C85" s="145">
        <v>44450</v>
      </c>
      <c r="D85" s="139">
        <v>5290</v>
      </c>
      <c r="E85">
        <v>3</v>
      </c>
    </row>
    <row r="86" spans="3:5">
      <c r="C86" s="145">
        <v>44454</v>
      </c>
      <c r="D86" s="139">
        <v>4543</v>
      </c>
      <c r="E86">
        <v>2</v>
      </c>
    </row>
    <row r="87" spans="3:5">
      <c r="C87" s="145">
        <v>44435</v>
      </c>
      <c r="D87" s="139">
        <v>1193</v>
      </c>
      <c r="E87">
        <v>1</v>
      </c>
    </row>
    <row r="88" spans="3:5">
      <c r="C88" s="145">
        <v>44456</v>
      </c>
      <c r="D88" s="139">
        <v>25380</v>
      </c>
      <c r="E88">
        <v>10</v>
      </c>
    </row>
    <row r="89" spans="3:5">
      <c r="C89" s="145">
        <v>44459</v>
      </c>
      <c r="D89" s="139">
        <v>55585</v>
      </c>
      <c r="E89">
        <v>21</v>
      </c>
    </row>
    <row r="90" spans="3:5">
      <c r="C90" s="145">
        <v>44455</v>
      </c>
      <c r="D90" s="139">
        <v>1350</v>
      </c>
      <c r="E90">
        <v>1</v>
      </c>
    </row>
    <row r="91" spans="3:5">
      <c r="C91" s="145">
        <v>44457</v>
      </c>
      <c r="D91" s="139">
        <v>2200</v>
      </c>
      <c r="E91">
        <v>1</v>
      </c>
    </row>
    <row r="92" spans="3:5">
      <c r="C92" s="145">
        <v>44461</v>
      </c>
      <c r="D92" s="139">
        <v>24100</v>
      </c>
      <c r="E92">
        <v>12</v>
      </c>
    </row>
    <row r="93" spans="3:5">
      <c r="C93" s="145">
        <v>44466</v>
      </c>
      <c r="D93" s="139">
        <v>70070</v>
      </c>
      <c r="E93">
        <v>17</v>
      </c>
    </row>
    <row r="94" spans="3:5">
      <c r="C94" s="145">
        <v>44460</v>
      </c>
      <c r="D94" s="139">
        <v>3000</v>
      </c>
      <c r="E94">
        <v>1</v>
      </c>
    </row>
    <row r="95" spans="3:5">
      <c r="C95" s="145">
        <v>44462</v>
      </c>
      <c r="D95" s="139">
        <v>11060</v>
      </c>
      <c r="E95">
        <v>4</v>
      </c>
    </row>
    <row r="96" spans="3:5">
      <c r="C96" s="145">
        <v>44463</v>
      </c>
      <c r="D96" s="139">
        <v>24910</v>
      </c>
      <c r="E96">
        <v>9</v>
      </c>
    </row>
    <row r="97" spans="3:5">
      <c r="C97" s="145">
        <v>44468</v>
      </c>
      <c r="D97" s="139">
        <v>38463</v>
      </c>
      <c r="E97">
        <v>8</v>
      </c>
    </row>
    <row r="98" spans="3:5">
      <c r="C98" s="145">
        <v>44469</v>
      </c>
      <c r="D98" s="139">
        <v>51410</v>
      </c>
      <c r="E98">
        <v>12</v>
      </c>
    </row>
    <row r="99" spans="3:5">
      <c r="C99" s="145">
        <v>44470</v>
      </c>
      <c r="D99" s="139">
        <v>25790</v>
      </c>
      <c r="E99">
        <v>12</v>
      </c>
    </row>
    <row r="100" spans="3:5">
      <c r="C100" s="145">
        <v>44473</v>
      </c>
      <c r="D100" s="139">
        <v>58511.33</v>
      </c>
      <c r="E100">
        <v>22</v>
      </c>
    </row>
    <row r="101" spans="3:5">
      <c r="C101" s="145">
        <v>44474</v>
      </c>
      <c r="D101" s="139">
        <v>38390</v>
      </c>
      <c r="E101">
        <v>14</v>
      </c>
    </row>
    <row r="102" spans="3:5">
      <c r="C102" s="145">
        <v>44475</v>
      </c>
      <c r="D102" s="139">
        <v>50885</v>
      </c>
      <c r="E102">
        <v>16</v>
      </c>
    </row>
    <row r="103" spans="3:5">
      <c r="C103" s="145">
        <v>44476</v>
      </c>
      <c r="D103" s="139">
        <v>12380.93</v>
      </c>
      <c r="E103">
        <v>5</v>
      </c>
    </row>
    <row r="104" spans="3:5">
      <c r="C104" s="145">
        <v>44481</v>
      </c>
      <c r="D104" s="139">
        <v>12680</v>
      </c>
      <c r="E104">
        <v>4</v>
      </c>
    </row>
    <row r="105" spans="3:5">
      <c r="C105" s="145">
        <v>44480</v>
      </c>
      <c r="D105" s="139">
        <v>66780</v>
      </c>
      <c r="E105">
        <v>11</v>
      </c>
    </row>
    <row r="106" spans="3:5">
      <c r="C106" s="145">
        <v>44477</v>
      </c>
      <c r="D106" s="139">
        <v>17583</v>
      </c>
      <c r="E106">
        <v>7</v>
      </c>
    </row>
    <row r="107" spans="3:5">
      <c r="C107" s="145">
        <v>44482</v>
      </c>
      <c r="D107" s="139">
        <v>34593</v>
      </c>
      <c r="E107">
        <v>8</v>
      </c>
    </row>
    <row r="108" spans="3:5">
      <c r="C108" s="145">
        <v>44485</v>
      </c>
      <c r="D108" s="139">
        <v>3000</v>
      </c>
      <c r="E108">
        <v>1</v>
      </c>
    </row>
    <row r="109" spans="3:5">
      <c r="C109" s="145">
        <v>44483</v>
      </c>
      <c r="D109" s="139">
        <v>12224.72</v>
      </c>
      <c r="E109">
        <v>4</v>
      </c>
    </row>
    <row r="110" spans="3:5">
      <c r="C110" s="145">
        <v>44484</v>
      </c>
      <c r="D110" s="139">
        <v>24755</v>
      </c>
      <c r="E110">
        <v>13</v>
      </c>
    </row>
    <row r="111" spans="3:5">
      <c r="C111" s="145">
        <v>44487</v>
      </c>
      <c r="D111" s="139">
        <v>30800</v>
      </c>
      <c r="E111">
        <v>11</v>
      </c>
    </row>
    <row r="112" spans="3:5">
      <c r="C112" s="145">
        <v>44488</v>
      </c>
      <c r="D112" s="139">
        <v>45080</v>
      </c>
      <c r="E112">
        <v>4</v>
      </c>
    </row>
    <row r="113" spans="3:5">
      <c r="C113" s="145">
        <v>44489</v>
      </c>
      <c r="D113" s="139">
        <v>5000</v>
      </c>
      <c r="E113">
        <v>1</v>
      </c>
    </row>
    <row r="114" spans="3:5">
      <c r="C114" s="145">
        <v>44471</v>
      </c>
      <c r="D114" s="139">
        <v>1350</v>
      </c>
      <c r="E114">
        <v>1</v>
      </c>
    </row>
    <row r="115" spans="3:5">
      <c r="C115" s="145">
        <v>44494</v>
      </c>
      <c r="D115" s="139">
        <v>77230</v>
      </c>
      <c r="E115">
        <v>15</v>
      </c>
    </row>
    <row r="116" spans="3:5">
      <c r="C116" s="145">
        <v>44491</v>
      </c>
      <c r="D116" s="139">
        <v>2180</v>
      </c>
      <c r="E116">
        <v>1</v>
      </c>
    </row>
    <row r="117" spans="3:5">
      <c r="C117" s="145">
        <v>44490</v>
      </c>
      <c r="D117" s="139">
        <v>28478</v>
      </c>
      <c r="E117">
        <v>3</v>
      </c>
    </row>
    <row r="118" spans="3:5">
      <c r="C118" s="145">
        <v>44497</v>
      </c>
      <c r="D118" s="139">
        <v>31160</v>
      </c>
      <c r="E118">
        <v>11</v>
      </c>
    </row>
    <row r="119" spans="3:5">
      <c r="C119" s="145">
        <v>44496</v>
      </c>
      <c r="D119" s="139">
        <v>9180</v>
      </c>
      <c r="E119">
        <v>5</v>
      </c>
    </row>
    <row r="120" spans="3:5">
      <c r="C120" s="145">
        <v>44495</v>
      </c>
      <c r="D120" s="139">
        <v>9350</v>
      </c>
      <c r="E120">
        <v>3</v>
      </c>
    </row>
    <row r="121" spans="3:5">
      <c r="C121" s="145">
        <v>44498</v>
      </c>
      <c r="D121" s="139">
        <v>2500</v>
      </c>
      <c r="E121">
        <v>1</v>
      </c>
    </row>
    <row r="122" spans="3:5">
      <c r="C122" s="145">
        <v>44501</v>
      </c>
      <c r="D122" s="139">
        <v>35450</v>
      </c>
      <c r="E122">
        <v>14</v>
      </c>
    </row>
    <row r="123" spans="3:5">
      <c r="C123" s="145">
        <v>44503</v>
      </c>
      <c r="D123" s="139">
        <v>79816</v>
      </c>
      <c r="E123">
        <v>18</v>
      </c>
    </row>
    <row r="124" spans="3:5">
      <c r="C124" s="145">
        <v>44504</v>
      </c>
      <c r="D124" s="139">
        <v>79401</v>
      </c>
      <c r="E124">
        <v>25</v>
      </c>
    </row>
    <row r="125" spans="3:5">
      <c r="C125" s="145">
        <v>44505</v>
      </c>
      <c r="D125" s="139">
        <v>95822</v>
      </c>
      <c r="E125">
        <v>26</v>
      </c>
    </row>
    <row r="126" spans="3:5">
      <c r="C126" s="145">
        <v>44506</v>
      </c>
      <c r="D126" s="139">
        <v>1250</v>
      </c>
      <c r="E126">
        <v>1</v>
      </c>
    </row>
    <row r="127" spans="3:5">
      <c r="C127" s="145">
        <v>44509</v>
      </c>
      <c r="D127" s="139">
        <v>78650</v>
      </c>
      <c r="E127">
        <v>10</v>
      </c>
    </row>
    <row r="128" spans="3:5">
      <c r="C128" s="145">
        <v>44508</v>
      </c>
      <c r="D128" s="139">
        <v>56329</v>
      </c>
      <c r="E128">
        <v>21</v>
      </c>
    </row>
    <row r="129" spans="3:5">
      <c r="C129" s="145">
        <v>44511</v>
      </c>
      <c r="D129" s="139">
        <v>34450</v>
      </c>
      <c r="E129">
        <v>9</v>
      </c>
    </row>
    <row r="130" spans="3:5">
      <c r="C130" s="145">
        <v>44510</v>
      </c>
      <c r="D130" s="139">
        <v>17310</v>
      </c>
      <c r="E130">
        <v>6</v>
      </c>
    </row>
    <row r="131" spans="3:5">
      <c r="C131" s="145">
        <v>44516</v>
      </c>
      <c r="D131" s="139">
        <v>38410</v>
      </c>
      <c r="E131">
        <v>17</v>
      </c>
    </row>
    <row r="132" spans="3:5">
      <c r="C132" s="145">
        <v>44512</v>
      </c>
      <c r="D132" s="139">
        <v>65660</v>
      </c>
      <c r="E132">
        <v>17</v>
      </c>
    </row>
    <row r="133" spans="3:5">
      <c r="C133" s="145">
        <v>44518</v>
      </c>
      <c r="D133" s="139">
        <v>11030</v>
      </c>
      <c r="E133">
        <v>5</v>
      </c>
    </row>
    <row r="134" spans="3:5">
      <c r="C134" s="145">
        <v>44517</v>
      </c>
      <c r="D134" s="139">
        <v>29523</v>
      </c>
      <c r="E134">
        <v>7</v>
      </c>
    </row>
    <row r="135" spans="3:5">
      <c r="C135" s="145">
        <v>44519</v>
      </c>
      <c r="D135" s="139">
        <v>21300</v>
      </c>
      <c r="E135">
        <v>4</v>
      </c>
    </row>
    <row r="136" spans="3:5">
      <c r="C136" s="145">
        <v>44523</v>
      </c>
      <c r="D136" s="139">
        <v>6130</v>
      </c>
      <c r="E136">
        <v>4</v>
      </c>
    </row>
    <row r="137" spans="3:5">
      <c r="C137" s="145">
        <v>44522</v>
      </c>
      <c r="D137" s="139">
        <v>15280</v>
      </c>
      <c r="E137">
        <v>6</v>
      </c>
    </row>
    <row r="138" spans="3:5">
      <c r="C138" s="145">
        <v>44525</v>
      </c>
      <c r="D138" s="139">
        <v>8530</v>
      </c>
      <c r="E138">
        <v>4</v>
      </c>
    </row>
    <row r="139" spans="3:5">
      <c r="C139" s="145">
        <v>44524</v>
      </c>
      <c r="D139" s="139">
        <v>16333</v>
      </c>
      <c r="E139">
        <v>3</v>
      </c>
    </row>
    <row r="140" spans="3:5">
      <c r="C140" s="145">
        <v>44529</v>
      </c>
      <c r="D140" s="139">
        <v>108880</v>
      </c>
      <c r="E140">
        <v>17</v>
      </c>
    </row>
    <row r="141" spans="3:5">
      <c r="C141" s="145">
        <v>44526</v>
      </c>
      <c r="D141" s="139">
        <v>43850</v>
      </c>
      <c r="E141">
        <v>5</v>
      </c>
    </row>
    <row r="142" spans="3:5">
      <c r="C142" s="145">
        <v>44527</v>
      </c>
      <c r="D142" s="139">
        <v>3350</v>
      </c>
      <c r="E142">
        <v>1</v>
      </c>
    </row>
    <row r="143" spans="3:5">
      <c r="C143" s="145">
        <v>44530</v>
      </c>
      <c r="D143" s="139">
        <v>111100</v>
      </c>
      <c r="E143">
        <v>27</v>
      </c>
    </row>
    <row r="144" spans="3:5">
      <c r="C144" s="145">
        <v>44533</v>
      </c>
      <c r="D144" s="139">
        <v>40420.5</v>
      </c>
      <c r="E144">
        <v>16</v>
      </c>
    </row>
    <row r="145" spans="3:5">
      <c r="C145" s="145">
        <v>44532</v>
      </c>
      <c r="D145" s="139">
        <v>44715</v>
      </c>
      <c r="E145">
        <v>11</v>
      </c>
    </row>
    <row r="146" spans="3:5">
      <c r="C146" s="145">
        <v>44531</v>
      </c>
      <c r="D146" s="139">
        <v>52580</v>
      </c>
      <c r="E146">
        <v>19</v>
      </c>
    </row>
    <row r="147" spans="3:5">
      <c r="C147" s="145">
        <v>44539</v>
      </c>
      <c r="D147" s="139">
        <v>5850</v>
      </c>
      <c r="E147">
        <v>2</v>
      </c>
    </row>
    <row r="148" spans="3:5">
      <c r="C148" s="145">
        <v>44538</v>
      </c>
      <c r="D148" s="139">
        <v>2180</v>
      </c>
      <c r="E148">
        <v>1</v>
      </c>
    </row>
    <row r="149" spans="3:5">
      <c r="C149" s="145">
        <v>44537</v>
      </c>
      <c r="D149" s="139">
        <v>8880</v>
      </c>
      <c r="E149">
        <v>3</v>
      </c>
    </row>
    <row r="150" spans="3:5">
      <c r="C150" s="145">
        <v>44540</v>
      </c>
      <c r="D150" s="139">
        <v>60730</v>
      </c>
      <c r="E150">
        <v>8</v>
      </c>
    </row>
    <row r="151" spans="3:5">
      <c r="C151" s="145">
        <v>44544</v>
      </c>
      <c r="D151" s="139">
        <v>13540</v>
      </c>
      <c r="E151">
        <v>6</v>
      </c>
    </row>
    <row r="152" spans="3:5">
      <c r="C152" s="145">
        <v>44561</v>
      </c>
      <c r="D152" s="139">
        <v>28450</v>
      </c>
      <c r="E152">
        <v>7</v>
      </c>
    </row>
    <row r="153" spans="3:5">
      <c r="C153" s="145">
        <v>44568</v>
      </c>
      <c r="D153" s="139">
        <v>16900</v>
      </c>
      <c r="E153">
        <v>9</v>
      </c>
    </row>
    <row r="154" spans="3:5">
      <c r="C154" s="145">
        <v>44546</v>
      </c>
      <c r="D154" s="139">
        <v>3950</v>
      </c>
      <c r="E154">
        <v>3</v>
      </c>
    </row>
    <row r="155" spans="3:5">
      <c r="C155" s="145">
        <v>44566</v>
      </c>
      <c r="D155" s="139">
        <v>92855.5</v>
      </c>
      <c r="E155">
        <v>36</v>
      </c>
    </row>
    <row r="156" spans="3:5">
      <c r="C156" s="145">
        <v>44559</v>
      </c>
      <c r="D156" s="139">
        <v>4900</v>
      </c>
      <c r="E156">
        <v>2</v>
      </c>
    </row>
    <row r="157" spans="3:5">
      <c r="C157" s="145">
        <v>44560</v>
      </c>
      <c r="D157" s="139">
        <v>3530</v>
      </c>
      <c r="E157">
        <v>2</v>
      </c>
    </row>
    <row r="158" spans="3:5">
      <c r="C158" s="145">
        <v>44562</v>
      </c>
      <c r="D158" s="139">
        <v>1350</v>
      </c>
      <c r="E158">
        <v>1</v>
      </c>
    </row>
    <row r="159" spans="3:5">
      <c r="C159" s="145">
        <v>44563</v>
      </c>
      <c r="D159" s="139">
        <v>1350</v>
      </c>
      <c r="E159">
        <v>1</v>
      </c>
    </row>
    <row r="160" spans="3:5">
      <c r="C160" s="145">
        <v>44564</v>
      </c>
      <c r="D160" s="139">
        <v>50040</v>
      </c>
      <c r="E160">
        <v>24</v>
      </c>
    </row>
    <row r="161" spans="3:5">
      <c r="C161" s="145">
        <v>44565</v>
      </c>
      <c r="D161" s="139">
        <v>65061</v>
      </c>
      <c r="E161">
        <v>24</v>
      </c>
    </row>
    <row r="162" spans="3:5">
      <c r="C162" s="145">
        <v>44567</v>
      </c>
      <c r="D162" s="139">
        <v>64446</v>
      </c>
      <c r="E162">
        <v>25</v>
      </c>
    </row>
    <row r="163" spans="3:5">
      <c r="C163" s="145">
        <v>44571</v>
      </c>
      <c r="D163" s="139">
        <v>13764.31</v>
      </c>
      <c r="E163">
        <v>9</v>
      </c>
    </row>
    <row r="164" spans="3:5">
      <c r="C164" s="145">
        <v>44572</v>
      </c>
      <c r="D164" s="139">
        <v>10300</v>
      </c>
      <c r="E164">
        <v>6</v>
      </c>
    </row>
    <row r="165" spans="3:5">
      <c r="C165" s="145">
        <v>44570</v>
      </c>
      <c r="D165" s="139">
        <v>1350</v>
      </c>
      <c r="E165">
        <v>1</v>
      </c>
    </row>
    <row r="166" spans="3:5">
      <c r="C166" s="145">
        <v>44574</v>
      </c>
      <c r="D166" s="139">
        <v>100</v>
      </c>
      <c r="E166">
        <v>1</v>
      </c>
    </row>
    <row r="167" spans="3:5">
      <c r="C167" s="145">
        <v>44573</v>
      </c>
      <c r="D167" s="139">
        <v>11483</v>
      </c>
      <c r="E167">
        <v>4</v>
      </c>
    </row>
    <row r="168" spans="3:5">
      <c r="C168" s="145">
        <v>44575</v>
      </c>
      <c r="D168" s="139">
        <v>11580</v>
      </c>
      <c r="E168">
        <v>6</v>
      </c>
    </row>
    <row r="169" spans="3:5">
      <c r="C169" s="145">
        <v>44578</v>
      </c>
      <c r="D169" s="139">
        <v>30400</v>
      </c>
      <c r="E169">
        <v>12</v>
      </c>
    </row>
    <row r="170" spans="3:5">
      <c r="C170" s="145">
        <v>44580</v>
      </c>
      <c r="D170" s="139">
        <v>44030</v>
      </c>
      <c r="E170">
        <v>6</v>
      </c>
    </row>
    <row r="171" spans="3:5">
      <c r="C171" s="145">
        <v>44581</v>
      </c>
      <c r="D171" s="139">
        <v>7515</v>
      </c>
      <c r="E171">
        <v>3</v>
      </c>
    </row>
    <row r="172" spans="3:5">
      <c r="C172" s="145">
        <v>44582</v>
      </c>
      <c r="D172" s="139">
        <v>12290</v>
      </c>
      <c r="E172">
        <v>7</v>
      </c>
    </row>
    <row r="173" spans="3:5">
      <c r="C173" s="145">
        <v>44586</v>
      </c>
      <c r="D173" s="139">
        <v>3350</v>
      </c>
      <c r="E173">
        <v>1</v>
      </c>
    </row>
    <row r="174" spans="3:5">
      <c r="C174" s="145">
        <v>44589</v>
      </c>
      <c r="D174" s="139">
        <v>6860</v>
      </c>
      <c r="E174">
        <v>3</v>
      </c>
    </row>
    <row r="175" spans="3:5">
      <c r="C175" s="145">
        <v>44588</v>
      </c>
      <c r="D175" s="139">
        <v>3350</v>
      </c>
      <c r="E175">
        <v>1</v>
      </c>
    </row>
    <row r="176" spans="3:5">
      <c r="C176" s="145">
        <v>44592</v>
      </c>
      <c r="D176" s="139">
        <v>61340</v>
      </c>
      <c r="E176">
        <v>13</v>
      </c>
    </row>
    <row r="177" spans="3:5">
      <c r="C177" s="145">
        <v>44594</v>
      </c>
      <c r="D177" s="139">
        <v>26646</v>
      </c>
      <c r="E177">
        <v>9</v>
      </c>
    </row>
    <row r="178" spans="3:5">
      <c r="C178" s="145">
        <v>44593</v>
      </c>
      <c r="D178" s="139">
        <v>60150</v>
      </c>
      <c r="E178">
        <v>14</v>
      </c>
    </row>
    <row r="179" spans="3:5">
      <c r="C179" s="145">
        <v>44595</v>
      </c>
      <c r="D179" s="139">
        <v>8710</v>
      </c>
      <c r="E179">
        <v>4</v>
      </c>
    </row>
    <row r="180" spans="3:5">
      <c r="C180" s="145">
        <v>44596</v>
      </c>
      <c r="D180" s="139">
        <v>46518</v>
      </c>
      <c r="E180">
        <v>15</v>
      </c>
    </row>
    <row r="181" spans="3:5">
      <c r="C181" s="145">
        <v>44599</v>
      </c>
      <c r="D181" s="139">
        <v>35753</v>
      </c>
      <c r="E181">
        <v>13</v>
      </c>
    </row>
    <row r="182" spans="3:5">
      <c r="C182" s="145">
        <v>44600</v>
      </c>
      <c r="D182" s="139">
        <v>34663</v>
      </c>
      <c r="E182">
        <v>13</v>
      </c>
    </row>
    <row r="183" spans="3:5">
      <c r="C183" s="145">
        <v>44601</v>
      </c>
      <c r="D183" s="139">
        <v>27770</v>
      </c>
      <c r="E183">
        <v>8</v>
      </c>
    </row>
    <row r="184" spans="3:5">
      <c r="C184" s="145">
        <v>44602</v>
      </c>
      <c r="D184" s="139">
        <v>11200</v>
      </c>
      <c r="E184">
        <v>7</v>
      </c>
    </row>
    <row r="185" spans="3:5">
      <c r="C185" s="145">
        <v>44603</v>
      </c>
      <c r="D185" s="139">
        <v>40500</v>
      </c>
      <c r="E185">
        <v>13</v>
      </c>
    </row>
    <row r="186" spans="3:5">
      <c r="C186" s="145">
        <v>44606</v>
      </c>
      <c r="D186" s="139">
        <v>12630</v>
      </c>
      <c r="E186">
        <v>6</v>
      </c>
    </row>
    <row r="187" spans="3:5">
      <c r="C187" s="145">
        <v>44607</v>
      </c>
      <c r="D187" s="139">
        <v>6180</v>
      </c>
      <c r="E187">
        <v>2</v>
      </c>
    </row>
    <row r="188" spans="3:5">
      <c r="C188" s="145">
        <v>44608</v>
      </c>
      <c r="D188" s="139">
        <v>55350</v>
      </c>
      <c r="E188">
        <v>4</v>
      </c>
    </row>
    <row r="189" spans="3:5">
      <c r="C189" s="145">
        <v>44609</v>
      </c>
      <c r="D189" s="139">
        <v>14130</v>
      </c>
      <c r="E189">
        <v>5</v>
      </c>
    </row>
    <row r="190" spans="3:5">
      <c r="C190" s="145">
        <v>44610</v>
      </c>
      <c r="D190" s="139">
        <v>33950.65</v>
      </c>
      <c r="E190">
        <v>6</v>
      </c>
    </row>
    <row r="191" spans="3:5">
      <c r="C191" s="145">
        <v>44613</v>
      </c>
      <c r="D191" s="139">
        <v>19200</v>
      </c>
      <c r="E191">
        <v>3</v>
      </c>
    </row>
    <row r="192" spans="3:5">
      <c r="C192" s="145">
        <v>37304</v>
      </c>
      <c r="D192" s="139">
        <v>3000</v>
      </c>
      <c r="E192">
        <v>1</v>
      </c>
    </row>
    <row r="193" spans="3:5">
      <c r="C193" s="145">
        <v>44614</v>
      </c>
      <c r="D193" s="139">
        <v>21900</v>
      </c>
      <c r="E193">
        <v>6</v>
      </c>
    </row>
    <row r="194" spans="3:5">
      <c r="C194" s="145">
        <v>44616</v>
      </c>
      <c r="D194" s="139">
        <v>15780</v>
      </c>
      <c r="E194">
        <v>2</v>
      </c>
    </row>
    <row r="195" spans="3:5">
      <c r="C195" s="145">
        <v>44617</v>
      </c>
      <c r="D195" s="139">
        <v>18650</v>
      </c>
      <c r="E195">
        <v>6</v>
      </c>
    </row>
    <row r="196" spans="3:5">
      <c r="C196" s="145">
        <v>44620</v>
      </c>
      <c r="D196" s="139">
        <v>21564</v>
      </c>
      <c r="E196">
        <v>9</v>
      </c>
    </row>
    <row r="197" spans="3:5">
      <c r="C197" s="145">
        <v>44621</v>
      </c>
      <c r="D197" s="139">
        <v>51375</v>
      </c>
      <c r="E197">
        <v>10</v>
      </c>
    </row>
    <row r="198" spans="3:5">
      <c r="C198" s="145">
        <v>44622</v>
      </c>
      <c r="D198" s="139">
        <v>42510</v>
      </c>
      <c r="E198">
        <v>15</v>
      </c>
    </row>
    <row r="199" spans="3:5">
      <c r="C199" s="145">
        <v>44627</v>
      </c>
      <c r="D199" s="139">
        <v>60860</v>
      </c>
      <c r="E199">
        <v>14</v>
      </c>
    </row>
    <row r="200" spans="3:5">
      <c r="C200" s="145">
        <v>44624</v>
      </c>
      <c r="D200" s="139">
        <v>74890</v>
      </c>
      <c r="E200">
        <v>21</v>
      </c>
    </row>
    <row r="201" spans="3:5">
      <c r="C201" s="145">
        <v>44623</v>
      </c>
      <c r="D201" s="139">
        <v>44196.619999999995</v>
      </c>
      <c r="E201">
        <v>15</v>
      </c>
    </row>
    <row r="202" spans="3:5">
      <c r="C202" s="145">
        <v>44628</v>
      </c>
      <c r="D202" s="139">
        <v>34627</v>
      </c>
      <c r="E202">
        <v>8</v>
      </c>
    </row>
    <row r="203" spans="3:5">
      <c r="C203" s="145">
        <v>44629</v>
      </c>
      <c r="D203" s="139">
        <v>16050</v>
      </c>
      <c r="E203">
        <v>5</v>
      </c>
    </row>
    <row r="204" spans="3:5">
      <c r="C204" s="145">
        <v>44630</v>
      </c>
      <c r="D204" s="139">
        <v>5000</v>
      </c>
      <c r="E204">
        <v>1</v>
      </c>
    </row>
    <row r="205" spans="3:5">
      <c r="C205" s="145">
        <v>44634</v>
      </c>
      <c r="D205" s="139">
        <v>51630.01</v>
      </c>
      <c r="E205">
        <v>7</v>
      </c>
    </row>
    <row r="206" spans="3:5">
      <c r="C206" s="145">
        <v>44631</v>
      </c>
      <c r="D206" s="139">
        <v>7530</v>
      </c>
      <c r="E206">
        <v>3</v>
      </c>
    </row>
    <row r="207" spans="3:5">
      <c r="C207" s="145">
        <v>44635</v>
      </c>
      <c r="D207" s="139">
        <v>9480</v>
      </c>
      <c r="E207">
        <v>5</v>
      </c>
    </row>
    <row r="208" spans="3:5">
      <c r="C208" s="145">
        <v>44636</v>
      </c>
      <c r="D208" s="139">
        <v>18945</v>
      </c>
      <c r="E208">
        <v>9</v>
      </c>
    </row>
    <row r="209" spans="3:5">
      <c r="C209" s="145">
        <v>44638</v>
      </c>
      <c r="D209" s="139">
        <v>6700</v>
      </c>
      <c r="E209">
        <v>2</v>
      </c>
    </row>
    <row r="210" spans="3:5">
      <c r="C210" s="145">
        <v>44637</v>
      </c>
      <c r="D210" s="139">
        <v>24115</v>
      </c>
      <c r="E210">
        <v>6</v>
      </c>
    </row>
    <row r="211" spans="3:5">
      <c r="C211" s="145">
        <v>44642</v>
      </c>
      <c r="D211" s="139">
        <v>27150</v>
      </c>
      <c r="E211">
        <v>3</v>
      </c>
    </row>
    <row r="212" spans="3:5">
      <c r="C212" s="145">
        <v>44643</v>
      </c>
      <c r="D212" s="139">
        <v>9950</v>
      </c>
      <c r="E212">
        <v>3</v>
      </c>
    </row>
    <row r="213" spans="3:5">
      <c r="C213" s="145">
        <v>44645</v>
      </c>
      <c r="D213" s="139">
        <v>12740</v>
      </c>
      <c r="E213">
        <v>7</v>
      </c>
    </row>
    <row r="214" spans="3:5">
      <c r="C214" s="145">
        <v>44644</v>
      </c>
      <c r="D214" s="139">
        <v>2700</v>
      </c>
      <c r="E214">
        <v>1</v>
      </c>
    </row>
    <row r="215" spans="3:5">
      <c r="C215" s="145">
        <v>44648</v>
      </c>
      <c r="D215" s="139">
        <v>5180</v>
      </c>
      <c r="E215">
        <v>2</v>
      </c>
    </row>
    <row r="216" spans="3:5">
      <c r="C216" s="145">
        <v>44650</v>
      </c>
      <c r="D216" s="139">
        <v>25527.61</v>
      </c>
      <c r="E216">
        <v>6</v>
      </c>
    </row>
    <row r="217" spans="3:5">
      <c r="C217" s="145">
        <v>44652</v>
      </c>
      <c r="D217" s="139">
        <v>17546</v>
      </c>
      <c r="E217">
        <v>8</v>
      </c>
    </row>
    <row r="218" spans="3:5">
      <c r="C218" s="145">
        <v>44651</v>
      </c>
      <c r="D218" s="139">
        <v>3530</v>
      </c>
      <c r="E218">
        <v>2</v>
      </c>
    </row>
    <row r="219" spans="3:5">
      <c r="C219" s="145">
        <v>44655</v>
      </c>
      <c r="D219" s="139">
        <v>59090</v>
      </c>
      <c r="E219">
        <v>20</v>
      </c>
    </row>
    <row r="220" spans="3:5">
      <c r="C220" s="145">
        <v>44656</v>
      </c>
      <c r="D220" s="139">
        <v>53652.51</v>
      </c>
      <c r="E220">
        <v>18</v>
      </c>
    </row>
    <row r="221" spans="3:5">
      <c r="C221" s="145">
        <v>44657</v>
      </c>
      <c r="D221" s="139">
        <v>38780</v>
      </c>
      <c r="E221">
        <v>12</v>
      </c>
    </row>
    <row r="222" spans="3:5">
      <c r="C222" s="145">
        <v>44659</v>
      </c>
      <c r="D222" s="139">
        <v>15103.2</v>
      </c>
      <c r="E222">
        <v>3</v>
      </c>
    </row>
    <row r="223" spans="3:5">
      <c r="C223" s="145">
        <v>44658</v>
      </c>
      <c r="D223" s="139">
        <v>6934</v>
      </c>
      <c r="E223">
        <v>3</v>
      </c>
    </row>
    <row r="224" spans="3:5">
      <c r="C224" s="145">
        <v>44662</v>
      </c>
      <c r="D224" s="139">
        <v>74140</v>
      </c>
      <c r="E224">
        <v>8</v>
      </c>
    </row>
    <row r="225" spans="3:5">
      <c r="C225" s="145">
        <v>44663</v>
      </c>
      <c r="D225" s="139">
        <v>18490</v>
      </c>
      <c r="E225">
        <v>6</v>
      </c>
    </row>
    <row r="226" spans="3:5">
      <c r="C226" s="145">
        <v>44664</v>
      </c>
      <c r="D226" s="139">
        <v>6800</v>
      </c>
      <c r="E226">
        <v>2</v>
      </c>
    </row>
    <row r="227" spans="3:5">
      <c r="C227" s="145">
        <v>44669</v>
      </c>
      <c r="D227" s="139">
        <v>19255</v>
      </c>
      <c r="E227">
        <v>9</v>
      </c>
    </row>
    <row r="228" spans="3:5">
      <c r="C228" s="145">
        <v>44676</v>
      </c>
      <c r="D228" s="139">
        <v>11700</v>
      </c>
      <c r="E228">
        <v>3</v>
      </c>
    </row>
    <row r="229" spans="3:5">
      <c r="C229" s="145" t="s">
        <v>2140</v>
      </c>
      <c r="D229" s="139"/>
    </row>
    <row r="230" spans="3:5">
      <c r="C230" s="145">
        <v>44670</v>
      </c>
      <c r="D230" s="139">
        <v>11700</v>
      </c>
      <c r="E230">
        <v>3</v>
      </c>
    </row>
    <row r="231" spans="3:5">
      <c r="C231" s="145">
        <v>44671</v>
      </c>
      <c r="D231" s="139">
        <v>6351.21</v>
      </c>
      <c r="E231">
        <v>2</v>
      </c>
    </row>
    <row r="232" spans="3:5">
      <c r="C232" s="145">
        <v>44672</v>
      </c>
      <c r="D232" s="139">
        <v>5780</v>
      </c>
      <c r="E232">
        <v>3</v>
      </c>
    </row>
    <row r="233" spans="3:5">
      <c r="C233" s="145">
        <v>44673</v>
      </c>
      <c r="D233" s="139">
        <v>10000</v>
      </c>
      <c r="E233">
        <v>2</v>
      </c>
    </row>
    <row r="234" spans="3:5">
      <c r="C234" s="145">
        <v>44678</v>
      </c>
      <c r="D234" s="139">
        <v>16200</v>
      </c>
      <c r="E234">
        <v>3</v>
      </c>
    </row>
    <row r="235" spans="3:5">
      <c r="C235" s="145">
        <v>44677</v>
      </c>
      <c r="D235" s="139">
        <v>3625</v>
      </c>
      <c r="E235">
        <v>2</v>
      </c>
    </row>
    <row r="236" spans="3:5">
      <c r="C236" s="145">
        <v>44679</v>
      </c>
      <c r="D236" s="139">
        <v>7399</v>
      </c>
      <c r="E236">
        <v>3</v>
      </c>
    </row>
    <row r="237" spans="3:5">
      <c r="C237" s="145">
        <v>44680</v>
      </c>
      <c r="D237" s="139">
        <v>37230</v>
      </c>
      <c r="E237">
        <v>5</v>
      </c>
    </row>
    <row r="238" spans="3:5">
      <c r="C238" s="145">
        <v>44683</v>
      </c>
      <c r="D238" s="139">
        <v>91967</v>
      </c>
      <c r="E238">
        <v>25</v>
      </c>
    </row>
    <row r="239" spans="3:5">
      <c r="C239" s="145">
        <v>44687</v>
      </c>
      <c r="D239" s="139">
        <v>29630</v>
      </c>
      <c r="E239">
        <v>10</v>
      </c>
    </row>
    <row r="240" spans="3:5">
      <c r="C240" s="145">
        <v>44686</v>
      </c>
      <c r="D240" s="139">
        <v>27320</v>
      </c>
      <c r="E240">
        <v>11</v>
      </c>
    </row>
    <row r="241" spans="3:5">
      <c r="C241" s="145">
        <v>44685</v>
      </c>
      <c r="D241" s="139">
        <v>24310</v>
      </c>
      <c r="E241">
        <v>11</v>
      </c>
    </row>
    <row r="242" spans="3:5">
      <c r="C242" s="145">
        <v>44684</v>
      </c>
      <c r="D242" s="139">
        <v>12350</v>
      </c>
      <c r="E242">
        <v>6</v>
      </c>
    </row>
    <row r="243" spans="3:5">
      <c r="C243" s="145">
        <v>44611</v>
      </c>
      <c r="D243" s="139">
        <v>1200</v>
      </c>
      <c r="E243">
        <v>1</v>
      </c>
    </row>
    <row r="244" spans="3:5">
      <c r="C244" s="145">
        <v>44579</v>
      </c>
      <c r="D244" s="139">
        <v>1200</v>
      </c>
      <c r="E244">
        <v>1</v>
      </c>
    </row>
    <row r="245" spans="3:5">
      <c r="C245" s="145">
        <v>44615</v>
      </c>
      <c r="D245" s="139">
        <v>4360</v>
      </c>
      <c r="E245">
        <v>2</v>
      </c>
    </row>
    <row r="246" spans="3:5">
      <c r="C246" s="145">
        <v>44692</v>
      </c>
      <c r="D246" s="139">
        <v>21460</v>
      </c>
      <c r="E246">
        <v>4</v>
      </c>
    </row>
    <row r="247" spans="3:5">
      <c r="C247" s="145">
        <v>44691</v>
      </c>
      <c r="D247" s="139">
        <v>3350</v>
      </c>
      <c r="E247">
        <v>1</v>
      </c>
    </row>
    <row r="248" spans="3:5">
      <c r="C248" s="145">
        <v>44690</v>
      </c>
      <c r="D248" s="139">
        <v>21410</v>
      </c>
      <c r="E248">
        <v>7</v>
      </c>
    </row>
    <row r="249" spans="3:5">
      <c r="C249" s="145">
        <v>44693</v>
      </c>
      <c r="D249" s="139">
        <v>3530</v>
      </c>
      <c r="E249">
        <v>2</v>
      </c>
    </row>
    <row r="250" spans="3:5">
      <c r="C250" s="145">
        <v>44682</v>
      </c>
      <c r="D250" s="139">
        <v>3350</v>
      </c>
      <c r="E250">
        <v>1</v>
      </c>
    </row>
    <row r="251" spans="3:5">
      <c r="C251" s="145">
        <v>44694</v>
      </c>
      <c r="D251" s="139">
        <v>63310</v>
      </c>
      <c r="E251">
        <v>11</v>
      </c>
    </row>
    <row r="252" spans="3:5">
      <c r="C252" s="145">
        <v>44697</v>
      </c>
      <c r="D252" s="139">
        <v>41012.01</v>
      </c>
      <c r="E252">
        <v>18</v>
      </c>
    </row>
    <row r="253" spans="3:5">
      <c r="C253" s="145">
        <v>44698</v>
      </c>
      <c r="D253" s="139">
        <v>4500</v>
      </c>
      <c r="E253">
        <v>4</v>
      </c>
    </row>
    <row r="254" spans="3:5">
      <c r="C254" s="145">
        <v>44699</v>
      </c>
      <c r="D254" s="139">
        <v>14190</v>
      </c>
      <c r="E254">
        <v>5</v>
      </c>
    </row>
    <row r="255" spans="3:5">
      <c r="C255" s="145">
        <v>44700</v>
      </c>
      <c r="D255" s="139">
        <v>9350</v>
      </c>
      <c r="E255">
        <v>2</v>
      </c>
    </row>
    <row r="256" spans="3:5">
      <c r="C256" s="145" t="s">
        <v>2141</v>
      </c>
      <c r="D256" s="139">
        <v>5149467.97</v>
      </c>
      <c r="E256">
        <v>1517</v>
      </c>
    </row>
  </sheetData>
  <pageMargins left="0.7" right="0.7" top="0.75" bottom="0.75" header="0.3" footer="0.3"/>
  <pageSetup orientation="portrait" r:id="rId4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15878-6B3D-4DC0-A7A0-251FE46CC29C}">
  <sheetPr codeName="Hoja5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08FEB-86E9-4A39-8589-61C2029FD631}"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762965-B8B3-40EF-972F-3EBBBDDBCC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6</vt:i4>
      </vt:variant>
    </vt:vector>
  </HeadingPairs>
  <TitlesOfParts>
    <vt:vector size="18" baseType="lpstr">
      <vt:lpstr>CRITERIOS</vt:lpstr>
      <vt:lpstr>Base A</vt:lpstr>
      <vt:lpstr>ORIGEN</vt:lpstr>
      <vt:lpstr>DIARIO BANCOS</vt:lpstr>
      <vt:lpstr>HTR PREVIA</vt:lpstr>
      <vt:lpstr>DIARIO</vt:lpstr>
      <vt:lpstr>RECIBOS</vt:lpstr>
      <vt:lpstr>RECIBOS P. Diplo</vt:lpstr>
      <vt:lpstr>ESTADO D CUENTA</vt:lpstr>
      <vt:lpstr>INDICADORES</vt:lpstr>
      <vt:lpstr>Hoja2</vt:lpstr>
      <vt:lpstr>Hoja1</vt:lpstr>
      <vt:lpstr>'ESTADO D CUENTA'!Área_de_impresión</vt:lpstr>
      <vt:lpstr>RECIBOS!Área_de_impresión</vt:lpstr>
      <vt:lpstr>'RECIBOS P. Diplo'!Área_de_impresión</vt:lpstr>
      <vt:lpstr>ConceptoPago</vt:lpstr>
      <vt:lpstr>ConceptoPago2</vt:lpstr>
      <vt:lpstr>FormaPago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Francisco Cano Cambranis</dc:creator>
  <cp:keywords/>
  <dc:description/>
  <cp:lastModifiedBy>Yatniel González Hernández</cp:lastModifiedBy>
  <cp:revision/>
  <cp:lastPrinted>2025-09-19T20:17:10Z</cp:lastPrinted>
  <dcterms:created xsi:type="dcterms:W3CDTF">2020-09-03T12:31:14Z</dcterms:created>
  <dcterms:modified xsi:type="dcterms:W3CDTF">2025-11-07T00:15:06Z</dcterms:modified>
  <cp:category/>
  <cp:contentStatus/>
</cp:coreProperties>
</file>