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f\workspace\Zulaman-WE\assets\data\"/>
    </mc:Choice>
  </mc:AlternateContent>
  <xr:revisionPtr revIDLastSave="0" documentId="8_{9BB74BF8-818A-4DBB-AA7A-26AF3044D549}" xr6:coauthVersionLast="47" xr6:coauthVersionMax="47" xr10:uidLastSave="{00000000-0000-0000-0000-000000000000}"/>
  <bookViews>
    <workbookView xWindow="9600" yWindow="0" windowWidth="28800" windowHeight="15345" activeTab="1" xr2:uid="{00000000-000D-0000-FFFF-FFFF00000000}"/>
  </bookViews>
  <sheets>
    <sheet name="数据评估(新)" sheetId="1" r:id="rId1"/>
    <sheet name="DPS Calculator" sheetId="20" r:id="rId2"/>
    <sheet name="急速公式" sheetId="3" r:id="rId3"/>
    <sheet name="职业使用属性" sheetId="4" r:id="rId4"/>
    <sheet name="单位DPS统计" sheetId="5" state="hidden" r:id="rId5"/>
    <sheet name="名字" sheetId="6" state="hidden" r:id="rId6"/>
    <sheet name="技能初设计" sheetId="7" state="hidden" r:id="rId7"/>
    <sheet name="伤害类型分析" sheetId="8" state="hidden" r:id="rId8"/>
    <sheet name="属性窗口" sheetId="9" state="hidden" r:id="rId9"/>
    <sheet name="BUFF窗口" sheetId="10" state="hidden" r:id="rId10"/>
    <sheet name="仇恨列表" sheetId="11" state="hidden" r:id="rId11"/>
    <sheet name="战斗记录" sheetId="12" state="hidden" r:id="rId12"/>
    <sheet name="实测DPS" sheetId="13" r:id="rId13"/>
    <sheet name="MobInit" sheetId="18" r:id="rId14"/>
    <sheet name="攻击力计算" sheetId="14" r:id="rId15"/>
    <sheet name="圆桌" sheetId="2" r:id="rId16"/>
    <sheet name="技能公式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0" l="1"/>
  <c r="K12" i="20" s="1"/>
  <c r="K14" i="20" s="1"/>
  <c r="L6" i="20"/>
  <c r="L5" i="20"/>
  <c r="M5" i="20" s="1"/>
  <c r="N5" i="20" s="1"/>
  <c r="O5" i="20" s="1"/>
  <c r="L4" i="20"/>
  <c r="M4" i="20" s="1"/>
  <c r="N4" i="20" s="1"/>
  <c r="O4" i="20" s="1"/>
  <c r="L3" i="20"/>
  <c r="L11" i="20" s="1"/>
  <c r="L2" i="20"/>
  <c r="M2" i="20" s="1"/>
  <c r="D11" i="20"/>
  <c r="D12" i="20" s="1"/>
  <c r="D14" i="20" s="1"/>
  <c r="E3" i="20"/>
  <c r="E11" i="20" s="1"/>
  <c r="E4" i="20"/>
  <c r="F4" i="20" s="1"/>
  <c r="G4" i="20" s="1"/>
  <c r="H4" i="20" s="1"/>
  <c r="E5" i="20"/>
  <c r="F5" i="20" s="1"/>
  <c r="G5" i="20" s="1"/>
  <c r="H5" i="20" s="1"/>
  <c r="E6" i="20"/>
  <c r="F6" i="20" s="1"/>
  <c r="G6" i="20" s="1"/>
  <c r="E2" i="20"/>
  <c r="F2" i="20" s="1"/>
  <c r="G2" i="20" s="1"/>
  <c r="H2" i="20" s="1"/>
  <c r="K13" i="20" l="1"/>
  <c r="K15" i="20" s="1"/>
  <c r="K16" i="20"/>
  <c r="E12" i="20"/>
  <c r="E14" i="20" s="1"/>
  <c r="E13" i="20"/>
  <c r="E15" i="20" s="1"/>
  <c r="D13" i="20"/>
  <c r="D15" i="20" s="1"/>
  <c r="D16" i="20" s="1"/>
  <c r="L12" i="20"/>
  <c r="L14" i="20" s="1"/>
  <c r="L13" i="20"/>
  <c r="L15" i="20" s="1"/>
  <c r="N2" i="20"/>
  <c r="M6" i="20"/>
  <c r="M3" i="20"/>
  <c r="F3" i="20"/>
  <c r="H6" i="20"/>
  <c r="D9" i="14"/>
  <c r="D8" i="14" s="1"/>
  <c r="D7" i="14"/>
  <c r="D6" i="14"/>
  <c r="D5" i="14"/>
  <c r="D4" i="14"/>
  <c r="D2" i="14"/>
  <c r="I26" i="13"/>
  <c r="G26" i="13"/>
  <c r="E26" i="13"/>
  <c r="AI80" i="4"/>
  <c r="AI81" i="4" s="1"/>
  <c r="AH80" i="4"/>
  <c r="AG80" i="4"/>
  <c r="AG81" i="4" s="1"/>
  <c r="AF80" i="4"/>
  <c r="AE80" i="4"/>
  <c r="AE81" i="4" s="1"/>
  <c r="AD80" i="4"/>
  <c r="AC80" i="4"/>
  <c r="AB80" i="4"/>
  <c r="AA80" i="4"/>
  <c r="Z80" i="4"/>
  <c r="Z81" i="4" s="1"/>
  <c r="Y80" i="4"/>
  <c r="X80" i="4"/>
  <c r="W80" i="4"/>
  <c r="V80" i="4"/>
  <c r="U80" i="4"/>
  <c r="T80" i="4"/>
  <c r="T81" i="4" s="1"/>
  <c r="S80" i="4"/>
  <c r="S81" i="4" s="1"/>
  <c r="R80" i="4"/>
  <c r="R81" i="4" s="1"/>
  <c r="Q80" i="4"/>
  <c r="P80" i="4"/>
  <c r="O80" i="4"/>
  <c r="N80" i="4"/>
  <c r="M80" i="4"/>
  <c r="L80" i="4"/>
  <c r="K80" i="4"/>
  <c r="J80" i="4"/>
  <c r="J81" i="4" s="1"/>
  <c r="I80" i="4"/>
  <c r="H80" i="4"/>
  <c r="G80" i="4"/>
  <c r="F80" i="4"/>
  <c r="E80" i="4"/>
  <c r="D80" i="4"/>
  <c r="C80" i="4"/>
  <c r="B80" i="4"/>
  <c r="AJ79" i="4"/>
  <c r="AJ78" i="4"/>
  <c r="AJ77" i="4"/>
  <c r="AJ76" i="4"/>
  <c r="AJ75" i="4"/>
  <c r="AI74" i="4"/>
  <c r="AH74" i="4"/>
  <c r="AG74" i="4"/>
  <c r="AF74" i="4"/>
  <c r="AE74" i="4"/>
  <c r="AD74" i="4"/>
  <c r="AD81" i="4" s="1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H81" i="4" s="1"/>
  <c r="G74" i="4"/>
  <c r="F74" i="4"/>
  <c r="E74" i="4"/>
  <c r="D74" i="4"/>
  <c r="D81" i="4" s="1"/>
  <c r="B74" i="4"/>
  <c r="C74" i="4"/>
  <c r="C81" i="4" s="1"/>
  <c r="AJ73" i="4"/>
  <c r="AJ72" i="4"/>
  <c r="AJ71" i="4"/>
  <c r="AJ70" i="4"/>
  <c r="AJ69" i="4"/>
  <c r="AJ68" i="4"/>
  <c r="AJ67" i="4"/>
  <c r="AJ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P81" i="4" s="1"/>
  <c r="O65" i="4"/>
  <c r="O81" i="4" s="1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J64" i="4"/>
  <c r="AJ63" i="4"/>
  <c r="AJ62" i="4"/>
  <c r="AJ61" i="4"/>
  <c r="AJ60" i="4"/>
  <c r="AJ59" i="4"/>
  <c r="AI58" i="4"/>
  <c r="AH58" i="4"/>
  <c r="AG58" i="4"/>
  <c r="AF58" i="4"/>
  <c r="AE58" i="4"/>
  <c r="AD58" i="4"/>
  <c r="AC58" i="4"/>
  <c r="AB58" i="4"/>
  <c r="AA58" i="4"/>
  <c r="AA81" i="4" s="1"/>
  <c r="Z58" i="4"/>
  <c r="AJ58" i="4" s="1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B58" i="4"/>
  <c r="C58" i="4"/>
  <c r="AJ57" i="4"/>
  <c r="AJ56" i="4"/>
  <c r="AJ55" i="4"/>
  <c r="AJ54" i="4"/>
  <c r="AJ53" i="4"/>
  <c r="AJ52" i="4"/>
  <c r="AI51" i="4"/>
  <c r="AH51" i="4"/>
  <c r="AG51" i="4"/>
  <c r="AG41" i="4"/>
  <c r="AG34" i="4"/>
  <c r="AG27" i="4"/>
  <c r="AG21" i="4"/>
  <c r="AG15" i="4"/>
  <c r="AG8" i="4"/>
  <c r="AF51" i="4"/>
  <c r="AE51" i="4"/>
  <c r="AD51" i="4"/>
  <c r="AC51" i="4"/>
  <c r="AC41" i="4"/>
  <c r="AC34" i="4"/>
  <c r="AC27" i="4"/>
  <c r="AC21" i="4"/>
  <c r="AC15" i="4"/>
  <c r="AC8" i="4"/>
  <c r="AB51" i="4"/>
  <c r="AA51" i="4"/>
  <c r="Z51" i="4"/>
  <c r="Y51" i="4"/>
  <c r="Y41" i="4"/>
  <c r="Y34" i="4"/>
  <c r="Y27" i="4"/>
  <c r="Y21" i="4"/>
  <c r="Y15" i="4"/>
  <c r="Y8" i="4"/>
  <c r="X51" i="4"/>
  <c r="W51" i="4"/>
  <c r="V51" i="4"/>
  <c r="U51" i="4"/>
  <c r="U41" i="4"/>
  <c r="U34" i="4"/>
  <c r="U27" i="4"/>
  <c r="U21" i="4"/>
  <c r="U15" i="4"/>
  <c r="U8" i="4"/>
  <c r="T51" i="4"/>
  <c r="S51" i="4"/>
  <c r="R51" i="4"/>
  <c r="Q51" i="4"/>
  <c r="Q41" i="4"/>
  <c r="Q34" i="4"/>
  <c r="Q27" i="4"/>
  <c r="Q21" i="4"/>
  <c r="Q15" i="4"/>
  <c r="Q8" i="4"/>
  <c r="P51" i="4"/>
  <c r="O51" i="4"/>
  <c r="N51" i="4"/>
  <c r="M51" i="4"/>
  <c r="M41" i="4"/>
  <c r="M34" i="4"/>
  <c r="M27" i="4"/>
  <c r="M21" i="4"/>
  <c r="M15" i="4"/>
  <c r="M8" i="4"/>
  <c r="L51" i="4"/>
  <c r="L81" i="4" s="1"/>
  <c r="K51" i="4"/>
  <c r="J51" i="4"/>
  <c r="I51" i="4"/>
  <c r="I41" i="4"/>
  <c r="I34" i="4"/>
  <c r="I27" i="4"/>
  <c r="I21" i="4"/>
  <c r="I15" i="4"/>
  <c r="I8" i="4"/>
  <c r="H51" i="4"/>
  <c r="G51" i="4"/>
  <c r="F51" i="4"/>
  <c r="E51" i="4"/>
  <c r="E41" i="4"/>
  <c r="E34" i="4"/>
  <c r="E27" i="4"/>
  <c r="E21" i="4"/>
  <c r="E15" i="4"/>
  <c r="E8" i="4"/>
  <c r="D51" i="4"/>
  <c r="C51" i="4"/>
  <c r="B51" i="4"/>
  <c r="AJ50" i="4"/>
  <c r="AJ49" i="4"/>
  <c r="AJ48" i="4"/>
  <c r="AJ47" i="4"/>
  <c r="AJ46" i="4"/>
  <c r="AJ45" i="4"/>
  <c r="AJ44" i="4"/>
  <c r="AJ43" i="4"/>
  <c r="AJ42" i="4"/>
  <c r="AI41" i="4"/>
  <c r="AH41" i="4"/>
  <c r="AF41" i="4"/>
  <c r="AE41" i="4"/>
  <c r="AD41" i="4"/>
  <c r="AB41" i="4"/>
  <c r="AA41" i="4"/>
  <c r="Z41" i="4"/>
  <c r="X41" i="4"/>
  <c r="W41" i="4"/>
  <c r="V41" i="4"/>
  <c r="T41" i="4"/>
  <c r="S41" i="4"/>
  <c r="R41" i="4"/>
  <c r="P41" i="4"/>
  <c r="O41" i="4"/>
  <c r="N41" i="4"/>
  <c r="L41" i="4"/>
  <c r="K41" i="4"/>
  <c r="J41" i="4"/>
  <c r="H41" i="4"/>
  <c r="G41" i="4"/>
  <c r="F41" i="4"/>
  <c r="D41" i="4"/>
  <c r="C41" i="4"/>
  <c r="B41" i="4"/>
  <c r="AJ40" i="4"/>
  <c r="AJ39" i="4"/>
  <c r="AJ38" i="4"/>
  <c r="AJ37" i="4"/>
  <c r="AJ36" i="4"/>
  <c r="AJ35" i="4"/>
  <c r="AI34" i="4"/>
  <c r="AH34" i="4"/>
  <c r="AF34" i="4"/>
  <c r="AE34" i="4"/>
  <c r="AD34" i="4"/>
  <c r="AB34" i="4"/>
  <c r="AA34" i="4"/>
  <c r="Z34" i="4"/>
  <c r="X34" i="4"/>
  <c r="W34" i="4"/>
  <c r="V34" i="4"/>
  <c r="T34" i="4"/>
  <c r="S34" i="4"/>
  <c r="R34" i="4"/>
  <c r="P34" i="4"/>
  <c r="O34" i="4"/>
  <c r="N34" i="4"/>
  <c r="L34" i="4"/>
  <c r="K34" i="4"/>
  <c r="J34" i="4"/>
  <c r="H34" i="4"/>
  <c r="G34" i="4"/>
  <c r="F34" i="4"/>
  <c r="D34" i="4"/>
  <c r="C34" i="4"/>
  <c r="B34" i="4"/>
  <c r="AJ33" i="4"/>
  <c r="AJ32" i="4"/>
  <c r="AJ31" i="4"/>
  <c r="AJ30" i="4"/>
  <c r="AJ29" i="4"/>
  <c r="AJ28" i="4"/>
  <c r="AI27" i="4"/>
  <c r="AH27" i="4"/>
  <c r="AF27" i="4"/>
  <c r="AE27" i="4"/>
  <c r="AD27" i="4"/>
  <c r="AB27" i="4"/>
  <c r="AA27" i="4"/>
  <c r="Z27" i="4"/>
  <c r="X27" i="4"/>
  <c r="W27" i="4"/>
  <c r="V27" i="4"/>
  <c r="T27" i="4"/>
  <c r="S27" i="4"/>
  <c r="R27" i="4"/>
  <c r="P27" i="4"/>
  <c r="O27" i="4"/>
  <c r="N27" i="4"/>
  <c r="L27" i="4"/>
  <c r="K27" i="4"/>
  <c r="J27" i="4"/>
  <c r="H27" i="4"/>
  <c r="G27" i="4"/>
  <c r="F27" i="4"/>
  <c r="D27" i="4"/>
  <c r="C27" i="4"/>
  <c r="B27" i="4"/>
  <c r="AJ26" i="4"/>
  <c r="AJ25" i="4"/>
  <c r="AJ24" i="4"/>
  <c r="AJ23" i="4"/>
  <c r="AJ22" i="4"/>
  <c r="AI21" i="4"/>
  <c r="AH21" i="4"/>
  <c r="AF21" i="4"/>
  <c r="AE21" i="4"/>
  <c r="AD21" i="4"/>
  <c r="AB21" i="4"/>
  <c r="AA21" i="4"/>
  <c r="Z21" i="4"/>
  <c r="X21" i="4"/>
  <c r="W21" i="4"/>
  <c r="V21" i="4"/>
  <c r="T21" i="4"/>
  <c r="S21" i="4"/>
  <c r="R21" i="4"/>
  <c r="P21" i="4"/>
  <c r="O21" i="4"/>
  <c r="N21" i="4"/>
  <c r="L21" i="4"/>
  <c r="K21" i="4"/>
  <c r="J21" i="4"/>
  <c r="H21" i="4"/>
  <c r="G21" i="4"/>
  <c r="F21" i="4"/>
  <c r="D21" i="4"/>
  <c r="C21" i="4"/>
  <c r="B21" i="4"/>
  <c r="AJ20" i="4"/>
  <c r="AJ19" i="4"/>
  <c r="AJ18" i="4"/>
  <c r="AJ17" i="4"/>
  <c r="AJ16" i="4"/>
  <c r="AI15" i="4"/>
  <c r="AH15" i="4"/>
  <c r="AF15" i="4"/>
  <c r="AE15" i="4"/>
  <c r="AD15" i="4"/>
  <c r="AB15" i="4"/>
  <c r="AA15" i="4"/>
  <c r="Z15" i="4"/>
  <c r="X15" i="4"/>
  <c r="W15" i="4"/>
  <c r="V15" i="4"/>
  <c r="T15" i="4"/>
  <c r="S15" i="4"/>
  <c r="R15" i="4"/>
  <c r="P15" i="4"/>
  <c r="O15" i="4"/>
  <c r="N15" i="4"/>
  <c r="L15" i="4"/>
  <c r="K15" i="4"/>
  <c r="J15" i="4"/>
  <c r="H15" i="4"/>
  <c r="G15" i="4"/>
  <c r="F15" i="4"/>
  <c r="D15" i="4"/>
  <c r="C15" i="4"/>
  <c r="B15" i="4"/>
  <c r="AJ14" i="4"/>
  <c r="AJ13" i="4"/>
  <c r="AJ12" i="4"/>
  <c r="AJ11" i="4"/>
  <c r="AJ10" i="4"/>
  <c r="AJ9" i="4"/>
  <c r="AI8" i="4"/>
  <c r="AH8" i="4"/>
  <c r="AF8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N8" i="4"/>
  <c r="L8" i="4"/>
  <c r="K8" i="4"/>
  <c r="J8" i="4"/>
  <c r="H8" i="4"/>
  <c r="G8" i="4"/>
  <c r="F8" i="4"/>
  <c r="D8" i="4"/>
  <c r="B8" i="4"/>
  <c r="C8" i="4"/>
  <c r="AJ7" i="4"/>
  <c r="AJ6" i="4"/>
  <c r="AJ5" i="4"/>
  <c r="AJ4" i="4"/>
  <c r="AJ3" i="4"/>
  <c r="AJ2" i="4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J5" i="2" s="1"/>
  <c r="K5" i="2" s="1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2" i="2"/>
  <c r="H3" i="2"/>
  <c r="H4" i="2"/>
  <c r="H5" i="2"/>
  <c r="F5" i="2"/>
  <c r="F4" i="2"/>
  <c r="F3" i="2"/>
  <c r="F2" i="2"/>
  <c r="H4" i="1"/>
  <c r="H35" i="1"/>
  <c r="H92" i="1"/>
  <c r="K63" i="1"/>
  <c r="K67" i="1" s="1"/>
  <c r="K89" i="1" s="1"/>
  <c r="K109" i="1" s="1"/>
  <c r="K68" i="1"/>
  <c r="F63" i="1"/>
  <c r="F68" i="1"/>
  <c r="M4" i="1"/>
  <c r="M48" i="1"/>
  <c r="M47" i="1" s="1"/>
  <c r="L79" i="1"/>
  <c r="L83" i="1" s="1"/>
  <c r="L80" i="1"/>
  <c r="L81" i="1"/>
  <c r="H79" i="1"/>
  <c r="H80" i="1"/>
  <c r="H81" i="1"/>
  <c r="D79" i="1"/>
  <c r="D80" i="1"/>
  <c r="D81" i="1"/>
  <c r="D83" i="1"/>
  <c r="M81" i="1"/>
  <c r="K81" i="1"/>
  <c r="J81" i="1"/>
  <c r="I81" i="1"/>
  <c r="G81" i="1"/>
  <c r="G83" i="1" s="1"/>
  <c r="F81" i="1"/>
  <c r="E81" i="1"/>
  <c r="C81" i="1"/>
  <c r="M80" i="1"/>
  <c r="K80" i="1"/>
  <c r="J80" i="1"/>
  <c r="J79" i="1"/>
  <c r="I80" i="1"/>
  <c r="G80" i="1"/>
  <c r="F80" i="1"/>
  <c r="F79" i="1"/>
  <c r="E80" i="1"/>
  <c r="C80" i="1"/>
  <c r="M79" i="1"/>
  <c r="K79" i="1"/>
  <c r="I79" i="1"/>
  <c r="G79" i="1"/>
  <c r="E79" i="1"/>
  <c r="C79" i="1"/>
  <c r="L73" i="1"/>
  <c r="L74" i="1"/>
  <c r="L75" i="1"/>
  <c r="L77" i="1" s="1"/>
  <c r="H73" i="1"/>
  <c r="H74" i="1"/>
  <c r="H75" i="1"/>
  <c r="D73" i="1"/>
  <c r="D74" i="1"/>
  <c r="D75" i="1"/>
  <c r="D77" i="1" s="1"/>
  <c r="M75" i="1"/>
  <c r="K75" i="1"/>
  <c r="J75" i="1"/>
  <c r="I75" i="1"/>
  <c r="G75" i="1"/>
  <c r="F75" i="1"/>
  <c r="E75" i="1"/>
  <c r="C75" i="1"/>
  <c r="M74" i="1"/>
  <c r="K74" i="1"/>
  <c r="J74" i="1"/>
  <c r="J73" i="1"/>
  <c r="J77" i="1"/>
  <c r="I74" i="1"/>
  <c r="G74" i="1"/>
  <c r="F74" i="1"/>
  <c r="F77" i="1" s="1"/>
  <c r="F73" i="1"/>
  <c r="E74" i="1"/>
  <c r="C74" i="1"/>
  <c r="M73" i="1"/>
  <c r="K73" i="1"/>
  <c r="I73" i="1"/>
  <c r="I77" i="1" s="1"/>
  <c r="G73" i="1"/>
  <c r="G77" i="1" s="1"/>
  <c r="E73" i="1"/>
  <c r="E77" i="1" s="1"/>
  <c r="C73" i="1"/>
  <c r="C77" i="1" s="1"/>
  <c r="L68" i="1"/>
  <c r="L69" i="1"/>
  <c r="L70" i="1"/>
  <c r="H68" i="1"/>
  <c r="H69" i="1"/>
  <c r="H70" i="1"/>
  <c r="D68" i="1"/>
  <c r="D69" i="1"/>
  <c r="D70" i="1"/>
  <c r="M70" i="1"/>
  <c r="K70" i="1"/>
  <c r="J70" i="1"/>
  <c r="I70" i="1"/>
  <c r="G70" i="1"/>
  <c r="F70" i="1"/>
  <c r="E70" i="1"/>
  <c r="C70" i="1"/>
  <c r="M69" i="1"/>
  <c r="K69" i="1"/>
  <c r="J69" i="1"/>
  <c r="J68" i="1"/>
  <c r="J72" i="1" s="1"/>
  <c r="I69" i="1"/>
  <c r="G69" i="1"/>
  <c r="F69" i="1"/>
  <c r="E69" i="1"/>
  <c r="C69" i="1"/>
  <c r="M68" i="1"/>
  <c r="M72" i="1" s="1"/>
  <c r="I68" i="1"/>
  <c r="I72" i="1" s="1"/>
  <c r="G68" i="1"/>
  <c r="G72" i="1" s="1"/>
  <c r="E68" i="1"/>
  <c r="E72" i="1" s="1"/>
  <c r="C68" i="1"/>
  <c r="C72" i="1" s="1"/>
  <c r="L63" i="1"/>
  <c r="L64" i="1"/>
  <c r="L65" i="1"/>
  <c r="L67" i="1" s="1"/>
  <c r="H63" i="1"/>
  <c r="H64" i="1"/>
  <c r="H65" i="1"/>
  <c r="D63" i="1"/>
  <c r="D64" i="1"/>
  <c r="D65" i="1"/>
  <c r="M65" i="1"/>
  <c r="K65" i="1"/>
  <c r="J65" i="1"/>
  <c r="I65" i="1"/>
  <c r="G65" i="1"/>
  <c r="F65" i="1"/>
  <c r="E65" i="1"/>
  <c r="C65" i="1"/>
  <c r="M64" i="1"/>
  <c r="K64" i="1"/>
  <c r="J64" i="1"/>
  <c r="J63" i="1"/>
  <c r="J88" i="1" s="1"/>
  <c r="J108" i="1" s="1"/>
  <c r="J67" i="1"/>
  <c r="J87" i="1" s="1"/>
  <c r="J107" i="1" s="1"/>
  <c r="I64" i="1"/>
  <c r="I67" i="1" s="1"/>
  <c r="G64" i="1"/>
  <c r="F64" i="1"/>
  <c r="E64" i="1"/>
  <c r="C64" i="1"/>
  <c r="C67" i="1" s="1"/>
  <c r="M63" i="1"/>
  <c r="M67" i="1" s="1"/>
  <c r="K48" i="1"/>
  <c r="I63" i="1"/>
  <c r="G63" i="1"/>
  <c r="G67" i="1" s="1"/>
  <c r="G91" i="1" s="1"/>
  <c r="G111" i="1" s="1"/>
  <c r="E63" i="1"/>
  <c r="E94" i="1" s="1"/>
  <c r="C63" i="1"/>
  <c r="L58" i="1"/>
  <c r="L59" i="1"/>
  <c r="L60" i="1"/>
  <c r="H58" i="1"/>
  <c r="H59" i="1"/>
  <c r="H60" i="1"/>
  <c r="D58" i="1"/>
  <c r="D59" i="1"/>
  <c r="D60" i="1"/>
  <c r="M60" i="1"/>
  <c r="K60" i="1"/>
  <c r="J60" i="1"/>
  <c r="I60" i="1"/>
  <c r="I62" i="1" s="1"/>
  <c r="G60" i="1"/>
  <c r="F60" i="1"/>
  <c r="E60" i="1"/>
  <c r="C60" i="1"/>
  <c r="M59" i="1"/>
  <c r="K59" i="1"/>
  <c r="J59" i="1"/>
  <c r="J58" i="1"/>
  <c r="I59" i="1"/>
  <c r="G59" i="1"/>
  <c r="F59" i="1"/>
  <c r="F58" i="1"/>
  <c r="E59" i="1"/>
  <c r="C59" i="1"/>
  <c r="C62" i="1" s="1"/>
  <c r="M58" i="1"/>
  <c r="K58" i="1"/>
  <c r="I58" i="1"/>
  <c r="G58" i="1"/>
  <c r="G62" i="1" s="1"/>
  <c r="E58" i="1"/>
  <c r="E62" i="1" s="1"/>
  <c r="C58" i="1"/>
  <c r="K49" i="1"/>
  <c r="K50" i="1"/>
  <c r="G48" i="1"/>
  <c r="G47" i="1" s="1"/>
  <c r="G49" i="1"/>
  <c r="G50" i="1"/>
  <c r="C48" i="1"/>
  <c r="C47" i="1" s="1"/>
  <c r="C84" i="1" s="1"/>
  <c r="C49" i="1"/>
  <c r="C50" i="1"/>
  <c r="M50" i="1"/>
  <c r="L50" i="1"/>
  <c r="J50" i="1"/>
  <c r="I50" i="1"/>
  <c r="H50" i="1"/>
  <c r="F50" i="1"/>
  <c r="E50" i="1"/>
  <c r="D50" i="1"/>
  <c r="M49" i="1"/>
  <c r="L49" i="1"/>
  <c r="J49" i="1"/>
  <c r="I49" i="1"/>
  <c r="I48" i="1"/>
  <c r="I47" i="1" s="1"/>
  <c r="H49" i="1"/>
  <c r="F49" i="1"/>
  <c r="E49" i="1"/>
  <c r="E48" i="1"/>
  <c r="D49" i="1"/>
  <c r="D52" i="1" s="1"/>
  <c r="D53" i="1" s="1"/>
  <c r="L48" i="1"/>
  <c r="L47" i="1" s="1"/>
  <c r="J48" i="1"/>
  <c r="J47" i="1" s="1"/>
  <c r="H48" i="1"/>
  <c r="F48" i="1"/>
  <c r="F47" i="1" s="1"/>
  <c r="D48" i="1"/>
  <c r="M43" i="1"/>
  <c r="L43" i="1"/>
  <c r="L45" i="1" s="1"/>
  <c r="K43" i="1"/>
  <c r="J43" i="1"/>
  <c r="I43" i="1"/>
  <c r="H43" i="1"/>
  <c r="H45" i="1" s="1"/>
  <c r="G43" i="1"/>
  <c r="F43" i="1"/>
  <c r="E43" i="1"/>
  <c r="D43" i="1"/>
  <c r="D45" i="1" s="1"/>
  <c r="C43" i="1"/>
  <c r="C45" i="1" s="1"/>
  <c r="M42" i="1"/>
  <c r="L42" i="1"/>
  <c r="L41" i="1"/>
  <c r="K42" i="1"/>
  <c r="J42" i="1"/>
  <c r="J41" i="1"/>
  <c r="I42" i="1"/>
  <c r="H42" i="1"/>
  <c r="H41" i="1"/>
  <c r="G42" i="1"/>
  <c r="F42" i="1"/>
  <c r="F41" i="1"/>
  <c r="E42" i="1"/>
  <c r="D42" i="1"/>
  <c r="D41" i="1"/>
  <c r="C42" i="1"/>
  <c r="M41" i="1"/>
  <c r="K41" i="1"/>
  <c r="K45" i="1"/>
  <c r="I41" i="1"/>
  <c r="I45" i="1" s="1"/>
  <c r="G41" i="1"/>
  <c r="E41" i="1"/>
  <c r="C41" i="1"/>
  <c r="J35" i="1"/>
  <c r="J39" i="1" s="1"/>
  <c r="J36" i="1"/>
  <c r="J37" i="1"/>
  <c r="M37" i="1"/>
  <c r="L37" i="1"/>
  <c r="K37" i="1"/>
  <c r="I37" i="1"/>
  <c r="H37" i="1"/>
  <c r="G37" i="1"/>
  <c r="F37" i="1"/>
  <c r="E37" i="1"/>
  <c r="D37" i="1"/>
  <c r="C37" i="1"/>
  <c r="M36" i="1"/>
  <c r="L36" i="1"/>
  <c r="L35" i="1"/>
  <c r="K36" i="1"/>
  <c r="I36" i="1"/>
  <c r="H36" i="1"/>
  <c r="G36" i="1"/>
  <c r="F36" i="1"/>
  <c r="F35" i="1"/>
  <c r="F39" i="1" s="1"/>
  <c r="E36" i="1"/>
  <c r="E39" i="1" s="1"/>
  <c r="D36" i="1"/>
  <c r="D35" i="1"/>
  <c r="D39" i="1"/>
  <c r="C36" i="1"/>
  <c r="C39" i="1" s="1"/>
  <c r="M35" i="1"/>
  <c r="M39" i="1" s="1"/>
  <c r="K35" i="1"/>
  <c r="K39" i="1" s="1"/>
  <c r="I35" i="1"/>
  <c r="G35" i="1"/>
  <c r="E35" i="1"/>
  <c r="C35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L26" i="1"/>
  <c r="L30" i="1" s="1"/>
  <c r="K27" i="1"/>
  <c r="J27" i="1"/>
  <c r="J26" i="1"/>
  <c r="J30" i="1"/>
  <c r="I27" i="1"/>
  <c r="H27" i="1"/>
  <c r="H26" i="1"/>
  <c r="H30" i="1" s="1"/>
  <c r="G27" i="1"/>
  <c r="G30" i="1" s="1"/>
  <c r="F27" i="1"/>
  <c r="F26" i="1"/>
  <c r="E27" i="1"/>
  <c r="D27" i="1"/>
  <c r="D26" i="1"/>
  <c r="D30" i="1" s="1"/>
  <c r="C27" i="1"/>
  <c r="M26" i="1"/>
  <c r="M30" i="1" s="1"/>
  <c r="K26" i="1"/>
  <c r="I26" i="1"/>
  <c r="G26" i="1"/>
  <c r="E26" i="1"/>
  <c r="E30" i="1"/>
  <c r="C26" i="1"/>
  <c r="J20" i="1"/>
  <c r="J21" i="1"/>
  <c r="J22" i="1"/>
  <c r="M22" i="1"/>
  <c r="L22" i="1"/>
  <c r="K22" i="1"/>
  <c r="I22" i="1"/>
  <c r="H22" i="1"/>
  <c r="G22" i="1"/>
  <c r="F22" i="1"/>
  <c r="E22" i="1"/>
  <c r="D22" i="1"/>
  <c r="C22" i="1"/>
  <c r="M21" i="1"/>
  <c r="M24" i="1" s="1"/>
  <c r="L21" i="1"/>
  <c r="L20" i="1"/>
  <c r="L24" i="1" s="1"/>
  <c r="K21" i="1"/>
  <c r="I21" i="1"/>
  <c r="I24" i="1" s="1"/>
  <c r="H21" i="1"/>
  <c r="H20" i="1"/>
  <c r="H24" i="1"/>
  <c r="G21" i="1"/>
  <c r="F21" i="1"/>
  <c r="F20" i="1"/>
  <c r="E21" i="1"/>
  <c r="D21" i="1"/>
  <c r="D20" i="1"/>
  <c r="D24" i="1" s="1"/>
  <c r="C21" i="1"/>
  <c r="M20" i="1"/>
  <c r="K20" i="1"/>
  <c r="I20" i="1"/>
  <c r="G20" i="1"/>
  <c r="E20" i="1"/>
  <c r="C20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L14" i="1"/>
  <c r="K15" i="1"/>
  <c r="J15" i="1"/>
  <c r="J14" i="1"/>
  <c r="I15" i="1"/>
  <c r="H15" i="1"/>
  <c r="H14" i="1"/>
  <c r="G15" i="1"/>
  <c r="F15" i="1"/>
  <c r="F14" i="1"/>
  <c r="E15" i="1"/>
  <c r="D15" i="1"/>
  <c r="D14" i="1"/>
  <c r="D18" i="1" s="1"/>
  <c r="C15" i="1"/>
  <c r="M14" i="1"/>
  <c r="M92" i="1" s="1"/>
  <c r="K14" i="1"/>
  <c r="K18" i="1" s="1"/>
  <c r="I14" i="1"/>
  <c r="G14" i="1"/>
  <c r="E14" i="1"/>
  <c r="E18" i="1" s="1"/>
  <c r="C14" i="1"/>
  <c r="C18" i="1" s="1"/>
  <c r="J4" i="1"/>
  <c r="J5" i="1"/>
  <c r="J6" i="1"/>
  <c r="J8" i="1" s="1"/>
  <c r="M6" i="1"/>
  <c r="L6" i="1"/>
  <c r="K6" i="1"/>
  <c r="I6" i="1"/>
  <c r="H6" i="1"/>
  <c r="G6" i="1"/>
  <c r="F6" i="1"/>
  <c r="E6" i="1"/>
  <c r="D6" i="1"/>
  <c r="C6" i="1"/>
  <c r="M5" i="1"/>
  <c r="L5" i="1"/>
  <c r="L4" i="1"/>
  <c r="K5" i="1"/>
  <c r="I5" i="1"/>
  <c r="H5" i="1"/>
  <c r="G5" i="1"/>
  <c r="F5" i="1"/>
  <c r="F4" i="1"/>
  <c r="F8" i="1" s="1"/>
  <c r="E5" i="1"/>
  <c r="E8" i="1" s="1"/>
  <c r="D5" i="1"/>
  <c r="D4" i="1"/>
  <c r="D8" i="1" s="1"/>
  <c r="C5" i="1"/>
  <c r="L86" i="1"/>
  <c r="K4" i="1"/>
  <c r="K8" i="1" s="1"/>
  <c r="I4" i="1"/>
  <c r="H90" i="1"/>
  <c r="G4" i="1"/>
  <c r="G8" i="1" s="1"/>
  <c r="E4" i="1"/>
  <c r="C4" i="1"/>
  <c r="K81" i="4"/>
  <c r="K72" i="1"/>
  <c r="K83" i="1"/>
  <c r="M90" i="1"/>
  <c r="M110" i="1" s="1"/>
  <c r="D47" i="1"/>
  <c r="H94" i="1"/>
  <c r="G90" i="1"/>
  <c r="G110" i="1" s="1"/>
  <c r="M86" i="1" l="1"/>
  <c r="M106" i="1" s="1"/>
  <c r="I18" i="1"/>
  <c r="F18" i="1"/>
  <c r="L39" i="1"/>
  <c r="E45" i="1"/>
  <c r="H88" i="1"/>
  <c r="I83" i="1"/>
  <c r="M81" i="4"/>
  <c r="E81" i="4"/>
  <c r="AJ8" i="4"/>
  <c r="AJ74" i="4"/>
  <c r="G45" i="1"/>
  <c r="C24" i="1"/>
  <c r="M77" i="1"/>
  <c r="M89" i="1" s="1"/>
  <c r="M109" i="1" s="1"/>
  <c r="F45" i="1"/>
  <c r="J84" i="1"/>
  <c r="J86" i="1"/>
  <c r="J106" i="1" s="1"/>
  <c r="L8" i="1"/>
  <c r="L87" i="1" s="1"/>
  <c r="J24" i="1"/>
  <c r="F30" i="1"/>
  <c r="L84" i="1"/>
  <c r="Q81" i="4"/>
  <c r="AJ34" i="4"/>
  <c r="H62" i="1"/>
  <c r="F81" i="4"/>
  <c r="L62" i="1"/>
  <c r="F83" i="1"/>
  <c r="AF81" i="4"/>
  <c r="J18" i="1"/>
  <c r="F24" i="1"/>
  <c r="D67" i="1"/>
  <c r="G81" i="4"/>
  <c r="AJ41" i="4"/>
  <c r="AJ65" i="4"/>
  <c r="AC81" i="4"/>
  <c r="L72" i="1"/>
  <c r="AJ15" i="4"/>
  <c r="K62" i="1"/>
  <c r="G18" i="1"/>
  <c r="V81" i="4"/>
  <c r="F72" i="1"/>
  <c r="I30" i="1"/>
  <c r="F67" i="1"/>
  <c r="K30" i="1"/>
  <c r="H39" i="1"/>
  <c r="H95" i="1" s="1"/>
  <c r="J45" i="1"/>
  <c r="I84" i="1"/>
  <c r="M62" i="1"/>
  <c r="C90" i="1"/>
  <c r="K88" i="1"/>
  <c r="K108" i="1" s="1"/>
  <c r="W81" i="4"/>
  <c r="U81" i="4"/>
  <c r="J62" i="1"/>
  <c r="H18" i="1"/>
  <c r="L18" i="1"/>
  <c r="J83" i="1"/>
  <c r="M88" i="1"/>
  <c r="M108" i="1" s="1"/>
  <c r="C30" i="1"/>
  <c r="G86" i="1"/>
  <c r="G106" i="1" s="1"/>
  <c r="AH81" i="4"/>
  <c r="I81" i="4"/>
  <c r="E86" i="1"/>
  <c r="E106" i="1" s="1"/>
  <c r="I8" i="1"/>
  <c r="F62" i="1"/>
  <c r="H67" i="1"/>
  <c r="D72" i="1"/>
  <c r="E90" i="1"/>
  <c r="E110" i="1" s="1"/>
  <c r="M83" i="1"/>
  <c r="N81" i="4"/>
  <c r="C8" i="1"/>
  <c r="C91" i="1" s="1"/>
  <c r="G39" i="1"/>
  <c r="C83" i="1"/>
  <c r="AJ51" i="4"/>
  <c r="M8" i="1"/>
  <c r="I39" i="1"/>
  <c r="I87" i="1" s="1"/>
  <c r="M45" i="1"/>
  <c r="K52" i="1"/>
  <c r="K53" i="1" s="1"/>
  <c r="K85" i="1" s="1"/>
  <c r="H72" i="1"/>
  <c r="J3" i="2"/>
  <c r="K3" i="2" s="1"/>
  <c r="H77" i="1"/>
  <c r="M18" i="1"/>
  <c r="M93" i="1" s="1"/>
  <c r="G24" i="1"/>
  <c r="J89" i="1"/>
  <c r="J109" i="1" s="1"/>
  <c r="E83" i="1"/>
  <c r="AJ27" i="4"/>
  <c r="Y81" i="4"/>
  <c r="AB81" i="4"/>
  <c r="E24" i="1"/>
  <c r="J2" i="2"/>
  <c r="K2" i="2" s="1"/>
  <c r="X81" i="4"/>
  <c r="H8" i="1"/>
  <c r="K24" i="1"/>
  <c r="F84" i="1"/>
  <c r="D62" i="1"/>
  <c r="E67" i="1"/>
  <c r="H83" i="1"/>
  <c r="AJ21" i="4"/>
  <c r="L16" i="20"/>
  <c r="L17" i="20" s="1"/>
  <c r="E16" i="20"/>
  <c r="M11" i="20"/>
  <c r="N3" i="20"/>
  <c r="N6" i="20"/>
  <c r="O2" i="20"/>
  <c r="G3" i="20"/>
  <c r="F11" i="20"/>
  <c r="E17" i="20"/>
  <c r="H3" i="20"/>
  <c r="J52" i="1"/>
  <c r="J53" i="1" s="1"/>
  <c r="J85" i="1" s="1"/>
  <c r="H47" i="1"/>
  <c r="H84" i="1" s="1"/>
  <c r="H52" i="1"/>
  <c r="H53" i="1" s="1"/>
  <c r="H85" i="1" s="1"/>
  <c r="E52" i="1"/>
  <c r="E53" i="1" s="1"/>
  <c r="E85" i="1" s="1"/>
  <c r="C88" i="1"/>
  <c r="I52" i="1"/>
  <c r="I53" i="1" s="1"/>
  <c r="E47" i="1"/>
  <c r="E84" i="1" s="1"/>
  <c r="M84" i="1"/>
  <c r="K47" i="1"/>
  <c r="K84" i="1" s="1"/>
  <c r="M52" i="1"/>
  <c r="M53" i="1" s="1"/>
  <c r="L88" i="1"/>
  <c r="C52" i="1"/>
  <c r="C53" i="1" s="1"/>
  <c r="K92" i="1"/>
  <c r="K112" i="1" s="1"/>
  <c r="F52" i="1"/>
  <c r="F53" i="1" s="1"/>
  <c r="E87" i="1"/>
  <c r="E107" i="1" s="1"/>
  <c r="E89" i="1"/>
  <c r="E109" i="1" s="1"/>
  <c r="E95" i="1"/>
  <c r="E91" i="1"/>
  <c r="E111" i="1" s="1"/>
  <c r="F85" i="1"/>
  <c r="G87" i="1"/>
  <c r="G107" i="1" s="1"/>
  <c r="G89" i="1"/>
  <c r="G109" i="1" s="1"/>
  <c r="F87" i="1"/>
  <c r="F107" i="1" s="1"/>
  <c r="F89" i="1"/>
  <c r="F109" i="1" s="1"/>
  <c r="D87" i="1"/>
  <c r="D85" i="1"/>
  <c r="AJ80" i="4"/>
  <c r="L52" i="1"/>
  <c r="L53" i="1" s="1"/>
  <c r="F86" i="1"/>
  <c r="F106" i="1" s="1"/>
  <c r="I86" i="1"/>
  <c r="G88" i="1"/>
  <c r="G108" i="1" s="1"/>
  <c r="G84" i="1"/>
  <c r="F88" i="1"/>
  <c r="F108" i="1" s="1"/>
  <c r="D84" i="1"/>
  <c r="B81" i="4"/>
  <c r="E88" i="1"/>
  <c r="E108" i="1" s="1"/>
  <c r="G52" i="1"/>
  <c r="G53" i="1" s="1"/>
  <c r="G85" i="1" s="1"/>
  <c r="J4" i="2"/>
  <c r="K4" i="2" s="1"/>
  <c r="K77" i="1"/>
  <c r="K86" i="1"/>
  <c r="K106" i="1" s="1"/>
  <c r="D86" i="1"/>
  <c r="L85" i="1" l="1"/>
  <c r="H91" i="1"/>
  <c r="H89" i="1"/>
  <c r="M87" i="1"/>
  <c r="M107" i="1" s="1"/>
  <c r="K93" i="1"/>
  <c r="K113" i="1" s="1"/>
  <c r="H93" i="1"/>
  <c r="C85" i="1"/>
  <c r="M91" i="1"/>
  <c r="M111" i="1" s="1"/>
  <c r="K87" i="1"/>
  <c r="K107" i="1" s="1"/>
  <c r="M85" i="1"/>
  <c r="C89" i="1"/>
  <c r="I85" i="1"/>
  <c r="F12" i="20"/>
  <c r="F14" i="20" s="1"/>
  <c r="F16" i="20" s="1"/>
  <c r="F17" i="20" s="1"/>
  <c r="F13" i="20"/>
  <c r="F15" i="20" s="1"/>
  <c r="O6" i="20"/>
  <c r="O3" i="20"/>
  <c r="O11" i="20" s="1"/>
  <c r="N11" i="20"/>
  <c r="M12" i="20"/>
  <c r="M14" i="20" s="1"/>
  <c r="M13" i="20"/>
  <c r="M15" i="20" s="1"/>
  <c r="H11" i="20"/>
  <c r="G11" i="20"/>
  <c r="L89" i="1"/>
  <c r="M16" i="20" l="1"/>
  <c r="M17" i="20" s="1"/>
  <c r="H12" i="20"/>
  <c r="H14" i="20" s="1"/>
  <c r="H16" i="20" s="1"/>
  <c r="H17" i="20" s="1"/>
  <c r="H13" i="20"/>
  <c r="H15" i="20" s="1"/>
  <c r="G12" i="20"/>
  <c r="G14" i="20" s="1"/>
  <c r="G13" i="20"/>
  <c r="G15" i="20" s="1"/>
  <c r="N12" i="20"/>
  <c r="N14" i="20" s="1"/>
  <c r="N13" i="20"/>
  <c r="N15" i="20" s="1"/>
  <c r="O12" i="20"/>
  <c r="O14" i="20" s="1"/>
  <c r="O13" i="20"/>
  <c r="O15" i="20" s="1"/>
  <c r="O16" i="20" l="1"/>
  <c r="O17" i="20" s="1"/>
  <c r="G16" i="20"/>
  <c r="G17" i="20" s="1"/>
  <c r="N16" i="20"/>
  <c r="N1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暴击影响(C)：
Final Damage (FD')
= DMG * C * 2.0 + DMG * (1 - C)
= 2DMG C + DMG - DMG C
= DMG C + DMG
= DMG(1 + C)
法术急速影响(H)：
Cast Time (CT)
= Original Cast (OC) / (1 + H)
Final Damage (FD)
= FD' * OC / CT
= FD' * OC / (OC / (1 + H))
= FD'(1 + H)
最终伤害
FD = DMG(1 + C)(1 + H)
最终DPS
DPS = DMG(1 + C)(1 + H)/OC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D00-000001000000}">
      <text>
        <r>
          <rPr>
            <sz val="10"/>
            <color rgb="FF000000"/>
            <rFont val="Arial"/>
            <family val="2"/>
          </rPr>
          <t>用于数据评估</t>
        </r>
      </text>
    </comment>
  </commentList>
</comments>
</file>

<file path=xl/sharedStrings.xml><?xml version="1.0" encoding="utf-8"?>
<sst xmlns="http://schemas.openxmlformats.org/spreadsheetml/2006/main" count="932" uniqueCount="814">
  <si>
    <t>持续时间</t>
  </si>
  <si>
    <t>战士</t>
  </si>
  <si>
    <t>0</t>
  </si>
  <si>
    <t>圣骑士</t>
  </si>
  <si>
    <t>猎人</t>
  </si>
  <si>
    <t>萨满</t>
  </si>
  <si>
    <t>盗贼</t>
  </si>
  <si>
    <t>德鲁伊</t>
  </si>
  <si>
    <t>法师</t>
  </si>
  <si>
    <t>牧师</t>
  </si>
  <si>
    <t>术士</t>
  </si>
  <si>
    <t>物理</t>
  </si>
  <si>
    <t>可暴击</t>
  </si>
  <si>
    <t>格挡，反伤，AOE仇恨</t>
  </si>
  <si>
    <t>可躲闪</t>
  </si>
  <si>
    <t>近战攻击</t>
  </si>
  <si>
    <t>远程攻击</t>
  </si>
  <si>
    <t>盾牌格挡</t>
  </si>
  <si>
    <t>DD</t>
  </si>
  <si>
    <t>阳炎之地</t>
  </si>
  <si>
    <t>秘法震击</t>
  </si>
  <si>
    <t>纷争</t>
  </si>
  <si>
    <t>割伤</t>
  </si>
  <si>
    <t>DOT</t>
  </si>
  <si>
    <t>DH</t>
  </si>
  <si>
    <t>HOT</t>
  </si>
  <si>
    <t>血精灵防御者</t>
  </si>
  <si>
    <t>duration</t>
  </si>
  <si>
    <t>D</t>
  </si>
  <si>
    <t>DPS不够</t>
  </si>
  <si>
    <t>输入</t>
  </si>
  <si>
    <t>simplified</t>
  </si>
  <si>
    <t>DPS合适</t>
  </si>
  <si>
    <t>DPS过高</t>
  </si>
  <si>
    <t>LV1</t>
  </si>
  <si>
    <t>头像,名字</t>
  </si>
  <si>
    <t>称谓</t>
  </si>
  <si>
    <t>点数</t>
  </si>
  <si>
    <t>…………</t>
  </si>
  <si>
    <t>//第一仇恨</t>
  </si>
  <si>
    <t>头像名字</t>
  </si>
  <si>
    <t>普通攻击</t>
  </si>
  <si>
    <t>结果</t>
  </si>
  <si>
    <t>(暴击)</t>
  </si>
  <si>
    <t>丛林守护者</t>
  </si>
  <si>
    <t>剑圣</t>
  </si>
  <si>
    <t>黑暗猎手</t>
  </si>
  <si>
    <t>寒冰法师</t>
  </si>
  <si>
    <t>地缚者</t>
  </si>
  <si>
    <t>流浪剑客</t>
  </si>
  <si>
    <t>异教徒</t>
  </si>
  <si>
    <t>护甲</t>
  </si>
  <si>
    <t>回蓝</t>
  </si>
  <si>
    <t>攻速</t>
  </si>
  <si>
    <t>移速</t>
  </si>
  <si>
    <t>*</t>
  </si>
  <si>
    <t>命中</t>
  </si>
  <si>
    <t>减速</t>
  </si>
  <si>
    <t>割伤(DOT)</t>
  </si>
  <si>
    <t>裂伤</t>
  </si>
  <si>
    <t>荆棘护甲</t>
  </si>
  <si>
    <t>猛击</t>
  </si>
  <si>
    <t>挑战咆哮</t>
  </si>
  <si>
    <t>生命绽放(HOT)</t>
  </si>
  <si>
    <t>物理攻击</t>
  </si>
  <si>
    <t>法术攻击</t>
  </si>
  <si>
    <t>防御</t>
  </si>
  <si>
    <t>其他</t>
  </si>
  <si>
    <t>攻强</t>
  </si>
  <si>
    <t>法爆</t>
  </si>
  <si>
    <t>法术反射</t>
  </si>
  <si>
    <t>暴击</t>
  </si>
  <si>
    <t>急速</t>
  </si>
  <si>
    <t>躲闪率</t>
  </si>
  <si>
    <t>仇恨度</t>
  </si>
  <si>
    <t>生命绽放(DH)</t>
  </si>
  <si>
    <t>格挡率</t>
  </si>
  <si>
    <t>被控制</t>
  </si>
  <si>
    <t>回春术</t>
  </si>
  <si>
    <t>愈合(DH)</t>
  </si>
  <si>
    <t>格挡值</t>
  </si>
  <si>
    <t>受法伤</t>
  </si>
  <si>
    <t>愈合(HOT)</t>
  </si>
  <si>
    <t>受所有伤</t>
  </si>
  <si>
    <t>造成伤害</t>
  </si>
  <si>
    <t>迅捷治愈</t>
  </si>
  <si>
    <t>受治疗</t>
  </si>
  <si>
    <t>宁静</t>
  </si>
  <si>
    <t>闪耀之光</t>
  </si>
  <si>
    <t>盾挡、盾反</t>
  </si>
  <si>
    <t>Creazy</t>
  </si>
  <si>
    <t>传说中的圣光</t>
  </si>
  <si>
    <t>Leejewelry</t>
  </si>
  <si>
    <t>雷洛亚</t>
  </si>
  <si>
    <t>Luckhell</t>
  </si>
  <si>
    <t>Lovingyy</t>
  </si>
  <si>
    <t>Comic</t>
  </si>
  <si>
    <t>爱玥之永恒</t>
  </si>
  <si>
    <t>Hengomaru</t>
  </si>
  <si>
    <t>沉默的容光</t>
  </si>
  <si>
    <t>怀念</t>
  </si>
  <si>
    <t>暗灵之杀手</t>
  </si>
  <si>
    <t>疯刃</t>
  </si>
  <si>
    <t>断章</t>
  </si>
  <si>
    <t>冰棱星雨</t>
  </si>
  <si>
    <t>白瞳阳炎</t>
  </si>
  <si>
    <t>笨笨小懒猫</t>
  </si>
  <si>
    <t>法师、萨满</t>
  </si>
  <si>
    <t>两口子</t>
  </si>
  <si>
    <t>螂琅战天</t>
  </si>
  <si>
    <t>娅菲</t>
  </si>
  <si>
    <t>苍雷</t>
  </si>
  <si>
    <t>星修</t>
  </si>
  <si>
    <t>皮皮</t>
  </si>
  <si>
    <t>爱吃糖的青蛙</t>
  </si>
  <si>
    <t>冰霜冷女寒刺</t>
  </si>
  <si>
    <t>不会杀生</t>
  </si>
  <si>
    <t>寂寞的手</t>
  </si>
  <si>
    <t>十个亿</t>
  </si>
  <si>
    <t>左手的正义</t>
  </si>
  <si>
    <t>迪路亚斯</t>
  </si>
  <si>
    <t>囧啊囧啊囧</t>
  </si>
  <si>
    <t>杀刃</t>
  </si>
  <si>
    <t>等待辰风</t>
  </si>
  <si>
    <t>东瓜</t>
  </si>
  <si>
    <t>開開俽俽</t>
  </si>
  <si>
    <t>书死</t>
  </si>
  <si>
    <t>兄弟我来顶</t>
  </si>
  <si>
    <t>天天拉西</t>
  </si>
  <si>
    <t>兄弟同心</t>
  </si>
  <si>
    <t>闪灵影</t>
  </si>
  <si>
    <t>疯清扬</t>
  </si>
  <si>
    <t>Evst</t>
  </si>
  <si>
    <t>丝拉尼</t>
  </si>
  <si>
    <t>Imnoone</t>
  </si>
  <si>
    <t>兄弟背后有贼</t>
  </si>
  <si>
    <t>兄弟缺德吗</t>
  </si>
  <si>
    <t>冷果冻</t>
  </si>
  <si>
    <t>光之希洛</t>
  </si>
  <si>
    <t>痛觉残留</t>
  </si>
  <si>
    <t>Paraworld</t>
  </si>
  <si>
    <t>Pkizt</t>
  </si>
  <si>
    <t>无法忘记</t>
  </si>
  <si>
    <t>蓝发之月</t>
  </si>
  <si>
    <t>魔女小丫头</t>
  </si>
  <si>
    <t>香浓的冰</t>
  </si>
  <si>
    <t>欣欣可可</t>
  </si>
  <si>
    <t>Xqzhuiyi</t>
  </si>
  <si>
    <t>光又光</t>
  </si>
  <si>
    <t>吴冥鼠辈</t>
  </si>
  <si>
    <t>小兽顾问</t>
  </si>
  <si>
    <t>雅格布布</t>
  </si>
  <si>
    <t>兄弟请叫我神</t>
  </si>
  <si>
    <t>因为爱所以矮</t>
  </si>
  <si>
    <t>肆虐者</t>
  </si>
  <si>
    <t>猪扒饭</t>
  </si>
  <si>
    <t>兄弟小心走火</t>
  </si>
  <si>
    <t>以德伏人</t>
  </si>
  <si>
    <t>Feibei</t>
  </si>
  <si>
    <t>兄弟要奶吗</t>
  </si>
  <si>
    <t>要你命八千</t>
  </si>
  <si>
    <t>野蛮速射</t>
  </si>
  <si>
    <t>法力魔术师</t>
  </si>
  <si>
    <t>追杀</t>
  </si>
  <si>
    <t>潴潴嘟嘟崽</t>
  </si>
  <si>
    <t>孤行天使</t>
  </si>
  <si>
    <t>风王格威赫</t>
  </si>
  <si>
    <t>克磅</t>
  </si>
  <si>
    <t>狂风震天</t>
  </si>
  <si>
    <t>1</t>
  </si>
  <si>
    <t>那一剑的温柔</t>
  </si>
  <si>
    <t>2</t>
  </si>
  <si>
    <t>3</t>
  </si>
  <si>
    <t>4</t>
  </si>
  <si>
    <t>5</t>
  </si>
  <si>
    <t>神圣之新</t>
  </si>
  <si>
    <t>6</t>
  </si>
  <si>
    <t>7</t>
  </si>
  <si>
    <t>小火鸡</t>
  </si>
  <si>
    <t>火蝙蝠</t>
  </si>
  <si>
    <t>人类</t>
  </si>
  <si>
    <t>暗夜精灵</t>
  </si>
  <si>
    <t>兽族</t>
  </si>
  <si>
    <t>船长</t>
  </si>
  <si>
    <t>火枪手</t>
  </si>
  <si>
    <t>奉献（被治疗回蓝）</t>
  </si>
  <si>
    <t>驱邪术(格挡，躲闪以后下次提升伤害)</t>
  </si>
  <si>
    <t>圣佑50%</t>
  </si>
  <si>
    <t>嘲讽</t>
  </si>
  <si>
    <t>巨魔巫医</t>
  </si>
  <si>
    <t>保命</t>
  </si>
  <si>
    <t>恶魔猎手</t>
  </si>
  <si>
    <t>反伤</t>
  </si>
  <si>
    <t>护甲光环</t>
  </si>
  <si>
    <t>血法师</t>
  </si>
  <si>
    <t>概率刷新盾挡</t>
  </si>
  <si>
    <t>破法者</t>
  </si>
  <si>
    <t>山丘之王</t>
  </si>
  <si>
    <t>锤子阿萨斯</t>
  </si>
  <si>
    <t>塞恩德里斯</t>
  </si>
  <si>
    <t>阿克蒙德</t>
  </si>
  <si>
    <t>守望者</t>
  </si>
  <si>
    <t>猛禽德鲁依</t>
  </si>
  <si>
    <t>巫妖</t>
  </si>
  <si>
    <t>信使</t>
  </si>
  <si>
    <t>不死族巫师</t>
  </si>
  <si>
    <t>戴林</t>
  </si>
  <si>
    <t>黑弓</t>
  </si>
  <si>
    <t>萨满祭司</t>
  </si>
  <si>
    <t>阿卡玛</t>
  </si>
  <si>
    <t>法里奥</t>
  </si>
  <si>
    <t>吉安娜</t>
  </si>
  <si>
    <t>巨魔影子牧师</t>
  </si>
  <si>
    <t>古尔丹</t>
  </si>
  <si>
    <t>牛头人酋长</t>
  </si>
  <si>
    <t>白发圣骑士</t>
  </si>
  <si>
    <t>巨魔猎头者</t>
  </si>
  <si>
    <t>灵魂行者</t>
  </si>
  <si>
    <t>森林巨魔</t>
  </si>
  <si>
    <t>牛头人</t>
  </si>
  <si>
    <t>女巫</t>
  </si>
  <si>
    <t>侍僧</t>
  </si>
  <si>
    <t>麦迪文</t>
  </si>
  <si>
    <t>降低CD</t>
  </si>
  <si>
    <t>提升盾挡额外格挡概率</t>
  </si>
  <si>
    <t>提升伤害</t>
  </si>
  <si>
    <t>概率刷新驱邪</t>
  </si>
  <si>
    <t>削弱护甲</t>
  </si>
  <si>
    <t>皮糙肉厚，单体巨大仇恨</t>
  </si>
  <si>
    <t>利爪德鲁依</t>
  </si>
  <si>
    <t>熊形态</t>
  </si>
  <si>
    <t>旅行形态</t>
  </si>
  <si>
    <t>精灵之火</t>
  </si>
  <si>
    <t>回春术（效果不错）</t>
  </si>
  <si>
    <t>群嘲，挫志</t>
  </si>
  <si>
    <t>重殴</t>
  </si>
  <si>
    <t>芒果</t>
  </si>
  <si>
    <t>猛击[打断]</t>
  </si>
  <si>
    <t>[暴击光环]</t>
  </si>
  <si>
    <t>让流血目标立即出血，X伤害</t>
  </si>
  <si>
    <t>芒果提升其伤害X%</t>
  </si>
  <si>
    <t>提升效果</t>
  </si>
  <si>
    <t>延长DOT</t>
  </si>
  <si>
    <t>增加护甲</t>
  </si>
  <si>
    <t>提升仇恨</t>
  </si>
  <si>
    <t>使用后增加闪避</t>
  </si>
  <si>
    <t>被动增加HP上限</t>
  </si>
  <si>
    <t>缓慢治疗，友军防护BUFF</t>
  </si>
  <si>
    <t>植物人形态</t>
  </si>
  <si>
    <t>生命绽放</t>
  </si>
  <si>
    <t>回春</t>
  </si>
  <si>
    <t>大触(目标垂危大迅捷)</t>
  </si>
  <si>
    <t>小迅捷</t>
  </si>
  <si>
    <t>[爪子光环]</t>
  </si>
  <si>
    <t>BUFF和长HOT</t>
  </si>
  <si>
    <t>增加目标闪避</t>
  </si>
  <si>
    <t>延长生命之花、回春、愈合HOT</t>
  </si>
  <si>
    <t>增加X护甲</t>
  </si>
  <si>
    <t>治疗</t>
  </si>
  <si>
    <t>提升最终治疗</t>
  </si>
  <si>
    <t>回春会暴击并提升生命绽放最终暴击</t>
  </si>
  <si>
    <t>大迅捷CD缩短</t>
  </si>
  <si>
    <t>小迅捷保留X%HOT效果</t>
  </si>
  <si>
    <t>大量治疗</t>
  </si>
  <si>
    <t>大圣光</t>
  </si>
  <si>
    <t>小圣光</t>
  </si>
  <si>
    <t>神圣震击</t>
  </si>
  <si>
    <t>神恩</t>
  </si>
  <si>
    <t>道标</t>
  </si>
  <si>
    <t>目标BUFF</t>
  </si>
  <si>
    <t>提升急速</t>
  </si>
  <si>
    <t>降低仇恨</t>
  </si>
  <si>
    <t>提升目标护甲</t>
  </si>
  <si>
    <t>强力治疗</t>
  </si>
  <si>
    <t>概率下一次小圣光瞬发不耗蓝</t>
  </si>
  <si>
    <t>刷新道标</t>
  </si>
  <si>
    <t>降低大小圣光施法时间</t>
  </si>
  <si>
    <t>延长时间</t>
  </si>
  <si>
    <t>群刷，瞬间爆发</t>
  </si>
  <si>
    <t>快疗</t>
  </si>
  <si>
    <t>强疗</t>
  </si>
  <si>
    <t>盾</t>
  </si>
  <si>
    <t>治疗祷言</t>
  </si>
  <si>
    <t>愈合祷言</t>
  </si>
  <si>
    <t>[耐力光环]</t>
  </si>
  <si>
    <t>治疗强度</t>
  </si>
  <si>
    <t>提升吸收</t>
  </si>
  <si>
    <t>赋予极效，重伤目标受到额外极效</t>
  </si>
  <si>
    <t>更多耐力</t>
  </si>
  <si>
    <t>HPS</t>
  </si>
  <si>
    <t>触发瞬发强疗</t>
  </si>
  <si>
    <t>目标受到治疗提升</t>
  </si>
  <si>
    <t>降低施法时间</t>
  </si>
  <si>
    <t>目标HP少于X%则不离开</t>
  </si>
  <si>
    <t>单体伤害，高暴击，低速</t>
  </si>
  <si>
    <t>圣光术</t>
  </si>
  <si>
    <t>治疗术</t>
  </si>
  <si>
    <t>治疗术(AOE)</t>
  </si>
  <si>
    <t>英勇打击</t>
  </si>
  <si>
    <t>撕裂</t>
  </si>
  <si>
    <t>撕裂(DOT)</t>
  </si>
  <si>
    <t>致死打击</t>
  </si>
  <si>
    <t>斩杀</t>
  </si>
  <si>
    <t>拳击</t>
  </si>
  <si>
    <t>黑箭</t>
  </si>
  <si>
    <t>专注</t>
  </si>
  <si>
    <t>冰冻陷阱</t>
  </si>
  <si>
    <t>憎恶/女妖</t>
  </si>
  <si>
    <t>狂暴</t>
  </si>
  <si>
    <t>食尸鬼狂乱</t>
  </si>
  <si>
    <t>生命偷取</t>
  </si>
  <si>
    <t>忠诚仆从</t>
  </si>
  <si>
    <t>自动攻击</t>
  </si>
  <si>
    <t>默认生效间隔</t>
  </si>
  <si>
    <t>interval</t>
  </si>
  <si>
    <t>I</t>
  </si>
  <si>
    <t>单位急速</t>
  </si>
  <si>
    <t>haste</t>
  </si>
  <si>
    <t>H</t>
  </si>
  <si>
    <t>实际生效间隔</t>
  </si>
  <si>
    <t>actual interval</t>
  </si>
  <si>
    <t>AI</t>
  </si>
  <si>
    <t>=</t>
  </si>
  <si>
    <t>I / (1 + H)</t>
  </si>
  <si>
    <t>LV3</t>
  </si>
  <si>
    <t>生效次数</t>
  </si>
  <si>
    <t>tick</t>
  </si>
  <si>
    <t>T</t>
  </si>
  <si>
    <t>D / AI</t>
  </si>
  <si>
    <t>D(1 + H) / I</t>
  </si>
  <si>
    <t>(50~150 + sp * 0.33) / fq + (50~150 + sp * 0.33) * (1 + ias + sh)</t>
  </si>
  <si>
    <t>(40~120 + sp * 1 + ap * 0.31) * (1+ sc) / fq</t>
  </si>
  <si>
    <t>Lacerate</t>
  </si>
  <si>
    <t>BUFF ID</t>
  </si>
  <si>
    <t>(25~75 + ap * 0.3) * (1+ c) / fq + (25~75 + ap * 0.25) * (1+ c) * (1 + ias) / intv</t>
  </si>
  <si>
    <t>类别</t>
  </si>
  <si>
    <t>Lifebloom</t>
  </si>
  <si>
    <t>(35~105 + sp * 0.23) * (1 + sc) * (1 + sh) + (100~300 + sp) * (1.5 + sc) / fq</t>
  </si>
  <si>
    <t>极性</t>
  </si>
  <si>
    <t>Last heal has 50% extra chance</t>
  </si>
  <si>
    <t>施法者</t>
  </si>
  <si>
    <t>Rejuvenation</t>
  </si>
  <si>
    <t>(80~200 + sp) * (1 + sc) * (1 + sh) / intv</t>
  </si>
  <si>
    <t>受害者</t>
  </si>
  <si>
    <t>Regrowth</t>
  </si>
  <si>
    <t>是护盾</t>
  </si>
  <si>
    <t>输出</t>
  </si>
  <si>
    <t>(200~500 + sp * 1.2) * (1 + sc) * (1 + sh) / fq + (100~300 + sp) * (1 + sc) * (1 + sh) / intv</t>
  </si>
  <si>
    <t>周期</t>
  </si>
  <si>
    <t>持续</t>
  </si>
  <si>
    <t>Tranquility</t>
  </si>
  <si>
    <t>(200~400 + sp * 2) * (1 + sc) * (1 + sh) / fq</t>
  </si>
  <si>
    <t>bor</t>
  </si>
  <si>
    <t>fq = cd / dur</t>
  </si>
  <si>
    <t>boe</t>
  </si>
  <si>
    <t>整数</t>
  </si>
  <si>
    <t>i0</t>
  </si>
  <si>
    <t>Flash of Light</t>
  </si>
  <si>
    <t>i1</t>
  </si>
  <si>
    <t>i2</t>
  </si>
  <si>
    <t>(100~250 + sp) * (1.25~1.45 + sc) / fq</t>
  </si>
  <si>
    <t>Holy light 0.05~0.15 extra + flash of light 0.1~0.3 extra</t>
  </si>
  <si>
    <t>实数</t>
  </si>
  <si>
    <t>Holy Light</t>
  </si>
  <si>
    <t>效果ID</t>
  </si>
  <si>
    <t>(200~600 + sp) * (1.05~1.15 + sc) / fq</t>
  </si>
  <si>
    <t>Heal</t>
  </si>
  <si>
    <t>(100~250 + sp * 0.5) * (1 + sc) * (1 + sh) / intv</t>
  </si>
  <si>
    <t>Prayer of Healing</t>
  </si>
  <si>
    <t>(500~1400 + sp) * (1 + sc) * (1 + sh) / fq * factor</t>
  </si>
  <si>
    <t>factor ~= 0.5</t>
  </si>
  <si>
    <t>Shield</t>
  </si>
  <si>
    <t>(200~500 + sp * 2) / fq</t>
  </si>
  <si>
    <t>fq = 10, or 4 if equiped with Benediction</t>
  </si>
  <si>
    <t>Frost Bolt</t>
  </si>
  <si>
    <t>(250~450 + sp) * (1 + sc) * (1 + sh) / fq * (1~1.15)</t>
  </si>
  <si>
    <t>Blizzard</t>
  </si>
  <si>
    <t>(150~250 + sp * 0.2) * (1 + sc) * (1 + sh) * (1~1.15)</t>
  </si>
  <si>
    <t>Storm Lash</t>
  </si>
  <si>
    <t>(sp + ap * (1.1~1.3)) * (1 + sc) * (1 + ias + sh) / fq</t>
  </si>
  <si>
    <t>Earth Shock</t>
  </si>
  <si>
    <t>(150~350 + sp) * (1 + sc) / fq</t>
  </si>
  <si>
    <t>fq = 9 ~ 2</t>
  </si>
  <si>
    <t>Storm Totem</t>
  </si>
  <si>
    <t>(10~30 + sp * 0.1) * (1 + sh + ias) * (1 + sc) * (1.1~2) / fq</t>
  </si>
  <si>
    <t>Pain</t>
  </si>
  <si>
    <t>(100~160 + sp * 0.75) * (1 + sc) * (1 + sh) / intv</t>
  </si>
  <si>
    <t>Marrow Squeeze</t>
  </si>
  <si>
    <t>(100 + sp) * (1 + sc) * (1 + sh) / fq</t>
  </si>
  <si>
    <t>Mind Flay</t>
  </si>
  <si>
    <t>(75~115 + sp * 0.084) * (1 + sc) * (1 + sh)</t>
  </si>
  <si>
    <t>Death</t>
  </si>
  <si>
    <t>(maxhp * 0.1 + sp * 0.44) / fq</t>
  </si>
  <si>
    <t>LV5</t>
  </si>
  <si>
    <t>LV5+装备</t>
  </si>
  <si>
    <t>寒冰箭</t>
  </si>
  <si>
    <t>初始攻击强度*</t>
  </si>
  <si>
    <t>致死</t>
  </si>
  <si>
    <t>英勇打击（提升攻速）</t>
  </si>
  <si>
    <t>击倒(打断)</t>
  </si>
  <si>
    <t>挫志</t>
  </si>
  <si>
    <t>[物理攻击光环]</t>
  </si>
  <si>
    <t>强化技能</t>
  </si>
  <si>
    <t>目标受到额外物理暴击</t>
  </si>
  <si>
    <t>提升临界点</t>
  </si>
  <si>
    <t>减速，触发暴击</t>
  </si>
  <si>
    <t>DPS</t>
  </si>
  <si>
    <t>增加伤害</t>
  </si>
  <si>
    <t>暴击触发斩杀</t>
  </si>
  <si>
    <t>流血会暴击</t>
  </si>
  <si>
    <t>提升自身攻击力</t>
  </si>
  <si>
    <t>远程单体，控制</t>
  </si>
  <si>
    <t>稳固(暴击宠物下次暴击)</t>
  </si>
  <si>
    <t>守护(雄鹰, 蝰蛇)</t>
  </si>
  <si>
    <t>胁迫</t>
  </si>
  <si>
    <t>狂暴(宠物仇恨)</t>
  </si>
  <si>
    <t>概率连击</t>
  </si>
  <si>
    <t>提升AP/回蓝</t>
  </si>
  <si>
    <t>对被胁迫的目标伤害提升</t>
  </si>
  <si>
    <t>累积伤害，宠物伤害提升</t>
  </si>
  <si>
    <t>宠物附加伤害</t>
  </si>
  <si>
    <t>同时提升攻速</t>
  </si>
  <si>
    <t>光环，提升友军DPS的</t>
  </si>
  <si>
    <t>风暴打击</t>
  </si>
  <si>
    <t>大地震击</t>
  </si>
  <si>
    <t>净化(进攻防守)</t>
  </si>
  <si>
    <t>风怒TT</t>
  </si>
  <si>
    <t>火舌TT</t>
  </si>
  <si>
    <t>目标DEBUFF</t>
  </si>
  <si>
    <t>概率刷新大地震击且不耗蓝</t>
  </si>
  <si>
    <t>触发几率提升</t>
  </si>
  <si>
    <t>伤害带DOT</t>
  </si>
  <si>
    <t>光环与控制</t>
  </si>
  <si>
    <t>降低怪物仇恨列表2+</t>
  </si>
  <si>
    <t>攻击带被动晕</t>
  </si>
  <si>
    <t>急速光环</t>
  </si>
  <si>
    <t>近战控制，短时间爆发</t>
  </si>
  <si>
    <t>潜行，脱离战斗重置CD</t>
  </si>
  <si>
    <t>邪恶攻击</t>
  </si>
  <si>
    <t>剔骨</t>
  </si>
  <si>
    <t>肾击</t>
  </si>
  <si>
    <t>切割 ，剑舞</t>
  </si>
  <si>
    <t>闷棍</t>
  </si>
  <si>
    <t>偷袭</t>
  </si>
  <si>
    <t>锁喉</t>
  </si>
  <si>
    <t>AOE</t>
  </si>
  <si>
    <t>控制</t>
  </si>
  <si>
    <t>增加昏迷</t>
  </si>
  <si>
    <t>增强伤害，邪恶攻击和剔骨</t>
  </si>
  <si>
    <t>降低法力消耗，邪恶攻击和剔骨</t>
  </si>
  <si>
    <t>受到伤害增加</t>
  </si>
  <si>
    <t>延长持续时间</t>
  </si>
  <si>
    <t>控场，AOE</t>
  </si>
  <si>
    <t>反制[打断][法伤增幅]</t>
  </si>
  <si>
    <t>偷取</t>
  </si>
  <si>
    <t>暴雪</t>
  </si>
  <si>
    <t>冰环</t>
  </si>
  <si>
    <t>羊</t>
  </si>
  <si>
    <t>[智力光环]</t>
  </si>
  <si>
    <t>驱散，自身BUFF</t>
  </si>
  <si>
    <t>冰冷</t>
  </si>
  <si>
    <t>提升寒冷法术伤害</t>
  </si>
  <si>
    <t>降低寒冰箭施法时间</t>
  </si>
  <si>
    <t>扩大范围</t>
  </si>
  <si>
    <t>持续更久，碎裂减速</t>
  </si>
  <si>
    <t>秘法</t>
  </si>
  <si>
    <t>概率冻晕</t>
  </si>
  <si>
    <t>法伤额外增幅</t>
  </si>
  <si>
    <t>更久，概率打不醒</t>
  </si>
  <si>
    <t>更多智力</t>
  </si>
  <si>
    <t>友军回蓝，远程稳定单体</t>
  </si>
  <si>
    <t>鞭子，吸蓝</t>
  </si>
  <si>
    <t>心爆</t>
  </si>
  <si>
    <t>灭</t>
  </si>
  <si>
    <t>痛</t>
  </si>
  <si>
    <t>原地恐惧</t>
  </si>
  <si>
    <t>沉默[打断]</t>
  </si>
  <si>
    <t>法力控制</t>
  </si>
  <si>
    <t>目标有痛则同时恢复友军MP</t>
  </si>
  <si>
    <t>降低法力消耗，自身损毁与CD</t>
  </si>
  <si>
    <t>吸蓝恢复至蓝最少的友军</t>
  </si>
  <si>
    <t>法力燃烧</t>
  </si>
  <si>
    <t>伤害提升</t>
  </si>
  <si>
    <t>刷新心爆</t>
  </si>
  <si>
    <t>迅捷生效</t>
  </si>
  <si>
    <t>暴风雪</t>
  </si>
  <si>
    <t>冰冻新星</t>
  </si>
  <si>
    <t>变形术</t>
  </si>
  <si>
    <t>法术转移</t>
  </si>
  <si>
    <t>智慧导能</t>
  </si>
  <si>
    <t>净化术</t>
  </si>
  <si>
    <t>附魔图腾</t>
  </si>
  <si>
    <t>充能</t>
  </si>
  <si>
    <t>风之优雅</t>
  </si>
  <si>
    <t>突袭</t>
  </si>
  <si>
    <t>剑舞</t>
  </si>
  <si>
    <t>潜行</t>
  </si>
  <si>
    <t>伏击</t>
  </si>
  <si>
    <t>痛苦</t>
  </si>
  <si>
    <t>心爆术</t>
  </si>
  <si>
    <t>精神鞭笞</t>
  </si>
  <si>
    <t>灭杀</t>
  </si>
  <si>
    <t>恐惧</t>
  </si>
  <si>
    <t>属性</t>
  </si>
  <si>
    <t>巫毒瓶</t>
  </si>
  <si>
    <t>初始攻击强度</t>
  </si>
  <si>
    <t>基础伤害</t>
  </si>
  <si>
    <t>生命值</t>
  </si>
  <si>
    <t>伤害骰子数量</t>
  </si>
  <si>
    <t>攻击下限</t>
  </si>
  <si>
    <t>伤害骰子面数</t>
  </si>
  <si>
    <t>攻击上限</t>
  </si>
  <si>
    <t>MI.ap</t>
  </si>
  <si>
    <t>MI.apr</t>
  </si>
  <si>
    <t>MI.life</t>
  </si>
  <si>
    <t>伤害名称</t>
  </si>
  <si>
    <t>暗牧</t>
  </si>
  <si>
    <t>心灵震爆</t>
  </si>
  <si>
    <t>风暴鞭笞</t>
  </si>
  <si>
    <t>闪电图腾</t>
  </si>
  <si>
    <t>A</t>
  </si>
  <si>
    <t>食尸鬼</t>
  </si>
  <si>
    <t>伤害量</t>
  </si>
  <si>
    <t>百分比</t>
  </si>
  <si>
    <t>治疗名称</t>
  </si>
  <si>
    <t>治疗量</t>
  </si>
  <si>
    <t>a</t>
  </si>
  <si>
    <t>b</t>
  </si>
  <si>
    <t>c</t>
  </si>
  <si>
    <t>合计</t>
  </si>
  <si>
    <t>d</t>
  </si>
  <si>
    <t>e</t>
  </si>
  <si>
    <t>f</t>
  </si>
  <si>
    <t>8</t>
  </si>
  <si>
    <t>g</t>
  </si>
  <si>
    <t>9</t>
  </si>
  <si>
    <t>10</t>
  </si>
  <si>
    <t>11</t>
  </si>
  <si>
    <t>12</t>
  </si>
  <si>
    <t>13</t>
  </si>
  <si>
    <t>压制</t>
  </si>
  <si>
    <t>A*</t>
  </si>
  <si>
    <t>Q*</t>
  </si>
  <si>
    <t>Q</t>
  </si>
  <si>
    <t>W*</t>
  </si>
  <si>
    <t>W</t>
  </si>
  <si>
    <t>E*</t>
  </si>
  <si>
    <t>E</t>
  </si>
  <si>
    <t>R*</t>
  </si>
  <si>
    <t>R</t>
  </si>
  <si>
    <t>F*</t>
  </si>
  <si>
    <t>F</t>
  </si>
  <si>
    <t>COST Q*</t>
  </si>
  <si>
    <t>COST Q</t>
  </si>
  <si>
    <t>COST W*</t>
  </si>
  <si>
    <t>COST W</t>
  </si>
  <si>
    <t>COST E*</t>
  </si>
  <si>
    <t>COST E</t>
  </si>
  <si>
    <t>COST R*</t>
  </si>
  <si>
    <t>COST R</t>
  </si>
  <si>
    <t>COST F*</t>
  </si>
  <si>
    <t>COST F</t>
  </si>
  <si>
    <t>DPMS Q*</t>
  </si>
  <si>
    <t>DPMS Q</t>
  </si>
  <si>
    <t>DPMS W*</t>
  </si>
  <si>
    <t>DPMS W</t>
  </si>
  <si>
    <t>DPMS E*</t>
  </si>
  <si>
    <t>DPMS E</t>
  </si>
  <si>
    <t>DPMS R*</t>
  </si>
  <si>
    <t>N/A</t>
  </si>
  <si>
    <t>DPMS R</t>
  </si>
  <si>
    <t>DPMS F*</t>
  </si>
  <si>
    <t>DPMS F</t>
  </si>
  <si>
    <r>
      <rPr>
        <sz val="10"/>
        <color rgb="FF000000"/>
        <rFont val="Trebuchet MS"/>
        <family val="2"/>
      </rPr>
      <t>备注</t>
    </r>
  </si>
  <si>
    <r>
      <rPr>
        <sz val="10"/>
        <color rgb="FF000000"/>
        <rFont val="Trebuchet MS"/>
        <family val="2"/>
      </rPr>
      <t>血精灵防御者</t>
    </r>
  </si>
  <si>
    <r>
      <rPr>
        <sz val="10"/>
        <color rgb="FF000000"/>
        <rFont val="Trebuchet MS"/>
        <family val="2"/>
      </rPr>
      <t>利爪德鲁伊</t>
    </r>
  </si>
  <si>
    <r>
      <rPr>
        <sz val="10"/>
        <color rgb="FF000000"/>
        <rFont val="Trebuchet MS"/>
        <family val="2"/>
      </rPr>
      <t>丛林守护者</t>
    </r>
  </si>
  <si>
    <r>
      <rPr>
        <sz val="10"/>
        <color rgb="FF000000"/>
        <rFont val="Trebuchet MS"/>
        <family val="2"/>
      </rPr>
      <t>圣骑士</t>
    </r>
  </si>
  <si>
    <r>
      <rPr>
        <sz val="10"/>
        <color rgb="FF000000"/>
        <rFont val="Trebuchet MS"/>
        <family val="2"/>
      </rPr>
      <t>牧师</t>
    </r>
  </si>
  <si>
    <r>
      <rPr>
        <sz val="10"/>
        <color rgb="FF000000"/>
        <rFont val="Trebuchet MS"/>
        <family val="2"/>
      </rPr>
      <t>剑圣</t>
    </r>
  </si>
  <si>
    <r>
      <rPr>
        <sz val="10"/>
        <color rgb="FF000000"/>
        <rFont val="Trebuchet MS"/>
        <family val="2"/>
      </rPr>
      <t>黑暗猎手</t>
    </r>
  </si>
  <si>
    <r>
      <rPr>
        <sz val="10"/>
        <color rgb="FF000000"/>
        <rFont val="Trebuchet MS"/>
        <family val="2"/>
      </rPr>
      <t>寒冰法师</t>
    </r>
  </si>
  <si>
    <r>
      <rPr>
        <sz val="10"/>
        <color rgb="FF000000"/>
        <rFont val="Trebuchet MS"/>
        <family val="2"/>
      </rPr>
      <t>地缚者</t>
    </r>
  </si>
  <si>
    <r>
      <rPr>
        <sz val="10"/>
        <color rgb="FF000000"/>
        <rFont val="Trebuchet MS"/>
        <family val="2"/>
      </rPr>
      <t>流浪剑客</t>
    </r>
  </si>
  <si>
    <r>
      <rPr>
        <sz val="10"/>
        <color rgb="FF000000"/>
        <rFont val="Trebuchet MS"/>
        <family val="2"/>
      </rPr>
      <t>异教徒</t>
    </r>
  </si>
  <si>
    <r>
      <rPr>
        <sz val="10"/>
        <rFont val="Trebuchet MS"/>
        <family val="2"/>
      </rPr>
      <t>定位</t>
    </r>
  </si>
  <si>
    <r>
      <rPr>
        <sz val="10"/>
        <color rgb="FF000000"/>
        <rFont val="Trebuchet MS"/>
        <family val="2"/>
      </rPr>
      <t>坦克</t>
    </r>
  </si>
  <si>
    <r>
      <rPr>
        <sz val="10"/>
        <color rgb="FF000000"/>
        <rFont val="Trebuchet MS"/>
        <family val="2"/>
      </rPr>
      <t>治疗</t>
    </r>
  </si>
  <si>
    <r>
      <rPr>
        <sz val="10"/>
        <color rgb="FF000000"/>
        <rFont val="Trebuchet MS"/>
        <family val="2"/>
      </rPr>
      <t>物理近战</t>
    </r>
  </si>
  <si>
    <r>
      <rPr>
        <sz val="10"/>
        <color rgb="FF000000"/>
        <rFont val="Trebuchet MS"/>
        <family val="2"/>
      </rPr>
      <t>物理远程</t>
    </r>
  </si>
  <si>
    <r>
      <rPr>
        <sz val="10"/>
        <color rgb="FF000000"/>
        <rFont val="Trebuchet MS"/>
        <family val="2"/>
      </rPr>
      <t>法术远程</t>
    </r>
  </si>
  <si>
    <r>
      <rPr>
        <sz val="10"/>
        <color rgb="FF000000"/>
        <rFont val="Trebuchet MS"/>
        <family val="2"/>
      </rPr>
      <t>法术中远</t>
    </r>
  </si>
  <si>
    <r>
      <rPr>
        <sz val="10"/>
        <rFont val="Trebuchet MS"/>
        <family val="2"/>
      </rPr>
      <t>初始攻击强度</t>
    </r>
    <r>
      <rPr>
        <sz val="10"/>
        <rFont val="Calibri"/>
        <family val="2"/>
      </rPr>
      <t>*</t>
    </r>
  </si>
  <si>
    <r>
      <rPr>
        <sz val="10"/>
        <rFont val="Trebuchet MS"/>
        <family val="2"/>
      </rPr>
      <t>初始攻击强度</t>
    </r>
  </si>
  <si>
    <r>
      <rPr>
        <sz val="10"/>
        <rFont val="Trebuchet MS"/>
        <family val="2"/>
      </rPr>
      <t>属性成长攻强</t>
    </r>
  </si>
  <si>
    <r>
      <rPr>
        <sz val="10"/>
        <rFont val="Trebuchet MS"/>
        <family val="2"/>
      </rPr>
      <t>装备属性攻强</t>
    </r>
  </si>
  <si>
    <r>
      <rPr>
        <sz val="10"/>
        <rFont val="Trebuchet MS"/>
        <family val="2"/>
      </rPr>
      <t>装备攻强</t>
    </r>
  </si>
  <si>
    <r>
      <rPr>
        <sz val="10"/>
        <rFont val="Trebuchet MS"/>
        <family val="2"/>
      </rPr>
      <t>最大攻强</t>
    </r>
  </si>
  <si>
    <r>
      <rPr>
        <sz val="10"/>
        <rFont val="Trebuchet MS"/>
        <family val="2"/>
      </rPr>
      <t>物理免伤</t>
    </r>
  </si>
  <si>
    <r>
      <rPr>
        <sz val="10"/>
        <rFont val="Trebuchet MS"/>
        <family val="2"/>
      </rPr>
      <t>力量</t>
    </r>
  </si>
  <si>
    <r>
      <rPr>
        <sz val="10"/>
        <rFont val="Trebuchet MS"/>
        <family val="2"/>
      </rPr>
      <t>力量成长</t>
    </r>
  </si>
  <si>
    <r>
      <rPr>
        <sz val="10"/>
        <rFont val="Trebuchet MS"/>
        <family val="2"/>
      </rPr>
      <t>装备力量</t>
    </r>
  </si>
  <si>
    <r>
      <rPr>
        <sz val="10"/>
        <rFont val="Trebuchet MS"/>
        <family val="2"/>
      </rPr>
      <t>初始生命</t>
    </r>
    <r>
      <rPr>
        <sz val="10"/>
        <rFont val="Calibri"/>
        <family val="2"/>
      </rPr>
      <t>*</t>
    </r>
  </si>
  <si>
    <r>
      <rPr>
        <sz val="10"/>
        <rFont val="Trebuchet MS"/>
        <family val="2"/>
      </rPr>
      <t>初始生命</t>
    </r>
  </si>
  <si>
    <r>
      <rPr>
        <sz val="10"/>
        <rFont val="Trebuchet MS"/>
        <family val="2"/>
      </rPr>
      <t>力量成长生命</t>
    </r>
  </si>
  <si>
    <r>
      <rPr>
        <sz val="10"/>
        <rFont val="Trebuchet MS"/>
        <family val="2"/>
      </rPr>
      <t>装备力量生命</t>
    </r>
  </si>
  <si>
    <r>
      <rPr>
        <sz val="10"/>
        <rFont val="Trebuchet MS"/>
        <family val="2"/>
      </rPr>
      <t>装备生命</t>
    </r>
  </si>
  <si>
    <r>
      <rPr>
        <sz val="10"/>
        <rFont val="Trebuchet MS"/>
        <family val="2"/>
      </rPr>
      <t>最大生命</t>
    </r>
  </si>
  <si>
    <r>
      <rPr>
        <sz val="10"/>
        <rFont val="Trebuchet MS"/>
        <family val="2"/>
      </rPr>
      <t>初始格挡率</t>
    </r>
    <r>
      <rPr>
        <sz val="10"/>
        <rFont val="Calibri"/>
        <family val="2"/>
      </rPr>
      <t>*</t>
    </r>
  </si>
  <si>
    <r>
      <rPr>
        <sz val="10"/>
        <rFont val="Trebuchet MS"/>
        <family val="2"/>
      </rPr>
      <t>初始格挡率</t>
    </r>
  </si>
  <si>
    <r>
      <rPr>
        <sz val="10"/>
        <color rgb="FF000000"/>
        <rFont val="Trebuchet MS"/>
        <family val="2"/>
      </rPr>
      <t>力量成长格挡率</t>
    </r>
  </si>
  <si>
    <r>
      <rPr>
        <sz val="10"/>
        <rFont val="Trebuchet MS"/>
        <family val="2"/>
      </rPr>
      <t>装备力量格挡率</t>
    </r>
  </si>
  <si>
    <r>
      <rPr>
        <sz val="10"/>
        <rFont val="Trebuchet MS"/>
        <family val="2"/>
      </rPr>
      <t>装备格挡率</t>
    </r>
  </si>
  <si>
    <r>
      <rPr>
        <sz val="10"/>
        <rFont val="Trebuchet MS"/>
        <family val="2"/>
      </rPr>
      <t>最大格挡率</t>
    </r>
  </si>
  <si>
    <r>
      <rPr>
        <sz val="10"/>
        <rFont val="Trebuchet MS"/>
        <family val="2"/>
      </rPr>
      <t>初始格挡值</t>
    </r>
    <r>
      <rPr>
        <sz val="10"/>
        <rFont val="Calibri"/>
        <family val="2"/>
      </rPr>
      <t>*</t>
    </r>
  </si>
  <si>
    <r>
      <rPr>
        <sz val="10"/>
        <rFont val="Trebuchet MS"/>
        <family val="2"/>
      </rPr>
      <t>初始格挡值</t>
    </r>
  </si>
  <si>
    <r>
      <rPr>
        <sz val="10"/>
        <rFont val="Trebuchet MS"/>
        <family val="2"/>
      </rPr>
      <t>力量成长格挡值</t>
    </r>
  </si>
  <si>
    <r>
      <rPr>
        <sz val="10"/>
        <color rgb="FF000000"/>
        <rFont val="Trebuchet MS"/>
        <family val="2"/>
      </rPr>
      <t>装备力量格挡值</t>
    </r>
  </si>
  <si>
    <r>
      <rPr>
        <sz val="10"/>
        <rFont val="Trebuchet MS"/>
        <family val="2"/>
      </rPr>
      <t>装备格挡值</t>
    </r>
  </si>
  <si>
    <r>
      <rPr>
        <sz val="10"/>
        <rFont val="Trebuchet MS"/>
        <family val="2"/>
      </rPr>
      <t>最大格挡值</t>
    </r>
  </si>
  <si>
    <r>
      <rPr>
        <sz val="10"/>
        <rFont val="Trebuchet MS"/>
        <family val="2"/>
      </rPr>
      <t>敏捷</t>
    </r>
  </si>
  <si>
    <r>
      <rPr>
        <sz val="10"/>
        <rFont val="Trebuchet MS"/>
        <family val="2"/>
      </rPr>
      <t>敏捷成长</t>
    </r>
  </si>
  <si>
    <r>
      <rPr>
        <sz val="10"/>
        <color rgb="FF000000"/>
        <rFont val="Trebuchet MS"/>
        <family val="2"/>
      </rPr>
      <t>装备敏捷</t>
    </r>
  </si>
  <si>
    <r>
      <rPr>
        <sz val="10"/>
        <color rgb="FF000000"/>
        <rFont val="Trebuchet MS"/>
        <family val="2"/>
      </rPr>
      <t>初始暴击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</si>
  <si>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Trebuchet MS"/>
        <family val="2"/>
      </rPr>
      <t>初始暴击</t>
    </r>
  </si>
  <si>
    <r>
      <rPr>
        <sz val="10"/>
        <color rgb="FF000000"/>
        <rFont val="Trebuchet MS"/>
        <family val="2"/>
      </rPr>
      <t>敏捷成长暴击</t>
    </r>
  </si>
  <si>
    <r>
      <rPr>
        <sz val="10"/>
        <color rgb="FF000000"/>
        <rFont val="Trebuchet MS"/>
        <family val="2"/>
      </rPr>
      <t>装备敏捷暴击</t>
    </r>
  </si>
  <si>
    <r>
      <rPr>
        <sz val="10"/>
        <color rgb="FF000000"/>
        <rFont val="Trebuchet MS"/>
        <family val="2"/>
      </rPr>
      <t>装备暴击</t>
    </r>
  </si>
  <si>
    <r>
      <rPr>
        <sz val="10"/>
        <color rgb="FF000000"/>
        <rFont val="Trebuchet MS"/>
        <family val="2"/>
      </rPr>
      <t>最大暴击</t>
    </r>
  </si>
  <si>
    <r>
      <rPr>
        <sz val="10"/>
        <color rgb="FF000000"/>
        <rFont val="Trebuchet MS"/>
        <family val="2"/>
      </rPr>
      <t>初始躲闪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</si>
  <si>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Trebuchet MS"/>
        <family val="2"/>
      </rPr>
      <t>初始躲闪</t>
    </r>
  </si>
  <si>
    <r>
      <rPr>
        <sz val="10"/>
        <color rgb="FF000000"/>
        <rFont val="Trebuchet MS"/>
        <family val="2"/>
      </rPr>
      <t>敏捷成长躲闪</t>
    </r>
  </si>
  <si>
    <r>
      <rPr>
        <sz val="10"/>
        <color rgb="FF000000"/>
        <rFont val="Trebuchet MS"/>
        <family val="2"/>
      </rPr>
      <t>装备敏捷躲闪</t>
    </r>
  </si>
  <si>
    <r>
      <rPr>
        <sz val="10"/>
        <color rgb="FF000000"/>
        <rFont val="Trebuchet MS"/>
        <family val="2"/>
      </rPr>
      <t>装备躲闪</t>
    </r>
  </si>
  <si>
    <r>
      <rPr>
        <sz val="10"/>
        <color rgb="FF000000"/>
        <rFont val="Trebuchet MS"/>
        <family val="2"/>
      </rPr>
      <t>最大躲闪</t>
    </r>
  </si>
  <si>
    <r>
      <rPr>
        <sz val="10"/>
        <color rgb="FF000000"/>
        <rFont val="Trebuchet MS"/>
        <family val="2"/>
      </rPr>
      <t>初始攻击间隔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</si>
  <si>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Trebuchet MS"/>
        <family val="2"/>
      </rPr>
      <t>初始每秒攻击次数</t>
    </r>
  </si>
  <si>
    <r>
      <rPr>
        <sz val="10"/>
        <color rgb="FF000000"/>
        <rFont val="Trebuchet MS"/>
        <family val="2"/>
      </rPr>
      <t>初始攻速</t>
    </r>
  </si>
  <si>
    <r>
      <rPr>
        <sz val="10"/>
        <color rgb="FF000000"/>
        <rFont val="Trebuchet MS"/>
        <family val="2"/>
      </rPr>
      <t>敏捷成长攻速</t>
    </r>
  </si>
  <si>
    <r>
      <rPr>
        <sz val="10"/>
        <color rgb="FF000000"/>
        <rFont val="Trebuchet MS"/>
        <family val="2"/>
      </rPr>
      <t>装备敏捷攻速</t>
    </r>
  </si>
  <si>
    <r>
      <rPr>
        <sz val="10"/>
        <color rgb="FF000000"/>
        <rFont val="Trebuchet MS"/>
        <family val="2"/>
      </rPr>
      <t>装备攻速</t>
    </r>
  </si>
  <si>
    <r>
      <rPr>
        <sz val="10"/>
        <color rgb="FF000000"/>
        <rFont val="Trebuchet MS"/>
        <family val="2"/>
      </rPr>
      <t>最大攻速</t>
    </r>
  </si>
  <si>
    <r>
      <rPr>
        <sz val="10"/>
        <color rgb="FF000000"/>
        <rFont val="Trebuchet MS"/>
        <family val="2"/>
      </rPr>
      <t>最大每秒攻击次数</t>
    </r>
  </si>
  <si>
    <r>
      <rPr>
        <sz val="10"/>
        <color rgb="FF000000"/>
        <rFont val="Trebuchet MS"/>
        <family val="2"/>
      </rPr>
      <t>智力</t>
    </r>
  </si>
  <si>
    <r>
      <rPr>
        <sz val="10"/>
        <color rgb="FF000000"/>
        <rFont val="Trebuchet MS"/>
        <family val="2"/>
      </rPr>
      <t>智力成长</t>
    </r>
  </si>
  <si>
    <r>
      <rPr>
        <sz val="10"/>
        <color rgb="FF000000"/>
        <rFont val="Trebuchet MS"/>
        <family val="2"/>
      </rPr>
      <t>装备智力</t>
    </r>
  </si>
  <si>
    <r>
      <rPr>
        <sz val="10"/>
        <rFont val="Trebuchet MS"/>
        <family val="2"/>
      </rPr>
      <t>初始法力</t>
    </r>
    <r>
      <rPr>
        <sz val="10"/>
        <rFont val="Calibri"/>
        <family val="2"/>
      </rPr>
      <t>*</t>
    </r>
  </si>
  <si>
    <r>
      <rPr>
        <sz val="10"/>
        <rFont val="Trebuchet MS"/>
        <family val="2"/>
      </rPr>
      <t>初始法力</t>
    </r>
  </si>
  <si>
    <r>
      <rPr>
        <sz val="10"/>
        <rFont val="Trebuchet MS"/>
        <family val="2"/>
      </rPr>
      <t>智力成长法力</t>
    </r>
  </si>
  <si>
    <r>
      <rPr>
        <sz val="10"/>
        <rFont val="Trebuchet MS"/>
        <family val="2"/>
      </rPr>
      <t>装备智力法力</t>
    </r>
  </si>
  <si>
    <r>
      <rPr>
        <sz val="10"/>
        <rFont val="Trebuchet MS"/>
        <family val="2"/>
      </rPr>
      <t>装备法力</t>
    </r>
  </si>
  <si>
    <r>
      <rPr>
        <sz val="10"/>
        <rFont val="Trebuchet MS"/>
        <family val="2"/>
      </rPr>
      <t>最大法力</t>
    </r>
  </si>
  <si>
    <r>
      <rPr>
        <sz val="10"/>
        <color rgb="FF000000"/>
        <rFont val="Trebuchet MS"/>
        <family val="2"/>
      </rPr>
      <t>初始法术强度</t>
    </r>
  </si>
  <si>
    <r>
      <rPr>
        <sz val="10"/>
        <color rgb="FF000000"/>
        <rFont val="Trebuchet MS"/>
        <family val="2"/>
      </rPr>
      <t>智力成长法强</t>
    </r>
  </si>
  <si>
    <r>
      <rPr>
        <sz val="10"/>
        <color rgb="FF000000"/>
        <rFont val="Trebuchet MS"/>
        <family val="2"/>
      </rPr>
      <t>装备智力法强</t>
    </r>
  </si>
  <si>
    <r>
      <rPr>
        <sz val="10"/>
        <color rgb="FF000000"/>
        <rFont val="Trebuchet MS"/>
        <family val="2"/>
      </rPr>
      <t>装备法强</t>
    </r>
  </si>
  <si>
    <r>
      <rPr>
        <sz val="10"/>
        <color rgb="FF000000"/>
        <rFont val="Trebuchet MS"/>
        <family val="2"/>
      </rPr>
      <t>最大法强</t>
    </r>
  </si>
  <si>
    <r>
      <rPr>
        <sz val="10"/>
        <color rgb="FF000000"/>
        <rFont val="Trebuchet MS"/>
        <family val="2"/>
      </rPr>
      <t>初始法术暴击</t>
    </r>
  </si>
  <si>
    <r>
      <rPr>
        <sz val="10"/>
        <color rgb="FF000000"/>
        <rFont val="Trebuchet MS"/>
        <family val="2"/>
      </rPr>
      <t>智力成长法爆</t>
    </r>
  </si>
  <si>
    <r>
      <rPr>
        <sz val="10"/>
        <color rgb="FF000000"/>
        <rFont val="Trebuchet MS"/>
        <family val="2"/>
      </rPr>
      <t>装备智力法爆</t>
    </r>
  </si>
  <si>
    <r>
      <rPr>
        <sz val="10"/>
        <color rgb="FF000000"/>
        <rFont val="Trebuchet MS"/>
        <family val="2"/>
      </rPr>
      <t>装备法爆</t>
    </r>
  </si>
  <si>
    <r>
      <rPr>
        <sz val="10"/>
        <color rgb="FF000000"/>
        <rFont val="Trebuchet MS"/>
        <family val="2"/>
      </rPr>
      <t>最大法术暴击</t>
    </r>
  </si>
  <si>
    <r>
      <rPr>
        <sz val="10"/>
        <color rgb="FF000000"/>
        <rFont val="Trebuchet MS"/>
        <family val="2"/>
      </rPr>
      <t>初始法术急速</t>
    </r>
  </si>
  <si>
    <r>
      <rPr>
        <sz val="10"/>
        <color rgb="FF000000"/>
        <rFont val="Trebuchet MS"/>
        <family val="2"/>
      </rPr>
      <t>智力成长急速</t>
    </r>
  </si>
  <si>
    <r>
      <rPr>
        <sz val="10"/>
        <color rgb="FF000000"/>
        <rFont val="Trebuchet MS"/>
        <family val="2"/>
      </rPr>
      <t>装备智力急速</t>
    </r>
  </si>
  <si>
    <r>
      <rPr>
        <sz val="10"/>
        <color rgb="FF000000"/>
        <rFont val="Trebuchet MS"/>
        <family val="2"/>
      </rPr>
      <t>装备急速</t>
    </r>
  </si>
  <si>
    <r>
      <rPr>
        <sz val="10"/>
        <color rgb="FF000000"/>
        <rFont val="Trebuchet MS"/>
        <family val="2"/>
      </rPr>
      <t>最大法术急速</t>
    </r>
  </si>
  <si>
    <r>
      <rPr>
        <sz val="10"/>
        <color rgb="FF000000"/>
        <rFont val="Trebuchet MS"/>
        <family val="2"/>
      </rPr>
      <t>初始法力回复</t>
    </r>
    <r>
      <rPr>
        <sz val="10"/>
        <color rgb="FF000000"/>
        <rFont val="Calibri"/>
        <family val="2"/>
      </rPr>
      <t>*</t>
    </r>
  </si>
  <si>
    <r>
      <rPr>
        <sz val="10"/>
        <color rgb="FF000000"/>
        <rFont val="Trebuchet MS"/>
        <family val="2"/>
      </rPr>
      <t>初始法力回复</t>
    </r>
  </si>
  <si>
    <r>
      <rPr>
        <sz val="10"/>
        <color rgb="FF000000"/>
        <rFont val="Trebuchet MS"/>
        <family val="2"/>
      </rPr>
      <t>智力成长回蓝</t>
    </r>
  </si>
  <si>
    <r>
      <rPr>
        <sz val="10"/>
        <color rgb="FF000000"/>
        <rFont val="Trebuchet MS"/>
        <family val="2"/>
      </rPr>
      <t>装备智力回蓝</t>
    </r>
  </si>
  <si>
    <r>
      <rPr>
        <sz val="10"/>
        <color rgb="FF000000"/>
        <rFont val="Trebuchet MS"/>
        <family val="2"/>
      </rPr>
      <t>装备回蓝</t>
    </r>
  </si>
  <si>
    <r>
      <rPr>
        <sz val="10"/>
        <color rgb="FF000000"/>
        <rFont val="Trebuchet MS"/>
        <family val="2"/>
      </rPr>
      <t>最大回蓝</t>
    </r>
  </si>
  <si>
    <r>
      <rPr>
        <sz val="10"/>
        <color rgb="FF000000"/>
        <rFont val="Trebuchet MS"/>
        <family val="2"/>
      </rPr>
      <t>攻击者命中</t>
    </r>
  </si>
  <si>
    <r>
      <rPr>
        <sz val="10"/>
        <color rgb="FF000000"/>
        <rFont val="Trebuchet MS"/>
        <family val="2"/>
      </rPr>
      <t>攻击者暴击</t>
    </r>
  </si>
  <si>
    <r>
      <rPr>
        <sz val="10"/>
        <color rgb="FF000000"/>
        <rFont val="Trebuchet MS"/>
        <family val="2"/>
      </rPr>
      <t>防御者躲闪</t>
    </r>
  </si>
  <si>
    <r>
      <rPr>
        <sz val="10"/>
        <color rgb="FF000000"/>
        <rFont val="Trebuchet MS"/>
        <family val="2"/>
      </rPr>
      <t>防御者格挡</t>
    </r>
  </si>
  <si>
    <r>
      <rPr>
        <sz val="10"/>
        <color rgb="FF000000"/>
        <rFont val="Trebuchet MS"/>
        <family val="2"/>
      </rPr>
      <t>圆桌和</t>
    </r>
  </si>
  <si>
    <r>
      <rPr>
        <sz val="10"/>
        <color rgb="FF000000"/>
        <rFont val="Trebuchet MS"/>
        <family val="2"/>
      </rPr>
      <t>概率</t>
    </r>
  </si>
  <si>
    <r>
      <rPr>
        <sz val="10"/>
        <color rgb="FF000000"/>
        <rFont val="Trebuchet MS"/>
        <family val="2"/>
      </rPr>
      <t>躲闪</t>
    </r>
  </si>
  <si>
    <r>
      <rPr>
        <sz val="10"/>
        <color rgb="FF000000"/>
        <rFont val="Trebuchet MS"/>
        <family val="2"/>
      </rPr>
      <t>格挡</t>
    </r>
  </si>
  <si>
    <r>
      <rPr>
        <sz val="10"/>
        <color rgb="FF000000"/>
        <rFont val="Trebuchet MS"/>
        <family val="2"/>
      </rPr>
      <t>命中</t>
    </r>
  </si>
  <si>
    <r>
      <rPr>
        <sz val="10"/>
        <color rgb="FF000000"/>
        <rFont val="Trebuchet MS"/>
        <family val="2"/>
      </rPr>
      <t>暴击</t>
    </r>
  </si>
  <si>
    <r>
      <rPr>
        <sz val="10"/>
        <color rgb="FF000000"/>
        <rFont val="Verdana"/>
        <family val="2"/>
      </rPr>
      <t>血精灵防御者</t>
    </r>
  </si>
  <si>
    <r>
      <rPr>
        <sz val="10"/>
        <color rgb="FF000000"/>
        <rFont val="Verdana"/>
        <family val="2"/>
      </rPr>
      <t>阳炎风暴</t>
    </r>
  </si>
  <si>
    <r>
      <rPr>
        <sz val="10"/>
        <color rgb="FF000000"/>
        <rFont val="Verdana"/>
        <family val="2"/>
      </rPr>
      <t>秘法震击</t>
    </r>
  </si>
  <si>
    <r>
      <rPr>
        <sz val="10"/>
        <color rgb="FF000000"/>
        <rFont val="Verdana"/>
        <family val="2"/>
      </rPr>
      <t>利爪德鲁依</t>
    </r>
  </si>
  <si>
    <r>
      <rPr>
        <sz val="10"/>
        <color rgb="FF000000"/>
        <rFont val="Verdana"/>
        <family val="2"/>
      </rPr>
      <t>丛林守护者</t>
    </r>
  </si>
  <si>
    <r>
      <rPr>
        <sz val="10"/>
        <color rgb="FF000000"/>
        <rFont val="Verdana"/>
        <family val="2"/>
      </rPr>
      <t>圣骑士</t>
    </r>
  </si>
  <si>
    <r>
      <rPr>
        <sz val="10"/>
        <color rgb="FF000000"/>
        <rFont val="Verdana"/>
        <family val="2"/>
      </rPr>
      <t>牧师</t>
    </r>
  </si>
  <si>
    <r>
      <rPr>
        <sz val="10"/>
        <color rgb="FF000000"/>
        <rFont val="Verdana"/>
        <family val="2"/>
      </rPr>
      <t>剑圣</t>
    </r>
  </si>
  <si>
    <r>
      <rPr>
        <sz val="10"/>
        <color rgb="FF000000"/>
        <rFont val="Verdana"/>
        <family val="2"/>
      </rPr>
      <t>黑暗猎手</t>
    </r>
  </si>
  <si>
    <r>
      <rPr>
        <sz val="10"/>
        <color rgb="FF000000"/>
        <rFont val="Verdana"/>
        <family val="2"/>
      </rPr>
      <t>寒冰法师</t>
    </r>
  </si>
  <si>
    <r>
      <rPr>
        <sz val="10"/>
        <color rgb="FF000000"/>
        <rFont val="Verdana"/>
        <family val="2"/>
      </rPr>
      <t>地缚者</t>
    </r>
  </si>
  <si>
    <r>
      <rPr>
        <sz val="10"/>
        <color rgb="FF000000"/>
        <rFont val="Verdana"/>
        <family val="2"/>
      </rPr>
      <t>流浪剑客</t>
    </r>
  </si>
  <si>
    <r>
      <rPr>
        <sz val="10"/>
        <color rgb="FF000000"/>
        <rFont val="Verdana"/>
        <family val="2"/>
      </rPr>
      <t>异教徒</t>
    </r>
  </si>
  <si>
    <r>
      <rPr>
        <sz val="10"/>
        <color rgb="FF000000"/>
        <rFont val="Trebuchet MS"/>
        <family val="2"/>
      </rPr>
      <t>挡率</t>
    </r>
  </si>
  <si>
    <r>
      <rPr>
        <sz val="10"/>
        <color rgb="FF000000"/>
        <rFont val="Trebuchet MS"/>
        <family val="2"/>
      </rPr>
      <t>闪避</t>
    </r>
  </si>
  <si>
    <r>
      <rPr>
        <sz val="10"/>
        <color rgb="FF000000"/>
        <rFont val="Trebuchet MS"/>
        <family val="2"/>
      </rPr>
      <t>法反</t>
    </r>
  </si>
  <si>
    <r>
      <rPr>
        <sz val="10"/>
        <color rgb="FF000000"/>
        <rFont val="Trebuchet MS"/>
        <family val="2"/>
      </rPr>
      <t>仇减</t>
    </r>
  </si>
  <si>
    <r>
      <rPr>
        <sz val="10"/>
        <color rgb="FF000000"/>
        <rFont val="Trebuchet MS"/>
        <family val="2"/>
      </rPr>
      <t>昏迷</t>
    </r>
  </si>
  <si>
    <r>
      <rPr>
        <sz val="10"/>
        <color rgb="FF000000"/>
        <rFont val="Trebuchet MS"/>
        <family val="2"/>
      </rPr>
      <t>打断</t>
    </r>
  </si>
  <si>
    <r>
      <rPr>
        <sz val="10"/>
        <color rgb="FF000000"/>
        <rFont val="Trebuchet MS"/>
        <family val="2"/>
      </rPr>
      <t>攻驱</t>
    </r>
  </si>
  <si>
    <r>
      <rPr>
        <sz val="10"/>
        <color rgb="FF000000"/>
        <rFont val="Trebuchet MS"/>
        <family val="2"/>
      </rPr>
      <t>防驱</t>
    </r>
  </si>
  <si>
    <r>
      <rPr>
        <sz val="10"/>
        <color rgb="FF000000"/>
        <rFont val="Trebuchet MS"/>
        <family val="2"/>
      </rPr>
      <t>护甲</t>
    </r>
  </si>
  <si>
    <r>
      <rPr>
        <sz val="10"/>
        <color rgb="FF000000"/>
        <rFont val="Trebuchet MS"/>
        <family val="2"/>
      </rPr>
      <t>免伤</t>
    </r>
  </si>
  <si>
    <r>
      <rPr>
        <sz val="10"/>
        <color rgb="FF000000"/>
        <rFont val="Trebuchet MS"/>
        <family val="2"/>
      </rPr>
      <t>吸收</t>
    </r>
  </si>
  <si>
    <r>
      <rPr>
        <sz val="10"/>
        <color rgb="FF000000"/>
        <rFont val="Trebuchet MS"/>
        <family val="2"/>
      </rPr>
      <t>吸血</t>
    </r>
  </si>
  <si>
    <r>
      <rPr>
        <sz val="10"/>
        <color rgb="FF000000"/>
        <rFont val="Trebuchet MS"/>
        <family val="2"/>
      </rPr>
      <t>生命</t>
    </r>
  </si>
  <si>
    <r>
      <rPr>
        <sz val="10"/>
        <color rgb="FF000000"/>
        <rFont val="Trebuchet MS"/>
        <family val="2"/>
      </rPr>
      <t>暴率</t>
    </r>
  </si>
  <si>
    <r>
      <rPr>
        <sz val="10"/>
        <color rgb="FF000000"/>
        <rFont val="Trebuchet MS"/>
        <family val="2"/>
      </rPr>
      <t>增疗</t>
    </r>
  </si>
  <si>
    <r>
      <rPr>
        <sz val="10"/>
        <color rgb="FF000000"/>
        <rFont val="Trebuchet MS"/>
        <family val="2"/>
      </rPr>
      <t>回蓝</t>
    </r>
  </si>
  <si>
    <r>
      <rPr>
        <sz val="10"/>
        <color rgb="FF000000"/>
        <rFont val="Trebuchet MS"/>
        <family val="2"/>
      </rPr>
      <t>攻速</t>
    </r>
  </si>
  <si>
    <r>
      <rPr>
        <sz val="10"/>
        <color rgb="FF000000"/>
        <rFont val="Trebuchet MS"/>
        <family val="2"/>
      </rPr>
      <t>法速</t>
    </r>
  </si>
  <si>
    <r>
      <rPr>
        <sz val="10"/>
        <color rgb="FF000000"/>
        <rFont val="Trebuchet MS"/>
        <family val="2"/>
      </rPr>
      <t>物攻</t>
    </r>
  </si>
  <si>
    <r>
      <rPr>
        <sz val="10"/>
        <color rgb="FF000000"/>
        <rFont val="Trebuchet MS"/>
        <family val="2"/>
      </rPr>
      <t>移速</t>
    </r>
  </si>
  <si>
    <r>
      <rPr>
        <sz val="10"/>
        <color rgb="FF000000"/>
        <rFont val="Trebuchet MS"/>
        <family val="2"/>
      </rPr>
      <t>造伤</t>
    </r>
  </si>
  <si>
    <r>
      <rPr>
        <sz val="10"/>
        <color rgb="FF000000"/>
        <rFont val="Trebuchet MS"/>
        <family val="2"/>
      </rPr>
      <t>破甲</t>
    </r>
  </si>
  <si>
    <r>
      <rPr>
        <sz val="10"/>
        <color rgb="FF000000"/>
        <rFont val="Trebuchet MS"/>
        <family val="2"/>
      </rPr>
      <t>降攻</t>
    </r>
  </si>
  <si>
    <r>
      <rPr>
        <sz val="10"/>
        <color rgb="FF000000"/>
        <rFont val="Trebuchet MS"/>
        <family val="2"/>
      </rPr>
      <t>减速</t>
    </r>
  </si>
  <si>
    <r>
      <rPr>
        <sz val="10"/>
        <color rgb="FF000000"/>
        <rFont val="Trebuchet MS"/>
        <family val="2"/>
      </rPr>
      <t>减疗</t>
    </r>
  </si>
  <si>
    <r>
      <rPr>
        <sz val="10"/>
        <color rgb="FF000000"/>
        <rFont val="Trebuchet MS"/>
        <family val="2"/>
      </rPr>
      <t>魔抗</t>
    </r>
  </si>
  <si>
    <r>
      <rPr>
        <sz val="10"/>
        <color rgb="FF000000"/>
        <rFont val="Trebuchet MS"/>
        <family val="2"/>
      </rPr>
      <t>盾牌格挡</t>
    </r>
  </si>
  <si>
    <r>
      <rPr>
        <sz val="10"/>
        <color rgb="FF000000"/>
        <rFont val="Trebuchet MS"/>
        <family val="2"/>
      </rPr>
      <t>阳炎风暴</t>
    </r>
  </si>
  <si>
    <r>
      <rPr>
        <sz val="10"/>
        <color rgb="FF000000"/>
        <rFont val="Trebuchet MS"/>
        <family val="2"/>
      </rPr>
      <t>秘法震击</t>
    </r>
  </si>
  <si>
    <r>
      <rPr>
        <sz val="10"/>
        <color rgb="FF000000"/>
        <rFont val="Trebuchet MS"/>
        <family val="2"/>
      </rPr>
      <t>纷争</t>
    </r>
  </si>
  <si>
    <r>
      <rPr>
        <sz val="10"/>
        <color rgb="FF000000"/>
        <rFont val="Trebuchet MS"/>
        <family val="2"/>
      </rPr>
      <t>辛多雷之盾</t>
    </r>
  </si>
  <si>
    <r>
      <rPr>
        <sz val="10"/>
        <color rgb="FF000000"/>
        <rFont val="Trebuchet MS"/>
        <family val="2"/>
      </rPr>
      <t>防御光环</t>
    </r>
  </si>
  <si>
    <r>
      <rPr>
        <sz val="10"/>
        <color rgb="FF000000"/>
        <rFont val="Trebuchet MS"/>
        <family val="2"/>
      </rPr>
      <t>狂犬病</t>
    </r>
  </si>
  <si>
    <r>
      <rPr>
        <sz val="10"/>
        <color rgb="FF000000"/>
        <rFont val="Trebuchet MS"/>
        <family val="2"/>
      </rPr>
      <t>裂伤</t>
    </r>
  </si>
  <si>
    <r>
      <rPr>
        <sz val="10"/>
        <color rgb="FF000000"/>
        <rFont val="Trebuchet MS"/>
        <family val="2"/>
      </rPr>
      <t>啃食</t>
    </r>
  </si>
  <si>
    <r>
      <rPr>
        <sz val="10"/>
        <color rgb="FF000000"/>
        <rFont val="Trebuchet MS"/>
        <family val="2"/>
      </rPr>
      <t>自然反射</t>
    </r>
  </si>
  <si>
    <r>
      <rPr>
        <sz val="10"/>
        <color rgb="FF000000"/>
        <rFont val="Trebuchet MS"/>
        <family val="2"/>
      </rPr>
      <t>挑战咆哮</t>
    </r>
  </si>
  <si>
    <r>
      <rPr>
        <sz val="10"/>
        <color rgb="FF000000"/>
        <rFont val="Trebuchet MS"/>
        <family val="2"/>
      </rPr>
      <t>野兽光环</t>
    </r>
  </si>
  <si>
    <r>
      <rPr>
        <sz val="10"/>
        <color rgb="FF000000"/>
        <rFont val="Trebuchet MS"/>
        <family val="2"/>
      </rPr>
      <t>生命绽放</t>
    </r>
  </si>
  <si>
    <r>
      <rPr>
        <sz val="10"/>
        <color rgb="FF000000"/>
        <rFont val="Trebuchet MS"/>
        <family val="2"/>
      </rPr>
      <t>回春术</t>
    </r>
  </si>
  <si>
    <r>
      <rPr>
        <sz val="10"/>
        <color rgb="FF000000"/>
        <rFont val="Trebuchet MS"/>
        <family val="2"/>
      </rPr>
      <t>愈合</t>
    </r>
  </si>
  <si>
    <r>
      <rPr>
        <sz val="10"/>
        <color rgb="FF000000"/>
        <rFont val="Trebuchet MS"/>
        <family val="2"/>
      </rPr>
      <t>迅捷治愈</t>
    </r>
  </si>
  <si>
    <r>
      <rPr>
        <sz val="10"/>
        <color rgb="FF000000"/>
        <rFont val="Trebuchet MS"/>
        <family val="2"/>
      </rPr>
      <t>宁静</t>
    </r>
  </si>
  <si>
    <r>
      <rPr>
        <sz val="10"/>
        <color rgb="FF000000"/>
        <rFont val="Trebuchet MS"/>
        <family val="2"/>
      </rPr>
      <t>闪耀之光</t>
    </r>
  </si>
  <si>
    <r>
      <rPr>
        <sz val="10"/>
        <color rgb="FF000000"/>
        <rFont val="Trebuchet MS"/>
        <family val="2"/>
      </rPr>
      <t>圣光术</t>
    </r>
  </si>
  <si>
    <r>
      <rPr>
        <sz val="10"/>
        <color rgb="FF000000"/>
        <rFont val="Trebuchet MS"/>
        <family val="2"/>
      </rPr>
      <t>神圣震击</t>
    </r>
  </si>
  <si>
    <r>
      <rPr>
        <sz val="10"/>
        <color rgb="FF000000"/>
        <rFont val="Trebuchet MS"/>
        <family val="2"/>
      </rPr>
      <t>神恩</t>
    </r>
  </si>
  <si>
    <r>
      <rPr>
        <sz val="10"/>
        <color rgb="FF000000"/>
        <rFont val="Trebuchet MS"/>
        <family val="2"/>
      </rPr>
      <t>圣光印记</t>
    </r>
  </si>
  <si>
    <r>
      <rPr>
        <sz val="10"/>
        <color rgb="FF000000"/>
        <rFont val="Trebuchet MS"/>
        <family val="2"/>
      </rPr>
      <t>医疗术</t>
    </r>
  </si>
  <si>
    <r>
      <rPr>
        <sz val="10"/>
        <color rgb="FF000000"/>
        <rFont val="Trebuchet MS"/>
        <family val="2"/>
      </rPr>
      <t>驱散魔法</t>
    </r>
  </si>
  <si>
    <r>
      <rPr>
        <sz val="10"/>
        <color rgb="FF000000"/>
        <rFont val="Trebuchet MS"/>
        <family val="2"/>
      </rPr>
      <t>护盾术</t>
    </r>
  </si>
  <si>
    <r>
      <rPr>
        <sz val="10"/>
        <color rgb="FF000000"/>
        <rFont val="Trebuchet MS"/>
        <family val="2"/>
      </rPr>
      <t>愈合祷言</t>
    </r>
  </si>
  <si>
    <r>
      <rPr>
        <sz val="10"/>
        <color rgb="FF000000"/>
        <rFont val="Trebuchet MS"/>
        <family val="2"/>
      </rPr>
      <t>治疗祷言</t>
    </r>
  </si>
  <si>
    <r>
      <rPr>
        <sz val="10"/>
        <color rgb="FF000000"/>
        <rFont val="Trebuchet MS"/>
        <family val="2"/>
      </rPr>
      <t>韧性光环</t>
    </r>
  </si>
  <si>
    <r>
      <rPr>
        <sz val="10"/>
        <color rgb="FF000000"/>
        <rFont val="Trebuchet MS"/>
        <family val="2"/>
      </rPr>
      <t>英勇打击</t>
    </r>
  </si>
  <si>
    <r>
      <rPr>
        <sz val="10"/>
        <color rgb="FF000000"/>
        <rFont val="Trebuchet MS"/>
        <family val="2"/>
      </rPr>
      <t>撕裂</t>
    </r>
  </si>
  <si>
    <r>
      <rPr>
        <sz val="10"/>
        <color rgb="FF000000"/>
        <rFont val="Trebuchet MS"/>
        <family val="2"/>
      </rPr>
      <t>压制</t>
    </r>
  </si>
  <si>
    <r>
      <rPr>
        <sz val="10"/>
        <color rgb="FF000000"/>
        <rFont val="Trebuchet MS"/>
        <family val="2"/>
      </rPr>
      <t>致死打击</t>
    </r>
  </si>
  <si>
    <r>
      <rPr>
        <sz val="10"/>
        <color rgb="FF000000"/>
        <rFont val="Trebuchet MS"/>
        <family val="2"/>
      </rPr>
      <t>斩杀</t>
    </r>
  </si>
  <si>
    <r>
      <rPr>
        <sz val="10"/>
        <color rgb="FF000000"/>
        <rFont val="Trebuchet MS"/>
        <family val="2"/>
      </rPr>
      <t>勇气光环</t>
    </r>
  </si>
  <si>
    <r>
      <rPr>
        <sz val="10"/>
        <color rgb="FF000000"/>
        <rFont val="Trebuchet MS"/>
        <family val="2"/>
      </rPr>
      <t>黑箭</t>
    </r>
  </si>
  <si>
    <r>
      <rPr>
        <sz val="10"/>
        <color rgb="FF000000"/>
        <rFont val="Trebuchet MS"/>
        <family val="2"/>
      </rPr>
      <t>专注</t>
    </r>
  </si>
  <si>
    <r>
      <rPr>
        <sz val="10"/>
        <color rgb="FF000000"/>
        <rFont val="Trebuchet MS"/>
        <family val="2"/>
      </rPr>
      <t>冰冻陷阱</t>
    </r>
  </si>
  <si>
    <r>
      <rPr>
        <sz val="10"/>
        <color rgb="FF000000"/>
        <rFont val="Trebuchet MS"/>
        <family val="2"/>
      </rPr>
      <t>憎恶</t>
    </r>
    <r>
      <rPr>
        <sz val="10"/>
        <color rgb="FF000000"/>
        <rFont val="Calibri"/>
        <family val="2"/>
      </rPr>
      <t>/</t>
    </r>
    <r>
      <rPr>
        <sz val="10"/>
        <color rgb="FF000000"/>
        <rFont val="Trebuchet MS"/>
        <family val="2"/>
      </rPr>
      <t>女妖</t>
    </r>
  </si>
  <si>
    <r>
      <rPr>
        <sz val="10"/>
        <color rgb="FF000000"/>
        <rFont val="Trebuchet MS"/>
        <family val="2"/>
      </rPr>
      <t>死亡契约</t>
    </r>
  </si>
  <si>
    <r>
      <rPr>
        <sz val="10"/>
        <color rgb="FF000000"/>
        <rFont val="Trebuchet MS"/>
        <family val="2"/>
      </rPr>
      <t>食尸鬼狂乱</t>
    </r>
  </si>
  <si>
    <r>
      <rPr>
        <sz val="10"/>
        <color rgb="FF000000"/>
        <rFont val="Trebuchet MS"/>
        <family val="2"/>
      </rPr>
      <t>生命偷取</t>
    </r>
  </si>
  <si>
    <r>
      <rPr>
        <sz val="10"/>
        <color rgb="FF000000"/>
        <rFont val="Trebuchet MS"/>
        <family val="2"/>
      </rPr>
      <t>邪能灌注</t>
    </r>
  </si>
  <si>
    <r>
      <rPr>
        <sz val="10"/>
        <color rgb="FF000000"/>
        <rFont val="Trebuchet MS"/>
        <family val="2"/>
      </rPr>
      <t>自动攻击</t>
    </r>
  </si>
  <si>
    <r>
      <rPr>
        <sz val="10"/>
        <color rgb="FF000000"/>
        <rFont val="Trebuchet MS"/>
        <family val="2"/>
      </rPr>
      <t>寒冰箭</t>
    </r>
  </si>
  <si>
    <r>
      <rPr>
        <sz val="10"/>
        <color rgb="FF000000"/>
        <rFont val="Trebuchet MS"/>
        <family val="2"/>
      </rPr>
      <t>暴风雪</t>
    </r>
  </si>
  <si>
    <r>
      <rPr>
        <sz val="10"/>
        <color rgb="FF000000"/>
        <rFont val="Trebuchet MS"/>
        <family val="2"/>
      </rPr>
      <t>冰冻新星</t>
    </r>
  </si>
  <si>
    <r>
      <rPr>
        <sz val="10"/>
        <color rgb="FF000000"/>
        <rFont val="Trebuchet MS"/>
        <family val="2"/>
      </rPr>
      <t>变形术</t>
    </r>
  </si>
  <si>
    <r>
      <rPr>
        <sz val="10"/>
        <color rgb="FF000000"/>
        <rFont val="Trebuchet MS"/>
        <family val="2"/>
      </rPr>
      <t>法术转移</t>
    </r>
  </si>
  <si>
    <r>
      <rPr>
        <sz val="10"/>
        <color rgb="FF000000"/>
        <rFont val="Trebuchet MS"/>
        <family val="2"/>
      </rPr>
      <t>智慧导能</t>
    </r>
  </si>
  <si>
    <r>
      <rPr>
        <sz val="10"/>
        <color rgb="FF000000"/>
        <rFont val="Trebuchet MS"/>
        <family val="2"/>
      </rPr>
      <t>风暴打击</t>
    </r>
  </si>
  <si>
    <r>
      <rPr>
        <sz val="10"/>
        <color rgb="FF000000"/>
        <rFont val="Trebuchet MS"/>
        <family val="2"/>
      </rPr>
      <t>大地震击</t>
    </r>
  </si>
  <si>
    <r>
      <rPr>
        <sz val="10"/>
        <color rgb="FF000000"/>
        <rFont val="Trebuchet MS"/>
        <family val="2"/>
      </rPr>
      <t>净化术</t>
    </r>
  </si>
  <si>
    <r>
      <rPr>
        <sz val="10"/>
        <color rgb="FF000000"/>
        <rFont val="Trebuchet MS"/>
        <family val="2"/>
      </rPr>
      <t>附魔图腾</t>
    </r>
  </si>
  <si>
    <r>
      <rPr>
        <sz val="10"/>
        <color rgb="FF000000"/>
        <rFont val="Trebuchet MS"/>
        <family val="2"/>
      </rPr>
      <t>充能</t>
    </r>
  </si>
  <si>
    <r>
      <rPr>
        <sz val="10"/>
        <color rgb="FF000000"/>
        <rFont val="Trebuchet MS"/>
        <family val="2"/>
      </rPr>
      <t>风之优雅</t>
    </r>
  </si>
  <si>
    <r>
      <rPr>
        <sz val="10"/>
        <color rgb="FF000000"/>
        <rFont val="Trebuchet MS"/>
        <family val="2"/>
      </rPr>
      <t>邪恶攻击</t>
    </r>
  </si>
  <si>
    <r>
      <rPr>
        <sz val="10"/>
        <color rgb="FF000000"/>
        <rFont val="Trebuchet MS"/>
        <family val="2"/>
      </rPr>
      <t>剔骨</t>
    </r>
  </si>
  <si>
    <r>
      <rPr>
        <sz val="10"/>
        <color rgb="FF000000"/>
        <rFont val="Trebuchet MS"/>
        <family val="2"/>
      </rPr>
      <t>突袭</t>
    </r>
  </si>
  <si>
    <r>
      <rPr>
        <sz val="10"/>
        <color rgb="FF000000"/>
        <rFont val="Trebuchet MS"/>
        <family val="2"/>
      </rPr>
      <t>剑舞</t>
    </r>
  </si>
  <si>
    <r>
      <rPr>
        <sz val="10"/>
        <color rgb="FF000000"/>
        <rFont val="Trebuchet MS"/>
        <family val="2"/>
      </rPr>
      <t>潜行</t>
    </r>
  </si>
  <si>
    <r>
      <rPr>
        <sz val="10"/>
        <color rgb="FF000000"/>
        <rFont val="Trebuchet MS"/>
        <family val="2"/>
      </rPr>
      <t>闷棍</t>
    </r>
  </si>
  <si>
    <r>
      <rPr>
        <sz val="10"/>
        <color rgb="FF000000"/>
        <rFont val="Trebuchet MS"/>
        <family val="2"/>
      </rPr>
      <t>伏击</t>
    </r>
  </si>
  <si>
    <r>
      <rPr>
        <sz val="10"/>
        <color rgb="FF000000"/>
        <rFont val="Trebuchet MS"/>
        <family val="2"/>
      </rPr>
      <t>锁喉</t>
    </r>
  </si>
  <si>
    <r>
      <rPr>
        <sz val="10"/>
        <color rgb="FF000000"/>
        <rFont val="Trebuchet MS"/>
        <family val="2"/>
      </rPr>
      <t>暗言字：痛</t>
    </r>
  </si>
  <si>
    <r>
      <rPr>
        <sz val="10"/>
        <color rgb="FF000000"/>
        <rFont val="Trebuchet MS"/>
        <family val="2"/>
      </rPr>
      <t>精髓榨取</t>
    </r>
  </si>
  <si>
    <r>
      <rPr>
        <sz val="10"/>
        <color rgb="FF000000"/>
        <rFont val="Trebuchet MS"/>
        <family val="2"/>
      </rPr>
      <t>精神鞭笞</t>
    </r>
  </si>
  <si>
    <r>
      <rPr>
        <sz val="10"/>
        <color rgb="FF000000"/>
        <rFont val="Trebuchet MS"/>
        <family val="2"/>
      </rPr>
      <t>暗言字：死</t>
    </r>
  </si>
  <si>
    <r>
      <rPr>
        <sz val="10"/>
        <color rgb="FF000000"/>
        <rFont val="Trebuchet MS"/>
        <family val="2"/>
      </rPr>
      <t>暗言字：惧</t>
    </r>
  </si>
  <si>
    <t>Attribtue</t>
  </si>
  <si>
    <t>Base AGI</t>
  </si>
  <si>
    <t>Base Attack Interval</t>
  </si>
  <si>
    <t>Base Attack</t>
  </si>
  <si>
    <t>Base Critical Chance</t>
  </si>
  <si>
    <t>Attack Bonus</t>
  </si>
  <si>
    <t>Attack Speed Bonus</t>
  </si>
  <si>
    <t>Critical Bonus</t>
  </si>
  <si>
    <t>IAS</t>
  </si>
  <si>
    <t>Const</t>
  </si>
  <si>
    <t>cvalue</t>
  </si>
  <si>
    <t>avalue</t>
  </si>
  <si>
    <t>agi attack speed</t>
  </si>
  <si>
    <t>agi critical</t>
  </si>
  <si>
    <t>Attacks Per second</t>
  </si>
  <si>
    <t>Base Attribute</t>
  </si>
  <si>
    <t>Critical Damage</t>
  </si>
  <si>
    <t>Agi Bonus</t>
  </si>
  <si>
    <t>Agi</t>
  </si>
  <si>
    <t>AP</t>
  </si>
  <si>
    <t>Crit</t>
  </si>
  <si>
    <t>Final Agi</t>
  </si>
  <si>
    <t>Agi IAS</t>
  </si>
  <si>
    <t>Agi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</si>
</sst>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color rgb="FF000000"/>
      <name val="Trebuchet MS"/>
      <family val="2"/>
    </font>
    <font>
      <sz val="10"/>
      <name val="Arial"/>
      <family val="2"/>
    </font>
    <font>
      <b/>
      <sz val="10"/>
      <color rgb="FF9900FF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mbria"/>
      <family val="1"/>
    </font>
    <font>
      <sz val="11"/>
      <color rgb="FFFF0000"/>
      <name val="宋体"/>
      <family val="3"/>
      <charset val="134"/>
    </font>
    <font>
      <sz val="10"/>
      <name val="Trebuchet MS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b/>
      <sz val="10"/>
      <color rgb="FFFF00FF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980000"/>
      <name val="Calibri"/>
      <family val="2"/>
    </font>
    <font>
      <b/>
      <sz val="10"/>
      <color rgb="FFFF0000"/>
      <name val="Calibri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0504D"/>
        <bgColor rgb="FFC0504D"/>
      </patternFill>
    </fill>
    <fill>
      <patternFill patternType="solid">
        <fgColor rgb="FFF9CB9C"/>
        <bgColor rgb="FFF9CB9C"/>
      </patternFill>
    </fill>
    <fill>
      <patternFill patternType="solid">
        <fgColor rgb="FF92CDDC"/>
        <bgColor rgb="FF92CDDC"/>
      </patternFill>
    </fill>
    <fill>
      <patternFill patternType="solid">
        <fgColor rgb="FF31859B"/>
        <bgColor rgb="FF31859B"/>
      </patternFill>
    </fill>
    <fill>
      <patternFill patternType="solid">
        <fgColor rgb="FFA5A5A5"/>
        <bgColor rgb="FFA5A5A5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60"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4" fillId="4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1" fillId="10" borderId="0" xfId="0" applyFont="1" applyFill="1" applyAlignment="1">
      <alignment vertical="center"/>
    </xf>
    <xf numFmtId="0" fontId="8" fillId="2" borderId="0" xfId="0" applyFont="1" applyFill="1" applyAlignment="1">
      <alignment wrapText="1"/>
    </xf>
    <xf numFmtId="0" fontId="1" fillId="9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11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9" fontId="9" fillId="0" borderId="0" xfId="0" applyNumberFormat="1" applyFont="1" applyAlignment="1">
      <alignment horizontal="left" vertical="center" wrapText="1"/>
    </xf>
    <xf numFmtId="0" fontId="9" fillId="12" borderId="0" xfId="0" applyFont="1" applyFill="1" applyAlignment="1">
      <alignment horizontal="left" vertical="center" wrapText="1"/>
    </xf>
    <xf numFmtId="0" fontId="1" fillId="13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6" fillId="0" borderId="0" xfId="0" applyFont="1" applyAlignment="1">
      <alignment wrapText="1"/>
    </xf>
    <xf numFmtId="0" fontId="4" fillId="16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4" fillId="20" borderId="0" xfId="0" applyFont="1" applyFill="1" applyAlignment="1">
      <alignment wrapText="1"/>
    </xf>
    <xf numFmtId="0" fontId="4" fillId="19" borderId="0" xfId="0" applyFont="1" applyFill="1" applyAlignment="1">
      <alignment wrapText="1"/>
    </xf>
    <xf numFmtId="0" fontId="4" fillId="21" borderId="0" xfId="0" applyFont="1" applyFill="1" applyAlignment="1">
      <alignment wrapText="1"/>
    </xf>
    <xf numFmtId="0" fontId="9" fillId="22" borderId="0" xfId="0" applyFont="1" applyFill="1" applyAlignment="1">
      <alignment horizontal="left" vertical="center" wrapText="1"/>
    </xf>
    <xf numFmtId="0" fontId="1" fillId="24" borderId="0" xfId="0" applyFont="1" applyFill="1" applyAlignment="1">
      <alignment vertical="center"/>
    </xf>
    <xf numFmtId="10" fontId="4" fillId="16" borderId="0" xfId="0" applyNumberFormat="1" applyFont="1" applyFill="1" applyAlignment="1">
      <alignment wrapText="1"/>
    </xf>
    <xf numFmtId="0" fontId="1" fillId="25" borderId="0" xfId="0" applyFont="1" applyFill="1" applyAlignment="1">
      <alignment vertical="center"/>
    </xf>
    <xf numFmtId="0" fontId="1" fillId="26" borderId="0" xfId="0" applyFont="1" applyFill="1" applyAlignment="1">
      <alignment vertical="center"/>
    </xf>
    <xf numFmtId="0" fontId="13" fillId="0" borderId="0" xfId="0" applyFont="1" applyAlignment="1">
      <alignment wrapText="1"/>
    </xf>
    <xf numFmtId="10" fontId="4" fillId="20" borderId="0" xfId="0" applyNumberFormat="1" applyFont="1" applyFill="1" applyAlignment="1">
      <alignment wrapText="1"/>
    </xf>
    <xf numFmtId="10" fontId="4" fillId="19" borderId="0" xfId="0" applyNumberFormat="1" applyFont="1" applyFill="1" applyAlignment="1">
      <alignment wrapText="1"/>
    </xf>
    <xf numFmtId="10" fontId="4" fillId="21" borderId="0" xfId="0" applyNumberFormat="1" applyFont="1" applyFill="1" applyAlignment="1">
      <alignment wrapText="1"/>
    </xf>
    <xf numFmtId="0" fontId="7" fillId="0" borderId="0" xfId="0" applyFont="1" applyAlignment="1">
      <alignment wrapText="1"/>
    </xf>
    <xf numFmtId="0" fontId="7" fillId="16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7" fillId="20" borderId="0" xfId="0" applyFont="1" applyFill="1" applyAlignment="1">
      <alignment wrapText="1"/>
    </xf>
    <xf numFmtId="0" fontId="7" fillId="19" borderId="0" xfId="0" applyFont="1" applyFill="1" applyAlignment="1">
      <alignment wrapText="1"/>
    </xf>
    <xf numFmtId="0" fontId="7" fillId="21" borderId="0" xfId="0" applyFont="1" applyFill="1" applyAlignment="1">
      <alignment wrapText="1"/>
    </xf>
    <xf numFmtId="0" fontId="14" fillId="16" borderId="0" xfId="0" applyFont="1" applyFill="1" applyAlignment="1">
      <alignment wrapText="1"/>
    </xf>
    <xf numFmtId="0" fontId="14" fillId="20" borderId="0" xfId="0" applyFont="1" applyFill="1" applyAlignment="1">
      <alignment wrapText="1"/>
    </xf>
    <xf numFmtId="0" fontId="13" fillId="30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14" fillId="19" borderId="0" xfId="0" applyFont="1" applyFill="1" applyAlignment="1">
      <alignment wrapText="1"/>
    </xf>
    <xf numFmtId="0" fontId="14" fillId="21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15" fillId="0" borderId="0" xfId="0" applyFont="1" applyAlignment="1">
      <alignment horizontal="left" vertical="center"/>
    </xf>
    <xf numFmtId="4" fontId="15" fillId="6" borderId="0" xfId="0" applyNumberFormat="1" applyFont="1" applyFill="1" applyAlignment="1">
      <alignment horizontal="left" vertical="center"/>
    </xf>
    <xf numFmtId="4" fontId="15" fillId="7" borderId="0" xfId="0" applyNumberFormat="1" applyFont="1" applyFill="1" applyAlignment="1">
      <alignment horizontal="left" vertical="center"/>
    </xf>
    <xf numFmtId="4" fontId="15" fillId="8" borderId="0" xfId="0" applyNumberFormat="1" applyFont="1" applyFill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4" fontId="15" fillId="0" borderId="0" xfId="0" applyNumberFormat="1" applyFont="1" applyAlignment="1">
      <alignment horizontal="left" vertical="center"/>
    </xf>
    <xf numFmtId="0" fontId="16" fillId="23" borderId="0" xfId="0" applyFont="1" applyFill="1" applyAlignment="1">
      <alignment horizontal="left" vertical="center"/>
    </xf>
    <xf numFmtId="4" fontId="15" fillId="23" borderId="0" xfId="0" applyNumberFormat="1" applyFont="1" applyFill="1" applyAlignment="1">
      <alignment horizontal="right" vertical="center"/>
    </xf>
    <xf numFmtId="4" fontId="17" fillId="23" borderId="0" xfId="0" applyNumberFormat="1" applyFont="1" applyFill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6" fillId="18" borderId="0" xfId="0" applyFont="1" applyFill="1" applyAlignment="1">
      <alignment horizontal="left" vertical="center"/>
    </xf>
    <xf numFmtId="4" fontId="15" fillId="18" borderId="0" xfId="0" applyNumberFormat="1" applyFont="1" applyFill="1" applyAlignment="1">
      <alignment horizontal="right" vertical="center"/>
    </xf>
    <xf numFmtId="0" fontId="16" fillId="6" borderId="0" xfId="0" applyFont="1" applyFill="1" applyAlignment="1">
      <alignment horizontal="left" vertical="center"/>
    </xf>
    <xf numFmtId="4" fontId="16" fillId="6" borderId="0" xfId="0" applyNumberFormat="1" applyFont="1" applyFill="1" applyAlignment="1">
      <alignment horizontal="right" vertical="center"/>
    </xf>
    <xf numFmtId="4" fontId="15" fillId="6" borderId="0" xfId="0" applyNumberFormat="1" applyFont="1" applyFill="1" applyAlignment="1">
      <alignment horizontal="right" vertical="center"/>
    </xf>
    <xf numFmtId="4" fontId="18" fillId="6" borderId="0" xfId="0" applyNumberFormat="1" applyFont="1" applyFill="1" applyAlignment="1">
      <alignment horizontal="right" vertical="center"/>
    </xf>
    <xf numFmtId="0" fontId="16" fillId="31" borderId="0" xfId="0" applyFont="1" applyFill="1" applyAlignment="1">
      <alignment horizontal="left" vertical="center"/>
    </xf>
    <xf numFmtId="4" fontId="15" fillId="31" borderId="0" xfId="0" applyNumberFormat="1" applyFont="1" applyFill="1" applyAlignment="1">
      <alignment horizontal="right" vertical="center"/>
    </xf>
    <xf numFmtId="4" fontId="18" fillId="0" borderId="0" xfId="0" applyNumberFormat="1" applyFont="1" applyAlignment="1">
      <alignment horizontal="right" vertical="center"/>
    </xf>
    <xf numFmtId="0" fontId="16" fillId="28" borderId="0" xfId="0" applyFont="1" applyFill="1" applyAlignment="1">
      <alignment horizontal="left" vertical="center"/>
    </xf>
    <xf numFmtId="4" fontId="15" fillId="28" borderId="0" xfId="0" applyNumberFormat="1" applyFont="1" applyFill="1" applyAlignment="1">
      <alignment horizontal="right" vertical="center"/>
    </xf>
    <xf numFmtId="4" fontId="16" fillId="0" borderId="0" xfId="0" applyNumberFormat="1" applyFont="1" applyAlignment="1">
      <alignment horizontal="right" vertical="center"/>
    </xf>
    <xf numFmtId="4" fontId="15" fillId="32" borderId="0" xfId="0" applyNumberFormat="1" applyFont="1" applyFill="1" applyAlignment="1">
      <alignment horizontal="right" vertical="center"/>
    </xf>
    <xf numFmtId="4" fontId="16" fillId="28" borderId="0" xfId="0" applyNumberFormat="1" applyFont="1" applyFill="1" applyAlignment="1">
      <alignment horizontal="right" vertical="center"/>
    </xf>
    <xf numFmtId="4" fontId="16" fillId="31" borderId="0" xfId="0" applyNumberFormat="1" applyFont="1" applyFill="1" applyAlignment="1">
      <alignment horizontal="right" vertical="center"/>
    </xf>
    <xf numFmtId="0" fontId="16" fillId="7" borderId="0" xfId="0" applyFont="1" applyFill="1" applyAlignment="1">
      <alignment horizontal="left" vertical="center"/>
    </xf>
    <xf numFmtId="4" fontId="16" fillId="7" borderId="0" xfId="0" applyNumberFormat="1" applyFont="1" applyFill="1" applyAlignment="1">
      <alignment horizontal="right" vertical="center"/>
    </xf>
    <xf numFmtId="4" fontId="15" fillId="7" borderId="0" xfId="0" applyNumberFormat="1" applyFont="1" applyFill="1" applyAlignment="1">
      <alignment horizontal="right" vertical="center"/>
    </xf>
    <xf numFmtId="0" fontId="15" fillId="7" borderId="0" xfId="0" applyFont="1" applyFill="1" applyAlignment="1">
      <alignment horizontal="left" vertical="center"/>
    </xf>
    <xf numFmtId="0" fontId="15" fillId="27" borderId="0" xfId="0" applyFont="1" applyFill="1" applyAlignment="1">
      <alignment horizontal="left" vertical="center"/>
    </xf>
    <xf numFmtId="0" fontId="17" fillId="27" borderId="0" xfId="0" applyFont="1" applyFill="1" applyAlignment="1">
      <alignment horizontal="left" vertical="center"/>
    </xf>
    <xf numFmtId="4" fontId="15" fillId="27" borderId="0" xfId="0" applyNumberFormat="1" applyFont="1" applyFill="1" applyAlignment="1">
      <alignment horizontal="right" vertical="center"/>
    </xf>
    <xf numFmtId="4" fontId="17" fillId="27" borderId="0" xfId="0" applyNumberFormat="1" applyFont="1" applyFill="1" applyAlignment="1">
      <alignment horizontal="right" vertical="center"/>
    </xf>
    <xf numFmtId="0" fontId="15" fillId="16" borderId="0" xfId="0" applyFont="1" applyFill="1" applyAlignment="1">
      <alignment horizontal="left" vertical="center"/>
    </xf>
    <xf numFmtId="4" fontId="15" fillId="16" borderId="0" xfId="0" applyNumberFormat="1" applyFont="1" applyFill="1" applyAlignment="1">
      <alignment horizontal="right" vertical="center"/>
    </xf>
    <xf numFmtId="4" fontId="16" fillId="16" borderId="0" xfId="0" applyNumberFormat="1" applyFont="1" applyFill="1" applyAlignment="1">
      <alignment horizontal="right" vertical="center"/>
    </xf>
    <xf numFmtId="0" fontId="16" fillId="27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4" fontId="15" fillId="8" borderId="0" xfId="0" applyNumberFormat="1" applyFont="1" applyFill="1" applyAlignment="1">
      <alignment horizontal="right" vertical="center"/>
    </xf>
    <xf numFmtId="4" fontId="16" fillId="8" borderId="0" xfId="0" applyNumberFormat="1" applyFont="1" applyFill="1" applyAlignment="1">
      <alignment horizontal="right" vertical="center"/>
    </xf>
    <xf numFmtId="0" fontId="16" fillId="33" borderId="0" xfId="0" applyFont="1" applyFill="1" applyAlignment="1">
      <alignment horizontal="left" vertical="center"/>
    </xf>
    <xf numFmtId="0" fontId="15" fillId="33" borderId="0" xfId="0" applyFont="1" applyFill="1" applyAlignment="1">
      <alignment horizontal="left" vertical="center"/>
    </xf>
    <xf numFmtId="4" fontId="15" fillId="33" borderId="0" xfId="0" applyNumberFormat="1" applyFont="1" applyFill="1" applyAlignment="1">
      <alignment horizontal="right" vertical="center"/>
    </xf>
    <xf numFmtId="0" fontId="16" fillId="34" borderId="0" xfId="0" applyFont="1" applyFill="1" applyAlignment="1">
      <alignment horizontal="left" vertical="center"/>
    </xf>
    <xf numFmtId="0" fontId="15" fillId="34" borderId="0" xfId="0" applyFont="1" applyFill="1" applyAlignment="1">
      <alignment horizontal="left" vertical="center"/>
    </xf>
    <xf numFmtId="4" fontId="15" fillId="34" borderId="0" xfId="0" applyNumberFormat="1" applyFont="1" applyFill="1" applyAlignment="1">
      <alignment horizontal="right" vertical="center"/>
    </xf>
    <xf numFmtId="4" fontId="18" fillId="32" borderId="0" xfId="0" applyNumberFormat="1" applyFont="1" applyFill="1" applyAlignment="1">
      <alignment horizontal="right" vertical="center"/>
    </xf>
    <xf numFmtId="0" fontId="15" fillId="18" borderId="0" xfId="0" applyFont="1" applyFill="1" applyAlignment="1">
      <alignment horizontal="left" vertical="center"/>
    </xf>
    <xf numFmtId="0" fontId="15" fillId="23" borderId="0" xfId="0" applyFont="1" applyFill="1" applyAlignment="1">
      <alignment horizontal="left" vertical="center"/>
    </xf>
    <xf numFmtId="0" fontId="15" fillId="21" borderId="0" xfId="0" applyFont="1" applyFill="1" applyAlignment="1">
      <alignment horizontal="left" vertical="center"/>
    </xf>
    <xf numFmtId="4" fontId="15" fillId="21" borderId="0" xfId="0" applyNumberFormat="1" applyFont="1" applyFill="1" applyAlignment="1">
      <alignment horizontal="right" vertical="center"/>
    </xf>
    <xf numFmtId="4" fontId="17" fillId="21" borderId="0" xfId="0" applyNumberFormat="1" applyFont="1" applyFill="1" applyAlignment="1">
      <alignment horizontal="right" vertical="center"/>
    </xf>
    <xf numFmtId="0" fontId="15" fillId="35" borderId="0" xfId="0" applyFont="1" applyFill="1" applyAlignment="1">
      <alignment horizontal="left" vertical="center"/>
    </xf>
    <xf numFmtId="4" fontId="15" fillId="35" borderId="0" xfId="0" applyNumberFormat="1" applyFont="1" applyFill="1" applyAlignment="1">
      <alignment horizontal="right" vertical="center"/>
    </xf>
    <xf numFmtId="4" fontId="17" fillId="35" borderId="0" xfId="0" applyNumberFormat="1" applyFont="1" applyFill="1" applyAlignment="1">
      <alignment horizontal="right" vertical="center"/>
    </xf>
    <xf numFmtId="0" fontId="16" fillId="35" borderId="0" xfId="0" applyFont="1" applyFill="1"/>
    <xf numFmtId="0" fontId="16" fillId="0" borderId="0" xfId="0" applyFont="1"/>
    <xf numFmtId="0" fontId="15" fillId="19" borderId="0" xfId="0" applyFont="1" applyFill="1" applyAlignment="1">
      <alignment horizontal="left" vertical="center"/>
    </xf>
    <xf numFmtId="4" fontId="15" fillId="19" borderId="0" xfId="0" applyNumberFormat="1" applyFont="1" applyFill="1" applyAlignment="1">
      <alignment horizontal="right" vertical="center"/>
    </xf>
    <xf numFmtId="0" fontId="15" fillId="29" borderId="0" xfId="0" applyFont="1" applyFill="1" applyAlignment="1">
      <alignment horizontal="left" vertical="center"/>
    </xf>
    <xf numFmtId="4" fontId="15" fillId="29" borderId="0" xfId="0" applyNumberFormat="1" applyFont="1" applyFill="1" applyAlignment="1">
      <alignment horizontal="right" vertic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15" fillId="10" borderId="1" xfId="0" applyFont="1" applyFill="1" applyBorder="1" applyAlignment="1">
      <alignment vertical="center"/>
    </xf>
    <xf numFmtId="0" fontId="15" fillId="10" borderId="2" xfId="0" applyFont="1" applyFill="1" applyBorder="1" applyAlignment="1">
      <alignment vertical="center"/>
    </xf>
    <xf numFmtId="0" fontId="15" fillId="9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5" fillId="13" borderId="2" xfId="0" applyFont="1" applyFill="1" applyBorder="1" applyAlignment="1">
      <alignment vertical="center"/>
    </xf>
    <xf numFmtId="0" fontId="15" fillId="14" borderId="1" xfId="0" applyFont="1" applyFill="1" applyBorder="1" applyAlignment="1">
      <alignment vertical="center"/>
    </xf>
    <xf numFmtId="0" fontId="15" fillId="14" borderId="2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/>
    </xf>
    <xf numFmtId="0" fontId="15" fillId="11" borderId="2" xfId="0" applyFont="1" applyFill="1" applyBorder="1" applyAlignment="1">
      <alignment vertical="center"/>
    </xf>
    <xf numFmtId="0" fontId="15" fillId="15" borderId="1" xfId="0" applyFont="1" applyFill="1" applyBorder="1" applyAlignment="1">
      <alignment vertical="center"/>
    </xf>
    <xf numFmtId="0" fontId="15" fillId="15" borderId="2" xfId="0" applyFont="1" applyFill="1" applyBorder="1" applyAlignment="1">
      <alignment vertical="center"/>
    </xf>
    <xf numFmtId="0" fontId="15" fillId="24" borderId="1" xfId="0" applyFont="1" applyFill="1" applyBorder="1" applyAlignment="1">
      <alignment vertical="center"/>
    </xf>
    <xf numFmtId="0" fontId="15" fillId="24" borderId="2" xfId="0" applyFont="1" applyFill="1" applyBorder="1" applyAlignment="1">
      <alignment vertical="center"/>
    </xf>
    <xf numFmtId="0" fontId="15" fillId="25" borderId="1" xfId="0" applyFont="1" applyFill="1" applyBorder="1" applyAlignment="1">
      <alignment vertical="center"/>
    </xf>
    <xf numFmtId="0" fontId="15" fillId="25" borderId="2" xfId="0" applyFont="1" applyFill="1" applyBorder="1" applyAlignment="1">
      <alignment vertical="center"/>
    </xf>
    <xf numFmtId="0" fontId="15" fillId="26" borderId="1" xfId="0" applyFont="1" applyFill="1" applyBorder="1" applyAlignment="1">
      <alignment vertical="center"/>
    </xf>
    <xf numFmtId="0" fontId="15" fillId="26" borderId="2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1" fillId="0" borderId="0" xfId="0" applyFont="1"/>
    <xf numFmtId="10" fontId="21" fillId="0" borderId="0" xfId="1" applyNumberFormat="1" applyFont="1" applyAlignment="1"/>
    <xf numFmtId="0" fontId="21" fillId="36" borderId="0" xfId="0" applyFont="1" applyFill="1"/>
    <xf numFmtId="0" fontId="21" fillId="37" borderId="0" xfId="0" applyFont="1" applyFill="1"/>
    <xf numFmtId="0" fontId="21" fillId="38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3" fillId="17" borderId="0" xfId="0" applyFont="1" applyFill="1" applyAlignment="1">
      <alignment horizontal="center" wrapText="1"/>
    </xf>
    <xf numFmtId="0" fontId="13" fillId="27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9"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alignment wrapText="1"/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alignment wrapText="1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49</xdr:row>
      <xdr:rowOff>114300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58</xdr:row>
      <xdr:rowOff>133350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E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7"/>
  <sheetViews>
    <sheetView workbookViewId="0">
      <pane ySplit="2" topLeftCell="A3" activePane="bottomLeft" state="frozen"/>
      <selection pane="bottomLeft" activeCell="H34" sqref="H34"/>
    </sheetView>
  </sheetViews>
  <sheetFormatPr defaultColWidth="14.42578125" defaultRowHeight="12.75" x14ac:dyDescent="0.2"/>
  <cols>
    <col min="1" max="1" width="17.140625" style="64" customWidth="1"/>
    <col min="2" max="2" width="8" style="64" customWidth="1"/>
    <col min="3" max="13" width="12.28515625" style="64" customWidth="1"/>
    <col min="14" max="16384" width="14.42578125" style="64"/>
  </cols>
  <sheetData>
    <row r="1" spans="1:13" ht="15" x14ac:dyDescent="0.2">
      <c r="A1" s="60" t="s">
        <v>573</v>
      </c>
      <c r="B1" s="60"/>
      <c r="C1" s="61" t="s">
        <v>574</v>
      </c>
      <c r="D1" s="62" t="s">
        <v>575</v>
      </c>
      <c r="E1" s="63" t="s">
        <v>576</v>
      </c>
      <c r="F1" s="63" t="s">
        <v>577</v>
      </c>
      <c r="G1" s="63" t="s">
        <v>578</v>
      </c>
      <c r="H1" s="61" t="s">
        <v>579</v>
      </c>
      <c r="I1" s="62" t="s">
        <v>580</v>
      </c>
      <c r="J1" s="63" t="s">
        <v>581</v>
      </c>
      <c r="K1" s="61" t="s">
        <v>582</v>
      </c>
      <c r="L1" s="62" t="s">
        <v>583</v>
      </c>
      <c r="M1" s="63" t="s">
        <v>584</v>
      </c>
    </row>
    <row r="2" spans="1:13" ht="15" x14ac:dyDescent="0.2">
      <c r="A2" s="65" t="s">
        <v>585</v>
      </c>
      <c r="B2" s="65"/>
      <c r="C2" s="66" t="s">
        <v>586</v>
      </c>
      <c r="D2" s="66" t="s">
        <v>586</v>
      </c>
      <c r="E2" s="66" t="s">
        <v>587</v>
      </c>
      <c r="F2" s="66" t="s">
        <v>587</v>
      </c>
      <c r="G2" s="66" t="s">
        <v>587</v>
      </c>
      <c r="H2" s="66" t="s">
        <v>588</v>
      </c>
      <c r="I2" s="66" t="s">
        <v>589</v>
      </c>
      <c r="J2" s="66" t="s">
        <v>590</v>
      </c>
      <c r="K2" s="66" t="s">
        <v>591</v>
      </c>
      <c r="L2" s="66" t="s">
        <v>588</v>
      </c>
      <c r="M2" s="66" t="s">
        <v>590</v>
      </c>
    </row>
    <row r="3" spans="1:13" ht="15" x14ac:dyDescent="0.2">
      <c r="A3" s="67" t="s">
        <v>592</v>
      </c>
      <c r="B3" s="67">
        <v>1</v>
      </c>
      <c r="C3" s="68">
        <v>7</v>
      </c>
      <c r="D3" s="68">
        <v>7</v>
      </c>
      <c r="E3" s="68">
        <v>5</v>
      </c>
      <c r="F3" s="68">
        <v>7</v>
      </c>
      <c r="G3" s="68">
        <v>5</v>
      </c>
      <c r="H3" s="69">
        <v>72</v>
      </c>
      <c r="I3" s="69">
        <v>69</v>
      </c>
      <c r="J3" s="68">
        <v>5</v>
      </c>
      <c r="K3" s="69">
        <v>64</v>
      </c>
      <c r="L3" s="69">
        <v>67</v>
      </c>
      <c r="M3" s="68">
        <v>5</v>
      </c>
    </row>
    <row r="4" spans="1:13" ht="15" x14ac:dyDescent="0.2">
      <c r="A4" s="65" t="s">
        <v>593</v>
      </c>
      <c r="B4" s="65"/>
      <c r="C4" s="70">
        <f>C3+C10*$B$3</f>
        <v>31</v>
      </c>
      <c r="D4" s="70">
        <f>D3+D31*$B$3</f>
        <v>32</v>
      </c>
      <c r="E4" s="70">
        <f t="shared" ref="E4:G4" si="0">E3+E54*$B$3</f>
        <v>73</v>
      </c>
      <c r="F4" s="70">
        <f t="shared" si="0"/>
        <v>69</v>
      </c>
      <c r="G4" s="70">
        <f t="shared" si="0"/>
        <v>70</v>
      </c>
      <c r="H4" s="70">
        <f>H3+H10*$B$3</f>
        <v>100</v>
      </c>
      <c r="I4" s="70">
        <f>I3+I31*$B$3</f>
        <v>95</v>
      </c>
      <c r="J4" s="70">
        <f>J3+J54*$B$3</f>
        <v>43</v>
      </c>
      <c r="K4" s="70">
        <f>K3+K10*$B$3</f>
        <v>86</v>
      </c>
      <c r="L4" s="70">
        <f>L3+L31*$B$3</f>
        <v>94</v>
      </c>
      <c r="M4" s="70">
        <f>M3+M54*$B$3</f>
        <v>40</v>
      </c>
    </row>
    <row r="5" spans="1:13" ht="15" x14ac:dyDescent="0.2">
      <c r="A5" s="65" t="s">
        <v>594</v>
      </c>
      <c r="B5" s="65"/>
      <c r="C5" s="70">
        <f t="shared" ref="C5:C6" si="1">C11*$B$3</f>
        <v>40</v>
      </c>
      <c r="D5" s="70">
        <f t="shared" ref="D5:D6" si="2">D32*$B$3</f>
        <v>40</v>
      </c>
      <c r="E5" s="70">
        <f t="shared" ref="E5:G5" si="3">E55*$B$3</f>
        <v>36</v>
      </c>
      <c r="F5" s="70">
        <f t="shared" si="3"/>
        <v>32</v>
      </c>
      <c r="G5" s="70">
        <f t="shared" si="3"/>
        <v>36</v>
      </c>
      <c r="H5" s="70">
        <f t="shared" ref="H5:H6" si="4">H11*$B$3</f>
        <v>40</v>
      </c>
      <c r="I5" s="70">
        <f t="shared" ref="I5:I6" si="5">I32*$B$3</f>
        <v>40</v>
      </c>
      <c r="J5" s="70">
        <f t="shared" ref="J5:J6" si="6">J55*$B$3</f>
        <v>36</v>
      </c>
      <c r="K5" s="70">
        <f t="shared" ref="K5:K6" si="7">K11*$B$3</f>
        <v>24</v>
      </c>
      <c r="L5" s="70">
        <f t="shared" ref="L5:L6" si="8">L32*$B$3</f>
        <v>40</v>
      </c>
      <c r="M5" s="70">
        <f t="shared" ref="M5:M6" si="9">M55*$B$3</f>
        <v>36</v>
      </c>
    </row>
    <row r="6" spans="1:13" ht="15" x14ac:dyDescent="0.2">
      <c r="A6" s="65" t="s">
        <v>595</v>
      </c>
      <c r="B6" s="65"/>
      <c r="C6" s="70">
        <f t="shared" si="1"/>
        <v>90</v>
      </c>
      <c r="D6" s="70">
        <f t="shared" si="2"/>
        <v>40</v>
      </c>
      <c r="E6" s="70">
        <f t="shared" ref="E6:G6" si="10">E56*$B$3</f>
        <v>74</v>
      </c>
      <c r="F6" s="70">
        <f t="shared" si="10"/>
        <v>78</v>
      </c>
      <c r="G6" s="70">
        <f t="shared" si="10"/>
        <v>76</v>
      </c>
      <c r="H6" s="70">
        <f t="shared" si="4"/>
        <v>70</v>
      </c>
      <c r="I6" s="70">
        <f t="shared" si="5"/>
        <v>65</v>
      </c>
      <c r="J6" s="70">
        <f t="shared" si="6"/>
        <v>74</v>
      </c>
      <c r="K6" s="70">
        <f t="shared" si="7"/>
        <v>59</v>
      </c>
      <c r="L6" s="70">
        <f t="shared" si="8"/>
        <v>65</v>
      </c>
      <c r="M6" s="70">
        <f t="shared" si="9"/>
        <v>64</v>
      </c>
    </row>
    <row r="7" spans="1:13" ht="15" x14ac:dyDescent="0.2">
      <c r="A7" s="65" t="s">
        <v>596</v>
      </c>
      <c r="B7" s="65"/>
      <c r="C7" s="70">
        <v>0</v>
      </c>
      <c r="D7" s="70">
        <v>30</v>
      </c>
      <c r="E7" s="70">
        <v>15</v>
      </c>
      <c r="F7" s="70">
        <v>15</v>
      </c>
      <c r="G7" s="70">
        <v>15</v>
      </c>
      <c r="H7" s="70">
        <v>140</v>
      </c>
      <c r="I7" s="70">
        <v>155</v>
      </c>
      <c r="J7" s="70">
        <v>0</v>
      </c>
      <c r="K7" s="70">
        <v>105</v>
      </c>
      <c r="L7" s="70">
        <v>155</v>
      </c>
      <c r="M7" s="70">
        <v>0</v>
      </c>
    </row>
    <row r="8" spans="1:13" ht="15" x14ac:dyDescent="0.2">
      <c r="A8" s="71" t="s">
        <v>597</v>
      </c>
      <c r="B8" s="71"/>
      <c r="C8" s="72">
        <f t="shared" ref="C8:M8" si="11">SUM(C4:C7)</f>
        <v>161</v>
      </c>
      <c r="D8" s="72">
        <f t="shared" si="11"/>
        <v>142</v>
      </c>
      <c r="E8" s="72">
        <f t="shared" si="11"/>
        <v>198</v>
      </c>
      <c r="F8" s="72">
        <f t="shared" si="11"/>
        <v>194</v>
      </c>
      <c r="G8" s="72">
        <f t="shared" si="11"/>
        <v>197</v>
      </c>
      <c r="H8" s="72">
        <f t="shared" si="11"/>
        <v>350</v>
      </c>
      <c r="I8" s="72">
        <f t="shared" si="11"/>
        <v>355</v>
      </c>
      <c r="J8" s="72">
        <f t="shared" si="11"/>
        <v>153</v>
      </c>
      <c r="K8" s="72">
        <f t="shared" si="11"/>
        <v>274</v>
      </c>
      <c r="L8" s="72">
        <f t="shared" si="11"/>
        <v>354</v>
      </c>
      <c r="M8" s="72">
        <f t="shared" si="11"/>
        <v>140</v>
      </c>
    </row>
    <row r="9" spans="1:13" ht="15" x14ac:dyDescent="0.2">
      <c r="A9" s="65" t="s">
        <v>598</v>
      </c>
      <c r="B9" s="65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" ht="15" x14ac:dyDescent="0.2">
      <c r="A10" s="73" t="s">
        <v>599</v>
      </c>
      <c r="B10" s="73"/>
      <c r="C10" s="74">
        <v>24</v>
      </c>
      <c r="D10" s="75">
        <v>22</v>
      </c>
      <c r="E10" s="75">
        <v>17</v>
      </c>
      <c r="F10" s="75">
        <v>22</v>
      </c>
      <c r="G10" s="75">
        <v>15</v>
      </c>
      <c r="H10" s="75">
        <v>28</v>
      </c>
      <c r="I10" s="75">
        <v>18</v>
      </c>
      <c r="J10" s="75">
        <v>15</v>
      </c>
      <c r="K10" s="75">
        <v>22</v>
      </c>
      <c r="L10" s="75">
        <v>19</v>
      </c>
      <c r="M10" s="75">
        <v>18</v>
      </c>
    </row>
    <row r="11" spans="1:13" ht="15" x14ac:dyDescent="0.2">
      <c r="A11" s="73" t="s">
        <v>600</v>
      </c>
      <c r="B11" s="73"/>
      <c r="C11" s="74">
        <v>40</v>
      </c>
      <c r="D11" s="75">
        <v>48</v>
      </c>
      <c r="E11" s="75">
        <v>20</v>
      </c>
      <c r="F11" s="75">
        <v>20</v>
      </c>
      <c r="G11" s="75">
        <v>20</v>
      </c>
      <c r="H11" s="75">
        <v>40</v>
      </c>
      <c r="I11" s="75">
        <v>20</v>
      </c>
      <c r="J11" s="75">
        <v>20</v>
      </c>
      <c r="K11" s="75">
        <v>24</v>
      </c>
      <c r="L11" s="75">
        <v>20</v>
      </c>
      <c r="M11" s="75">
        <v>20</v>
      </c>
    </row>
    <row r="12" spans="1:13" ht="15" x14ac:dyDescent="0.2">
      <c r="A12" s="73" t="s">
        <v>601</v>
      </c>
      <c r="B12" s="73"/>
      <c r="C12" s="75">
        <v>90</v>
      </c>
      <c r="D12" s="75">
        <v>65</v>
      </c>
      <c r="E12" s="75">
        <v>18</v>
      </c>
      <c r="F12" s="75">
        <v>10</v>
      </c>
      <c r="G12" s="75">
        <v>10</v>
      </c>
      <c r="H12" s="75">
        <v>70</v>
      </c>
      <c r="I12" s="75">
        <v>20</v>
      </c>
      <c r="J12" s="75">
        <v>10</v>
      </c>
      <c r="K12" s="75">
        <v>59</v>
      </c>
      <c r="L12" s="75">
        <v>20</v>
      </c>
      <c r="M12" s="76">
        <v>0</v>
      </c>
    </row>
    <row r="13" spans="1:13" ht="15" x14ac:dyDescent="0.2">
      <c r="A13" s="77" t="s">
        <v>602</v>
      </c>
      <c r="B13" s="77">
        <v>10</v>
      </c>
      <c r="C13" s="78">
        <v>1059</v>
      </c>
      <c r="D13" s="78">
        <v>1279</v>
      </c>
      <c r="E13" s="78">
        <v>729</v>
      </c>
      <c r="F13" s="78">
        <v>679</v>
      </c>
      <c r="G13" s="78">
        <v>649</v>
      </c>
      <c r="H13" s="78">
        <v>719</v>
      </c>
      <c r="I13" s="78">
        <v>719</v>
      </c>
      <c r="J13" s="78">
        <v>649</v>
      </c>
      <c r="K13" s="78">
        <v>679</v>
      </c>
      <c r="L13" s="78">
        <v>809</v>
      </c>
      <c r="M13" s="78">
        <v>619</v>
      </c>
    </row>
    <row r="14" spans="1:13" ht="15" x14ac:dyDescent="0.2">
      <c r="A14" s="65" t="s">
        <v>603</v>
      </c>
      <c r="B14" s="65"/>
      <c r="C14" s="70">
        <f t="shared" ref="C14:M14" si="12">C13+1+C10*$B$13</f>
        <v>1300</v>
      </c>
      <c r="D14" s="70">
        <f t="shared" si="12"/>
        <v>1500</v>
      </c>
      <c r="E14" s="70">
        <f t="shared" si="12"/>
        <v>900</v>
      </c>
      <c r="F14" s="70">
        <f t="shared" si="12"/>
        <v>900</v>
      </c>
      <c r="G14" s="70">
        <f t="shared" si="12"/>
        <v>800</v>
      </c>
      <c r="H14" s="70">
        <f t="shared" si="12"/>
        <v>1000</v>
      </c>
      <c r="I14" s="70">
        <f t="shared" si="12"/>
        <v>900</v>
      </c>
      <c r="J14" s="70">
        <f t="shared" si="12"/>
        <v>800</v>
      </c>
      <c r="K14" s="70">
        <f t="shared" si="12"/>
        <v>900</v>
      </c>
      <c r="L14" s="70">
        <f t="shared" si="12"/>
        <v>1000</v>
      </c>
      <c r="M14" s="70">
        <f t="shared" si="12"/>
        <v>800</v>
      </c>
    </row>
    <row r="15" spans="1:13" ht="15" x14ac:dyDescent="0.2">
      <c r="A15" s="65" t="s">
        <v>604</v>
      </c>
      <c r="B15" s="65"/>
      <c r="C15" s="70">
        <f t="shared" ref="C15:M15" si="13">C11*$B$13</f>
        <v>400</v>
      </c>
      <c r="D15" s="70">
        <f t="shared" si="13"/>
        <v>480</v>
      </c>
      <c r="E15" s="70">
        <f t="shared" si="13"/>
        <v>200</v>
      </c>
      <c r="F15" s="70">
        <f t="shared" si="13"/>
        <v>200</v>
      </c>
      <c r="G15" s="70">
        <f t="shared" si="13"/>
        <v>200</v>
      </c>
      <c r="H15" s="70">
        <f t="shared" si="13"/>
        <v>400</v>
      </c>
      <c r="I15" s="70">
        <f t="shared" si="13"/>
        <v>200</v>
      </c>
      <c r="J15" s="70">
        <f t="shared" si="13"/>
        <v>200</v>
      </c>
      <c r="K15" s="70">
        <f t="shared" si="13"/>
        <v>240</v>
      </c>
      <c r="L15" s="70">
        <f t="shared" si="13"/>
        <v>200</v>
      </c>
      <c r="M15" s="70">
        <f t="shared" si="13"/>
        <v>200</v>
      </c>
    </row>
    <row r="16" spans="1:13" ht="15" x14ac:dyDescent="0.2">
      <c r="A16" s="65" t="s">
        <v>605</v>
      </c>
      <c r="B16" s="65"/>
      <c r="C16" s="70">
        <f t="shared" ref="C16:M16" si="14">C12*$B$13</f>
        <v>900</v>
      </c>
      <c r="D16" s="70">
        <f t="shared" si="14"/>
        <v>650</v>
      </c>
      <c r="E16" s="70">
        <f t="shared" si="14"/>
        <v>180</v>
      </c>
      <c r="F16" s="70">
        <f t="shared" si="14"/>
        <v>100</v>
      </c>
      <c r="G16" s="70">
        <f t="shared" si="14"/>
        <v>100</v>
      </c>
      <c r="H16" s="70">
        <f t="shared" si="14"/>
        <v>700</v>
      </c>
      <c r="I16" s="70">
        <f t="shared" si="14"/>
        <v>200</v>
      </c>
      <c r="J16" s="70">
        <f t="shared" si="14"/>
        <v>100</v>
      </c>
      <c r="K16" s="70">
        <f t="shared" si="14"/>
        <v>590</v>
      </c>
      <c r="L16" s="70">
        <f t="shared" si="14"/>
        <v>200</v>
      </c>
      <c r="M16" s="70">
        <f t="shared" si="14"/>
        <v>0</v>
      </c>
    </row>
    <row r="17" spans="1:13" ht="15" x14ac:dyDescent="0.2">
      <c r="A17" s="65" t="s">
        <v>606</v>
      </c>
      <c r="B17" s="65"/>
      <c r="C17" s="70">
        <v>390</v>
      </c>
      <c r="D17" s="79">
        <v>267</v>
      </c>
      <c r="E17" s="70">
        <v>75</v>
      </c>
      <c r="F17" s="70">
        <v>0</v>
      </c>
      <c r="G17" s="70">
        <v>100</v>
      </c>
      <c r="H17" s="70">
        <v>100</v>
      </c>
      <c r="I17" s="70">
        <v>100</v>
      </c>
      <c r="J17" s="70">
        <v>175</v>
      </c>
      <c r="K17" s="70">
        <v>100</v>
      </c>
      <c r="L17" s="70">
        <v>100</v>
      </c>
      <c r="M17" s="79">
        <v>325</v>
      </c>
    </row>
    <row r="18" spans="1:13" ht="15" x14ac:dyDescent="0.2">
      <c r="A18" s="80" t="s">
        <v>607</v>
      </c>
      <c r="B18" s="80"/>
      <c r="C18" s="81">
        <f t="shared" ref="C18:M18" si="15">SUM(C14:C17)</f>
        <v>2990</v>
      </c>
      <c r="D18" s="81">
        <f t="shared" si="15"/>
        <v>2897</v>
      </c>
      <c r="E18" s="81">
        <f t="shared" si="15"/>
        <v>1355</v>
      </c>
      <c r="F18" s="81">
        <f t="shared" si="15"/>
        <v>1200</v>
      </c>
      <c r="G18" s="81">
        <f t="shared" si="15"/>
        <v>1200</v>
      </c>
      <c r="H18" s="81">
        <f t="shared" si="15"/>
        <v>2200</v>
      </c>
      <c r="I18" s="81">
        <f t="shared" si="15"/>
        <v>1400</v>
      </c>
      <c r="J18" s="81">
        <f t="shared" si="15"/>
        <v>1275</v>
      </c>
      <c r="K18" s="81">
        <f t="shared" si="15"/>
        <v>1830</v>
      </c>
      <c r="L18" s="81">
        <f t="shared" si="15"/>
        <v>1500</v>
      </c>
      <c r="M18" s="81">
        <f t="shared" si="15"/>
        <v>1325</v>
      </c>
    </row>
    <row r="19" spans="1:13" ht="15" x14ac:dyDescent="0.2">
      <c r="A19" s="77" t="s">
        <v>608</v>
      </c>
      <c r="B19" s="77">
        <v>2E-3</v>
      </c>
      <c r="C19" s="78">
        <v>0.19</v>
      </c>
      <c r="D19" s="78">
        <v>0</v>
      </c>
      <c r="E19" s="78">
        <v>0</v>
      </c>
      <c r="F19" s="78">
        <v>0.2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1:13" ht="15" x14ac:dyDescent="0.2">
      <c r="A20" s="65" t="s">
        <v>609</v>
      </c>
      <c r="B20" s="65"/>
      <c r="C20" s="70">
        <f t="shared" ref="C20:M20" si="16">C19+C10*$B$19</f>
        <v>0.23799999999999999</v>
      </c>
      <c r="D20" s="70">
        <f t="shared" si="16"/>
        <v>4.3999999999999997E-2</v>
      </c>
      <c r="E20" s="70">
        <f t="shared" si="16"/>
        <v>3.4000000000000002E-2</v>
      </c>
      <c r="F20" s="70">
        <f t="shared" si="16"/>
        <v>0.24399999999999999</v>
      </c>
      <c r="G20" s="70">
        <f t="shared" si="16"/>
        <v>0.03</v>
      </c>
      <c r="H20" s="70">
        <f t="shared" si="16"/>
        <v>5.6000000000000001E-2</v>
      </c>
      <c r="I20" s="70">
        <f t="shared" si="16"/>
        <v>3.6000000000000004E-2</v>
      </c>
      <c r="J20" s="70">
        <f t="shared" si="16"/>
        <v>0.03</v>
      </c>
      <c r="K20" s="70">
        <f t="shared" si="16"/>
        <v>4.3999999999999997E-2</v>
      </c>
      <c r="L20" s="70">
        <f t="shared" si="16"/>
        <v>3.7999999999999999E-2</v>
      </c>
      <c r="M20" s="70">
        <f t="shared" si="16"/>
        <v>3.6000000000000004E-2</v>
      </c>
    </row>
    <row r="21" spans="1:13" ht="15" x14ac:dyDescent="0.2">
      <c r="A21" s="60" t="s">
        <v>610</v>
      </c>
      <c r="B21" s="60"/>
      <c r="C21" s="70">
        <f t="shared" ref="C21:M21" si="17">C11*$B$19</f>
        <v>0.08</v>
      </c>
      <c r="D21" s="70">
        <f t="shared" si="17"/>
        <v>9.6000000000000002E-2</v>
      </c>
      <c r="E21" s="70">
        <f t="shared" si="17"/>
        <v>0.04</v>
      </c>
      <c r="F21" s="70">
        <f t="shared" si="17"/>
        <v>0.04</v>
      </c>
      <c r="G21" s="70">
        <f t="shared" si="17"/>
        <v>0.04</v>
      </c>
      <c r="H21" s="70">
        <f t="shared" si="17"/>
        <v>0.08</v>
      </c>
      <c r="I21" s="70">
        <f t="shared" si="17"/>
        <v>0.04</v>
      </c>
      <c r="J21" s="70">
        <f t="shared" si="17"/>
        <v>0.04</v>
      </c>
      <c r="K21" s="70">
        <f t="shared" si="17"/>
        <v>4.8000000000000001E-2</v>
      </c>
      <c r="L21" s="70">
        <f t="shared" si="17"/>
        <v>0.04</v>
      </c>
      <c r="M21" s="70">
        <f t="shared" si="17"/>
        <v>0.04</v>
      </c>
    </row>
    <row r="22" spans="1:13" ht="15" x14ac:dyDescent="0.2">
      <c r="A22" s="65" t="s">
        <v>611</v>
      </c>
      <c r="B22" s="65"/>
      <c r="C22" s="70">
        <f t="shared" ref="C22:M22" si="18">C12*$B$19</f>
        <v>0.18</v>
      </c>
      <c r="D22" s="70">
        <f t="shared" si="18"/>
        <v>0.13</v>
      </c>
      <c r="E22" s="70">
        <f t="shared" si="18"/>
        <v>3.6000000000000004E-2</v>
      </c>
      <c r="F22" s="70">
        <f t="shared" si="18"/>
        <v>0.02</v>
      </c>
      <c r="G22" s="70">
        <f t="shared" si="18"/>
        <v>0.02</v>
      </c>
      <c r="H22" s="70">
        <f t="shared" si="18"/>
        <v>0.14000000000000001</v>
      </c>
      <c r="I22" s="70">
        <f t="shared" si="18"/>
        <v>0.04</v>
      </c>
      <c r="J22" s="70">
        <f t="shared" si="18"/>
        <v>0.02</v>
      </c>
      <c r="K22" s="70">
        <f t="shared" si="18"/>
        <v>0.11800000000000001</v>
      </c>
      <c r="L22" s="70">
        <f t="shared" si="18"/>
        <v>0.04</v>
      </c>
      <c r="M22" s="70">
        <f t="shared" si="18"/>
        <v>0</v>
      </c>
    </row>
    <row r="23" spans="1:13" ht="15" x14ac:dyDescent="0.2">
      <c r="A23" s="65" t="s">
        <v>612</v>
      </c>
      <c r="B23" s="65"/>
      <c r="C23" s="82">
        <v>7.0000000000000007E-2</v>
      </c>
      <c r="D23" s="82">
        <v>0</v>
      </c>
      <c r="E23" s="82">
        <v>0</v>
      </c>
      <c r="F23" s="82">
        <v>0</v>
      </c>
      <c r="G23" s="82">
        <v>0</v>
      </c>
      <c r="H23" s="70">
        <v>0</v>
      </c>
      <c r="I23" s="70">
        <v>0</v>
      </c>
      <c r="J23" s="70">
        <v>0</v>
      </c>
      <c r="K23" s="70">
        <v>0</v>
      </c>
      <c r="L23" s="83">
        <v>0</v>
      </c>
      <c r="M23" s="83">
        <v>0</v>
      </c>
    </row>
    <row r="24" spans="1:13" ht="15" x14ac:dyDescent="0.2">
      <c r="A24" s="80" t="s">
        <v>613</v>
      </c>
      <c r="B24" s="80"/>
      <c r="C24" s="84">
        <f t="shared" ref="C24:M24" si="19">SUM(C20:C23)</f>
        <v>0.56800000000000006</v>
      </c>
      <c r="D24" s="84">
        <f t="shared" si="19"/>
        <v>0.27</v>
      </c>
      <c r="E24" s="84">
        <f t="shared" si="19"/>
        <v>0.11000000000000001</v>
      </c>
      <c r="F24" s="84">
        <f t="shared" si="19"/>
        <v>0.30399999999999999</v>
      </c>
      <c r="G24" s="84">
        <f t="shared" si="19"/>
        <v>9.0000000000000011E-2</v>
      </c>
      <c r="H24" s="84">
        <f t="shared" si="19"/>
        <v>0.27600000000000002</v>
      </c>
      <c r="I24" s="84">
        <f t="shared" si="19"/>
        <v>0.11600000000000002</v>
      </c>
      <c r="J24" s="84">
        <f t="shared" si="19"/>
        <v>9.0000000000000011E-2</v>
      </c>
      <c r="K24" s="84">
        <f t="shared" si="19"/>
        <v>0.21000000000000002</v>
      </c>
      <c r="L24" s="84">
        <f t="shared" si="19"/>
        <v>0.11799999999999999</v>
      </c>
      <c r="M24" s="84">
        <f t="shared" si="19"/>
        <v>7.6000000000000012E-2</v>
      </c>
    </row>
    <row r="25" spans="1:13" ht="15" x14ac:dyDescent="0.2">
      <c r="A25" s="77" t="s">
        <v>614</v>
      </c>
      <c r="B25" s="77">
        <v>1</v>
      </c>
      <c r="C25" s="85">
        <v>12</v>
      </c>
      <c r="D25" s="85">
        <v>0</v>
      </c>
      <c r="E25" s="85">
        <v>0</v>
      </c>
      <c r="F25" s="85">
        <v>20</v>
      </c>
      <c r="G25" s="85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1:13" ht="15" x14ac:dyDescent="0.2">
      <c r="A26" s="65" t="s">
        <v>615</v>
      </c>
      <c r="B26" s="65"/>
      <c r="C26" s="82">
        <f t="shared" ref="C26:M26" si="20">C25+C10*$B$25</f>
        <v>36</v>
      </c>
      <c r="D26" s="82">
        <f t="shared" si="20"/>
        <v>22</v>
      </c>
      <c r="E26" s="82">
        <f t="shared" si="20"/>
        <v>17</v>
      </c>
      <c r="F26" s="82">
        <f t="shared" si="20"/>
        <v>42</v>
      </c>
      <c r="G26" s="82">
        <f t="shared" si="20"/>
        <v>15</v>
      </c>
      <c r="H26" s="82">
        <f t="shared" si="20"/>
        <v>28</v>
      </c>
      <c r="I26" s="82">
        <f t="shared" si="20"/>
        <v>18</v>
      </c>
      <c r="J26" s="82">
        <f t="shared" si="20"/>
        <v>15</v>
      </c>
      <c r="K26" s="82">
        <f t="shared" si="20"/>
        <v>22</v>
      </c>
      <c r="L26" s="82">
        <f t="shared" si="20"/>
        <v>19</v>
      </c>
      <c r="M26" s="82">
        <f t="shared" si="20"/>
        <v>18</v>
      </c>
    </row>
    <row r="27" spans="1:13" ht="15" x14ac:dyDescent="0.2">
      <c r="A27" s="65" t="s">
        <v>616</v>
      </c>
      <c r="B27" s="65"/>
      <c r="C27" s="82">
        <f t="shared" ref="C27:M27" si="21">C11*$B$25</f>
        <v>40</v>
      </c>
      <c r="D27" s="82">
        <f t="shared" si="21"/>
        <v>48</v>
      </c>
      <c r="E27" s="82">
        <f t="shared" si="21"/>
        <v>20</v>
      </c>
      <c r="F27" s="82">
        <f t="shared" si="21"/>
        <v>20</v>
      </c>
      <c r="G27" s="82">
        <f t="shared" si="21"/>
        <v>20</v>
      </c>
      <c r="H27" s="82">
        <f t="shared" si="21"/>
        <v>40</v>
      </c>
      <c r="I27" s="82">
        <f t="shared" si="21"/>
        <v>20</v>
      </c>
      <c r="J27" s="82">
        <f t="shared" si="21"/>
        <v>20</v>
      </c>
      <c r="K27" s="82">
        <f t="shared" si="21"/>
        <v>24</v>
      </c>
      <c r="L27" s="82">
        <f t="shared" si="21"/>
        <v>20</v>
      </c>
      <c r="M27" s="82">
        <f t="shared" si="21"/>
        <v>20</v>
      </c>
    </row>
    <row r="28" spans="1:13" ht="15" x14ac:dyDescent="0.2">
      <c r="A28" s="60" t="s">
        <v>617</v>
      </c>
      <c r="B28" s="60"/>
      <c r="C28" s="70">
        <f t="shared" ref="C28:M28" si="22">C12*$B$25</f>
        <v>90</v>
      </c>
      <c r="D28" s="70">
        <f t="shared" si="22"/>
        <v>65</v>
      </c>
      <c r="E28" s="70">
        <f t="shared" si="22"/>
        <v>18</v>
      </c>
      <c r="F28" s="70">
        <f t="shared" si="22"/>
        <v>10</v>
      </c>
      <c r="G28" s="70">
        <f t="shared" si="22"/>
        <v>10</v>
      </c>
      <c r="H28" s="70">
        <f t="shared" si="22"/>
        <v>70</v>
      </c>
      <c r="I28" s="70">
        <f t="shared" si="22"/>
        <v>20</v>
      </c>
      <c r="J28" s="70">
        <f t="shared" si="22"/>
        <v>10</v>
      </c>
      <c r="K28" s="70">
        <f t="shared" si="22"/>
        <v>59</v>
      </c>
      <c r="L28" s="70">
        <f t="shared" si="22"/>
        <v>20</v>
      </c>
      <c r="M28" s="70">
        <f t="shared" si="22"/>
        <v>0</v>
      </c>
    </row>
    <row r="29" spans="1:13" ht="15" x14ac:dyDescent="0.2">
      <c r="A29" s="65" t="s">
        <v>618</v>
      </c>
      <c r="B29" s="65"/>
      <c r="C29" s="82">
        <v>63</v>
      </c>
      <c r="D29" s="82">
        <v>0</v>
      </c>
      <c r="E29" s="82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83">
        <v>0</v>
      </c>
      <c r="M29" s="70">
        <v>0</v>
      </c>
    </row>
    <row r="30" spans="1:13" ht="15" x14ac:dyDescent="0.2">
      <c r="A30" s="80" t="s">
        <v>619</v>
      </c>
      <c r="B30" s="80"/>
      <c r="C30" s="84">
        <f t="shared" ref="C30:M30" si="23">SUM(C26:C29)</f>
        <v>229</v>
      </c>
      <c r="D30" s="84">
        <f t="shared" si="23"/>
        <v>135</v>
      </c>
      <c r="E30" s="84">
        <f t="shared" si="23"/>
        <v>55</v>
      </c>
      <c r="F30" s="84">
        <f t="shared" si="23"/>
        <v>72</v>
      </c>
      <c r="G30" s="84">
        <f t="shared" si="23"/>
        <v>45</v>
      </c>
      <c r="H30" s="84">
        <f t="shared" si="23"/>
        <v>138</v>
      </c>
      <c r="I30" s="84">
        <f t="shared" si="23"/>
        <v>58</v>
      </c>
      <c r="J30" s="84">
        <f t="shared" si="23"/>
        <v>45</v>
      </c>
      <c r="K30" s="84">
        <f t="shared" si="23"/>
        <v>105</v>
      </c>
      <c r="L30" s="84">
        <f t="shared" si="23"/>
        <v>59</v>
      </c>
      <c r="M30" s="84">
        <f t="shared" si="23"/>
        <v>38</v>
      </c>
    </row>
    <row r="31" spans="1:13" ht="15" x14ac:dyDescent="0.2">
      <c r="A31" s="86" t="s">
        <v>620</v>
      </c>
      <c r="B31" s="86"/>
      <c r="C31" s="87">
        <v>11</v>
      </c>
      <c r="D31" s="87">
        <v>25</v>
      </c>
      <c r="E31" s="87">
        <v>9</v>
      </c>
      <c r="F31" s="88">
        <v>11</v>
      </c>
      <c r="G31" s="88">
        <v>10</v>
      </c>
      <c r="H31" s="88">
        <v>24</v>
      </c>
      <c r="I31" s="88">
        <v>26</v>
      </c>
      <c r="J31" s="88">
        <v>10</v>
      </c>
      <c r="K31" s="88">
        <v>13</v>
      </c>
      <c r="L31" s="88">
        <v>27</v>
      </c>
      <c r="M31" s="88">
        <v>9</v>
      </c>
    </row>
    <row r="32" spans="1:13" ht="15" x14ac:dyDescent="0.2">
      <c r="A32" s="86" t="s">
        <v>621</v>
      </c>
      <c r="B32" s="89"/>
      <c r="C32" s="88">
        <v>16</v>
      </c>
      <c r="D32" s="88">
        <v>40</v>
      </c>
      <c r="E32" s="88">
        <v>0</v>
      </c>
      <c r="F32" s="88">
        <v>8</v>
      </c>
      <c r="G32" s="88">
        <v>0</v>
      </c>
      <c r="H32" s="88">
        <v>12</v>
      </c>
      <c r="I32" s="88">
        <v>40</v>
      </c>
      <c r="J32" s="88">
        <v>0</v>
      </c>
      <c r="K32" s="88">
        <v>8</v>
      </c>
      <c r="L32" s="88">
        <v>40</v>
      </c>
      <c r="M32" s="88">
        <v>0</v>
      </c>
    </row>
    <row r="33" spans="1:13" ht="15" x14ac:dyDescent="0.2">
      <c r="A33" s="89" t="s">
        <v>622</v>
      </c>
      <c r="B33" s="89"/>
      <c r="C33" s="88">
        <v>0</v>
      </c>
      <c r="D33" s="88">
        <v>40</v>
      </c>
      <c r="E33" s="88">
        <v>8</v>
      </c>
      <c r="F33" s="88">
        <v>0</v>
      </c>
      <c r="G33" s="88">
        <v>0</v>
      </c>
      <c r="H33" s="88">
        <v>35</v>
      </c>
      <c r="I33" s="88">
        <v>65</v>
      </c>
      <c r="J33" s="88">
        <v>0</v>
      </c>
      <c r="K33" s="88">
        <v>39</v>
      </c>
      <c r="L33" s="88">
        <v>65</v>
      </c>
      <c r="M33" s="88">
        <v>0</v>
      </c>
    </row>
    <row r="34" spans="1:13" ht="15" x14ac:dyDescent="0.2">
      <c r="A34" s="90" t="s">
        <v>623</v>
      </c>
      <c r="B34" s="91">
        <v>1E-3</v>
      </c>
      <c r="C34" s="92">
        <v>0.05</v>
      </c>
      <c r="D34" s="92">
        <v>0.05</v>
      </c>
      <c r="E34" s="92">
        <v>0.05</v>
      </c>
      <c r="F34" s="92">
        <v>0.05</v>
      </c>
      <c r="G34" s="92">
        <v>0.05</v>
      </c>
      <c r="H34" s="92">
        <v>0.15</v>
      </c>
      <c r="I34" s="93">
        <v>0.1</v>
      </c>
      <c r="J34" s="92">
        <v>0.05</v>
      </c>
      <c r="K34" s="93">
        <v>0.12</v>
      </c>
      <c r="L34" s="93">
        <v>0.2</v>
      </c>
      <c r="M34" s="92">
        <v>0.05</v>
      </c>
    </row>
    <row r="35" spans="1:13" ht="15" x14ac:dyDescent="0.2">
      <c r="A35" s="60" t="s">
        <v>624</v>
      </c>
      <c r="B35" s="60"/>
      <c r="C35" s="70">
        <f t="shared" ref="C35:M35" si="24">C34+C31*$B$34</f>
        <v>6.0999999999999999E-2</v>
      </c>
      <c r="D35" s="70">
        <f t="shared" si="24"/>
        <v>7.5000000000000011E-2</v>
      </c>
      <c r="E35" s="70">
        <f t="shared" si="24"/>
        <v>5.9000000000000004E-2</v>
      </c>
      <c r="F35" s="70">
        <f t="shared" si="24"/>
        <v>6.0999999999999999E-2</v>
      </c>
      <c r="G35" s="70">
        <f t="shared" si="24"/>
        <v>6.0000000000000005E-2</v>
      </c>
      <c r="H35" s="70">
        <f t="shared" si="24"/>
        <v>0.17399999999999999</v>
      </c>
      <c r="I35" s="70">
        <f t="shared" si="24"/>
        <v>0.126</v>
      </c>
      <c r="J35" s="70">
        <f t="shared" si="24"/>
        <v>6.0000000000000005E-2</v>
      </c>
      <c r="K35" s="70">
        <f t="shared" si="24"/>
        <v>0.13300000000000001</v>
      </c>
      <c r="L35" s="70">
        <f t="shared" si="24"/>
        <v>0.22700000000000001</v>
      </c>
      <c r="M35" s="70">
        <f t="shared" si="24"/>
        <v>5.9000000000000004E-2</v>
      </c>
    </row>
    <row r="36" spans="1:13" ht="15" x14ac:dyDescent="0.2">
      <c r="A36" s="60" t="s">
        <v>625</v>
      </c>
      <c r="B36" s="60"/>
      <c r="C36" s="70">
        <f t="shared" ref="C36:M36" si="25">C32*$B$34</f>
        <v>1.6E-2</v>
      </c>
      <c r="D36" s="70">
        <f t="shared" si="25"/>
        <v>0.04</v>
      </c>
      <c r="E36" s="70">
        <f t="shared" si="25"/>
        <v>0</v>
      </c>
      <c r="F36" s="70">
        <f t="shared" si="25"/>
        <v>8.0000000000000002E-3</v>
      </c>
      <c r="G36" s="70">
        <f t="shared" si="25"/>
        <v>0</v>
      </c>
      <c r="H36" s="70">
        <f t="shared" si="25"/>
        <v>1.2E-2</v>
      </c>
      <c r="I36" s="70">
        <f t="shared" si="25"/>
        <v>0.04</v>
      </c>
      <c r="J36" s="70">
        <f t="shared" si="25"/>
        <v>0</v>
      </c>
      <c r="K36" s="70">
        <f t="shared" si="25"/>
        <v>8.0000000000000002E-3</v>
      </c>
      <c r="L36" s="70">
        <f t="shared" si="25"/>
        <v>0.04</v>
      </c>
      <c r="M36" s="70">
        <f t="shared" si="25"/>
        <v>0</v>
      </c>
    </row>
    <row r="37" spans="1:13" ht="15" x14ac:dyDescent="0.2">
      <c r="A37" s="60" t="s">
        <v>626</v>
      </c>
      <c r="B37" s="60"/>
      <c r="C37" s="70">
        <f t="shared" ref="C37:M37" si="26">C33*$B$34</f>
        <v>0</v>
      </c>
      <c r="D37" s="70">
        <f t="shared" si="26"/>
        <v>0.04</v>
      </c>
      <c r="E37" s="70">
        <f t="shared" si="26"/>
        <v>8.0000000000000002E-3</v>
      </c>
      <c r="F37" s="70">
        <f t="shared" si="26"/>
        <v>0</v>
      </c>
      <c r="G37" s="70">
        <f t="shared" si="26"/>
        <v>0</v>
      </c>
      <c r="H37" s="70">
        <f t="shared" si="26"/>
        <v>3.5000000000000003E-2</v>
      </c>
      <c r="I37" s="70">
        <f t="shared" si="26"/>
        <v>6.5000000000000002E-2</v>
      </c>
      <c r="J37" s="70">
        <f t="shared" si="26"/>
        <v>0</v>
      </c>
      <c r="K37" s="70">
        <f t="shared" si="26"/>
        <v>3.9E-2</v>
      </c>
      <c r="L37" s="70">
        <f t="shared" si="26"/>
        <v>6.5000000000000002E-2</v>
      </c>
      <c r="M37" s="70">
        <f t="shared" si="26"/>
        <v>0</v>
      </c>
    </row>
    <row r="38" spans="1:13" ht="15" x14ac:dyDescent="0.2">
      <c r="A38" s="60" t="s">
        <v>627</v>
      </c>
      <c r="B38" s="60"/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0.2</v>
      </c>
      <c r="I38" s="70">
        <v>0.18</v>
      </c>
      <c r="J38" s="83">
        <v>0</v>
      </c>
      <c r="K38" s="70">
        <v>0.12</v>
      </c>
      <c r="L38" s="83">
        <v>0.1</v>
      </c>
      <c r="M38" s="83">
        <v>0</v>
      </c>
    </row>
    <row r="39" spans="1:13" ht="15" x14ac:dyDescent="0.2">
      <c r="A39" s="94" t="s">
        <v>628</v>
      </c>
      <c r="B39" s="94"/>
      <c r="C39" s="95">
        <f t="shared" ref="C39:M39" si="27">SUM(C35:C38)</f>
        <v>7.6999999999999999E-2</v>
      </c>
      <c r="D39" s="96">
        <f t="shared" si="27"/>
        <v>0.15500000000000003</v>
      </c>
      <c r="E39" s="95">
        <f t="shared" si="27"/>
        <v>6.7000000000000004E-2</v>
      </c>
      <c r="F39" s="95">
        <f t="shared" si="27"/>
        <v>6.9000000000000006E-2</v>
      </c>
      <c r="G39" s="95">
        <f t="shared" si="27"/>
        <v>6.0000000000000005E-2</v>
      </c>
      <c r="H39" s="96">
        <f t="shared" si="27"/>
        <v>0.42100000000000004</v>
      </c>
      <c r="I39" s="96">
        <f t="shared" si="27"/>
        <v>0.41100000000000003</v>
      </c>
      <c r="J39" s="96">
        <f t="shared" si="27"/>
        <v>6.0000000000000005E-2</v>
      </c>
      <c r="K39" s="96">
        <f t="shared" si="27"/>
        <v>0.30000000000000004</v>
      </c>
      <c r="L39" s="96">
        <f t="shared" si="27"/>
        <v>0.43200000000000005</v>
      </c>
      <c r="M39" s="95">
        <f t="shared" si="27"/>
        <v>5.9000000000000004E-2</v>
      </c>
    </row>
    <row r="40" spans="1:13" ht="15" x14ac:dyDescent="0.2">
      <c r="A40" s="90" t="s">
        <v>629</v>
      </c>
      <c r="B40" s="91">
        <v>2E-3</v>
      </c>
      <c r="C40" s="92">
        <v>0.06</v>
      </c>
      <c r="D40" s="93">
        <v>0.15</v>
      </c>
      <c r="E40" s="92">
        <v>0.05</v>
      </c>
      <c r="F40" s="92">
        <v>0.15</v>
      </c>
      <c r="G40" s="92">
        <v>0.05</v>
      </c>
      <c r="H40" s="92">
        <v>0.15</v>
      </c>
      <c r="I40" s="93">
        <v>0.1</v>
      </c>
      <c r="J40" s="92">
        <v>0.05</v>
      </c>
      <c r="K40" s="92">
        <v>0.15</v>
      </c>
      <c r="L40" s="93">
        <v>0.1</v>
      </c>
      <c r="M40" s="92">
        <v>0.05</v>
      </c>
    </row>
    <row r="41" spans="1:13" ht="15" x14ac:dyDescent="0.2">
      <c r="A41" s="60" t="s">
        <v>630</v>
      </c>
      <c r="B41" s="60"/>
      <c r="C41" s="70">
        <f t="shared" ref="C41:M41" si="28">C40+C31*$B$40</f>
        <v>8.199999999999999E-2</v>
      </c>
      <c r="D41" s="70">
        <f t="shared" si="28"/>
        <v>0.2</v>
      </c>
      <c r="E41" s="70">
        <f t="shared" si="28"/>
        <v>6.8000000000000005E-2</v>
      </c>
      <c r="F41" s="70">
        <f t="shared" si="28"/>
        <v>0.17199999999999999</v>
      </c>
      <c r="G41" s="70">
        <f t="shared" si="28"/>
        <v>7.0000000000000007E-2</v>
      </c>
      <c r="H41" s="70">
        <f t="shared" si="28"/>
        <v>0.19800000000000001</v>
      </c>
      <c r="I41" s="70">
        <f t="shared" si="28"/>
        <v>0.15200000000000002</v>
      </c>
      <c r="J41" s="70">
        <f t="shared" si="28"/>
        <v>7.0000000000000007E-2</v>
      </c>
      <c r="K41" s="70">
        <f t="shared" si="28"/>
        <v>0.17599999999999999</v>
      </c>
      <c r="L41" s="70">
        <f t="shared" si="28"/>
        <v>0.154</v>
      </c>
      <c r="M41" s="70">
        <f t="shared" si="28"/>
        <v>6.8000000000000005E-2</v>
      </c>
    </row>
    <row r="42" spans="1:13" ht="15" x14ac:dyDescent="0.2">
      <c r="A42" s="60" t="s">
        <v>631</v>
      </c>
      <c r="B42" s="60"/>
      <c r="C42" s="70">
        <f t="shared" ref="C42:M42" si="29">C32*$B$40</f>
        <v>3.2000000000000001E-2</v>
      </c>
      <c r="D42" s="70">
        <f t="shared" si="29"/>
        <v>0.08</v>
      </c>
      <c r="E42" s="70">
        <f t="shared" si="29"/>
        <v>0</v>
      </c>
      <c r="F42" s="70">
        <f t="shared" si="29"/>
        <v>1.6E-2</v>
      </c>
      <c r="G42" s="70">
        <f t="shared" si="29"/>
        <v>0</v>
      </c>
      <c r="H42" s="70">
        <f t="shared" si="29"/>
        <v>2.4E-2</v>
      </c>
      <c r="I42" s="70">
        <f t="shared" si="29"/>
        <v>0.08</v>
      </c>
      <c r="J42" s="70">
        <f t="shared" si="29"/>
        <v>0</v>
      </c>
      <c r="K42" s="70">
        <f t="shared" si="29"/>
        <v>1.6E-2</v>
      </c>
      <c r="L42" s="70">
        <f t="shared" si="29"/>
        <v>0.08</v>
      </c>
      <c r="M42" s="70">
        <f t="shared" si="29"/>
        <v>0</v>
      </c>
    </row>
    <row r="43" spans="1:13" ht="15" x14ac:dyDescent="0.2">
      <c r="A43" s="60" t="s">
        <v>632</v>
      </c>
      <c r="B43" s="60"/>
      <c r="C43" s="70">
        <f t="shared" ref="C43:M43" si="30">C33*$B$40</f>
        <v>0</v>
      </c>
      <c r="D43" s="70">
        <f t="shared" si="30"/>
        <v>0.08</v>
      </c>
      <c r="E43" s="70">
        <f t="shared" si="30"/>
        <v>1.6E-2</v>
      </c>
      <c r="F43" s="70">
        <f t="shared" si="30"/>
        <v>0</v>
      </c>
      <c r="G43" s="70">
        <f t="shared" si="30"/>
        <v>0</v>
      </c>
      <c r="H43" s="70">
        <f t="shared" si="30"/>
        <v>7.0000000000000007E-2</v>
      </c>
      <c r="I43" s="70">
        <f t="shared" si="30"/>
        <v>0.13</v>
      </c>
      <c r="J43" s="70">
        <f t="shared" si="30"/>
        <v>0</v>
      </c>
      <c r="K43" s="70">
        <f t="shared" si="30"/>
        <v>7.8E-2</v>
      </c>
      <c r="L43" s="70">
        <f t="shared" si="30"/>
        <v>0.13</v>
      </c>
      <c r="M43" s="70">
        <f t="shared" si="30"/>
        <v>0</v>
      </c>
    </row>
    <row r="44" spans="1:13" ht="15" x14ac:dyDescent="0.2">
      <c r="A44" s="60" t="s">
        <v>633</v>
      </c>
      <c r="B44" s="60"/>
      <c r="C44" s="70">
        <v>0.04</v>
      </c>
      <c r="D44" s="70">
        <v>0.04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83">
        <v>0</v>
      </c>
      <c r="K44" s="70">
        <v>0</v>
      </c>
      <c r="L44" s="83">
        <v>0</v>
      </c>
      <c r="M44" s="83">
        <v>0</v>
      </c>
    </row>
    <row r="45" spans="1:13" ht="15" x14ac:dyDescent="0.2">
      <c r="A45" s="94" t="s">
        <v>634</v>
      </c>
      <c r="B45" s="94"/>
      <c r="C45" s="95">
        <f t="shared" ref="C45:M45" si="31">SUM(C41:C44)</f>
        <v>0.154</v>
      </c>
      <c r="D45" s="96">
        <f t="shared" si="31"/>
        <v>0.4</v>
      </c>
      <c r="E45" s="95">
        <f t="shared" si="31"/>
        <v>8.4000000000000005E-2</v>
      </c>
      <c r="F45" s="95">
        <f t="shared" si="31"/>
        <v>0.188</v>
      </c>
      <c r="G45" s="95">
        <f t="shared" si="31"/>
        <v>7.0000000000000007E-2</v>
      </c>
      <c r="H45" s="95">
        <f t="shared" si="31"/>
        <v>0.29200000000000004</v>
      </c>
      <c r="I45" s="95">
        <f t="shared" si="31"/>
        <v>0.36200000000000004</v>
      </c>
      <c r="J45" s="95">
        <f t="shared" si="31"/>
        <v>7.0000000000000007E-2</v>
      </c>
      <c r="K45" s="95">
        <f t="shared" si="31"/>
        <v>0.27</v>
      </c>
      <c r="L45" s="95">
        <f t="shared" si="31"/>
        <v>0.36399999999999999</v>
      </c>
      <c r="M45" s="95">
        <f t="shared" si="31"/>
        <v>6.8000000000000005E-2</v>
      </c>
    </row>
    <row r="46" spans="1:13" ht="15" x14ac:dyDescent="0.2">
      <c r="A46" s="90" t="s">
        <v>635</v>
      </c>
      <c r="B46" s="91">
        <v>3.0000000000000001E-3</v>
      </c>
      <c r="C46" s="92">
        <v>2</v>
      </c>
      <c r="D46" s="92">
        <v>2</v>
      </c>
      <c r="E46" s="92">
        <v>3</v>
      </c>
      <c r="F46" s="92">
        <v>3</v>
      </c>
      <c r="G46" s="92">
        <v>3</v>
      </c>
      <c r="H46" s="92">
        <v>2</v>
      </c>
      <c r="I46" s="92">
        <v>2</v>
      </c>
      <c r="J46" s="92">
        <v>3</v>
      </c>
      <c r="K46" s="92">
        <v>2</v>
      </c>
      <c r="L46" s="92">
        <v>2</v>
      </c>
      <c r="M46" s="92">
        <v>3</v>
      </c>
    </row>
    <row r="47" spans="1:13" ht="15" x14ac:dyDescent="0.2">
      <c r="A47" s="90" t="s">
        <v>636</v>
      </c>
      <c r="B47" s="97"/>
      <c r="C47" s="92">
        <f t="shared" ref="C47:M47" si="32">(1+C48)/C46</f>
        <v>0.51649999999999996</v>
      </c>
      <c r="D47" s="92">
        <f t="shared" si="32"/>
        <v>0.53749999999999998</v>
      </c>
      <c r="E47" s="92">
        <f t="shared" si="32"/>
        <v>0.34233333333333332</v>
      </c>
      <c r="F47" s="92">
        <f t="shared" si="32"/>
        <v>0.34433333333333332</v>
      </c>
      <c r="G47" s="92">
        <f t="shared" si="32"/>
        <v>0.34333333333333332</v>
      </c>
      <c r="H47" s="92">
        <f t="shared" si="32"/>
        <v>0.53600000000000003</v>
      </c>
      <c r="I47" s="92">
        <f t="shared" si="32"/>
        <v>0.53900000000000003</v>
      </c>
      <c r="J47" s="92">
        <f t="shared" si="32"/>
        <v>0.34333333333333332</v>
      </c>
      <c r="K47" s="92">
        <f t="shared" si="32"/>
        <v>0.51949999999999996</v>
      </c>
      <c r="L47" s="92">
        <f t="shared" si="32"/>
        <v>0.54049999999999998</v>
      </c>
      <c r="M47" s="92">
        <f t="shared" si="32"/>
        <v>0.34233333333333332</v>
      </c>
    </row>
    <row r="48" spans="1:13" ht="15" x14ac:dyDescent="0.2">
      <c r="A48" s="60" t="s">
        <v>637</v>
      </c>
      <c r="B48" s="60"/>
      <c r="C48" s="70">
        <f t="shared" ref="C48:M48" si="33">C31*$B$46</f>
        <v>3.3000000000000002E-2</v>
      </c>
      <c r="D48" s="70">
        <f t="shared" si="33"/>
        <v>7.4999999999999997E-2</v>
      </c>
      <c r="E48" s="70">
        <f t="shared" si="33"/>
        <v>2.7E-2</v>
      </c>
      <c r="F48" s="70">
        <f t="shared" si="33"/>
        <v>3.3000000000000002E-2</v>
      </c>
      <c r="G48" s="70">
        <f t="shared" si="33"/>
        <v>0.03</v>
      </c>
      <c r="H48" s="70">
        <f t="shared" si="33"/>
        <v>7.2000000000000008E-2</v>
      </c>
      <c r="I48" s="70">
        <f t="shared" si="33"/>
        <v>7.8E-2</v>
      </c>
      <c r="J48" s="70">
        <f t="shared" si="33"/>
        <v>0.03</v>
      </c>
      <c r="K48" s="70">
        <f t="shared" si="33"/>
        <v>3.9E-2</v>
      </c>
      <c r="L48" s="70">
        <f t="shared" si="33"/>
        <v>8.1000000000000003E-2</v>
      </c>
      <c r="M48" s="70">
        <f t="shared" si="33"/>
        <v>2.7E-2</v>
      </c>
    </row>
    <row r="49" spans="1:13" ht="15" x14ac:dyDescent="0.2">
      <c r="A49" s="60" t="s">
        <v>638</v>
      </c>
      <c r="B49" s="60"/>
      <c r="C49" s="70">
        <f t="shared" ref="C49:M49" si="34">C32*$B$46</f>
        <v>4.8000000000000001E-2</v>
      </c>
      <c r="D49" s="70">
        <f t="shared" si="34"/>
        <v>0.12</v>
      </c>
      <c r="E49" s="70">
        <f t="shared" si="34"/>
        <v>0</v>
      </c>
      <c r="F49" s="70">
        <f t="shared" si="34"/>
        <v>2.4E-2</v>
      </c>
      <c r="G49" s="70">
        <f t="shared" si="34"/>
        <v>0</v>
      </c>
      <c r="H49" s="70">
        <f t="shared" si="34"/>
        <v>3.6000000000000004E-2</v>
      </c>
      <c r="I49" s="70">
        <f t="shared" si="34"/>
        <v>0.12</v>
      </c>
      <c r="J49" s="70">
        <f t="shared" si="34"/>
        <v>0</v>
      </c>
      <c r="K49" s="70">
        <f t="shared" si="34"/>
        <v>2.4E-2</v>
      </c>
      <c r="L49" s="70">
        <f t="shared" si="34"/>
        <v>0.12</v>
      </c>
      <c r="M49" s="70">
        <f t="shared" si="34"/>
        <v>0</v>
      </c>
    </row>
    <row r="50" spans="1:13" ht="15" x14ac:dyDescent="0.2">
      <c r="A50" s="60" t="s">
        <v>639</v>
      </c>
      <c r="B50" s="60"/>
      <c r="C50" s="70">
        <f t="shared" ref="C50:M50" si="35">C33*$B$46</f>
        <v>0</v>
      </c>
      <c r="D50" s="70">
        <f t="shared" si="35"/>
        <v>0.12</v>
      </c>
      <c r="E50" s="70">
        <f t="shared" si="35"/>
        <v>2.4E-2</v>
      </c>
      <c r="F50" s="70">
        <f t="shared" si="35"/>
        <v>0</v>
      </c>
      <c r="G50" s="70">
        <f t="shared" si="35"/>
        <v>0</v>
      </c>
      <c r="H50" s="70">
        <f t="shared" si="35"/>
        <v>0.105</v>
      </c>
      <c r="I50" s="70">
        <f t="shared" si="35"/>
        <v>0.19500000000000001</v>
      </c>
      <c r="J50" s="70">
        <f t="shared" si="35"/>
        <v>0</v>
      </c>
      <c r="K50" s="70">
        <f t="shared" si="35"/>
        <v>0.11700000000000001</v>
      </c>
      <c r="L50" s="70">
        <f t="shared" si="35"/>
        <v>0.19500000000000001</v>
      </c>
      <c r="M50" s="70">
        <f t="shared" si="35"/>
        <v>0</v>
      </c>
    </row>
    <row r="51" spans="1:13" ht="15" x14ac:dyDescent="0.2">
      <c r="A51" s="60" t="s">
        <v>640</v>
      </c>
      <c r="B51" s="60"/>
      <c r="C51" s="70">
        <v>0</v>
      </c>
      <c r="D51" s="70">
        <v>0.14000000000000001</v>
      </c>
      <c r="E51" s="70">
        <v>0</v>
      </c>
      <c r="F51" s="70">
        <v>0</v>
      </c>
      <c r="G51" s="70">
        <v>0</v>
      </c>
      <c r="H51" s="70">
        <v>0.3</v>
      </c>
      <c r="I51" s="70">
        <v>0.59</v>
      </c>
      <c r="J51" s="83">
        <v>0</v>
      </c>
      <c r="K51" s="70">
        <v>0.4</v>
      </c>
      <c r="L51" s="83">
        <v>0.74</v>
      </c>
      <c r="M51" s="83">
        <v>0</v>
      </c>
    </row>
    <row r="52" spans="1:13" ht="15" x14ac:dyDescent="0.2">
      <c r="A52" s="94" t="s">
        <v>641</v>
      </c>
      <c r="B52" s="94"/>
      <c r="C52" s="95">
        <f t="shared" ref="C52:M52" si="36">SUM(C48:C51)</f>
        <v>8.1000000000000003E-2</v>
      </c>
      <c r="D52" s="95">
        <f t="shared" si="36"/>
        <v>0.45500000000000002</v>
      </c>
      <c r="E52" s="95">
        <f t="shared" si="36"/>
        <v>5.1000000000000004E-2</v>
      </c>
      <c r="F52" s="95">
        <f t="shared" si="36"/>
        <v>5.7000000000000002E-2</v>
      </c>
      <c r="G52" s="95">
        <f t="shared" si="36"/>
        <v>0.03</v>
      </c>
      <c r="H52" s="95">
        <f t="shared" si="36"/>
        <v>0.51300000000000001</v>
      </c>
      <c r="I52" s="95">
        <f t="shared" si="36"/>
        <v>0.98299999999999998</v>
      </c>
      <c r="J52" s="95">
        <f t="shared" si="36"/>
        <v>0.03</v>
      </c>
      <c r="K52" s="95">
        <f t="shared" si="36"/>
        <v>0.58000000000000007</v>
      </c>
      <c r="L52" s="95">
        <f t="shared" si="36"/>
        <v>1.1360000000000001</v>
      </c>
      <c r="M52" s="95">
        <f t="shared" si="36"/>
        <v>2.7E-2</v>
      </c>
    </row>
    <row r="53" spans="1:13" ht="15" x14ac:dyDescent="0.2">
      <c r="A53" s="94" t="s">
        <v>642</v>
      </c>
      <c r="B53" s="94"/>
      <c r="C53" s="95">
        <f t="shared" ref="C53:M53" si="37">(1+C52)/C46</f>
        <v>0.54049999999999998</v>
      </c>
      <c r="D53" s="95">
        <f t="shared" si="37"/>
        <v>0.72750000000000004</v>
      </c>
      <c r="E53" s="95">
        <f t="shared" si="37"/>
        <v>0.35033333333333333</v>
      </c>
      <c r="F53" s="95">
        <f t="shared" si="37"/>
        <v>0.35233333333333333</v>
      </c>
      <c r="G53" s="95">
        <f t="shared" si="37"/>
        <v>0.34333333333333332</v>
      </c>
      <c r="H53" s="95">
        <f t="shared" si="37"/>
        <v>0.75649999999999995</v>
      </c>
      <c r="I53" s="95">
        <f t="shared" si="37"/>
        <v>0.99150000000000005</v>
      </c>
      <c r="J53" s="95">
        <f t="shared" si="37"/>
        <v>0.34333333333333332</v>
      </c>
      <c r="K53" s="95">
        <f t="shared" si="37"/>
        <v>0.79</v>
      </c>
      <c r="L53" s="95">
        <f t="shared" si="37"/>
        <v>1.0680000000000001</v>
      </c>
      <c r="M53" s="95">
        <f t="shared" si="37"/>
        <v>0.34233333333333332</v>
      </c>
    </row>
    <row r="54" spans="1:13" ht="15" x14ac:dyDescent="0.2">
      <c r="A54" s="98" t="s">
        <v>643</v>
      </c>
      <c r="B54" s="98"/>
      <c r="C54" s="99">
        <v>15</v>
      </c>
      <c r="D54" s="99">
        <v>7</v>
      </c>
      <c r="E54" s="100">
        <v>68</v>
      </c>
      <c r="F54" s="100">
        <v>62</v>
      </c>
      <c r="G54" s="100">
        <v>65</v>
      </c>
      <c r="H54" s="99">
        <v>10</v>
      </c>
      <c r="I54" s="99">
        <v>20</v>
      </c>
      <c r="J54" s="99">
        <v>38</v>
      </c>
      <c r="K54" s="99">
        <v>23</v>
      </c>
      <c r="L54" s="99">
        <v>20</v>
      </c>
      <c r="M54" s="99">
        <v>35</v>
      </c>
    </row>
    <row r="55" spans="1:13" ht="15" x14ac:dyDescent="0.2">
      <c r="A55" s="98" t="s">
        <v>644</v>
      </c>
      <c r="B55" s="98"/>
      <c r="C55" s="99">
        <v>12</v>
      </c>
      <c r="D55" s="99">
        <v>8</v>
      </c>
      <c r="E55" s="99">
        <v>36</v>
      </c>
      <c r="F55" s="99">
        <v>32</v>
      </c>
      <c r="G55" s="99">
        <v>36</v>
      </c>
      <c r="H55" s="99">
        <v>8</v>
      </c>
      <c r="I55" s="99">
        <v>12</v>
      </c>
      <c r="J55" s="99">
        <v>36</v>
      </c>
      <c r="K55" s="99">
        <v>60</v>
      </c>
      <c r="L55" s="99">
        <v>8</v>
      </c>
      <c r="M55" s="99">
        <v>36</v>
      </c>
    </row>
    <row r="56" spans="1:13" ht="15" x14ac:dyDescent="0.2">
      <c r="A56" s="98" t="s">
        <v>645</v>
      </c>
      <c r="B56" s="98"/>
      <c r="C56" s="99">
        <v>0</v>
      </c>
      <c r="D56" s="99">
        <v>0</v>
      </c>
      <c r="E56" s="99">
        <v>74</v>
      </c>
      <c r="F56" s="99">
        <v>78</v>
      </c>
      <c r="G56" s="99">
        <v>76</v>
      </c>
      <c r="H56" s="99">
        <v>10</v>
      </c>
      <c r="I56" s="99">
        <v>10</v>
      </c>
      <c r="J56" s="99">
        <v>74</v>
      </c>
      <c r="K56" s="99">
        <v>51</v>
      </c>
      <c r="L56" s="99">
        <v>10</v>
      </c>
      <c r="M56" s="99">
        <v>64</v>
      </c>
    </row>
    <row r="57" spans="1:13" ht="15" x14ac:dyDescent="0.2">
      <c r="A57" s="101" t="s">
        <v>646</v>
      </c>
      <c r="B57" s="102">
        <v>10</v>
      </c>
      <c r="C57" s="103">
        <v>0</v>
      </c>
      <c r="D57" s="103">
        <v>5</v>
      </c>
      <c r="E57" s="103">
        <v>660</v>
      </c>
      <c r="F57" s="103">
        <v>650</v>
      </c>
      <c r="G57" s="103">
        <v>740</v>
      </c>
      <c r="H57" s="103">
        <v>0</v>
      </c>
      <c r="I57" s="103">
        <v>0</v>
      </c>
      <c r="J57" s="103">
        <v>720</v>
      </c>
      <c r="K57" s="103">
        <v>470</v>
      </c>
      <c r="L57" s="103">
        <v>0</v>
      </c>
      <c r="M57" s="103">
        <v>650</v>
      </c>
    </row>
    <row r="58" spans="1:13" ht="15" x14ac:dyDescent="0.2">
      <c r="A58" s="65" t="s">
        <v>647</v>
      </c>
      <c r="B58" s="60"/>
      <c r="C58" s="70">
        <f t="shared" ref="C58:M58" si="38">C57+C54*$B$57</f>
        <v>150</v>
      </c>
      <c r="D58" s="70">
        <f t="shared" si="38"/>
        <v>75</v>
      </c>
      <c r="E58" s="70">
        <f t="shared" si="38"/>
        <v>1340</v>
      </c>
      <c r="F58" s="70">
        <f t="shared" si="38"/>
        <v>1270</v>
      </c>
      <c r="G58" s="70">
        <f t="shared" si="38"/>
        <v>1390</v>
      </c>
      <c r="H58" s="70">
        <f t="shared" si="38"/>
        <v>100</v>
      </c>
      <c r="I58" s="70">
        <f t="shared" si="38"/>
        <v>200</v>
      </c>
      <c r="J58" s="70">
        <f t="shared" si="38"/>
        <v>1100</v>
      </c>
      <c r="K58" s="70">
        <f t="shared" si="38"/>
        <v>700</v>
      </c>
      <c r="L58" s="70">
        <f t="shared" si="38"/>
        <v>200</v>
      </c>
      <c r="M58" s="70">
        <f t="shared" si="38"/>
        <v>1000</v>
      </c>
    </row>
    <row r="59" spans="1:13" ht="15" x14ac:dyDescent="0.2">
      <c r="A59" s="65" t="s">
        <v>648</v>
      </c>
      <c r="B59" s="60"/>
      <c r="C59" s="70">
        <f t="shared" ref="C59:M59" si="39">C55*$B$57</f>
        <v>120</v>
      </c>
      <c r="D59" s="70">
        <f t="shared" si="39"/>
        <v>80</v>
      </c>
      <c r="E59" s="70">
        <f t="shared" si="39"/>
        <v>360</v>
      </c>
      <c r="F59" s="70">
        <f t="shared" si="39"/>
        <v>320</v>
      </c>
      <c r="G59" s="70">
        <f t="shared" si="39"/>
        <v>360</v>
      </c>
      <c r="H59" s="70">
        <f t="shared" si="39"/>
        <v>80</v>
      </c>
      <c r="I59" s="70">
        <f t="shared" si="39"/>
        <v>120</v>
      </c>
      <c r="J59" s="70">
        <f t="shared" si="39"/>
        <v>360</v>
      </c>
      <c r="K59" s="70">
        <f t="shared" si="39"/>
        <v>600</v>
      </c>
      <c r="L59" s="70">
        <f t="shared" si="39"/>
        <v>80</v>
      </c>
      <c r="M59" s="70">
        <f t="shared" si="39"/>
        <v>360</v>
      </c>
    </row>
    <row r="60" spans="1:13" ht="15" x14ac:dyDescent="0.2">
      <c r="A60" s="65" t="s">
        <v>649</v>
      </c>
      <c r="B60" s="60"/>
      <c r="C60" s="70">
        <f t="shared" ref="C60:M60" si="40">C56*$B$57</f>
        <v>0</v>
      </c>
      <c r="D60" s="70">
        <f t="shared" si="40"/>
        <v>0</v>
      </c>
      <c r="E60" s="70">
        <f t="shared" si="40"/>
        <v>740</v>
      </c>
      <c r="F60" s="70">
        <f t="shared" si="40"/>
        <v>780</v>
      </c>
      <c r="G60" s="70">
        <f t="shared" si="40"/>
        <v>760</v>
      </c>
      <c r="H60" s="70">
        <f t="shared" si="40"/>
        <v>100</v>
      </c>
      <c r="I60" s="70">
        <f t="shared" si="40"/>
        <v>100</v>
      </c>
      <c r="J60" s="70">
        <f t="shared" si="40"/>
        <v>740</v>
      </c>
      <c r="K60" s="70">
        <f t="shared" si="40"/>
        <v>510</v>
      </c>
      <c r="L60" s="70">
        <f t="shared" si="40"/>
        <v>100</v>
      </c>
      <c r="M60" s="70">
        <f t="shared" si="40"/>
        <v>640</v>
      </c>
    </row>
    <row r="61" spans="1:13" ht="15" x14ac:dyDescent="0.2">
      <c r="A61" s="65" t="s">
        <v>650</v>
      </c>
      <c r="B61" s="60"/>
      <c r="C61" s="70">
        <v>0</v>
      </c>
      <c r="D61" s="70">
        <v>0</v>
      </c>
      <c r="E61" s="70">
        <v>350</v>
      </c>
      <c r="F61" s="70">
        <v>250</v>
      </c>
      <c r="G61" s="70">
        <v>250</v>
      </c>
      <c r="H61" s="70">
        <v>0</v>
      </c>
      <c r="I61" s="70">
        <v>0</v>
      </c>
      <c r="J61" s="83">
        <v>250</v>
      </c>
      <c r="K61" s="70">
        <v>0</v>
      </c>
      <c r="L61" s="83">
        <v>0</v>
      </c>
      <c r="M61" s="83">
        <v>250</v>
      </c>
    </row>
    <row r="62" spans="1:13" ht="15" x14ac:dyDescent="0.2">
      <c r="A62" s="104" t="s">
        <v>651</v>
      </c>
      <c r="B62" s="105"/>
      <c r="C62" s="106">
        <f t="shared" ref="C62:M62" si="41">SUM(C58:C61)</f>
        <v>270</v>
      </c>
      <c r="D62" s="106">
        <f t="shared" si="41"/>
        <v>155</v>
      </c>
      <c r="E62" s="106">
        <f t="shared" si="41"/>
        <v>2790</v>
      </c>
      <c r="F62" s="106">
        <f t="shared" si="41"/>
        <v>2620</v>
      </c>
      <c r="G62" s="106">
        <f t="shared" si="41"/>
        <v>2760</v>
      </c>
      <c r="H62" s="106">
        <f t="shared" si="41"/>
        <v>280</v>
      </c>
      <c r="I62" s="106">
        <f t="shared" si="41"/>
        <v>420</v>
      </c>
      <c r="J62" s="106">
        <f t="shared" si="41"/>
        <v>2450</v>
      </c>
      <c r="K62" s="106">
        <f t="shared" si="41"/>
        <v>1810</v>
      </c>
      <c r="L62" s="106">
        <f t="shared" si="41"/>
        <v>380</v>
      </c>
      <c r="M62" s="106">
        <f t="shared" si="41"/>
        <v>2250</v>
      </c>
    </row>
    <row r="63" spans="1:13" ht="15" x14ac:dyDescent="0.2">
      <c r="A63" s="102" t="s">
        <v>652</v>
      </c>
      <c r="B63" s="102">
        <v>1</v>
      </c>
      <c r="C63" s="103">
        <f t="shared" ref="C63:M63" si="42">C54*$B$63</f>
        <v>15</v>
      </c>
      <c r="D63" s="103">
        <f t="shared" si="42"/>
        <v>7</v>
      </c>
      <c r="E63" s="103">
        <f t="shared" si="42"/>
        <v>68</v>
      </c>
      <c r="F63" s="103">
        <f t="shared" si="42"/>
        <v>62</v>
      </c>
      <c r="G63" s="103">
        <f t="shared" si="42"/>
        <v>65</v>
      </c>
      <c r="H63" s="103">
        <f t="shared" si="42"/>
        <v>10</v>
      </c>
      <c r="I63" s="103">
        <f t="shared" si="42"/>
        <v>20</v>
      </c>
      <c r="J63" s="103">
        <f t="shared" si="42"/>
        <v>38</v>
      </c>
      <c r="K63" s="103">
        <f t="shared" si="42"/>
        <v>23</v>
      </c>
      <c r="L63" s="103">
        <f t="shared" si="42"/>
        <v>20</v>
      </c>
      <c r="M63" s="103">
        <f t="shared" si="42"/>
        <v>35</v>
      </c>
    </row>
    <row r="64" spans="1:13" ht="15" x14ac:dyDescent="0.2">
      <c r="A64" s="60" t="s">
        <v>653</v>
      </c>
      <c r="B64" s="60"/>
      <c r="C64" s="70">
        <f t="shared" ref="C64:M64" si="43">C55*$B$63</f>
        <v>12</v>
      </c>
      <c r="D64" s="70">
        <f t="shared" si="43"/>
        <v>8</v>
      </c>
      <c r="E64" s="70">
        <f t="shared" si="43"/>
        <v>36</v>
      </c>
      <c r="F64" s="70">
        <f t="shared" si="43"/>
        <v>32</v>
      </c>
      <c r="G64" s="70">
        <f t="shared" si="43"/>
        <v>36</v>
      </c>
      <c r="H64" s="70">
        <f t="shared" si="43"/>
        <v>8</v>
      </c>
      <c r="I64" s="70">
        <f t="shared" si="43"/>
        <v>12</v>
      </c>
      <c r="J64" s="70">
        <f t="shared" si="43"/>
        <v>36</v>
      </c>
      <c r="K64" s="70">
        <f t="shared" si="43"/>
        <v>60</v>
      </c>
      <c r="L64" s="70">
        <f t="shared" si="43"/>
        <v>8</v>
      </c>
      <c r="M64" s="70">
        <f t="shared" si="43"/>
        <v>36</v>
      </c>
    </row>
    <row r="65" spans="1:13" ht="15" x14ac:dyDescent="0.2">
      <c r="A65" s="60" t="s">
        <v>654</v>
      </c>
      <c r="B65" s="60"/>
      <c r="C65" s="70">
        <f t="shared" ref="C65:M65" si="44">C56*$B$63</f>
        <v>0</v>
      </c>
      <c r="D65" s="70">
        <f t="shared" si="44"/>
        <v>0</v>
      </c>
      <c r="E65" s="70">
        <f t="shared" si="44"/>
        <v>74</v>
      </c>
      <c r="F65" s="70">
        <f t="shared" si="44"/>
        <v>78</v>
      </c>
      <c r="G65" s="70">
        <f t="shared" si="44"/>
        <v>76</v>
      </c>
      <c r="H65" s="70">
        <f t="shared" si="44"/>
        <v>10</v>
      </c>
      <c r="I65" s="70">
        <f t="shared" si="44"/>
        <v>10</v>
      </c>
      <c r="J65" s="70">
        <f t="shared" si="44"/>
        <v>74</v>
      </c>
      <c r="K65" s="70">
        <f t="shared" si="44"/>
        <v>51</v>
      </c>
      <c r="L65" s="70">
        <f t="shared" si="44"/>
        <v>10</v>
      </c>
      <c r="M65" s="70">
        <f t="shared" si="44"/>
        <v>64</v>
      </c>
    </row>
    <row r="66" spans="1:13" ht="15" x14ac:dyDescent="0.2">
      <c r="A66" s="60" t="s">
        <v>655</v>
      </c>
      <c r="B66" s="60"/>
      <c r="C66" s="70">
        <v>25</v>
      </c>
      <c r="D66" s="70">
        <v>0</v>
      </c>
      <c r="E66" s="70">
        <v>74</v>
      </c>
      <c r="F66" s="70">
        <v>77</v>
      </c>
      <c r="G66" s="70">
        <v>72</v>
      </c>
      <c r="H66" s="70">
        <v>0</v>
      </c>
      <c r="I66" s="70">
        <v>0</v>
      </c>
      <c r="J66" s="83">
        <v>57</v>
      </c>
      <c r="K66" s="70">
        <v>50</v>
      </c>
      <c r="L66" s="83">
        <v>0</v>
      </c>
      <c r="M66" s="83">
        <v>82</v>
      </c>
    </row>
    <row r="67" spans="1:13" ht="15" x14ac:dyDescent="0.2">
      <c r="A67" s="105" t="s">
        <v>656</v>
      </c>
      <c r="B67" s="105"/>
      <c r="C67" s="106">
        <f t="shared" ref="C67:M67" si="45">SUM(C63:C66)</f>
        <v>52</v>
      </c>
      <c r="D67" s="106">
        <f t="shared" si="45"/>
        <v>15</v>
      </c>
      <c r="E67" s="106">
        <f t="shared" si="45"/>
        <v>252</v>
      </c>
      <c r="F67" s="106">
        <f t="shared" si="45"/>
        <v>249</v>
      </c>
      <c r="G67" s="106">
        <f t="shared" si="45"/>
        <v>249</v>
      </c>
      <c r="H67" s="106">
        <f t="shared" si="45"/>
        <v>28</v>
      </c>
      <c r="I67" s="106">
        <f t="shared" si="45"/>
        <v>42</v>
      </c>
      <c r="J67" s="106">
        <f t="shared" si="45"/>
        <v>205</v>
      </c>
      <c r="K67" s="106">
        <f t="shared" si="45"/>
        <v>184</v>
      </c>
      <c r="L67" s="106">
        <f t="shared" si="45"/>
        <v>38</v>
      </c>
      <c r="M67" s="106">
        <f t="shared" si="45"/>
        <v>217</v>
      </c>
    </row>
    <row r="68" spans="1:13" ht="15" x14ac:dyDescent="0.2">
      <c r="A68" s="102" t="s">
        <v>657</v>
      </c>
      <c r="B68" s="101">
        <v>1.5E-3</v>
      </c>
      <c r="C68" s="103">
        <f t="shared" ref="C68:M68" si="46">C54*$B$68</f>
        <v>2.2499999999999999E-2</v>
      </c>
      <c r="D68" s="103">
        <f t="shared" si="46"/>
        <v>1.0500000000000001E-2</v>
      </c>
      <c r="E68" s="103">
        <f t="shared" si="46"/>
        <v>0.10200000000000001</v>
      </c>
      <c r="F68" s="103">
        <f t="shared" si="46"/>
        <v>9.2999999999999999E-2</v>
      </c>
      <c r="G68" s="103">
        <f t="shared" si="46"/>
        <v>9.7500000000000003E-2</v>
      </c>
      <c r="H68" s="103">
        <f t="shared" si="46"/>
        <v>1.4999999999999999E-2</v>
      </c>
      <c r="I68" s="103">
        <f t="shared" si="46"/>
        <v>0.03</v>
      </c>
      <c r="J68" s="103">
        <f t="shared" si="46"/>
        <v>5.7000000000000002E-2</v>
      </c>
      <c r="K68" s="103">
        <f t="shared" si="46"/>
        <v>3.4500000000000003E-2</v>
      </c>
      <c r="L68" s="103">
        <f t="shared" si="46"/>
        <v>0.03</v>
      </c>
      <c r="M68" s="103">
        <f t="shared" si="46"/>
        <v>5.2499999999999998E-2</v>
      </c>
    </row>
    <row r="69" spans="1:13" ht="15" x14ac:dyDescent="0.2">
      <c r="A69" s="60" t="s">
        <v>658</v>
      </c>
      <c r="B69" s="60"/>
      <c r="C69" s="70">
        <f t="shared" ref="C69:M69" si="47">C55*$B$68</f>
        <v>1.8000000000000002E-2</v>
      </c>
      <c r="D69" s="70">
        <f t="shared" si="47"/>
        <v>1.2E-2</v>
      </c>
      <c r="E69" s="70">
        <f t="shared" si="47"/>
        <v>5.3999999999999999E-2</v>
      </c>
      <c r="F69" s="70">
        <f t="shared" si="47"/>
        <v>4.8000000000000001E-2</v>
      </c>
      <c r="G69" s="70">
        <f t="shared" si="47"/>
        <v>5.3999999999999999E-2</v>
      </c>
      <c r="H69" s="70">
        <f t="shared" si="47"/>
        <v>1.2E-2</v>
      </c>
      <c r="I69" s="70">
        <f t="shared" si="47"/>
        <v>1.8000000000000002E-2</v>
      </c>
      <c r="J69" s="70">
        <f t="shared" si="47"/>
        <v>5.3999999999999999E-2</v>
      </c>
      <c r="K69" s="70">
        <f t="shared" si="47"/>
        <v>0.09</v>
      </c>
      <c r="L69" s="70">
        <f t="shared" si="47"/>
        <v>1.2E-2</v>
      </c>
      <c r="M69" s="70">
        <f t="shared" si="47"/>
        <v>5.3999999999999999E-2</v>
      </c>
    </row>
    <row r="70" spans="1:13" ht="15" x14ac:dyDescent="0.2">
      <c r="A70" s="60" t="s">
        <v>659</v>
      </c>
      <c r="B70" s="60"/>
      <c r="C70" s="70">
        <f t="shared" ref="C70:M70" si="48">C56*$B$68</f>
        <v>0</v>
      </c>
      <c r="D70" s="70">
        <f t="shared" si="48"/>
        <v>0</v>
      </c>
      <c r="E70" s="70">
        <f t="shared" si="48"/>
        <v>0.111</v>
      </c>
      <c r="F70" s="70">
        <f t="shared" si="48"/>
        <v>0.11700000000000001</v>
      </c>
      <c r="G70" s="70">
        <f t="shared" si="48"/>
        <v>0.114</v>
      </c>
      <c r="H70" s="70">
        <f t="shared" si="48"/>
        <v>1.4999999999999999E-2</v>
      </c>
      <c r="I70" s="70">
        <f t="shared" si="48"/>
        <v>1.4999999999999999E-2</v>
      </c>
      <c r="J70" s="70">
        <f t="shared" si="48"/>
        <v>0.111</v>
      </c>
      <c r="K70" s="70">
        <f t="shared" si="48"/>
        <v>7.6499999999999999E-2</v>
      </c>
      <c r="L70" s="70">
        <f t="shared" si="48"/>
        <v>1.4999999999999999E-2</v>
      </c>
      <c r="M70" s="70">
        <f t="shared" si="48"/>
        <v>9.6000000000000002E-2</v>
      </c>
    </row>
    <row r="71" spans="1:13" ht="15" x14ac:dyDescent="0.2">
      <c r="A71" s="60" t="s">
        <v>660</v>
      </c>
      <c r="B71" s="60"/>
      <c r="C71" s="70">
        <v>0</v>
      </c>
      <c r="D71" s="70">
        <v>0</v>
      </c>
      <c r="E71" s="70">
        <v>0.03</v>
      </c>
      <c r="F71" s="70">
        <v>0.14499999999999999</v>
      </c>
      <c r="G71" s="70">
        <v>3.4000000000000002E-2</v>
      </c>
      <c r="H71" s="70">
        <v>0</v>
      </c>
      <c r="I71" s="70">
        <v>0</v>
      </c>
      <c r="J71" s="83">
        <v>0.15</v>
      </c>
      <c r="K71" s="70">
        <v>0.03</v>
      </c>
      <c r="L71" s="83">
        <v>0</v>
      </c>
      <c r="M71" s="107">
        <v>0.14000000000000001</v>
      </c>
    </row>
    <row r="72" spans="1:13" ht="15" x14ac:dyDescent="0.2">
      <c r="A72" s="105" t="s">
        <v>661</v>
      </c>
      <c r="B72" s="105"/>
      <c r="C72" s="106">
        <f t="shared" ref="C72:M72" si="49">SUM(C68:C71)</f>
        <v>4.0500000000000001E-2</v>
      </c>
      <c r="D72" s="106">
        <f t="shared" si="49"/>
        <v>2.2499999999999999E-2</v>
      </c>
      <c r="E72" s="106">
        <f t="shared" si="49"/>
        <v>0.29700000000000004</v>
      </c>
      <c r="F72" s="106">
        <f t="shared" si="49"/>
        <v>0.40300000000000002</v>
      </c>
      <c r="G72" s="106">
        <f t="shared" si="49"/>
        <v>0.29949999999999999</v>
      </c>
      <c r="H72" s="106">
        <f t="shared" si="49"/>
        <v>4.1999999999999996E-2</v>
      </c>
      <c r="I72" s="106">
        <f t="shared" si="49"/>
        <v>6.3E-2</v>
      </c>
      <c r="J72" s="106">
        <f t="shared" si="49"/>
        <v>0.372</v>
      </c>
      <c r="K72" s="106">
        <f t="shared" si="49"/>
        <v>0.23100000000000001</v>
      </c>
      <c r="L72" s="106">
        <f t="shared" si="49"/>
        <v>5.6999999999999995E-2</v>
      </c>
      <c r="M72" s="106">
        <f t="shared" si="49"/>
        <v>0.34250000000000003</v>
      </c>
    </row>
    <row r="73" spans="1:13" ht="15" x14ac:dyDescent="0.2">
      <c r="A73" s="102" t="s">
        <v>662</v>
      </c>
      <c r="B73" s="101">
        <v>1E-3</v>
      </c>
      <c r="C73" s="103">
        <f t="shared" ref="C73:M73" si="50">C54*$B$73</f>
        <v>1.4999999999999999E-2</v>
      </c>
      <c r="D73" s="103">
        <f t="shared" si="50"/>
        <v>7.0000000000000001E-3</v>
      </c>
      <c r="E73" s="103">
        <f t="shared" si="50"/>
        <v>6.8000000000000005E-2</v>
      </c>
      <c r="F73" s="103">
        <f t="shared" si="50"/>
        <v>6.2E-2</v>
      </c>
      <c r="G73" s="103">
        <f t="shared" si="50"/>
        <v>6.5000000000000002E-2</v>
      </c>
      <c r="H73" s="103">
        <f t="shared" si="50"/>
        <v>0.01</v>
      </c>
      <c r="I73" s="103">
        <f t="shared" si="50"/>
        <v>0.02</v>
      </c>
      <c r="J73" s="103">
        <f t="shared" si="50"/>
        <v>3.7999999999999999E-2</v>
      </c>
      <c r="K73" s="103">
        <f t="shared" si="50"/>
        <v>2.3E-2</v>
      </c>
      <c r="L73" s="103">
        <f t="shared" si="50"/>
        <v>0.02</v>
      </c>
      <c r="M73" s="103">
        <f t="shared" si="50"/>
        <v>3.5000000000000003E-2</v>
      </c>
    </row>
    <row r="74" spans="1:13" ht="15" x14ac:dyDescent="0.2">
      <c r="A74" s="60" t="s">
        <v>663</v>
      </c>
      <c r="B74" s="60"/>
      <c r="C74" s="70">
        <f t="shared" ref="C74:M74" si="51">C55*$B$73</f>
        <v>1.2E-2</v>
      </c>
      <c r="D74" s="70">
        <f t="shared" si="51"/>
        <v>8.0000000000000002E-3</v>
      </c>
      <c r="E74" s="70">
        <f t="shared" si="51"/>
        <v>3.6000000000000004E-2</v>
      </c>
      <c r="F74" s="70">
        <f t="shared" si="51"/>
        <v>3.2000000000000001E-2</v>
      </c>
      <c r="G74" s="70">
        <f t="shared" si="51"/>
        <v>3.6000000000000004E-2</v>
      </c>
      <c r="H74" s="70">
        <f t="shared" si="51"/>
        <v>8.0000000000000002E-3</v>
      </c>
      <c r="I74" s="70">
        <f t="shared" si="51"/>
        <v>1.2E-2</v>
      </c>
      <c r="J74" s="70">
        <f t="shared" si="51"/>
        <v>3.6000000000000004E-2</v>
      </c>
      <c r="K74" s="70">
        <f t="shared" si="51"/>
        <v>0.06</v>
      </c>
      <c r="L74" s="70">
        <f t="shared" si="51"/>
        <v>8.0000000000000002E-3</v>
      </c>
      <c r="M74" s="70">
        <f t="shared" si="51"/>
        <v>3.6000000000000004E-2</v>
      </c>
    </row>
    <row r="75" spans="1:13" ht="15" x14ac:dyDescent="0.2">
      <c r="A75" s="60" t="s">
        <v>664</v>
      </c>
      <c r="B75" s="60"/>
      <c r="C75" s="70">
        <f t="shared" ref="C75:M75" si="52">C56*$B$73</f>
        <v>0</v>
      </c>
      <c r="D75" s="70">
        <f t="shared" si="52"/>
        <v>0</v>
      </c>
      <c r="E75" s="70">
        <f t="shared" si="52"/>
        <v>7.3999999999999996E-2</v>
      </c>
      <c r="F75" s="70">
        <f t="shared" si="52"/>
        <v>7.8E-2</v>
      </c>
      <c r="G75" s="70">
        <f t="shared" si="52"/>
        <v>7.5999999999999998E-2</v>
      </c>
      <c r="H75" s="70">
        <f t="shared" si="52"/>
        <v>0.01</v>
      </c>
      <c r="I75" s="70">
        <f t="shared" si="52"/>
        <v>0.01</v>
      </c>
      <c r="J75" s="70">
        <f t="shared" si="52"/>
        <v>7.3999999999999996E-2</v>
      </c>
      <c r="K75" s="70">
        <f t="shared" si="52"/>
        <v>5.1000000000000004E-2</v>
      </c>
      <c r="L75" s="70">
        <f t="shared" si="52"/>
        <v>0.01</v>
      </c>
      <c r="M75" s="70">
        <f t="shared" si="52"/>
        <v>6.4000000000000001E-2</v>
      </c>
    </row>
    <row r="76" spans="1:13" ht="15" x14ac:dyDescent="0.2">
      <c r="A76" s="60" t="s">
        <v>665</v>
      </c>
      <c r="B76" s="60"/>
      <c r="C76" s="70">
        <v>0</v>
      </c>
      <c r="D76" s="70">
        <v>0</v>
      </c>
      <c r="E76" s="79">
        <v>0.28000000000000003</v>
      </c>
      <c r="F76" s="70">
        <v>0.22</v>
      </c>
      <c r="G76" s="70">
        <v>0.28999999999999998</v>
      </c>
      <c r="H76" s="70">
        <v>0</v>
      </c>
      <c r="I76" s="70">
        <v>0</v>
      </c>
      <c r="J76" s="83">
        <v>0.2</v>
      </c>
      <c r="K76" s="70">
        <v>0.19</v>
      </c>
      <c r="L76" s="83">
        <v>0</v>
      </c>
      <c r="M76" s="83">
        <v>0.24</v>
      </c>
    </row>
    <row r="77" spans="1:13" ht="15" x14ac:dyDescent="0.2">
      <c r="A77" s="105" t="s">
        <v>666</v>
      </c>
      <c r="B77" s="105"/>
      <c r="C77" s="106">
        <f t="shared" ref="C77:M77" si="53">SUM(C73:C76)</f>
        <v>2.7E-2</v>
      </c>
      <c r="D77" s="106">
        <f t="shared" si="53"/>
        <v>1.4999999999999999E-2</v>
      </c>
      <c r="E77" s="106">
        <f t="shared" si="53"/>
        <v>0.45800000000000002</v>
      </c>
      <c r="F77" s="106">
        <f t="shared" si="53"/>
        <v>0.39200000000000002</v>
      </c>
      <c r="G77" s="106">
        <f t="shared" si="53"/>
        <v>0.46699999999999997</v>
      </c>
      <c r="H77" s="106">
        <f t="shared" si="53"/>
        <v>2.8000000000000004E-2</v>
      </c>
      <c r="I77" s="106">
        <f t="shared" si="53"/>
        <v>4.2000000000000003E-2</v>
      </c>
      <c r="J77" s="106">
        <f t="shared" si="53"/>
        <v>0.34800000000000003</v>
      </c>
      <c r="K77" s="106">
        <f t="shared" si="53"/>
        <v>0.32400000000000001</v>
      </c>
      <c r="L77" s="106">
        <f t="shared" si="53"/>
        <v>3.7999999999999999E-2</v>
      </c>
      <c r="M77" s="106">
        <f t="shared" si="53"/>
        <v>0.375</v>
      </c>
    </row>
    <row r="78" spans="1:13" ht="15" x14ac:dyDescent="0.2">
      <c r="A78" s="102" t="s">
        <v>667</v>
      </c>
      <c r="B78" s="102">
        <v>0.03</v>
      </c>
      <c r="C78" s="103">
        <v>0</v>
      </c>
      <c r="D78" s="103">
        <v>0</v>
      </c>
      <c r="E78" s="103">
        <v>6.5</v>
      </c>
      <c r="F78" s="103">
        <v>6.5</v>
      </c>
      <c r="G78" s="103">
        <v>6.5</v>
      </c>
      <c r="H78" s="103">
        <v>0</v>
      </c>
      <c r="I78" s="103">
        <v>0</v>
      </c>
      <c r="J78" s="103">
        <v>6.5</v>
      </c>
      <c r="K78" s="103">
        <v>0</v>
      </c>
      <c r="L78" s="103">
        <v>0</v>
      </c>
      <c r="M78" s="103">
        <v>6.5</v>
      </c>
    </row>
    <row r="79" spans="1:13" ht="15" x14ac:dyDescent="0.2">
      <c r="A79" s="60" t="s">
        <v>668</v>
      </c>
      <c r="B79" s="60"/>
      <c r="C79" s="70">
        <f t="shared" ref="C79:M79" si="54">C54*$B$78+C78</f>
        <v>0.44999999999999996</v>
      </c>
      <c r="D79" s="70">
        <f t="shared" si="54"/>
        <v>0.21</v>
      </c>
      <c r="E79" s="70">
        <f t="shared" si="54"/>
        <v>8.5399999999999991</v>
      </c>
      <c r="F79" s="70">
        <f t="shared" si="54"/>
        <v>8.36</v>
      </c>
      <c r="G79" s="70">
        <f t="shared" si="54"/>
        <v>8.4499999999999993</v>
      </c>
      <c r="H79" s="70">
        <f t="shared" si="54"/>
        <v>0.3</v>
      </c>
      <c r="I79" s="70">
        <f t="shared" si="54"/>
        <v>0.6</v>
      </c>
      <c r="J79" s="70">
        <f t="shared" si="54"/>
        <v>7.64</v>
      </c>
      <c r="K79" s="70">
        <f t="shared" si="54"/>
        <v>0.69</v>
      </c>
      <c r="L79" s="70">
        <f t="shared" si="54"/>
        <v>0.6</v>
      </c>
      <c r="M79" s="70">
        <f t="shared" si="54"/>
        <v>7.55</v>
      </c>
    </row>
    <row r="80" spans="1:13" ht="15" x14ac:dyDescent="0.2">
      <c r="A80" s="60" t="s">
        <v>669</v>
      </c>
      <c r="B80" s="60"/>
      <c r="C80" s="70">
        <f t="shared" ref="C80:M80" si="55">C55*$B$78</f>
        <v>0.36</v>
      </c>
      <c r="D80" s="70">
        <f t="shared" si="55"/>
        <v>0.24</v>
      </c>
      <c r="E80" s="70">
        <f t="shared" si="55"/>
        <v>1.08</v>
      </c>
      <c r="F80" s="70">
        <f t="shared" si="55"/>
        <v>0.96</v>
      </c>
      <c r="G80" s="70">
        <f t="shared" si="55"/>
        <v>1.08</v>
      </c>
      <c r="H80" s="70">
        <f t="shared" si="55"/>
        <v>0.24</v>
      </c>
      <c r="I80" s="70">
        <f t="shared" si="55"/>
        <v>0.36</v>
      </c>
      <c r="J80" s="70">
        <f t="shared" si="55"/>
        <v>1.08</v>
      </c>
      <c r="K80" s="70">
        <f t="shared" si="55"/>
        <v>1.7999999999999998</v>
      </c>
      <c r="L80" s="70">
        <f t="shared" si="55"/>
        <v>0.24</v>
      </c>
      <c r="M80" s="70">
        <f t="shared" si="55"/>
        <v>1.08</v>
      </c>
    </row>
    <row r="81" spans="1:13" ht="15" x14ac:dyDescent="0.2">
      <c r="A81" s="60" t="s">
        <v>670</v>
      </c>
      <c r="B81" s="60"/>
      <c r="C81" s="70">
        <f t="shared" ref="C81:M81" si="56">C56*$B$78</f>
        <v>0</v>
      </c>
      <c r="D81" s="70">
        <f t="shared" si="56"/>
        <v>0</v>
      </c>
      <c r="E81" s="70">
        <f t="shared" si="56"/>
        <v>2.2199999999999998</v>
      </c>
      <c r="F81" s="70">
        <f t="shared" si="56"/>
        <v>2.34</v>
      </c>
      <c r="G81" s="70">
        <f t="shared" si="56"/>
        <v>2.2799999999999998</v>
      </c>
      <c r="H81" s="70">
        <f t="shared" si="56"/>
        <v>0.3</v>
      </c>
      <c r="I81" s="70">
        <f t="shared" si="56"/>
        <v>0.3</v>
      </c>
      <c r="J81" s="70">
        <f t="shared" si="56"/>
        <v>2.2199999999999998</v>
      </c>
      <c r="K81" s="70">
        <f t="shared" si="56"/>
        <v>1.53</v>
      </c>
      <c r="L81" s="70">
        <f t="shared" si="56"/>
        <v>0.3</v>
      </c>
      <c r="M81" s="70">
        <f t="shared" si="56"/>
        <v>1.92</v>
      </c>
    </row>
    <row r="82" spans="1:13" ht="15" x14ac:dyDescent="0.2">
      <c r="A82" s="60" t="s">
        <v>671</v>
      </c>
      <c r="B82" s="60"/>
      <c r="C82" s="70">
        <v>0</v>
      </c>
      <c r="D82" s="70">
        <v>0</v>
      </c>
      <c r="E82" s="70">
        <v>10</v>
      </c>
      <c r="F82" s="70">
        <v>6</v>
      </c>
      <c r="G82" s="70">
        <v>14</v>
      </c>
      <c r="H82" s="70">
        <v>0</v>
      </c>
      <c r="I82" s="70">
        <v>0</v>
      </c>
      <c r="J82" s="83">
        <v>4</v>
      </c>
      <c r="K82" s="70">
        <v>10</v>
      </c>
      <c r="L82" s="83">
        <v>0</v>
      </c>
      <c r="M82" s="83">
        <v>4</v>
      </c>
    </row>
    <row r="83" spans="1:13" ht="15" x14ac:dyDescent="0.2">
      <c r="A83" s="105" t="s">
        <v>672</v>
      </c>
      <c r="B83" s="105"/>
      <c r="C83" s="106">
        <f t="shared" ref="C83:M83" si="57">SUM(C79:C82)</f>
        <v>0.80999999999999994</v>
      </c>
      <c r="D83" s="106">
        <f t="shared" si="57"/>
        <v>0.44999999999999996</v>
      </c>
      <c r="E83" s="106">
        <f t="shared" si="57"/>
        <v>21.84</v>
      </c>
      <c r="F83" s="106">
        <f t="shared" si="57"/>
        <v>17.66</v>
      </c>
      <c r="G83" s="106">
        <f t="shared" si="57"/>
        <v>25.81</v>
      </c>
      <c r="H83" s="106">
        <f t="shared" si="57"/>
        <v>0.84000000000000008</v>
      </c>
      <c r="I83" s="106">
        <f t="shared" si="57"/>
        <v>1.26</v>
      </c>
      <c r="J83" s="106">
        <f t="shared" si="57"/>
        <v>14.939999999999998</v>
      </c>
      <c r="K83" s="106">
        <f t="shared" si="57"/>
        <v>14.02</v>
      </c>
      <c r="L83" s="106">
        <f t="shared" si="57"/>
        <v>1.1399999999999999</v>
      </c>
      <c r="M83" s="106">
        <f t="shared" si="57"/>
        <v>14.549999999999999</v>
      </c>
    </row>
    <row r="84" spans="1:13" x14ac:dyDescent="0.2">
      <c r="A84" s="108" t="s">
        <v>541</v>
      </c>
      <c r="B84" s="108"/>
      <c r="C84" s="72">
        <f t="shared" ref="C84:M84" si="58">C4*(1+C34)*C47</f>
        <v>16.812075</v>
      </c>
      <c r="D84" s="72">
        <f t="shared" si="58"/>
        <v>18.059999999999999</v>
      </c>
      <c r="E84" s="72">
        <f t="shared" si="58"/>
        <v>26.239850000000001</v>
      </c>
      <c r="F84" s="72">
        <f t="shared" si="58"/>
        <v>24.946950000000001</v>
      </c>
      <c r="G84" s="72">
        <f t="shared" si="58"/>
        <v>25.234999999999999</v>
      </c>
      <c r="H84" s="72">
        <f t="shared" si="58"/>
        <v>61.639999999999993</v>
      </c>
      <c r="I84" s="72">
        <f t="shared" si="58"/>
        <v>56.325500000000012</v>
      </c>
      <c r="J84" s="72">
        <f t="shared" si="58"/>
        <v>15.501499999999998</v>
      </c>
      <c r="K84" s="72">
        <f t="shared" si="58"/>
        <v>50.038240000000002</v>
      </c>
      <c r="L84" s="72">
        <f t="shared" si="58"/>
        <v>60.968399999999995</v>
      </c>
      <c r="M84" s="72">
        <f t="shared" si="58"/>
        <v>14.378</v>
      </c>
    </row>
    <row r="85" spans="1:13" x14ac:dyDescent="0.2">
      <c r="A85" s="109" t="s">
        <v>520</v>
      </c>
      <c r="B85" s="109"/>
      <c r="C85" s="68">
        <f t="shared" ref="C85:M85" si="59">C8*(1+C39)*C53</f>
        <v>93.72107849999999</v>
      </c>
      <c r="D85" s="68">
        <f t="shared" si="59"/>
        <v>119.317275</v>
      </c>
      <c r="E85" s="68">
        <f t="shared" si="59"/>
        <v>74.013521999999995</v>
      </c>
      <c r="F85" s="68">
        <f t="shared" si="59"/>
        <v>73.069000666666668</v>
      </c>
      <c r="G85" s="68">
        <f t="shared" si="59"/>
        <v>71.69486666666667</v>
      </c>
      <c r="H85" s="68">
        <f t="shared" si="59"/>
        <v>376.24527499999999</v>
      </c>
      <c r="I85" s="68">
        <f t="shared" si="59"/>
        <v>496.64730750000007</v>
      </c>
      <c r="J85" s="68">
        <f t="shared" si="59"/>
        <v>55.681800000000003</v>
      </c>
      <c r="K85" s="68">
        <f t="shared" si="59"/>
        <v>281.39800000000002</v>
      </c>
      <c r="L85" s="68">
        <f t="shared" si="59"/>
        <v>541.39910400000008</v>
      </c>
      <c r="M85" s="68">
        <f t="shared" si="59"/>
        <v>50.754339999999992</v>
      </c>
    </row>
    <row r="86" spans="1:13" x14ac:dyDescent="0.2">
      <c r="A86" s="110" t="s">
        <v>542</v>
      </c>
      <c r="B86" s="110"/>
      <c r="C86" s="111"/>
      <c r="D86" s="111">
        <f>(50+D4*0.3)*(1+D35)/4+(50+D4*0.25)*(1+D35)*(1+D48)/2</f>
        <v>49.530624999999993</v>
      </c>
      <c r="E86" s="111">
        <f>(20+E63*0.2)*(1+E68)*(1+E73)+(100+E63*1.4)*(1.5+E68)/7</f>
        <v>84.217963885714298</v>
      </c>
      <c r="F86" s="111">
        <f>(200+F63*1.4)*(1.15+F68)/3.5</f>
        <v>101.85497142857142</v>
      </c>
      <c r="G86" s="111">
        <f>(150+G63*0.8)*(1+G68)*(1+G73)/2</f>
        <v>118.05258749999999</v>
      </c>
      <c r="H86" s="111"/>
      <c r="I86" s="112">
        <f>(I4*1.2)*(1+I35)/5</f>
        <v>25.672799999999995</v>
      </c>
      <c r="J86" s="112">
        <f>(175+J63*1.2)*(1+J68)*(1+J73)/2</f>
        <v>121.0174098</v>
      </c>
      <c r="K86" s="111">
        <f>(K63*0.8 +K4 * 1.1) * (1 +K68) * (1 +K48 +K73) / 2</f>
        <v>62.073103499999995</v>
      </c>
      <c r="L86" s="112">
        <f>(100+L4*1)*(1+L35)/4</f>
        <v>59.509500000000003</v>
      </c>
      <c r="M86" s="112">
        <f>(120 +M63 * 1.2) * (1 +M68) * (1 +M73) / 3</f>
        <v>58.824224999999991</v>
      </c>
    </row>
    <row r="87" spans="1:13" x14ac:dyDescent="0.2">
      <c r="A87" s="113" t="s">
        <v>543</v>
      </c>
      <c r="B87" s="113"/>
      <c r="C87" s="114"/>
      <c r="D87" s="114">
        <f>(150+D8*0.3)*(1+D39)/4+(150+D8*0.25)*(1+D39)*(1+D52)/2</f>
        <v>211.48194375</v>
      </c>
      <c r="E87" s="114">
        <f>(60+E67*0.2)*(1+E72)*(1+E77)+(300+E67*1.4)*(1.5+E72)/7</f>
        <v>376.35235611428573</v>
      </c>
      <c r="F87" s="114">
        <f>(200+F67*1.4)*(1.45+F72)/2.2</f>
        <v>462.07081818181808</v>
      </c>
      <c r="G87" s="114">
        <f>(250+G67*0.8)*(1+G72)*(1+G77)/2</f>
        <v>428.16991590000015</v>
      </c>
      <c r="H87" s="114"/>
      <c r="I87" s="115">
        <f>(I8*2)*(1+I39)*3.2/5</f>
        <v>641.15840000000003</v>
      </c>
      <c r="J87" s="115">
        <f>(525+J67*1.2)*1.15*(1+J72)*(1+J77)/2</f>
        <v>819.91008120000004</v>
      </c>
      <c r="K87" s="114">
        <f>(K67*0.8 +K8 * 1.3) * (1 + K72) * (1 +K52 +K77) / 2</f>
        <v>589.94050080000011</v>
      </c>
      <c r="L87" s="115">
        <f>(300+L8*2.2)*(1+L39)/4</f>
        <v>386.21040000000005</v>
      </c>
      <c r="M87" s="115">
        <f>(120 +M67 * 1.2) * (1 +M72) * (1 +M77) / 2</f>
        <v>351.09731249999999</v>
      </c>
    </row>
    <row r="88" spans="1:13" x14ac:dyDescent="0.2">
      <c r="A88" s="110" t="s">
        <v>544</v>
      </c>
      <c r="B88" s="110"/>
      <c r="C88" s="111">
        <f>(50 + C63 * 0.33) / 8 + (50 + C63 * 0.33) * (1 + C48 + C73)</f>
        <v>64.45635</v>
      </c>
      <c r="D88" s="111"/>
      <c r="E88" s="111">
        <f>(150+E63*1.2)*(1+E68)*(1+E73)/3</f>
        <v>90.859459200000003</v>
      </c>
      <c r="F88" s="111">
        <f>(350+F63 * 1.05)*(1.05+F68)/2.6</f>
        <v>182.48434615384616</v>
      </c>
      <c r="G88" s="111">
        <f>(100+G63*0.96)*(1+G68)*(1+G73)/2.4</f>
        <v>79.091337499999995</v>
      </c>
      <c r="H88" s="112">
        <f>(80 + H4*0.1)*(1+H48)*(1+H35)/2.5</f>
        <v>45.307008000000003</v>
      </c>
      <c r="I88" s="111"/>
      <c r="J88" s="111">
        <f>(70+J63*0.4)*(1+J68)*(1+J73)</f>
        <v>93.478543200000004</v>
      </c>
      <c r="K88" s="111">
        <f>(400+K63*3.6) * (1 +K68)/9</f>
        <v>55.495177777777776</v>
      </c>
      <c r="L88" s="112">
        <f>(0+L4*2)*(1+L35)/21+(50+L4*0.6)*(1+L35)*(1+L48)/3</f>
        <v>58.027097028571433</v>
      </c>
      <c r="M88" s="112">
        <f>(180 +M63*0.92) * (1 +M68) * (1 +M73) / 2.3</f>
        <v>100.503225</v>
      </c>
    </row>
    <row r="89" spans="1:13" x14ac:dyDescent="0.2">
      <c r="A89" s="113" t="s">
        <v>545</v>
      </c>
      <c r="B89" s="113"/>
      <c r="C89" s="114">
        <f>(150 +C67 * 0.33) / 8 + (150 +C67 * 0.33) * (1 +C52 +C77)</f>
        <v>206.10827999999998</v>
      </c>
      <c r="D89" s="114"/>
      <c r="E89" s="114">
        <f>(350+E67*1.2)*(1+E72)*(1+E77)/3</f>
        <v>411.2351208</v>
      </c>
      <c r="F89" s="114">
        <f>(500+F67*1.05)*(1.15+F72)/2.2</f>
        <v>537.51447727272728</v>
      </c>
      <c r="G89" s="114">
        <f>(200+G67*0.96)*(1+G72)*(1+G77)/1.8</f>
        <v>464.98397119999998</v>
      </c>
      <c r="H89" s="115">
        <f>(200 + H8*0.1)*(1+H52)*(1+H39)/2.5</f>
        <v>202.09746199999998</v>
      </c>
      <c r="I89" s="114"/>
      <c r="J89" s="114">
        <f>(110+J67*0.4)*(1+J72)*(1+J77)*1.15</f>
        <v>408.35988479999997</v>
      </c>
      <c r="K89" s="114">
        <f>(600+K67*3.6) * (1 +K72)/9</f>
        <v>172.66826666666668</v>
      </c>
      <c r="L89" s="115">
        <f>(0+L8*6)*(1+L39)/21+(150+L8*0.8)*(1+L39)*(1+L52)/3</f>
        <v>586.52036022857146</v>
      </c>
      <c r="M89" s="115">
        <f>(180 +M67*0.92) * (1 +M72) * (1 +M77) / 1.7</f>
        <v>412.2304191176471</v>
      </c>
    </row>
    <row r="90" spans="1:13" x14ac:dyDescent="0.2">
      <c r="A90" s="110" t="s">
        <v>546</v>
      </c>
      <c r="B90" s="110"/>
      <c r="C90" s="111">
        <f>(40+C63+C4*0.31)*(1+C68)/2</f>
        <v>33.031862499999995</v>
      </c>
      <c r="D90" s="111"/>
      <c r="E90" s="111">
        <f>(200+E63*1.2)*(1+E68)*(1+E73)/3+(40+E63*2)*(1+E68)*(1+E73)/5</f>
        <v>151.90320640000002</v>
      </c>
      <c r="F90" s="111"/>
      <c r="G90" s="111">
        <f>(750 +G63*4) / 10</f>
        <v>101</v>
      </c>
      <c r="H90" s="111">
        <f>(H4*1.5)*(1.25+H35)/3.5</f>
        <v>61.028571428571425</v>
      </c>
      <c r="I90" s="111"/>
      <c r="J90" s="111"/>
      <c r="K90" s="111"/>
      <c r="L90" s="111"/>
      <c r="M90" s="112">
        <f>(100 +M63 * 0.1) * (1 +M68) * (1 +M73)</f>
        <v>112.74643125</v>
      </c>
    </row>
    <row r="91" spans="1:13" x14ac:dyDescent="0.2">
      <c r="A91" s="113" t="s">
        <v>547</v>
      </c>
      <c r="B91" s="113"/>
      <c r="C91" s="114">
        <f>(120+C67+C8*0.31)*(1+C72)/2</f>
        <v>115.4486775</v>
      </c>
      <c r="D91" s="114"/>
      <c r="E91" s="114">
        <f>(400+E67*1.2)*(1+E72)*(1+E77)/3+(120+E67*2)*(1+E72)*(1+E77)/5</f>
        <v>678.7522656000001</v>
      </c>
      <c r="F91" s="114"/>
      <c r="G91" s="114">
        <f>(2250 +G67*4) / 10</f>
        <v>324.60000000000002</v>
      </c>
      <c r="H91" s="114">
        <f>(H8*1.5)*(1.75+H39)/3.5</f>
        <v>325.65000000000003</v>
      </c>
      <c r="I91" s="114"/>
      <c r="J91" s="114"/>
      <c r="K91" s="114"/>
      <c r="L91" s="114"/>
      <c r="M91" s="115">
        <f>(200 +M67 * 0.1) * (1 +M72) * (1 +M77)</f>
        <v>409.24434374999998</v>
      </c>
    </row>
    <row r="92" spans="1:13" x14ac:dyDescent="0.2">
      <c r="A92" s="110" t="s">
        <v>548</v>
      </c>
      <c r="B92" s="110"/>
      <c r="C92" s="111"/>
      <c r="D92" s="111"/>
      <c r="E92" s="111"/>
      <c r="F92" s="111"/>
      <c r="G92" s="111"/>
      <c r="H92" s="112">
        <f>(100+H4*2)*(1+H35)/9</f>
        <v>39.133333333333333</v>
      </c>
      <c r="I92" s="111"/>
      <c r="J92" s="111"/>
      <c r="K92" s="111">
        <f>(10 +K63 * 0.1) * (1 +K73 +K48) * (1 +K68) * 1.1 / 2</f>
        <v>7.4322928349999993</v>
      </c>
      <c r="L92" s="111"/>
      <c r="M92" s="111">
        <f>(M14*0.2*1 + M63)*(1+M68)</f>
        <v>205.23750000000001</v>
      </c>
    </row>
    <row r="93" spans="1:13" x14ac:dyDescent="0.2">
      <c r="A93" s="113" t="s">
        <v>549</v>
      </c>
      <c r="B93" s="113"/>
      <c r="C93" s="114"/>
      <c r="D93" s="114"/>
      <c r="E93" s="114"/>
      <c r="F93" s="114"/>
      <c r="G93" s="114"/>
      <c r="H93" s="115">
        <f>(200+H8*3)*(1+H39)/7</f>
        <v>253.75</v>
      </c>
      <c r="I93" s="114"/>
      <c r="J93" s="114"/>
      <c r="K93" s="114">
        <f>(30 +K67 * 0.1) * (1 +K77 +K52) * (1 +K72) * 2 / 2</f>
        <v>113.44108160000002</v>
      </c>
      <c r="L93" s="114"/>
      <c r="M93" s="114">
        <f>(M18*0.2*3 + M67)*(1+M72)</f>
        <v>1358.6100000000001</v>
      </c>
    </row>
    <row r="94" spans="1:13" x14ac:dyDescent="0.2">
      <c r="A94" s="110" t="s">
        <v>550</v>
      </c>
      <c r="B94" s="110"/>
      <c r="C94" s="111"/>
      <c r="D94" s="111"/>
      <c r="E94" s="111">
        <f>(200+E63*2)*(1+E68)*(1+E73)</f>
        <v>395.4504960000001</v>
      </c>
      <c r="F94" s="111"/>
      <c r="G94" s="111"/>
      <c r="H94" s="111">
        <f>(680+H4*1.7)*(1+H35)</f>
        <v>997.9</v>
      </c>
      <c r="I94" s="111"/>
      <c r="J94" s="111"/>
      <c r="K94" s="111"/>
      <c r="L94" s="111"/>
      <c r="M94" s="111"/>
    </row>
    <row r="95" spans="1:13" x14ac:dyDescent="0.2">
      <c r="A95" s="116" t="s">
        <v>551</v>
      </c>
      <c r="B95" s="113"/>
      <c r="C95" s="114"/>
      <c r="D95" s="114"/>
      <c r="E95" s="114">
        <f>(400+E67*2)*(1+E72)*(1+E77)</f>
        <v>1709.4875039999999</v>
      </c>
      <c r="F95" s="114"/>
      <c r="G95" s="114"/>
      <c r="H95" s="114">
        <f>(680+H8*1.7)*(1+H39)</f>
        <v>1811.7750000000001</v>
      </c>
      <c r="I95" s="114"/>
      <c r="J95" s="114"/>
      <c r="K95" s="114"/>
      <c r="L95" s="114"/>
      <c r="M95" s="114"/>
    </row>
    <row r="96" spans="1:13" x14ac:dyDescent="0.2">
      <c r="A96" s="117" t="s">
        <v>552</v>
      </c>
      <c r="B96" s="60"/>
      <c r="C96" s="70"/>
      <c r="D96" s="70"/>
      <c r="E96" s="70">
        <v>50</v>
      </c>
      <c r="F96" s="70">
        <v>50</v>
      </c>
      <c r="G96" s="70">
        <v>75</v>
      </c>
      <c r="H96" s="70"/>
      <c r="I96" s="70"/>
      <c r="J96" s="70">
        <v>35</v>
      </c>
      <c r="K96" s="70">
        <v>30</v>
      </c>
      <c r="L96" s="70"/>
      <c r="M96" s="70">
        <v>100</v>
      </c>
    </row>
    <row r="97" spans="1:13" x14ac:dyDescent="0.2">
      <c r="A97" s="117" t="s">
        <v>553</v>
      </c>
      <c r="B97" s="60"/>
      <c r="C97" s="70"/>
      <c r="D97" s="70"/>
      <c r="E97" s="70">
        <v>50</v>
      </c>
      <c r="F97" s="70">
        <v>50</v>
      </c>
      <c r="G97" s="70">
        <v>125</v>
      </c>
      <c r="H97" s="70"/>
      <c r="I97" s="70"/>
      <c r="J97" s="70">
        <v>55</v>
      </c>
      <c r="K97" s="70">
        <v>30</v>
      </c>
      <c r="L97" s="70"/>
      <c r="M97" s="70">
        <v>130</v>
      </c>
    </row>
    <row r="98" spans="1:13" x14ac:dyDescent="0.2">
      <c r="A98" s="117" t="s">
        <v>554</v>
      </c>
      <c r="B98" s="60"/>
      <c r="C98" s="70"/>
      <c r="D98" s="70"/>
      <c r="E98" s="70">
        <v>75</v>
      </c>
      <c r="F98" s="70">
        <v>100</v>
      </c>
      <c r="G98" s="70">
        <v>100</v>
      </c>
      <c r="H98" s="70"/>
      <c r="I98" s="70"/>
      <c r="J98" s="70">
        <v>100</v>
      </c>
      <c r="K98" s="70">
        <v>85</v>
      </c>
      <c r="L98" s="70"/>
      <c r="M98" s="70">
        <v>70</v>
      </c>
    </row>
    <row r="99" spans="1:13" x14ac:dyDescent="0.2">
      <c r="A99" s="117" t="s">
        <v>555</v>
      </c>
      <c r="B99" s="60"/>
      <c r="C99" s="70"/>
      <c r="D99" s="70"/>
      <c r="E99" s="70">
        <v>145</v>
      </c>
      <c r="F99" s="70">
        <v>130</v>
      </c>
      <c r="G99" s="70">
        <v>100</v>
      </c>
      <c r="H99" s="70"/>
      <c r="I99" s="70"/>
      <c r="J99" s="70">
        <v>170</v>
      </c>
      <c r="K99" s="70">
        <v>105</v>
      </c>
      <c r="L99" s="70"/>
      <c r="M99" s="70">
        <v>190</v>
      </c>
    </row>
    <row r="100" spans="1:13" x14ac:dyDescent="0.2">
      <c r="A100" s="117" t="s">
        <v>556</v>
      </c>
      <c r="B100" s="60"/>
      <c r="C100" s="70"/>
      <c r="D100" s="70"/>
      <c r="E100" s="70">
        <v>100</v>
      </c>
      <c r="F100" s="70"/>
      <c r="G100" s="70">
        <v>100</v>
      </c>
      <c r="H100" s="70"/>
      <c r="I100" s="70"/>
      <c r="J100" s="70"/>
      <c r="K100" s="70"/>
      <c r="L100" s="70"/>
      <c r="M100" s="70">
        <v>50</v>
      </c>
    </row>
    <row r="101" spans="1:13" x14ac:dyDescent="0.2">
      <c r="A101" s="117" t="s">
        <v>557</v>
      </c>
      <c r="B101" s="60"/>
      <c r="C101" s="70"/>
      <c r="D101" s="70"/>
      <c r="E101" s="70">
        <v>140</v>
      </c>
      <c r="F101" s="70"/>
      <c r="G101" s="70">
        <v>100</v>
      </c>
      <c r="H101" s="70"/>
      <c r="I101" s="70"/>
      <c r="J101" s="70"/>
      <c r="K101" s="70"/>
      <c r="L101" s="70"/>
      <c r="M101" s="70">
        <v>50</v>
      </c>
    </row>
    <row r="102" spans="1:13" x14ac:dyDescent="0.2">
      <c r="A102" s="117" t="s">
        <v>558</v>
      </c>
      <c r="B102" s="6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</row>
    <row r="103" spans="1:13" x14ac:dyDescent="0.2">
      <c r="A103" s="117" t="s">
        <v>559</v>
      </c>
      <c r="B103" s="6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</row>
    <row r="104" spans="1:13" x14ac:dyDescent="0.2">
      <c r="A104" s="117" t="s">
        <v>560</v>
      </c>
      <c r="B104" s="6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</row>
    <row r="105" spans="1:13" x14ac:dyDescent="0.2">
      <c r="A105" s="117" t="s">
        <v>561</v>
      </c>
      <c r="B105" s="6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</row>
    <row r="106" spans="1:13" x14ac:dyDescent="0.2">
      <c r="A106" s="118" t="s">
        <v>562</v>
      </c>
      <c r="B106" s="118"/>
      <c r="C106" s="119"/>
      <c r="D106" s="119"/>
      <c r="E106" s="119">
        <f t="shared" ref="E106:G106" si="60">E86/E96</f>
        <v>1.684359277714286</v>
      </c>
      <c r="F106" s="119">
        <f t="shared" si="60"/>
        <v>2.0370994285714286</v>
      </c>
      <c r="G106" s="119">
        <f t="shared" si="60"/>
        <v>1.5740344999999998</v>
      </c>
      <c r="H106" s="119"/>
      <c r="I106" s="119"/>
      <c r="J106" s="119">
        <f t="shared" ref="J106:K106" si="61">J86/J96</f>
        <v>3.4576402799999997</v>
      </c>
      <c r="K106" s="119">
        <f t="shared" si="61"/>
        <v>2.0691034499999996</v>
      </c>
      <c r="L106" s="119"/>
      <c r="M106" s="119">
        <f t="shared" ref="M106:M111" si="62">M86/M96</f>
        <v>0.58824224999999997</v>
      </c>
    </row>
    <row r="107" spans="1:13" x14ac:dyDescent="0.2">
      <c r="A107" s="120" t="s">
        <v>563</v>
      </c>
      <c r="B107" s="120"/>
      <c r="C107" s="121"/>
      <c r="D107" s="121"/>
      <c r="E107" s="121">
        <f t="shared" ref="E107:G107" si="63">E87/E97</f>
        <v>7.5270471222857145</v>
      </c>
      <c r="F107" s="121">
        <f t="shared" si="63"/>
        <v>9.2414163636363611</v>
      </c>
      <c r="G107" s="121">
        <f t="shared" si="63"/>
        <v>3.4253593272000011</v>
      </c>
      <c r="H107" s="121"/>
      <c r="I107" s="121"/>
      <c r="J107" s="121">
        <f t="shared" ref="J107:K107" si="64">J87/J97</f>
        <v>14.907456021818183</v>
      </c>
      <c r="K107" s="121">
        <f t="shared" si="64"/>
        <v>19.664683360000005</v>
      </c>
      <c r="L107" s="121"/>
      <c r="M107" s="121">
        <f t="shared" si="62"/>
        <v>2.7007485576923074</v>
      </c>
    </row>
    <row r="108" spans="1:13" x14ac:dyDescent="0.2">
      <c r="A108" s="118" t="s">
        <v>564</v>
      </c>
      <c r="B108" s="118"/>
      <c r="C108" s="119"/>
      <c r="D108" s="119"/>
      <c r="E108" s="119">
        <f t="shared" ref="E108:G108" si="65">E88/E98</f>
        <v>1.211459456</v>
      </c>
      <c r="F108" s="119">
        <f t="shared" si="65"/>
        <v>1.8248434615384617</v>
      </c>
      <c r="G108" s="119">
        <f t="shared" si="65"/>
        <v>0.79091337499999992</v>
      </c>
      <c r="H108" s="119"/>
      <c r="I108" s="119"/>
      <c r="J108" s="119">
        <f t="shared" ref="J108:K108" si="66">J88/J98</f>
        <v>0.93478543200000008</v>
      </c>
      <c r="K108" s="119">
        <f t="shared" si="66"/>
        <v>0.65288444444444438</v>
      </c>
      <c r="L108" s="119"/>
      <c r="M108" s="119">
        <f t="shared" si="62"/>
        <v>1.4357603571428572</v>
      </c>
    </row>
    <row r="109" spans="1:13" x14ac:dyDescent="0.2">
      <c r="A109" s="120" t="s">
        <v>565</v>
      </c>
      <c r="B109" s="120"/>
      <c r="C109" s="121"/>
      <c r="D109" s="121"/>
      <c r="E109" s="121">
        <f t="shared" ref="E109:G109" si="67">E89/E99</f>
        <v>2.8361042813793103</v>
      </c>
      <c r="F109" s="121">
        <f t="shared" si="67"/>
        <v>4.1347267482517482</v>
      </c>
      <c r="G109" s="121">
        <f t="shared" si="67"/>
        <v>4.6498397119999995</v>
      </c>
      <c r="H109" s="121"/>
      <c r="I109" s="121"/>
      <c r="J109" s="121">
        <f t="shared" ref="J109:K109" si="68">J89/J99</f>
        <v>2.4021169694117646</v>
      </c>
      <c r="K109" s="121">
        <f t="shared" si="68"/>
        <v>1.6444596825396827</v>
      </c>
      <c r="L109" s="121"/>
      <c r="M109" s="121">
        <f t="shared" si="62"/>
        <v>2.1696337848297218</v>
      </c>
    </row>
    <row r="110" spans="1:13" x14ac:dyDescent="0.2">
      <c r="A110" s="118" t="s">
        <v>566</v>
      </c>
      <c r="B110" s="118"/>
      <c r="C110" s="119"/>
      <c r="D110" s="119"/>
      <c r="E110" s="119">
        <f t="shared" ref="E110:E111" si="69">E90/E100</f>
        <v>1.5190320640000001</v>
      </c>
      <c r="F110" s="119"/>
      <c r="G110" s="119">
        <f t="shared" ref="G110:G111" si="70">G90/G100</f>
        <v>1.01</v>
      </c>
      <c r="H110" s="119"/>
      <c r="I110" s="119"/>
      <c r="J110" s="119"/>
      <c r="K110" s="119"/>
      <c r="L110" s="119"/>
      <c r="M110" s="119">
        <f t="shared" si="62"/>
        <v>2.2549286249999998</v>
      </c>
    </row>
    <row r="111" spans="1:13" x14ac:dyDescent="0.2">
      <c r="A111" s="120" t="s">
        <v>567</v>
      </c>
      <c r="B111" s="120"/>
      <c r="C111" s="121"/>
      <c r="D111" s="121"/>
      <c r="E111" s="121">
        <f t="shared" si="69"/>
        <v>4.8482304685714297</v>
      </c>
      <c r="F111" s="121"/>
      <c r="G111" s="121">
        <f t="shared" si="70"/>
        <v>3.2460000000000004</v>
      </c>
      <c r="H111" s="121"/>
      <c r="I111" s="121"/>
      <c r="J111" s="121"/>
      <c r="K111" s="121"/>
      <c r="L111" s="121"/>
      <c r="M111" s="121">
        <f t="shared" si="62"/>
        <v>8.1848868750000001</v>
      </c>
    </row>
    <row r="112" spans="1:13" x14ac:dyDescent="0.2">
      <c r="A112" s="118" t="s">
        <v>568</v>
      </c>
      <c r="B112" s="118"/>
      <c r="C112" s="119"/>
      <c r="D112" s="119"/>
      <c r="E112" s="119"/>
      <c r="F112" s="119"/>
      <c r="G112" s="119"/>
      <c r="H112" s="119"/>
      <c r="I112" s="119"/>
      <c r="J112" s="119"/>
      <c r="K112" s="119">
        <f t="shared" ref="K112:K113" si="71">K92/0.5</f>
        <v>14.864585669999999</v>
      </c>
      <c r="L112" s="119"/>
      <c r="M112" s="119" t="s">
        <v>569</v>
      </c>
    </row>
    <row r="113" spans="1:13" x14ac:dyDescent="0.2">
      <c r="A113" s="120" t="s">
        <v>570</v>
      </c>
      <c r="B113" s="120"/>
      <c r="C113" s="121"/>
      <c r="D113" s="121"/>
      <c r="E113" s="121"/>
      <c r="F113" s="121"/>
      <c r="G113" s="121"/>
      <c r="H113" s="121"/>
      <c r="I113" s="121"/>
      <c r="J113" s="121"/>
      <c r="K113" s="121">
        <f t="shared" si="71"/>
        <v>226.88216320000004</v>
      </c>
      <c r="L113" s="121"/>
      <c r="M113" s="121" t="s">
        <v>569</v>
      </c>
    </row>
    <row r="114" spans="1:13" x14ac:dyDescent="0.2">
      <c r="A114" s="118" t="s">
        <v>571</v>
      </c>
      <c r="B114" s="118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</row>
    <row r="115" spans="1:13" x14ac:dyDescent="0.2">
      <c r="A115" s="120" t="s">
        <v>572</v>
      </c>
      <c r="B115" s="120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</row>
    <row r="116" spans="1:13" x14ac:dyDescent="0.2">
      <c r="A116" s="60"/>
      <c r="B116" s="6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</row>
    <row r="117" spans="1:13" x14ac:dyDescent="0.2">
      <c r="A117" s="60"/>
      <c r="B117" s="6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</row>
  </sheetData>
  <phoneticPr fontId="19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J30"/>
  <sheetViews>
    <sheetView workbookViewId="0"/>
  </sheetViews>
  <sheetFormatPr defaultColWidth="14.42578125" defaultRowHeight="12.75" customHeight="1" x14ac:dyDescent="0.2"/>
  <cols>
    <col min="1" max="10" width="8.85546875" customWidth="1"/>
  </cols>
  <sheetData>
    <row r="1" spans="1:10" ht="13.5" customHeight="1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ht="13.5" customHeight="1" x14ac:dyDescent="0.2">
      <c r="A2" s="1">
        <v>0</v>
      </c>
      <c r="B2" s="3" t="s">
        <v>35</v>
      </c>
      <c r="C2" s="3"/>
      <c r="D2" s="3"/>
      <c r="E2" s="3"/>
      <c r="F2" s="3"/>
      <c r="G2" s="3"/>
      <c r="H2" s="3"/>
      <c r="I2" s="3"/>
      <c r="J2" s="3"/>
    </row>
    <row r="3" spans="1:10" ht="13.5" customHeight="1" x14ac:dyDescent="0.2">
      <c r="A3" s="1">
        <v>1</v>
      </c>
      <c r="B3" s="3" t="s">
        <v>333</v>
      </c>
      <c r="C3" s="3"/>
      <c r="D3" s="3"/>
      <c r="E3" s="3"/>
      <c r="F3" s="3"/>
      <c r="G3" s="3"/>
      <c r="H3" s="3"/>
      <c r="I3" s="3"/>
      <c r="J3" s="3"/>
    </row>
    <row r="4" spans="1:10" ht="13.5" customHeight="1" x14ac:dyDescent="0.2">
      <c r="A4" s="1">
        <v>2</v>
      </c>
      <c r="B4" s="3" t="s">
        <v>335</v>
      </c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1">
        <v>3</v>
      </c>
      <c r="B5" s="3" t="s">
        <v>338</v>
      </c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1">
        <v>4</v>
      </c>
      <c r="B6" s="3" t="s">
        <v>340</v>
      </c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1">
        <v>5</v>
      </c>
      <c r="B7" s="3" t="s">
        <v>343</v>
      </c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1">
        <v>6</v>
      </c>
      <c r="B8" s="3" t="s">
        <v>345</v>
      </c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1">
        <v>7</v>
      </c>
      <c r="B9" s="3" t="s">
        <v>348</v>
      </c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1">
        <v>8</v>
      </c>
      <c r="B10" s="3" t="s">
        <v>349</v>
      </c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1">
        <v>9</v>
      </c>
      <c r="B11" s="3" t="s">
        <v>352</v>
      </c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1">
        <v>10</v>
      </c>
      <c r="B12" s="3" t="s">
        <v>354</v>
      </c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1">
        <v>11</v>
      </c>
      <c r="B13" s="3" t="s">
        <v>355</v>
      </c>
      <c r="C13" s="3" t="s">
        <v>356</v>
      </c>
      <c r="D13" s="3" t="s">
        <v>358</v>
      </c>
      <c r="E13" s="3" t="s">
        <v>359</v>
      </c>
      <c r="F13" s="3"/>
      <c r="G13" s="3"/>
      <c r="H13" s="3"/>
      <c r="I13" s="3"/>
      <c r="J13" s="3"/>
    </row>
    <row r="14" spans="1:10" ht="13.5" customHeight="1" x14ac:dyDescent="0.2">
      <c r="A14" s="1">
        <v>12</v>
      </c>
      <c r="B14" s="3" t="s">
        <v>362</v>
      </c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1">
        <v>13</v>
      </c>
      <c r="B15" s="3" t="s">
        <v>364</v>
      </c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1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1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1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1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1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1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1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1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1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1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1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1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1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1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1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30"/>
  <sheetViews>
    <sheetView workbookViewId="0"/>
  </sheetViews>
  <sheetFormatPr defaultColWidth="14.42578125" defaultRowHeight="12.75" customHeight="1" x14ac:dyDescent="0.2"/>
  <cols>
    <col min="1" max="10" width="8.85546875" customWidth="1"/>
  </cols>
  <sheetData>
    <row r="1" spans="1:10" ht="13.5" customHeight="1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ht="13.5" customHeight="1" x14ac:dyDescent="0.2">
      <c r="A2" s="1">
        <v>0</v>
      </c>
      <c r="B2" s="3" t="s">
        <v>35</v>
      </c>
      <c r="C2" s="3" t="s">
        <v>36</v>
      </c>
      <c r="D2" s="3"/>
      <c r="E2" s="3"/>
      <c r="F2" s="3"/>
      <c r="G2" s="3"/>
      <c r="H2" s="3"/>
      <c r="I2" s="3"/>
      <c r="J2" s="3"/>
    </row>
    <row r="3" spans="1:10" ht="13.5" customHeight="1" x14ac:dyDescent="0.2">
      <c r="A3" s="1">
        <v>1</v>
      </c>
      <c r="B3" s="3" t="s">
        <v>35</v>
      </c>
      <c r="C3" s="3" t="s">
        <v>37</v>
      </c>
      <c r="D3" s="3" t="s">
        <v>38</v>
      </c>
      <c r="E3" s="3" t="s">
        <v>39</v>
      </c>
      <c r="F3" s="3"/>
      <c r="G3" s="3"/>
      <c r="H3" s="3"/>
      <c r="I3" s="3"/>
      <c r="J3" s="3"/>
    </row>
    <row r="4" spans="1:10" ht="13.5" customHeight="1" x14ac:dyDescent="0.2">
      <c r="A4" s="1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1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1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1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1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1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1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1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1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1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3.5" customHeight="1" x14ac:dyDescent="0.2">
      <c r="A14" s="1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1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1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1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1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1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1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1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1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1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1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1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1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1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1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1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1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J30"/>
  <sheetViews>
    <sheetView workbookViewId="0"/>
  </sheetViews>
  <sheetFormatPr defaultColWidth="14.42578125" defaultRowHeight="12.75" customHeight="1" x14ac:dyDescent="0.2"/>
  <cols>
    <col min="1" max="4" width="8.85546875" customWidth="1"/>
    <col min="5" max="5" width="16.28515625" customWidth="1"/>
    <col min="6" max="10" width="8.85546875" customWidth="1"/>
  </cols>
  <sheetData>
    <row r="1" spans="1:10" ht="13.5" customHeight="1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ht="13.5" customHeight="1" x14ac:dyDescent="0.2">
      <c r="A2" s="1">
        <v>0</v>
      </c>
      <c r="B2" s="3" t="s">
        <v>35</v>
      </c>
      <c r="C2" s="3" t="s">
        <v>40</v>
      </c>
      <c r="D2" s="3" t="s">
        <v>41</v>
      </c>
      <c r="E2" s="3" t="s">
        <v>42</v>
      </c>
      <c r="F2" s="3" t="s">
        <v>43</v>
      </c>
      <c r="G2" s="3"/>
      <c r="H2" s="3"/>
      <c r="I2" s="3"/>
      <c r="J2" s="3"/>
    </row>
    <row r="3" spans="1:10" ht="13.5" customHeight="1" x14ac:dyDescent="0.2">
      <c r="A3" s="1">
        <v>1</v>
      </c>
      <c r="B3" s="3" t="s">
        <v>35</v>
      </c>
      <c r="C3" s="3" t="s">
        <v>37</v>
      </c>
      <c r="D3" s="3" t="s">
        <v>38</v>
      </c>
      <c r="E3" s="3" t="s">
        <v>39</v>
      </c>
      <c r="F3" s="3"/>
      <c r="G3" s="3"/>
      <c r="H3" s="3"/>
      <c r="I3" s="3"/>
      <c r="J3" s="3"/>
    </row>
    <row r="4" spans="1:10" ht="13.5" customHeight="1" x14ac:dyDescent="0.2">
      <c r="A4" s="1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3.5" customHeight="1" x14ac:dyDescent="0.2">
      <c r="A5" s="1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ht="13.5" customHeight="1" x14ac:dyDescent="0.2">
      <c r="A6" s="1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ht="13.5" customHeight="1" x14ac:dyDescent="0.2">
      <c r="A7" s="1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13.5" customHeight="1" x14ac:dyDescent="0.2">
      <c r="A8" s="1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ht="13.5" customHeight="1" x14ac:dyDescent="0.2">
      <c r="A9" s="1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13.5" customHeight="1" x14ac:dyDescent="0.2">
      <c r="A10" s="1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3.5" customHeight="1" x14ac:dyDescent="0.2">
      <c r="A11" s="1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1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3.5" customHeight="1" x14ac:dyDescent="0.2">
      <c r="A13" s="1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3.5" customHeight="1" x14ac:dyDescent="0.2">
      <c r="A14" s="1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3.5" customHeight="1" x14ac:dyDescent="0.2">
      <c r="A15" s="1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3.5" customHeight="1" x14ac:dyDescent="0.2">
      <c r="A16" s="1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3.5" customHeight="1" x14ac:dyDescent="0.2">
      <c r="A17" s="1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3.5" customHeight="1" x14ac:dyDescent="0.2">
      <c r="A18" s="1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3.5" customHeight="1" x14ac:dyDescent="0.2">
      <c r="A19" s="1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3.5" customHeight="1" x14ac:dyDescent="0.2">
      <c r="A20" s="1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3.5" customHeight="1" x14ac:dyDescent="0.2">
      <c r="A21" s="1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3.5" customHeight="1" x14ac:dyDescent="0.2">
      <c r="A22" s="1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3.5" customHeight="1" x14ac:dyDescent="0.2">
      <c r="A23" s="1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3.5" customHeight="1" x14ac:dyDescent="0.2">
      <c r="A24" s="1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3.5" customHeight="1" x14ac:dyDescent="0.2">
      <c r="A25" s="1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3.5" customHeight="1" x14ac:dyDescent="0.2">
      <c r="A26" s="1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3.5" customHeight="1" x14ac:dyDescent="0.2">
      <c r="A27" s="1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3.5" customHeight="1" x14ac:dyDescent="0.2">
      <c r="A28" s="1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3.5" customHeight="1" x14ac:dyDescent="0.2">
      <c r="A29" s="1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3.5" customHeight="1" x14ac:dyDescent="0.2">
      <c r="A30" s="1">
        <v>28</v>
      </c>
      <c r="B30" s="3"/>
      <c r="C30" s="3"/>
      <c r="D30" s="3"/>
      <c r="E30" s="3"/>
      <c r="F30" s="3"/>
      <c r="G30" s="3"/>
      <c r="H30" s="3"/>
      <c r="I30" s="3"/>
      <c r="J30" s="3"/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T100"/>
  <sheetViews>
    <sheetView workbookViewId="0">
      <selection activeCell="B10" sqref="B10"/>
    </sheetView>
  </sheetViews>
  <sheetFormatPr defaultColWidth="14.42578125" defaultRowHeight="12.75" customHeight="1" x14ac:dyDescent="0.2"/>
  <cols>
    <col min="1" max="20" width="17.28515625" customWidth="1"/>
  </cols>
  <sheetData>
    <row r="1" spans="1:20" ht="12.75" customHeight="1" x14ac:dyDescent="0.2">
      <c r="A1" s="6" t="s">
        <v>29</v>
      </c>
      <c r="B1" s="5" t="s">
        <v>32</v>
      </c>
      <c r="C1" s="7" t="s">
        <v>33</v>
      </c>
    </row>
    <row r="2" spans="1:20" ht="12.75" customHeight="1" x14ac:dyDescent="0.2">
      <c r="A2" s="8" t="s">
        <v>8</v>
      </c>
      <c r="B2" s="27" t="s">
        <v>34</v>
      </c>
      <c r="C2" s="27"/>
      <c r="D2" s="31" t="s">
        <v>324</v>
      </c>
      <c r="E2" s="31"/>
      <c r="F2" s="32" t="s">
        <v>393</v>
      </c>
      <c r="G2" s="32"/>
      <c r="H2" s="33" t="s">
        <v>394</v>
      </c>
      <c r="I2" s="33"/>
    </row>
    <row r="3" spans="1:20" ht="12.75" customHeight="1" x14ac:dyDescent="0.2">
      <c r="A3" s="8" t="s">
        <v>395</v>
      </c>
      <c r="B3" s="36">
        <v>1</v>
      </c>
      <c r="C3" s="27">
        <v>154</v>
      </c>
      <c r="D3" s="40">
        <v>1</v>
      </c>
      <c r="E3" s="31">
        <v>174</v>
      </c>
      <c r="F3" s="41">
        <v>1</v>
      </c>
      <c r="G3" s="32">
        <v>221</v>
      </c>
      <c r="H3" s="42">
        <v>0.95</v>
      </c>
      <c r="I3" s="33">
        <v>292</v>
      </c>
    </row>
    <row r="4" spans="1:20" ht="12.75" customHeight="1" x14ac:dyDescent="0.2">
      <c r="A4" s="8" t="s">
        <v>504</v>
      </c>
      <c r="B4" s="27"/>
      <c r="C4" s="27"/>
      <c r="D4" s="31"/>
      <c r="E4" s="31"/>
      <c r="F4" s="32"/>
      <c r="G4" s="32"/>
      <c r="H4" s="42">
        <v>0.05</v>
      </c>
      <c r="I4" s="33">
        <v>16</v>
      </c>
    </row>
    <row r="5" spans="1:20" ht="12.75" customHeight="1" x14ac:dyDescent="0.2">
      <c r="A5" s="43"/>
      <c r="B5" s="44"/>
      <c r="C5" s="45">
        <v>120</v>
      </c>
      <c r="D5" s="46"/>
      <c r="E5" s="45">
        <v>220</v>
      </c>
      <c r="F5" s="47"/>
      <c r="G5" s="45">
        <v>400</v>
      </c>
      <c r="H5" s="48"/>
      <c r="I5" s="45">
        <v>600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2.75" customHeight="1" x14ac:dyDescent="0.2">
      <c r="B6" s="27"/>
      <c r="C6" s="49"/>
      <c r="D6" s="50"/>
      <c r="E6" s="50">
        <v>250</v>
      </c>
      <c r="F6" s="53"/>
      <c r="G6" s="53">
        <v>500</v>
      </c>
      <c r="H6" s="54"/>
      <c r="I6" s="54">
        <v>800</v>
      </c>
    </row>
    <row r="7" spans="1:20" ht="12.75" customHeight="1" x14ac:dyDescent="0.2">
      <c r="A7" s="8" t="s">
        <v>516</v>
      </c>
      <c r="B7" s="27"/>
      <c r="C7" s="27"/>
      <c r="D7" s="31"/>
      <c r="E7" s="31"/>
      <c r="F7" s="32"/>
      <c r="G7" s="32"/>
      <c r="H7" s="33"/>
      <c r="I7" s="33"/>
    </row>
    <row r="8" spans="1:20" ht="12.75" customHeight="1" x14ac:dyDescent="0.2">
      <c r="A8" s="8" t="s">
        <v>474</v>
      </c>
      <c r="B8" s="36">
        <v>0.31</v>
      </c>
      <c r="C8" s="27">
        <v>48</v>
      </c>
      <c r="D8" s="40">
        <v>0.39</v>
      </c>
      <c r="E8" s="31">
        <v>76</v>
      </c>
      <c r="F8" s="41">
        <v>0.24</v>
      </c>
      <c r="G8" s="32">
        <v>114</v>
      </c>
      <c r="H8" s="42">
        <v>0.26</v>
      </c>
      <c r="I8" s="33">
        <v>201</v>
      </c>
    </row>
    <row r="9" spans="1:20" ht="12.75" customHeight="1" x14ac:dyDescent="0.2">
      <c r="A9" s="8" t="s">
        <v>517</v>
      </c>
      <c r="B9" s="36">
        <v>0.22</v>
      </c>
      <c r="C9" s="27">
        <v>34</v>
      </c>
      <c r="D9" s="40">
        <v>0.13</v>
      </c>
      <c r="E9" s="31">
        <v>26</v>
      </c>
      <c r="F9" s="41">
        <v>0.12</v>
      </c>
      <c r="G9" s="32">
        <v>57</v>
      </c>
      <c r="H9" s="42">
        <v>0.15</v>
      </c>
      <c r="I9" s="33">
        <v>115</v>
      </c>
    </row>
    <row r="10" spans="1:20" ht="12.75" customHeight="1" x14ac:dyDescent="0.2">
      <c r="A10" s="8" t="s">
        <v>500</v>
      </c>
      <c r="B10" s="36">
        <v>0.43</v>
      </c>
      <c r="C10" s="27">
        <v>66</v>
      </c>
      <c r="D10" s="40">
        <v>0.03</v>
      </c>
      <c r="E10" s="31">
        <v>7</v>
      </c>
      <c r="F10" s="41">
        <v>0.34</v>
      </c>
      <c r="G10" s="32">
        <v>160</v>
      </c>
      <c r="H10" s="42">
        <v>0.22</v>
      </c>
      <c r="I10" s="33">
        <v>170</v>
      </c>
    </row>
    <row r="11" spans="1:20" ht="12.75" customHeight="1" x14ac:dyDescent="0.2">
      <c r="A11" s="8" t="s">
        <v>473</v>
      </c>
      <c r="B11" s="27"/>
      <c r="C11" s="27"/>
      <c r="D11" s="40">
        <v>0.35</v>
      </c>
      <c r="E11" s="31">
        <v>69</v>
      </c>
      <c r="F11" s="41">
        <v>0.27</v>
      </c>
      <c r="G11" s="32">
        <v>126</v>
      </c>
      <c r="H11" s="42">
        <v>0.31</v>
      </c>
      <c r="I11" s="33">
        <v>238</v>
      </c>
    </row>
    <row r="12" spans="1:20" ht="12.75" customHeight="1" x14ac:dyDescent="0.2">
      <c r="A12" s="8" t="s">
        <v>504</v>
      </c>
      <c r="B12" s="27"/>
      <c r="C12" s="27"/>
      <c r="D12" s="31"/>
      <c r="E12" s="31"/>
      <c r="F12" s="32"/>
      <c r="G12" s="32"/>
      <c r="H12" s="42">
        <v>0.03</v>
      </c>
      <c r="I12" s="33">
        <v>26</v>
      </c>
    </row>
    <row r="13" spans="1:20" ht="12.75" customHeight="1" x14ac:dyDescent="0.2">
      <c r="A13" s="43"/>
      <c r="B13" s="44"/>
      <c r="C13" s="45">
        <v>152</v>
      </c>
      <c r="D13" s="46"/>
      <c r="E13" s="45">
        <v>196</v>
      </c>
      <c r="F13" s="47"/>
      <c r="G13" s="45">
        <v>462</v>
      </c>
      <c r="H13" s="48"/>
      <c r="I13" s="45">
        <v>756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2.75" customHeight="1" x14ac:dyDescent="0.2">
      <c r="B14" s="27"/>
      <c r="C14" s="27"/>
      <c r="D14" s="31"/>
      <c r="E14" s="50">
        <v>300</v>
      </c>
      <c r="F14" s="53"/>
      <c r="G14" s="53">
        <v>600</v>
      </c>
      <c r="H14" s="54"/>
      <c r="I14" s="54">
        <v>1000</v>
      </c>
    </row>
    <row r="15" spans="1:20" ht="12.75" customHeight="1" x14ac:dyDescent="0.2">
      <c r="A15" s="56" t="s">
        <v>48</v>
      </c>
      <c r="B15" s="27"/>
      <c r="C15" s="27"/>
      <c r="D15" s="31"/>
      <c r="E15" s="31"/>
      <c r="F15" s="32"/>
      <c r="G15" s="32"/>
      <c r="H15" s="33"/>
      <c r="I15" s="33"/>
    </row>
    <row r="16" spans="1:20" ht="12.75" customHeight="1" x14ac:dyDescent="0.2">
      <c r="A16" s="56" t="s">
        <v>518</v>
      </c>
      <c r="B16" s="36">
        <v>0.41</v>
      </c>
      <c r="C16" s="27">
        <v>41</v>
      </c>
      <c r="D16" s="40">
        <v>0.28999999999999998</v>
      </c>
      <c r="E16" s="31">
        <v>91</v>
      </c>
      <c r="F16" s="41">
        <v>0.2</v>
      </c>
      <c r="G16" s="32">
        <v>126</v>
      </c>
      <c r="H16" s="42">
        <v>0.19</v>
      </c>
      <c r="I16" s="33">
        <v>200</v>
      </c>
    </row>
    <row r="17" spans="1:20" ht="12.75" customHeight="1" x14ac:dyDescent="0.2">
      <c r="A17" s="56" t="s">
        <v>424</v>
      </c>
      <c r="B17" s="36">
        <v>0.24</v>
      </c>
      <c r="C17" s="27">
        <v>25</v>
      </c>
      <c r="D17" s="40">
        <v>0.26</v>
      </c>
      <c r="E17" s="31">
        <v>82</v>
      </c>
      <c r="F17" s="41">
        <v>0.56999999999999995</v>
      </c>
      <c r="G17" s="32">
        <v>351</v>
      </c>
      <c r="H17" s="42">
        <v>0.7</v>
      </c>
      <c r="I17" s="33">
        <v>732</v>
      </c>
    </row>
    <row r="18" spans="1:20" ht="12.75" customHeight="1" x14ac:dyDescent="0.2">
      <c r="A18" s="56" t="s">
        <v>519</v>
      </c>
      <c r="B18" s="36">
        <v>0.06</v>
      </c>
      <c r="C18" s="27">
        <v>6</v>
      </c>
      <c r="D18" s="40">
        <v>0.25</v>
      </c>
      <c r="E18" s="31">
        <v>78</v>
      </c>
      <c r="F18" s="41">
        <v>0.12</v>
      </c>
      <c r="G18" s="32">
        <v>79</v>
      </c>
      <c r="H18" s="33"/>
      <c r="I18" s="33"/>
    </row>
    <row r="19" spans="1:20" ht="12.75" customHeight="1" x14ac:dyDescent="0.2">
      <c r="A19" s="56" t="s">
        <v>520</v>
      </c>
      <c r="B19" s="36">
        <v>0.27</v>
      </c>
      <c r="C19" s="27">
        <v>27</v>
      </c>
      <c r="D19" s="40">
        <v>0.18</v>
      </c>
      <c r="E19" s="31">
        <v>57</v>
      </c>
      <c r="F19" s="41">
        <v>0.09</v>
      </c>
      <c r="G19" s="32">
        <v>58</v>
      </c>
      <c r="H19" s="42">
        <v>0.1</v>
      </c>
      <c r="I19" s="33">
        <v>104</v>
      </c>
    </row>
    <row r="20" spans="1:20" ht="12.75" customHeight="1" x14ac:dyDescent="0.2">
      <c r="A20" s="43"/>
      <c r="B20" s="44"/>
      <c r="C20" s="45">
        <v>100</v>
      </c>
      <c r="D20" s="46"/>
      <c r="E20" s="45">
        <v>310</v>
      </c>
      <c r="F20" s="47"/>
      <c r="G20" s="45">
        <v>616</v>
      </c>
      <c r="H20" s="48"/>
      <c r="I20" s="45">
        <v>1038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2.75" customHeight="1" x14ac:dyDescent="0.2">
      <c r="B21" s="27"/>
      <c r="C21" s="49">
        <v>125</v>
      </c>
      <c r="D21" s="31"/>
      <c r="E21" s="31"/>
      <c r="F21" s="32"/>
      <c r="G21" s="32"/>
      <c r="H21" s="33"/>
      <c r="I21" s="33"/>
    </row>
    <row r="22" spans="1:20" ht="12.75" customHeight="1" x14ac:dyDescent="0.2">
      <c r="A22" s="8" t="s">
        <v>207</v>
      </c>
      <c r="B22" s="27"/>
      <c r="C22" s="27"/>
      <c r="D22" s="31"/>
      <c r="E22" s="31"/>
      <c r="F22" s="32"/>
      <c r="G22" s="32"/>
      <c r="H22" s="33"/>
      <c r="I22" s="33"/>
    </row>
    <row r="23" spans="1:20" ht="12.75" customHeight="1" x14ac:dyDescent="0.2">
      <c r="A23" s="8" t="s">
        <v>304</v>
      </c>
      <c r="B23" s="36">
        <v>0.3</v>
      </c>
      <c r="C23" s="27">
        <v>24</v>
      </c>
      <c r="D23" s="40">
        <v>0.63</v>
      </c>
      <c r="E23" s="31">
        <v>133</v>
      </c>
      <c r="F23" s="41">
        <v>0.57999999999999996</v>
      </c>
      <c r="G23" s="32">
        <v>186</v>
      </c>
      <c r="H23" s="42">
        <v>0.6</v>
      </c>
      <c r="I23" s="33">
        <v>563</v>
      </c>
    </row>
    <row r="24" spans="1:20" ht="12.75" customHeight="1" x14ac:dyDescent="0.2">
      <c r="A24" s="8" t="s">
        <v>520</v>
      </c>
      <c r="B24" s="36">
        <v>0.69</v>
      </c>
      <c r="C24" s="27">
        <v>56</v>
      </c>
      <c r="D24" s="40">
        <v>0.36</v>
      </c>
      <c r="E24" s="31">
        <v>78</v>
      </c>
      <c r="F24" s="41">
        <v>0.41</v>
      </c>
      <c r="G24" s="32">
        <v>134</v>
      </c>
      <c r="H24" s="42">
        <v>0.39</v>
      </c>
      <c r="I24" s="33">
        <v>374</v>
      </c>
    </row>
    <row r="25" spans="1:20" ht="12.75" customHeight="1" x14ac:dyDescent="0.2">
      <c r="A25" s="8" t="s">
        <v>521</v>
      </c>
      <c r="B25" s="27"/>
      <c r="C25" s="27">
        <v>44</v>
      </c>
      <c r="D25" s="31"/>
      <c r="E25" s="31">
        <v>90</v>
      </c>
      <c r="F25" s="32"/>
      <c r="G25" s="32">
        <v>150</v>
      </c>
      <c r="H25" s="33"/>
      <c r="I25" s="33">
        <v>150</v>
      </c>
    </row>
    <row r="26" spans="1:20" ht="12.75" customHeight="1" x14ac:dyDescent="0.2">
      <c r="A26" s="43"/>
      <c r="B26" s="44"/>
      <c r="C26" s="45">
        <v>120</v>
      </c>
      <c r="D26" s="46"/>
      <c r="E26" s="45">
        <f>SUM(E23:E25)</f>
        <v>301</v>
      </c>
      <c r="F26" s="47"/>
      <c r="G26" s="45">
        <f>SUM(G23:G25)</f>
        <v>470</v>
      </c>
      <c r="H26" s="48"/>
      <c r="I26" s="45">
        <f>SUM(I23:I25)</f>
        <v>1087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2.75" customHeight="1" x14ac:dyDescent="0.2">
      <c r="B27" s="27"/>
      <c r="C27" s="27"/>
      <c r="D27" s="31"/>
      <c r="E27" s="50">
        <v>250</v>
      </c>
      <c r="F27" s="53"/>
      <c r="G27" s="53">
        <v>500</v>
      </c>
      <c r="H27" s="54"/>
      <c r="I27" s="54">
        <v>800</v>
      </c>
    </row>
    <row r="28" spans="1:20" ht="12.75" customHeight="1" x14ac:dyDescent="0.2">
      <c r="A28" s="8" t="s">
        <v>6</v>
      </c>
      <c r="B28" s="27"/>
      <c r="C28" s="27"/>
      <c r="D28" s="31"/>
      <c r="E28" s="31"/>
      <c r="F28" s="32"/>
      <c r="G28" s="32"/>
      <c r="H28" s="33"/>
      <c r="I28" s="33"/>
    </row>
    <row r="29" spans="1:20" ht="12.75" customHeight="1" x14ac:dyDescent="0.2">
      <c r="A29" s="8" t="s">
        <v>438</v>
      </c>
      <c r="B29" s="36">
        <v>0.36</v>
      </c>
      <c r="C29" s="27">
        <v>55</v>
      </c>
      <c r="D29" s="40">
        <v>0.48</v>
      </c>
      <c r="E29" s="31">
        <v>147</v>
      </c>
      <c r="F29" s="41">
        <v>0.36</v>
      </c>
      <c r="G29" s="32">
        <v>167</v>
      </c>
      <c r="H29" s="42">
        <v>0.26</v>
      </c>
      <c r="I29" s="33">
        <v>278</v>
      </c>
    </row>
    <row r="30" spans="1:20" ht="12.75" customHeight="1" x14ac:dyDescent="0.2">
      <c r="A30" s="8" t="s">
        <v>439</v>
      </c>
      <c r="B30" s="36">
        <v>0.25</v>
      </c>
      <c r="C30" s="27">
        <v>39</v>
      </c>
      <c r="D30" s="40">
        <v>0.21</v>
      </c>
      <c r="E30" s="31">
        <v>65</v>
      </c>
      <c r="F30" s="41">
        <v>0.36</v>
      </c>
      <c r="G30" s="32">
        <v>165</v>
      </c>
      <c r="H30" s="42">
        <v>0.4</v>
      </c>
      <c r="I30" s="33">
        <v>420</v>
      </c>
    </row>
    <row r="31" spans="1:20" ht="12.75" customHeight="1" x14ac:dyDescent="0.2">
      <c r="A31" s="8" t="s">
        <v>520</v>
      </c>
      <c r="B31" s="36">
        <v>0.37</v>
      </c>
      <c r="C31" s="27">
        <v>58</v>
      </c>
      <c r="D31" s="40">
        <v>0.28999999999999998</v>
      </c>
      <c r="E31" s="31">
        <v>89</v>
      </c>
      <c r="F31" s="41">
        <v>0.25</v>
      </c>
      <c r="G31" s="32">
        <v>117</v>
      </c>
      <c r="H31" s="42">
        <v>0.3</v>
      </c>
      <c r="I31" s="33">
        <v>313</v>
      </c>
    </row>
    <row r="32" spans="1:20" ht="12.75" customHeight="1" x14ac:dyDescent="0.2">
      <c r="A32" s="43"/>
      <c r="B32" s="44"/>
      <c r="C32" s="45">
        <v>154</v>
      </c>
      <c r="D32" s="46"/>
      <c r="E32" s="45">
        <v>302</v>
      </c>
      <c r="F32" s="47"/>
      <c r="G32" s="57">
        <v>458</v>
      </c>
      <c r="H32" s="48"/>
      <c r="I32" s="45">
        <v>1040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</row>
    <row r="33" spans="1:20" ht="12.75" customHeight="1" x14ac:dyDescent="0.2">
      <c r="B33" s="27"/>
      <c r="C33" s="49">
        <v>150</v>
      </c>
      <c r="D33" s="50"/>
      <c r="E33" s="50"/>
      <c r="F33" s="53"/>
      <c r="G33" s="53">
        <v>600</v>
      </c>
      <c r="H33" s="54"/>
      <c r="I33" s="54">
        <v>1000</v>
      </c>
    </row>
    <row r="34" spans="1:20" ht="12.75" customHeight="1" x14ac:dyDescent="0.2">
      <c r="A34" s="56" t="s">
        <v>45</v>
      </c>
      <c r="B34" s="27"/>
      <c r="C34" s="27"/>
      <c r="D34" s="31"/>
      <c r="E34" s="31"/>
      <c r="F34" s="32"/>
      <c r="G34" s="32"/>
      <c r="H34" s="33"/>
      <c r="I34" s="33"/>
    </row>
    <row r="35" spans="1:20" ht="12.75" customHeight="1" x14ac:dyDescent="0.2">
      <c r="A35" s="56" t="s">
        <v>520</v>
      </c>
      <c r="B35" s="36">
        <v>0.4</v>
      </c>
      <c r="C35" s="27">
        <v>74</v>
      </c>
      <c r="D35" s="40">
        <v>0.32</v>
      </c>
      <c r="E35" s="31">
        <v>115</v>
      </c>
      <c r="F35" s="41">
        <v>0.26</v>
      </c>
      <c r="G35" s="32">
        <v>148</v>
      </c>
      <c r="H35" s="42">
        <v>0.32</v>
      </c>
      <c r="I35" s="33">
        <v>340</v>
      </c>
    </row>
    <row r="36" spans="1:20" ht="12.75" customHeight="1" x14ac:dyDescent="0.2">
      <c r="A36" s="56" t="s">
        <v>299</v>
      </c>
      <c r="B36" s="36">
        <v>0.25</v>
      </c>
      <c r="C36" s="27">
        <v>45</v>
      </c>
      <c r="D36" s="40">
        <v>0.12</v>
      </c>
      <c r="E36" s="31">
        <v>43</v>
      </c>
      <c r="F36" s="41">
        <v>0.21</v>
      </c>
      <c r="G36" s="32">
        <v>118</v>
      </c>
      <c r="H36" s="42">
        <v>0.13</v>
      </c>
      <c r="I36" s="33">
        <v>138</v>
      </c>
    </row>
    <row r="37" spans="1:20" ht="12.75" customHeight="1" x14ac:dyDescent="0.2">
      <c r="A37" s="56" t="s">
        <v>540</v>
      </c>
      <c r="B37" s="36">
        <v>0.33</v>
      </c>
      <c r="C37" s="27">
        <v>60</v>
      </c>
      <c r="D37" s="40">
        <v>0.27</v>
      </c>
      <c r="E37" s="31">
        <v>97</v>
      </c>
      <c r="F37" s="41">
        <v>0.21</v>
      </c>
      <c r="G37" s="32">
        <v>120</v>
      </c>
      <c r="H37" s="42">
        <v>0.16</v>
      </c>
      <c r="I37" s="33">
        <v>171</v>
      </c>
    </row>
    <row r="38" spans="1:20" ht="12.75" customHeight="1" x14ac:dyDescent="0.2">
      <c r="A38" s="56" t="s">
        <v>301</v>
      </c>
      <c r="B38" s="27"/>
      <c r="C38" s="27"/>
      <c r="D38" s="40">
        <v>0.18</v>
      </c>
      <c r="E38" s="31">
        <v>67</v>
      </c>
      <c r="F38" s="41">
        <v>0.18</v>
      </c>
      <c r="G38" s="32">
        <v>101</v>
      </c>
      <c r="H38" s="42">
        <v>0.17</v>
      </c>
      <c r="I38" s="33">
        <v>186</v>
      </c>
    </row>
    <row r="39" spans="1:20" ht="12.75" customHeight="1" x14ac:dyDescent="0.2">
      <c r="A39" s="56" t="s">
        <v>302</v>
      </c>
      <c r="B39" s="27"/>
      <c r="C39" s="27"/>
      <c r="D39" s="40">
        <v>0.09</v>
      </c>
      <c r="E39" s="31">
        <v>33</v>
      </c>
      <c r="F39" s="41">
        <v>0.11</v>
      </c>
      <c r="G39" s="32">
        <v>61</v>
      </c>
      <c r="H39" s="42">
        <v>0.19</v>
      </c>
      <c r="I39" s="33">
        <v>205</v>
      </c>
    </row>
    <row r="40" spans="1:20" ht="12.75" customHeight="1" x14ac:dyDescent="0.2">
      <c r="A40" s="43"/>
      <c r="B40" s="44"/>
      <c r="C40" s="58">
        <v>181</v>
      </c>
      <c r="D40" s="46"/>
      <c r="E40" s="59">
        <v>357</v>
      </c>
      <c r="F40" s="47"/>
      <c r="G40" s="45">
        <v>551</v>
      </c>
      <c r="H40" s="48"/>
      <c r="I40" s="45">
        <v>1042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1:20" ht="12.75" customHeight="1" x14ac:dyDescent="0.2">
      <c r="B41" s="27"/>
      <c r="C41" s="49">
        <v>150</v>
      </c>
      <c r="D41" s="50"/>
      <c r="E41" s="50">
        <v>300</v>
      </c>
      <c r="F41" s="32"/>
      <c r="G41" s="32"/>
      <c r="H41" s="33"/>
      <c r="I41" s="33"/>
    </row>
    <row r="42" spans="1:20" ht="12.75" customHeight="1" x14ac:dyDescent="0.2">
      <c r="B42" s="27"/>
      <c r="C42" s="27"/>
      <c r="D42" s="31"/>
      <c r="E42" s="31"/>
      <c r="F42" s="32"/>
      <c r="G42" s="32"/>
      <c r="H42" s="33"/>
      <c r="I42" s="33"/>
    </row>
    <row r="43" spans="1:20" ht="12.75" customHeight="1" x14ac:dyDescent="0.2">
      <c r="B43" s="27"/>
      <c r="C43" s="27"/>
      <c r="D43" s="31"/>
      <c r="E43" s="31"/>
      <c r="F43" s="32"/>
      <c r="G43" s="32"/>
      <c r="H43" s="33"/>
      <c r="I43" s="33"/>
    </row>
    <row r="44" spans="1:20" ht="12.75" customHeight="1" x14ac:dyDescent="0.2">
      <c r="B44" s="27"/>
      <c r="C44" s="27"/>
      <c r="D44" s="31"/>
      <c r="E44" s="31"/>
      <c r="F44" s="32"/>
      <c r="G44" s="32"/>
      <c r="H44" s="33"/>
      <c r="I44" s="33"/>
    </row>
    <row r="45" spans="1:20" ht="12.75" customHeight="1" x14ac:dyDescent="0.2">
      <c r="B45" s="27"/>
      <c r="C45" s="27"/>
      <c r="D45" s="31"/>
      <c r="E45" s="31"/>
      <c r="F45" s="32"/>
      <c r="G45" s="32"/>
      <c r="H45" s="33"/>
      <c r="I45" s="33"/>
    </row>
    <row r="46" spans="1:20" ht="12.75" customHeight="1" x14ac:dyDescent="0.2">
      <c r="B46" s="27"/>
      <c r="C46" s="27"/>
      <c r="D46" s="31"/>
      <c r="E46" s="31"/>
      <c r="F46" s="32"/>
      <c r="G46" s="32"/>
      <c r="H46" s="33"/>
      <c r="I46" s="33"/>
    </row>
    <row r="47" spans="1:20" ht="12.75" customHeight="1" x14ac:dyDescent="0.2">
      <c r="B47" s="27"/>
      <c r="C47" s="27"/>
      <c r="D47" s="31"/>
      <c r="E47" s="31"/>
      <c r="F47" s="32"/>
      <c r="G47" s="32"/>
      <c r="H47" s="33"/>
      <c r="I47" s="33"/>
    </row>
    <row r="48" spans="1:20" x14ac:dyDescent="0.2">
      <c r="B48" s="27"/>
      <c r="C48" s="27"/>
      <c r="D48" s="31"/>
      <c r="E48" s="31"/>
      <c r="F48" s="32"/>
      <c r="G48" s="32"/>
      <c r="H48" s="33"/>
      <c r="I48" s="33"/>
    </row>
    <row r="49" spans="2:9" x14ac:dyDescent="0.2">
      <c r="B49" s="27"/>
      <c r="C49" s="27"/>
      <c r="D49" s="31"/>
      <c r="E49" s="31"/>
      <c r="F49" s="32"/>
      <c r="G49" s="32"/>
      <c r="H49" s="33"/>
      <c r="I49" s="33"/>
    </row>
    <row r="50" spans="2:9" x14ac:dyDescent="0.2">
      <c r="B50" s="27"/>
      <c r="C50" s="27"/>
      <c r="D50" s="31"/>
      <c r="E50" s="31"/>
      <c r="F50" s="32"/>
      <c r="G50" s="32"/>
      <c r="H50" s="33"/>
      <c r="I50" s="33"/>
    </row>
    <row r="51" spans="2:9" x14ac:dyDescent="0.2">
      <c r="B51" s="27"/>
      <c r="C51" s="27"/>
      <c r="D51" s="31"/>
      <c r="E51" s="31"/>
      <c r="F51" s="32"/>
      <c r="G51" s="32"/>
      <c r="H51" s="33"/>
      <c r="I51" s="33"/>
    </row>
    <row r="52" spans="2:9" x14ac:dyDescent="0.2">
      <c r="B52" s="27"/>
      <c r="C52" s="27"/>
      <c r="D52" s="31"/>
      <c r="E52" s="31"/>
      <c r="F52" s="32"/>
      <c r="G52" s="32"/>
      <c r="H52" s="33"/>
      <c r="I52" s="33"/>
    </row>
    <row r="53" spans="2:9" x14ac:dyDescent="0.2">
      <c r="B53" s="27"/>
      <c r="C53" s="27"/>
      <c r="D53" s="31"/>
      <c r="E53" s="31"/>
      <c r="F53" s="32"/>
      <c r="G53" s="32"/>
      <c r="H53" s="33"/>
      <c r="I53" s="33"/>
    </row>
    <row r="54" spans="2:9" x14ac:dyDescent="0.2">
      <c r="B54" s="27"/>
      <c r="C54" s="27"/>
      <c r="D54" s="31"/>
      <c r="E54" s="31"/>
      <c r="F54" s="32"/>
      <c r="G54" s="32"/>
      <c r="H54" s="33"/>
      <c r="I54" s="33"/>
    </row>
    <row r="55" spans="2:9" x14ac:dyDescent="0.2">
      <c r="B55" s="27"/>
      <c r="C55" s="27"/>
      <c r="D55" s="31"/>
      <c r="E55" s="31"/>
      <c r="F55" s="32"/>
      <c r="G55" s="32"/>
      <c r="H55" s="33"/>
      <c r="I55" s="33"/>
    </row>
    <row r="56" spans="2:9" x14ac:dyDescent="0.2">
      <c r="B56" s="27"/>
      <c r="C56" s="27"/>
      <c r="D56" s="31"/>
      <c r="E56" s="31"/>
      <c r="F56" s="32"/>
      <c r="G56" s="32"/>
      <c r="H56" s="33"/>
      <c r="I56" s="33"/>
    </row>
    <row r="57" spans="2:9" x14ac:dyDescent="0.2">
      <c r="B57" s="27"/>
      <c r="C57" s="27"/>
      <c r="D57" s="31"/>
      <c r="E57" s="31"/>
      <c r="F57" s="32"/>
      <c r="G57" s="32"/>
      <c r="H57" s="33"/>
      <c r="I57" s="33"/>
    </row>
    <row r="58" spans="2:9" x14ac:dyDescent="0.2">
      <c r="B58" s="27"/>
      <c r="C58" s="27"/>
      <c r="D58" s="31"/>
      <c r="E58" s="31"/>
      <c r="F58" s="32"/>
      <c r="G58" s="32"/>
      <c r="H58" s="33"/>
      <c r="I58" s="33"/>
    </row>
    <row r="59" spans="2:9" x14ac:dyDescent="0.2">
      <c r="B59" s="27"/>
      <c r="C59" s="27"/>
      <c r="D59" s="31"/>
      <c r="E59" s="31"/>
      <c r="F59" s="32"/>
      <c r="G59" s="32"/>
      <c r="H59" s="33"/>
      <c r="I59" s="33"/>
    </row>
    <row r="60" spans="2:9" x14ac:dyDescent="0.2">
      <c r="B60" s="27"/>
      <c r="C60" s="27"/>
      <c r="D60" s="31"/>
      <c r="E60" s="31"/>
      <c r="F60" s="32"/>
      <c r="G60" s="32"/>
      <c r="H60" s="33"/>
      <c r="I60" s="33"/>
    </row>
    <row r="61" spans="2:9" x14ac:dyDescent="0.2">
      <c r="B61" s="27"/>
      <c r="C61" s="27"/>
      <c r="D61" s="31"/>
      <c r="E61" s="31"/>
      <c r="F61" s="32"/>
      <c r="G61" s="32"/>
      <c r="H61" s="33"/>
      <c r="I61" s="33"/>
    </row>
    <row r="62" spans="2:9" x14ac:dyDescent="0.2">
      <c r="B62" s="27"/>
      <c r="C62" s="27"/>
      <c r="D62" s="31"/>
      <c r="E62" s="31"/>
      <c r="F62" s="32"/>
      <c r="G62" s="32"/>
      <c r="H62" s="33"/>
      <c r="I62" s="33"/>
    </row>
    <row r="63" spans="2:9" x14ac:dyDescent="0.2">
      <c r="B63" s="27"/>
      <c r="C63" s="27"/>
      <c r="D63" s="31"/>
      <c r="E63" s="31"/>
      <c r="F63" s="32"/>
      <c r="G63" s="32"/>
      <c r="H63" s="33"/>
      <c r="I63" s="33"/>
    </row>
    <row r="64" spans="2:9" x14ac:dyDescent="0.2">
      <c r="B64" s="27"/>
      <c r="C64" s="27"/>
      <c r="D64" s="31"/>
      <c r="E64" s="31"/>
      <c r="F64" s="32"/>
      <c r="G64" s="32"/>
      <c r="H64" s="33"/>
      <c r="I64" s="33"/>
    </row>
    <row r="65" spans="2:9" x14ac:dyDescent="0.2">
      <c r="B65" s="27"/>
      <c r="C65" s="27"/>
      <c r="D65" s="31"/>
      <c r="E65" s="31"/>
      <c r="F65" s="32"/>
      <c r="G65" s="32"/>
      <c r="H65" s="33"/>
      <c r="I65" s="33"/>
    </row>
    <row r="66" spans="2:9" x14ac:dyDescent="0.2">
      <c r="B66" s="27"/>
      <c r="C66" s="27"/>
      <c r="D66" s="31"/>
      <c r="E66" s="31"/>
      <c r="F66" s="32"/>
      <c r="G66" s="32"/>
      <c r="H66" s="33"/>
      <c r="I66" s="33"/>
    </row>
    <row r="67" spans="2:9" x14ac:dyDescent="0.2">
      <c r="B67" s="27"/>
      <c r="C67" s="27"/>
      <c r="D67" s="31"/>
      <c r="E67" s="31"/>
      <c r="F67" s="32"/>
      <c r="G67" s="32"/>
      <c r="H67" s="33"/>
      <c r="I67" s="33"/>
    </row>
    <row r="68" spans="2:9" x14ac:dyDescent="0.2">
      <c r="B68" s="27"/>
      <c r="C68" s="27"/>
      <c r="D68" s="31"/>
      <c r="E68" s="31"/>
      <c r="F68" s="32"/>
      <c r="G68" s="32"/>
      <c r="H68" s="33"/>
      <c r="I68" s="33"/>
    </row>
    <row r="69" spans="2:9" x14ac:dyDescent="0.2">
      <c r="B69" s="27"/>
      <c r="C69" s="27"/>
      <c r="D69" s="31"/>
      <c r="E69" s="31"/>
      <c r="F69" s="32"/>
      <c r="G69" s="32"/>
      <c r="H69" s="33"/>
      <c r="I69" s="33"/>
    </row>
    <row r="70" spans="2:9" x14ac:dyDescent="0.2">
      <c r="B70" s="27"/>
      <c r="C70" s="27"/>
      <c r="D70" s="31"/>
      <c r="E70" s="31"/>
      <c r="F70" s="32"/>
      <c r="G70" s="32"/>
      <c r="H70" s="33"/>
      <c r="I70" s="33"/>
    </row>
    <row r="71" spans="2:9" x14ac:dyDescent="0.2">
      <c r="B71" s="27"/>
      <c r="C71" s="27"/>
      <c r="D71" s="31"/>
      <c r="E71" s="31"/>
      <c r="F71" s="32"/>
      <c r="G71" s="32"/>
      <c r="H71" s="33"/>
      <c r="I71" s="33"/>
    </row>
    <row r="72" spans="2:9" x14ac:dyDescent="0.2">
      <c r="B72" s="27"/>
      <c r="C72" s="27"/>
      <c r="D72" s="31"/>
      <c r="E72" s="31"/>
      <c r="F72" s="32"/>
      <c r="G72" s="32"/>
      <c r="H72" s="33"/>
      <c r="I72" s="33"/>
    </row>
    <row r="73" spans="2:9" x14ac:dyDescent="0.2">
      <c r="B73" s="27"/>
      <c r="C73" s="27"/>
      <c r="D73" s="31"/>
      <c r="E73" s="31"/>
      <c r="F73" s="32"/>
      <c r="G73" s="32"/>
      <c r="H73" s="33"/>
      <c r="I73" s="33"/>
    </row>
    <row r="74" spans="2:9" x14ac:dyDescent="0.2">
      <c r="B74" s="27"/>
      <c r="C74" s="27"/>
      <c r="D74" s="31"/>
      <c r="E74" s="31"/>
      <c r="F74" s="32"/>
      <c r="G74" s="32"/>
      <c r="H74" s="33"/>
      <c r="I74" s="33"/>
    </row>
    <row r="75" spans="2:9" x14ac:dyDescent="0.2">
      <c r="B75" s="27"/>
      <c r="C75" s="27"/>
      <c r="D75" s="31"/>
      <c r="E75" s="31"/>
      <c r="F75" s="32"/>
      <c r="G75" s="32"/>
      <c r="H75" s="33"/>
      <c r="I75" s="33"/>
    </row>
    <row r="76" spans="2:9" x14ac:dyDescent="0.2">
      <c r="B76" s="27"/>
      <c r="C76" s="27"/>
      <c r="D76" s="31"/>
      <c r="E76" s="31"/>
      <c r="F76" s="32"/>
      <c r="G76" s="32"/>
      <c r="H76" s="33"/>
      <c r="I76" s="33"/>
    </row>
    <row r="77" spans="2:9" x14ac:dyDescent="0.2">
      <c r="B77" s="27"/>
      <c r="C77" s="27"/>
      <c r="D77" s="31"/>
      <c r="E77" s="31"/>
      <c r="F77" s="32"/>
      <c r="G77" s="32"/>
      <c r="H77" s="33"/>
      <c r="I77" s="33"/>
    </row>
    <row r="78" spans="2:9" x14ac:dyDescent="0.2">
      <c r="B78" s="27"/>
      <c r="C78" s="27"/>
      <c r="D78" s="31"/>
      <c r="E78" s="31"/>
      <c r="F78" s="32"/>
      <c r="G78" s="32"/>
      <c r="H78" s="33"/>
      <c r="I78" s="33"/>
    </row>
    <row r="79" spans="2:9" x14ac:dyDescent="0.2">
      <c r="B79" s="27"/>
      <c r="C79" s="27"/>
      <c r="D79" s="31"/>
      <c r="E79" s="31"/>
      <c r="F79" s="32"/>
      <c r="G79" s="32"/>
      <c r="H79" s="33"/>
      <c r="I79" s="33"/>
    </row>
    <row r="80" spans="2:9" x14ac:dyDescent="0.2">
      <c r="B80" s="27"/>
      <c r="C80" s="27"/>
      <c r="D80" s="31"/>
      <c r="E80" s="31"/>
      <c r="F80" s="32"/>
      <c r="G80" s="32"/>
      <c r="H80" s="33"/>
      <c r="I80" s="33"/>
    </row>
    <row r="81" spans="2:9" x14ac:dyDescent="0.2">
      <c r="B81" s="27"/>
      <c r="C81" s="27"/>
      <c r="D81" s="31"/>
      <c r="E81" s="31"/>
      <c r="F81" s="32"/>
      <c r="G81" s="32"/>
      <c r="H81" s="33"/>
      <c r="I81" s="33"/>
    </row>
    <row r="82" spans="2:9" x14ac:dyDescent="0.2">
      <c r="B82" s="27"/>
      <c r="C82" s="27"/>
      <c r="D82" s="31"/>
      <c r="E82" s="31"/>
      <c r="F82" s="32"/>
      <c r="G82" s="32"/>
      <c r="H82" s="33"/>
      <c r="I82" s="33"/>
    </row>
    <row r="83" spans="2:9" x14ac:dyDescent="0.2">
      <c r="B83" s="27"/>
      <c r="C83" s="27"/>
      <c r="D83" s="31"/>
      <c r="E83" s="31"/>
      <c r="F83" s="32"/>
      <c r="G83" s="32"/>
      <c r="H83" s="33"/>
      <c r="I83" s="33"/>
    </row>
    <row r="84" spans="2:9" x14ac:dyDescent="0.2">
      <c r="B84" s="27"/>
      <c r="C84" s="27"/>
      <c r="D84" s="31"/>
      <c r="E84" s="31"/>
      <c r="F84" s="32"/>
      <c r="G84" s="32"/>
      <c r="H84" s="33"/>
      <c r="I84" s="33"/>
    </row>
    <row r="85" spans="2:9" x14ac:dyDescent="0.2">
      <c r="B85" s="27"/>
      <c r="C85" s="27"/>
      <c r="D85" s="31"/>
      <c r="E85" s="31"/>
      <c r="F85" s="32"/>
      <c r="G85" s="32"/>
      <c r="H85" s="33"/>
      <c r="I85" s="33"/>
    </row>
    <row r="86" spans="2:9" x14ac:dyDescent="0.2">
      <c r="B86" s="27"/>
      <c r="C86" s="27"/>
      <c r="D86" s="31"/>
      <c r="E86" s="31"/>
      <c r="F86" s="32"/>
      <c r="G86" s="32"/>
      <c r="H86" s="33"/>
      <c r="I86" s="33"/>
    </row>
    <row r="87" spans="2:9" x14ac:dyDescent="0.2">
      <c r="B87" s="27"/>
      <c r="C87" s="27"/>
      <c r="D87" s="31"/>
      <c r="E87" s="31"/>
      <c r="F87" s="32"/>
      <c r="G87" s="32"/>
      <c r="H87" s="33"/>
      <c r="I87" s="33"/>
    </row>
    <row r="88" spans="2:9" x14ac:dyDescent="0.2">
      <c r="B88" s="27"/>
      <c r="C88" s="27"/>
      <c r="D88" s="31"/>
      <c r="E88" s="31"/>
      <c r="F88" s="32"/>
      <c r="G88" s="32"/>
      <c r="H88" s="33"/>
      <c r="I88" s="33"/>
    </row>
    <row r="89" spans="2:9" x14ac:dyDescent="0.2">
      <c r="B89" s="27"/>
      <c r="C89" s="27"/>
      <c r="D89" s="31"/>
      <c r="E89" s="31"/>
      <c r="F89" s="32"/>
      <c r="G89" s="32"/>
      <c r="H89" s="33"/>
      <c r="I89" s="33"/>
    </row>
    <row r="90" spans="2:9" x14ac:dyDescent="0.2">
      <c r="B90" s="27"/>
      <c r="C90" s="27"/>
      <c r="D90" s="31"/>
      <c r="E90" s="31"/>
      <c r="F90" s="32"/>
      <c r="G90" s="32"/>
      <c r="H90" s="33"/>
      <c r="I90" s="33"/>
    </row>
    <row r="91" spans="2:9" x14ac:dyDescent="0.2">
      <c r="B91" s="27"/>
      <c r="C91" s="27"/>
      <c r="D91" s="31"/>
      <c r="E91" s="31"/>
      <c r="F91" s="32"/>
      <c r="G91" s="32"/>
      <c r="H91" s="33"/>
      <c r="I91" s="33"/>
    </row>
    <row r="92" spans="2:9" x14ac:dyDescent="0.2">
      <c r="B92" s="27"/>
      <c r="C92" s="27"/>
      <c r="D92" s="31"/>
      <c r="E92" s="31"/>
      <c r="F92" s="32"/>
      <c r="G92" s="32"/>
      <c r="H92" s="33"/>
      <c r="I92" s="33"/>
    </row>
    <row r="93" spans="2:9" x14ac:dyDescent="0.2">
      <c r="B93" s="27"/>
      <c r="C93" s="27"/>
      <c r="D93" s="31"/>
      <c r="E93" s="31"/>
      <c r="F93" s="32"/>
      <c r="G93" s="32"/>
      <c r="H93" s="33"/>
      <c r="I93" s="33"/>
    </row>
    <row r="94" spans="2:9" x14ac:dyDescent="0.2">
      <c r="B94" s="27"/>
      <c r="C94" s="27"/>
      <c r="D94" s="31"/>
      <c r="E94" s="31"/>
      <c r="F94" s="32"/>
      <c r="G94" s="32"/>
      <c r="H94" s="33"/>
      <c r="I94" s="33"/>
    </row>
    <row r="95" spans="2:9" x14ac:dyDescent="0.2">
      <c r="B95" s="27"/>
      <c r="C95" s="27"/>
      <c r="D95" s="31"/>
      <c r="E95" s="31"/>
      <c r="F95" s="32"/>
      <c r="G95" s="32"/>
      <c r="H95" s="33"/>
      <c r="I95" s="33"/>
    </row>
    <row r="96" spans="2:9" x14ac:dyDescent="0.2">
      <c r="B96" s="27"/>
      <c r="C96" s="27"/>
      <c r="D96" s="31"/>
      <c r="E96" s="31"/>
      <c r="F96" s="32"/>
      <c r="G96" s="32"/>
      <c r="H96" s="33"/>
      <c r="I96" s="33"/>
    </row>
    <row r="97" spans="2:9" x14ac:dyDescent="0.2">
      <c r="B97" s="27"/>
      <c r="C97" s="27"/>
      <c r="D97" s="31"/>
      <c r="E97" s="31"/>
      <c r="F97" s="32"/>
      <c r="G97" s="32"/>
      <c r="H97" s="33"/>
      <c r="I97" s="33"/>
    </row>
    <row r="98" spans="2:9" x14ac:dyDescent="0.2">
      <c r="B98" s="27"/>
      <c r="C98" s="27"/>
      <c r="D98" s="31"/>
      <c r="E98" s="31"/>
      <c r="F98" s="32"/>
      <c r="G98" s="32"/>
      <c r="H98" s="33"/>
      <c r="I98" s="33"/>
    </row>
    <row r="99" spans="2:9" x14ac:dyDescent="0.2">
      <c r="B99" s="27"/>
      <c r="C99" s="27"/>
      <c r="D99" s="31"/>
      <c r="E99" s="31"/>
      <c r="F99" s="32"/>
      <c r="G99" s="32"/>
      <c r="H99" s="33"/>
      <c r="I99" s="33"/>
    </row>
    <row r="100" spans="2:9" x14ac:dyDescent="0.2">
      <c r="B100" s="27"/>
      <c r="C100" s="27"/>
      <c r="D100" s="31"/>
      <c r="E100" s="31"/>
      <c r="F100" s="32"/>
      <c r="G100" s="32"/>
      <c r="H100" s="33"/>
      <c r="I100" s="33"/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"/>
  <sheetViews>
    <sheetView workbookViewId="0"/>
  </sheetViews>
  <sheetFormatPr defaultRowHeight="12.75" x14ac:dyDescent="0.2"/>
  <cols>
    <col min="1" max="1" width="10.28515625" customWidth="1"/>
  </cols>
  <sheetData/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T101"/>
  <sheetViews>
    <sheetView workbookViewId="0">
      <selection activeCell="C8" sqref="C8"/>
    </sheetView>
  </sheetViews>
  <sheetFormatPr defaultColWidth="14.42578125" defaultRowHeight="12.75" customHeight="1" x14ac:dyDescent="0.2"/>
  <cols>
    <col min="1" max="1" width="10.28515625" customWidth="1"/>
    <col min="2" max="2" width="10.85546875" customWidth="1"/>
    <col min="4" max="4" width="10.85546875" customWidth="1"/>
    <col min="5" max="20" width="17.28515625" customWidth="1"/>
  </cols>
  <sheetData>
    <row r="1" spans="1:20" ht="12.75" customHeight="1" x14ac:dyDescent="0.2">
      <c r="A1" s="158" t="s">
        <v>30</v>
      </c>
      <c r="B1" s="157"/>
      <c r="C1" s="159" t="s">
        <v>346</v>
      </c>
      <c r="D1" s="157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ht="12.75" customHeight="1" x14ac:dyDescent="0.2">
      <c r="A2" s="51" t="s">
        <v>503</v>
      </c>
      <c r="B2" s="51">
        <v>30</v>
      </c>
      <c r="C2" s="52" t="s">
        <v>506</v>
      </c>
      <c r="D2" s="52">
        <f>B4-B2-1</f>
        <v>819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ht="12.75" customHeight="1" x14ac:dyDescent="0.2">
      <c r="A3" s="51" t="s">
        <v>507</v>
      </c>
      <c r="B3" s="51">
        <v>1000</v>
      </c>
      <c r="C3" s="52" t="s">
        <v>508</v>
      </c>
      <c r="D3" s="52">
        <v>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1:20" ht="12.75" customHeight="1" x14ac:dyDescent="0.2">
      <c r="A4" s="51" t="s">
        <v>509</v>
      </c>
      <c r="B4" s="51">
        <v>850</v>
      </c>
      <c r="C4" s="52" t="s">
        <v>510</v>
      </c>
      <c r="D4" s="52">
        <f>B5-B4+1</f>
        <v>151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20" ht="12.75" customHeight="1" x14ac:dyDescent="0.2">
      <c r="A5" s="51" t="s">
        <v>511</v>
      </c>
      <c r="B5" s="51">
        <v>1000</v>
      </c>
      <c r="C5" s="52" t="s">
        <v>512</v>
      </c>
      <c r="D5" s="52">
        <f>B4-B2</f>
        <v>820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 ht="12.75" customHeight="1" x14ac:dyDescent="0.2">
      <c r="A6" s="51"/>
      <c r="B6" s="51"/>
      <c r="C6" s="52" t="s">
        <v>513</v>
      </c>
      <c r="D6" s="52">
        <f>B5-B4</f>
        <v>150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ht="12.75" customHeight="1" x14ac:dyDescent="0.2">
      <c r="A7" s="51"/>
      <c r="B7" s="51"/>
      <c r="C7" s="52" t="s">
        <v>514</v>
      </c>
      <c r="D7" s="52">
        <f>B3-1-B2*'数据评估(新)'!B13</f>
        <v>699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0" ht="12.75" customHeight="1" x14ac:dyDescent="0.2">
      <c r="A8" s="51"/>
      <c r="B8" s="51"/>
      <c r="C8" s="52" t="s">
        <v>396</v>
      </c>
      <c r="D8" s="52">
        <f>D9-B2</f>
        <v>895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 ht="12.75" customHeight="1" x14ac:dyDescent="0.2">
      <c r="A9" s="51"/>
      <c r="B9" s="51"/>
      <c r="C9" s="52" t="s">
        <v>505</v>
      </c>
      <c r="D9" s="52">
        <f>(B4+B5)/2</f>
        <v>925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ht="12.75" customHeight="1" x14ac:dyDescent="0.2">
      <c r="A10" s="51"/>
      <c r="B10" s="51"/>
      <c r="C10" s="52"/>
      <c r="D10" s="52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ht="12.75" customHeight="1" x14ac:dyDescent="0.2">
      <c r="A11" s="51"/>
      <c r="B11" s="51"/>
      <c r="C11" s="52"/>
      <c r="D11" s="52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ht="12.75" customHeight="1" x14ac:dyDescent="0.2">
      <c r="A12" s="51"/>
      <c r="B12" s="51"/>
      <c r="C12" s="52"/>
      <c r="D12" s="52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2.75" customHeight="1" x14ac:dyDescent="0.2">
      <c r="A13" s="51"/>
      <c r="B13" s="51"/>
      <c r="C13" s="52"/>
      <c r="D13" s="52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ht="12.75" customHeight="1" x14ac:dyDescent="0.2">
      <c r="A14" s="51"/>
      <c r="B14" s="51"/>
      <c r="C14" s="52"/>
      <c r="D14" s="52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0" ht="12.75" customHeight="1" x14ac:dyDescent="0.2">
      <c r="A15" s="51"/>
      <c r="B15" s="51"/>
      <c r="C15" s="52"/>
      <c r="D15" s="52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0" ht="12.75" customHeight="1" x14ac:dyDescent="0.2">
      <c r="A16" s="51"/>
      <c r="B16" s="51"/>
      <c r="C16" s="52"/>
      <c r="D16" s="52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ht="12.75" customHeight="1" x14ac:dyDescent="0.2">
      <c r="A17" s="51"/>
      <c r="B17" s="51"/>
      <c r="C17" s="52"/>
      <c r="D17" s="52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2.75" customHeight="1" x14ac:dyDescent="0.2">
      <c r="A18" s="51"/>
      <c r="B18" s="51"/>
      <c r="C18" s="52"/>
      <c r="D18" s="52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 ht="12.75" customHeight="1" x14ac:dyDescent="0.2">
      <c r="A19" s="51"/>
      <c r="B19" s="51"/>
      <c r="C19" s="52"/>
      <c r="D19" s="52"/>
      <c r="E19" s="55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spans="1:20" ht="12.75" customHeight="1" x14ac:dyDescent="0.2">
      <c r="A20" s="51"/>
      <c r="B20" s="51"/>
      <c r="C20" s="52"/>
      <c r="D20" s="5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spans="1:20" ht="12.75" customHeight="1" x14ac:dyDescent="0.2">
      <c r="A21" s="51"/>
      <c r="B21" s="51"/>
      <c r="C21" s="52"/>
      <c r="D21" s="5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spans="1:20" ht="12.75" customHeight="1" x14ac:dyDescent="0.2">
      <c r="A22" s="51"/>
      <c r="B22" s="51"/>
      <c r="C22" s="52"/>
      <c r="D22" s="52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1:20" ht="12.75" customHeight="1" x14ac:dyDescent="0.2">
      <c r="A23" s="51"/>
      <c r="B23" s="51"/>
      <c r="C23" s="52"/>
      <c r="D23" s="52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1:20" ht="12.75" customHeight="1" x14ac:dyDescent="0.2">
      <c r="A24" s="51"/>
      <c r="B24" s="51"/>
      <c r="C24" s="52"/>
      <c r="D24" s="52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ht="12.75" customHeight="1" x14ac:dyDescent="0.2">
      <c r="A25" s="51"/>
      <c r="B25" s="51"/>
      <c r="C25" s="52"/>
      <c r="D25" s="52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0" ht="12.75" customHeight="1" x14ac:dyDescent="0.2">
      <c r="A26" s="51"/>
      <c r="B26" s="51"/>
      <c r="C26" s="52"/>
      <c r="D26" s="52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 ht="12.75" customHeight="1" x14ac:dyDescent="0.2">
      <c r="A27" s="51"/>
      <c r="B27" s="51"/>
      <c r="C27" s="52"/>
      <c r="D27" s="52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0" ht="12.75" customHeight="1" x14ac:dyDescent="0.2">
      <c r="A28" s="51"/>
      <c r="B28" s="51"/>
      <c r="C28" s="52"/>
      <c r="D28" s="5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ht="12.75" customHeight="1" x14ac:dyDescent="0.2">
      <c r="A29" s="51"/>
      <c r="B29" s="51"/>
      <c r="C29" s="52"/>
      <c r="D29" s="52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ht="12.75" customHeight="1" x14ac:dyDescent="0.2">
      <c r="A30" s="51"/>
      <c r="B30" s="51"/>
      <c r="C30" s="52"/>
      <c r="D30" s="52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0" ht="12.75" customHeight="1" x14ac:dyDescent="0.2">
      <c r="A31" s="51"/>
      <c r="B31" s="51"/>
      <c r="C31" s="52"/>
      <c r="D31" s="52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0" ht="12.75" customHeight="1" x14ac:dyDescent="0.2">
      <c r="A32" s="51"/>
      <c r="B32" s="51"/>
      <c r="C32" s="52"/>
      <c r="D32" s="52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2.75" customHeight="1" x14ac:dyDescent="0.2">
      <c r="A33" s="51"/>
      <c r="B33" s="51"/>
      <c r="C33" s="52"/>
      <c r="D33" s="52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2.75" customHeight="1" x14ac:dyDescent="0.2">
      <c r="A34" s="51"/>
      <c r="B34" s="51"/>
      <c r="C34" s="52"/>
      <c r="D34" s="52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2.75" customHeight="1" x14ac:dyDescent="0.2">
      <c r="A35" s="51"/>
      <c r="B35" s="51"/>
      <c r="C35" s="52"/>
      <c r="D35" s="52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2.75" customHeight="1" x14ac:dyDescent="0.2">
      <c r="A36" s="51"/>
      <c r="B36" s="51"/>
      <c r="C36" s="52"/>
      <c r="D36" s="52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2.75" customHeight="1" x14ac:dyDescent="0.2">
      <c r="A37" s="51"/>
      <c r="B37" s="51"/>
      <c r="C37" s="52"/>
      <c r="D37" s="52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2.75" customHeight="1" x14ac:dyDescent="0.2">
      <c r="A38" s="51"/>
      <c r="B38" s="51"/>
      <c r="C38" s="52"/>
      <c r="D38" s="52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2.75" customHeight="1" x14ac:dyDescent="0.2">
      <c r="A39" s="51"/>
      <c r="B39" s="51"/>
      <c r="C39" s="52"/>
      <c r="D39" s="52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2.75" customHeight="1" x14ac:dyDescent="0.2">
      <c r="A40" s="51"/>
      <c r="B40" s="51"/>
      <c r="C40" s="52"/>
      <c r="D40" s="52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2.75" customHeight="1" x14ac:dyDescent="0.2">
      <c r="A41" s="51"/>
      <c r="B41" s="51"/>
      <c r="C41" s="52"/>
      <c r="D41" s="52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2.75" customHeight="1" x14ac:dyDescent="0.2">
      <c r="A42" s="51"/>
      <c r="B42" s="51"/>
      <c r="C42" s="52"/>
      <c r="D42" s="52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2.75" customHeight="1" x14ac:dyDescent="0.2">
      <c r="A43" s="51"/>
      <c r="B43" s="51"/>
      <c r="C43" s="52"/>
      <c r="D43" s="52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2.75" customHeight="1" x14ac:dyDescent="0.2">
      <c r="A44" s="51"/>
      <c r="B44" s="51"/>
      <c r="C44" s="52"/>
      <c r="D44" s="52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2.75" customHeight="1" x14ac:dyDescent="0.2">
      <c r="A45" s="51"/>
      <c r="B45" s="51"/>
      <c r="C45" s="52"/>
      <c r="D45" s="52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2.75" customHeight="1" x14ac:dyDescent="0.2">
      <c r="A46" s="51"/>
      <c r="B46" s="51"/>
      <c r="C46" s="52"/>
      <c r="D46" s="52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2.75" customHeight="1" x14ac:dyDescent="0.2">
      <c r="A47" s="51"/>
      <c r="B47" s="51"/>
      <c r="C47" s="52"/>
      <c r="D47" s="52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x14ac:dyDescent="0.2">
      <c r="A48" s="51"/>
      <c r="B48" s="51"/>
      <c r="C48" s="52"/>
      <c r="D48" s="52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x14ac:dyDescent="0.2">
      <c r="A49" s="51"/>
      <c r="B49" s="51"/>
      <c r="C49" s="52"/>
      <c r="D49" s="52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x14ac:dyDescent="0.2">
      <c r="A50" s="51"/>
      <c r="B50" s="51"/>
      <c r="C50" s="52"/>
      <c r="D50" s="5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x14ac:dyDescent="0.2">
      <c r="A51" s="51"/>
      <c r="B51" s="51"/>
      <c r="C51" s="52"/>
      <c r="D51" s="52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x14ac:dyDescent="0.2">
      <c r="A52" s="51"/>
      <c r="B52" s="51"/>
      <c r="C52" s="52"/>
      <c r="D52" s="52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x14ac:dyDescent="0.2">
      <c r="A53" s="51"/>
      <c r="B53" s="51"/>
      <c r="C53" s="52"/>
      <c r="D53" s="52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x14ac:dyDescent="0.2">
      <c r="A54" s="51"/>
      <c r="B54" s="51"/>
      <c r="C54" s="52"/>
      <c r="D54" s="52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x14ac:dyDescent="0.2">
      <c r="A55" s="51"/>
      <c r="B55" s="51"/>
      <c r="C55" s="52"/>
      <c r="D55" s="52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x14ac:dyDescent="0.2">
      <c r="A56" s="51"/>
      <c r="B56" s="51"/>
      <c r="C56" s="52"/>
      <c r="D56" s="52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x14ac:dyDescent="0.2">
      <c r="A57" s="51"/>
      <c r="B57" s="51"/>
      <c r="C57" s="52"/>
      <c r="D57" s="52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x14ac:dyDescent="0.2">
      <c r="A58" s="51"/>
      <c r="B58" s="51"/>
      <c r="C58" s="52"/>
      <c r="D58" s="52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x14ac:dyDescent="0.2">
      <c r="A59" s="51"/>
      <c r="B59" s="51"/>
      <c r="C59" s="52"/>
      <c r="D59" s="52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x14ac:dyDescent="0.2">
      <c r="A60" s="51"/>
      <c r="B60" s="51"/>
      <c r="C60" s="52"/>
      <c r="D60" s="52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x14ac:dyDescent="0.2">
      <c r="A61" s="51"/>
      <c r="B61" s="51"/>
      <c r="C61" s="52"/>
      <c r="D61" s="52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x14ac:dyDescent="0.2">
      <c r="A62" s="51"/>
      <c r="B62" s="51"/>
      <c r="C62" s="52"/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x14ac:dyDescent="0.2">
      <c r="A63" s="51"/>
      <c r="B63" s="51"/>
      <c r="C63" s="52"/>
      <c r="D63" s="52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x14ac:dyDescent="0.2">
      <c r="A64" s="51"/>
      <c r="B64" s="51"/>
      <c r="C64" s="52"/>
      <c r="D64" s="52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x14ac:dyDescent="0.2">
      <c r="A65" s="51"/>
      <c r="B65" s="51"/>
      <c r="C65" s="52"/>
      <c r="D65" s="52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x14ac:dyDescent="0.2">
      <c r="A66" s="51"/>
      <c r="B66" s="51"/>
      <c r="C66" s="52"/>
      <c r="D66" s="52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x14ac:dyDescent="0.2">
      <c r="A67" s="51"/>
      <c r="B67" s="51"/>
      <c r="C67" s="52"/>
      <c r="D67" s="52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x14ac:dyDescent="0.2">
      <c r="A68" s="51"/>
      <c r="B68" s="51"/>
      <c r="C68" s="52"/>
      <c r="D68" s="52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x14ac:dyDescent="0.2">
      <c r="A69" s="51"/>
      <c r="B69" s="51"/>
      <c r="C69" s="52"/>
      <c r="D69" s="5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x14ac:dyDescent="0.2">
      <c r="A70" s="51"/>
      <c r="B70" s="51"/>
      <c r="C70" s="52"/>
      <c r="D70" s="5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x14ac:dyDescent="0.2">
      <c r="A71" s="51"/>
      <c r="B71" s="51"/>
      <c r="C71" s="52"/>
      <c r="D71" s="5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x14ac:dyDescent="0.2">
      <c r="A72" s="51"/>
      <c r="B72" s="51"/>
      <c r="C72" s="52"/>
      <c r="D72" s="5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x14ac:dyDescent="0.2">
      <c r="A73" s="51"/>
      <c r="B73" s="51"/>
      <c r="C73" s="52"/>
      <c r="D73" s="5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x14ac:dyDescent="0.2">
      <c r="A74" s="51"/>
      <c r="B74" s="51"/>
      <c r="C74" s="52"/>
      <c r="D74" s="5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x14ac:dyDescent="0.2">
      <c r="A75" s="51"/>
      <c r="B75" s="51"/>
      <c r="C75" s="52"/>
      <c r="D75" s="5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x14ac:dyDescent="0.2">
      <c r="A76" s="51"/>
      <c r="B76" s="51"/>
      <c r="C76" s="52"/>
      <c r="D76" s="5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x14ac:dyDescent="0.2">
      <c r="A77" s="51"/>
      <c r="B77" s="51"/>
      <c r="C77" s="52"/>
      <c r="D77" s="5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x14ac:dyDescent="0.2">
      <c r="A78" s="51"/>
      <c r="B78" s="51"/>
      <c r="C78" s="52"/>
      <c r="D78" s="5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x14ac:dyDescent="0.2">
      <c r="A79" s="51"/>
      <c r="B79" s="51"/>
      <c r="C79" s="52"/>
      <c r="D79" s="52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x14ac:dyDescent="0.2">
      <c r="A80" s="51"/>
      <c r="B80" s="51"/>
      <c r="C80" s="52"/>
      <c r="D80" s="5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1:20" x14ac:dyDescent="0.2">
      <c r="A81" s="51"/>
      <c r="B81" s="51"/>
      <c r="C81" s="52"/>
      <c r="D81" s="52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1:20" x14ac:dyDescent="0.2">
      <c r="A82" s="51"/>
      <c r="B82" s="51"/>
      <c r="C82" s="52"/>
      <c r="D82" s="52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1:20" x14ac:dyDescent="0.2">
      <c r="A83" s="51"/>
      <c r="B83" s="51"/>
      <c r="C83" s="52"/>
      <c r="D83" s="52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1:20" x14ac:dyDescent="0.2">
      <c r="A84" s="51"/>
      <c r="B84" s="51"/>
      <c r="C84" s="52"/>
      <c r="D84" s="52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1:20" x14ac:dyDescent="0.2">
      <c r="A85" s="51"/>
      <c r="B85" s="51"/>
      <c r="C85" s="52"/>
      <c r="D85" s="52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1:20" x14ac:dyDescent="0.2">
      <c r="A86" s="51"/>
      <c r="B86" s="51"/>
      <c r="C86" s="52"/>
      <c r="D86" s="52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1:20" x14ac:dyDescent="0.2">
      <c r="A87" s="51"/>
      <c r="B87" s="51"/>
      <c r="C87" s="52"/>
      <c r="D87" s="52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1:20" x14ac:dyDescent="0.2">
      <c r="A88" s="51"/>
      <c r="B88" s="51"/>
      <c r="C88" s="52"/>
      <c r="D88" s="5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1:20" x14ac:dyDescent="0.2">
      <c r="A89" s="51"/>
      <c r="B89" s="51"/>
      <c r="C89" s="52"/>
      <c r="D89" s="52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1:20" x14ac:dyDescent="0.2">
      <c r="A90" s="51"/>
      <c r="B90" s="51"/>
      <c r="C90" s="52"/>
      <c r="D90" s="52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1:20" x14ac:dyDescent="0.2">
      <c r="A91" s="51"/>
      <c r="B91" s="51"/>
      <c r="C91" s="52"/>
      <c r="D91" s="52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1:20" x14ac:dyDescent="0.2">
      <c r="A92" s="51"/>
      <c r="B92" s="51"/>
      <c r="C92" s="52"/>
      <c r="D92" s="52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1:20" x14ac:dyDescent="0.2">
      <c r="A93" s="51"/>
      <c r="B93" s="51"/>
      <c r="C93" s="52"/>
      <c r="D93" s="52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1:20" x14ac:dyDescent="0.2">
      <c r="A94" s="51"/>
      <c r="B94" s="51"/>
      <c r="C94" s="52"/>
      <c r="D94" s="52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1:20" x14ac:dyDescent="0.2">
      <c r="A95" s="51"/>
      <c r="B95" s="51"/>
      <c r="C95" s="52"/>
      <c r="D95" s="52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1:20" x14ac:dyDescent="0.2">
      <c r="A96" s="51"/>
      <c r="B96" s="51"/>
      <c r="C96" s="52"/>
      <c r="D96" s="52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1:20" x14ac:dyDescent="0.2">
      <c r="A97" s="51"/>
      <c r="B97" s="51"/>
      <c r="C97" s="52"/>
      <c r="D97" s="52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1:20" x14ac:dyDescent="0.2">
      <c r="A98" s="51"/>
      <c r="B98" s="51"/>
      <c r="C98" s="52"/>
      <c r="D98" s="52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1:20" x14ac:dyDescent="0.2">
      <c r="A99" s="51"/>
      <c r="B99" s="51"/>
      <c r="C99" s="52"/>
      <c r="D99" s="52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1:20" x14ac:dyDescent="0.2">
      <c r="A100" s="51"/>
      <c r="B100" s="51"/>
      <c r="C100" s="52"/>
      <c r="D100" s="52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1:20" x14ac:dyDescent="0.2">
      <c r="A101" s="51"/>
      <c r="B101" s="51"/>
      <c r="C101" s="52"/>
      <c r="D101" s="52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</sheetData>
  <mergeCells count="2">
    <mergeCell ref="A1:B1"/>
    <mergeCell ref="C1:D1"/>
  </mergeCells>
  <phoneticPr fontId="19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/>
  <dimension ref="A1:K41"/>
  <sheetViews>
    <sheetView workbookViewId="0">
      <selection sqref="A1:XFD1048576"/>
    </sheetView>
  </sheetViews>
  <sheetFormatPr defaultColWidth="14.42578125" defaultRowHeight="12.75" x14ac:dyDescent="0.2"/>
  <cols>
    <col min="1" max="4" width="11.140625" style="122" bestFit="1" customWidth="1"/>
    <col min="5" max="5" width="9.7109375" style="122" customWidth="1"/>
    <col min="6" max="6" width="7.28515625" style="122" bestFit="1" customWidth="1"/>
    <col min="7" max="7" width="6.7109375" style="122" bestFit="1" customWidth="1"/>
    <col min="8" max="9" width="5.42578125" style="122" bestFit="1" customWidth="1"/>
    <col min="10" max="10" width="3.7109375" style="122" bestFit="1" customWidth="1"/>
    <col min="11" max="11" width="6.7109375" style="122" bestFit="1" customWidth="1"/>
    <col min="12" max="16384" width="14.42578125" style="122"/>
  </cols>
  <sheetData>
    <row r="1" spans="1:11" ht="15" x14ac:dyDescent="0.2">
      <c r="A1" s="123" t="s">
        <v>673</v>
      </c>
      <c r="B1" s="123" t="s">
        <v>674</v>
      </c>
      <c r="C1" s="123" t="s">
        <v>675</v>
      </c>
      <c r="D1" s="123" t="s">
        <v>676</v>
      </c>
      <c r="E1" s="123"/>
      <c r="F1" s="123" t="s">
        <v>677</v>
      </c>
      <c r="G1" s="123" t="s">
        <v>678</v>
      </c>
      <c r="H1" s="123"/>
      <c r="I1" s="123"/>
      <c r="J1" s="123"/>
      <c r="K1" s="123"/>
    </row>
    <row r="2" spans="1:11" ht="15" x14ac:dyDescent="0.2">
      <c r="A2" s="123">
        <v>1</v>
      </c>
      <c r="B2" s="123">
        <v>0</v>
      </c>
      <c r="C2" s="123">
        <v>0.3</v>
      </c>
      <c r="D2" s="123">
        <v>0</v>
      </c>
      <c r="E2" s="123"/>
      <c r="F2" s="123">
        <f t="shared" ref="F2:F41" si="0">(((1-A2)+C2)+D2)+B2</f>
        <v>0.3</v>
      </c>
      <c r="G2" s="123">
        <v>2.5000000000000001E-2</v>
      </c>
      <c r="H2" s="123" t="str">
        <f t="shared" ref="H2:H41" si="1">IF((G2&lt;(1-A2)),"MISS",IF((G2&lt;((1-A2)+C2)),"躲闪",IF((G2&lt;(((1-A2)+C2)+D2)),"格挡",IF((G2&lt;((((1-A2)+C2)+D2)+B2)),"暴击","命中"))))</f>
        <v>躲闪</v>
      </c>
      <c r="I2" s="123" t="s">
        <v>679</v>
      </c>
      <c r="J2" s="123">
        <f>COUNTIF(H2:H41,"躲闪")</f>
        <v>11</v>
      </c>
      <c r="K2" s="123">
        <f t="shared" ref="K2:K5" si="2">J2/40</f>
        <v>0.27500000000000002</v>
      </c>
    </row>
    <row r="3" spans="1:11" ht="15" x14ac:dyDescent="0.2">
      <c r="A3" s="123">
        <v>1</v>
      </c>
      <c r="B3" s="123">
        <v>0</v>
      </c>
      <c r="C3" s="123">
        <v>0.3</v>
      </c>
      <c r="D3" s="123">
        <v>0</v>
      </c>
      <c r="E3" s="123"/>
      <c r="F3" s="123">
        <f t="shared" si="0"/>
        <v>0.3</v>
      </c>
      <c r="G3" s="123">
        <v>0.05</v>
      </c>
      <c r="H3" s="123" t="str">
        <f t="shared" si="1"/>
        <v>躲闪</v>
      </c>
      <c r="I3" s="123" t="s">
        <v>680</v>
      </c>
      <c r="J3" s="123">
        <f>COUNTIF(H2:H41,"格挡")</f>
        <v>0</v>
      </c>
      <c r="K3" s="123">
        <f t="shared" si="2"/>
        <v>0</v>
      </c>
    </row>
    <row r="4" spans="1:11" ht="15" x14ac:dyDescent="0.2">
      <c r="A4" s="123">
        <v>1</v>
      </c>
      <c r="B4" s="123">
        <v>0</v>
      </c>
      <c r="C4" s="123">
        <v>0.3</v>
      </c>
      <c r="D4" s="123">
        <v>0</v>
      </c>
      <c r="E4" s="123"/>
      <c r="F4" s="123">
        <f t="shared" si="0"/>
        <v>0.3</v>
      </c>
      <c r="G4" s="123">
        <v>7.4999999999999997E-2</v>
      </c>
      <c r="H4" s="123" t="str">
        <f t="shared" si="1"/>
        <v>躲闪</v>
      </c>
      <c r="I4" s="123" t="s">
        <v>681</v>
      </c>
      <c r="J4" s="123">
        <f>COUNTIF(H2:H41,"命中")</f>
        <v>29</v>
      </c>
      <c r="K4" s="123">
        <f t="shared" si="2"/>
        <v>0.72499999999999998</v>
      </c>
    </row>
    <row r="5" spans="1:11" ht="15" x14ac:dyDescent="0.2">
      <c r="A5" s="123">
        <v>1</v>
      </c>
      <c r="B5" s="123">
        <v>0</v>
      </c>
      <c r="C5" s="123">
        <v>0.3</v>
      </c>
      <c r="D5" s="123">
        <v>0</v>
      </c>
      <c r="E5" s="123"/>
      <c r="F5" s="123">
        <f t="shared" si="0"/>
        <v>0.3</v>
      </c>
      <c r="G5" s="123">
        <v>0.1</v>
      </c>
      <c r="H5" s="123" t="str">
        <f t="shared" si="1"/>
        <v>躲闪</v>
      </c>
      <c r="I5" s="123" t="s">
        <v>682</v>
      </c>
      <c r="J5" s="123">
        <f>COUNTIF(H2:H41,"暴击")</f>
        <v>0</v>
      </c>
      <c r="K5" s="123">
        <f t="shared" si="2"/>
        <v>0</v>
      </c>
    </row>
    <row r="6" spans="1:11" x14ac:dyDescent="0.2">
      <c r="A6" s="123">
        <v>1</v>
      </c>
      <c r="B6" s="123">
        <v>0</v>
      </c>
      <c r="C6" s="123">
        <v>0.3</v>
      </c>
      <c r="D6" s="123">
        <v>0</v>
      </c>
      <c r="E6" s="123"/>
      <c r="F6" s="123">
        <f t="shared" si="0"/>
        <v>0.3</v>
      </c>
      <c r="G6" s="123">
        <v>0.125</v>
      </c>
      <c r="H6" s="123" t="str">
        <f t="shared" si="1"/>
        <v>躲闪</v>
      </c>
      <c r="I6" s="123"/>
      <c r="J6" s="123"/>
      <c r="K6" s="123"/>
    </row>
    <row r="7" spans="1:11" x14ac:dyDescent="0.2">
      <c r="A7" s="123">
        <v>1</v>
      </c>
      <c r="B7" s="123">
        <v>0</v>
      </c>
      <c r="C7" s="123">
        <v>0.3</v>
      </c>
      <c r="D7" s="123">
        <v>0</v>
      </c>
      <c r="E7" s="123"/>
      <c r="F7" s="123">
        <f t="shared" si="0"/>
        <v>0.3</v>
      </c>
      <c r="G7" s="123">
        <v>0.15</v>
      </c>
      <c r="H7" s="123" t="str">
        <f t="shared" si="1"/>
        <v>躲闪</v>
      </c>
      <c r="I7" s="123"/>
      <c r="J7" s="123"/>
      <c r="K7" s="123"/>
    </row>
    <row r="8" spans="1:11" x14ac:dyDescent="0.2">
      <c r="A8" s="123">
        <v>1</v>
      </c>
      <c r="B8" s="123">
        <v>0</v>
      </c>
      <c r="C8" s="123">
        <v>0.3</v>
      </c>
      <c r="D8" s="123">
        <v>0</v>
      </c>
      <c r="E8" s="123"/>
      <c r="F8" s="123">
        <f t="shared" si="0"/>
        <v>0.3</v>
      </c>
      <c r="G8" s="123">
        <v>0.17499999999999999</v>
      </c>
      <c r="H8" s="123" t="str">
        <f t="shared" si="1"/>
        <v>躲闪</v>
      </c>
      <c r="I8" s="123"/>
      <c r="J8" s="123"/>
      <c r="K8" s="123"/>
    </row>
    <row r="9" spans="1:11" x14ac:dyDescent="0.2">
      <c r="A9" s="123">
        <v>1</v>
      </c>
      <c r="B9" s="123">
        <v>0</v>
      </c>
      <c r="C9" s="123">
        <v>0.3</v>
      </c>
      <c r="D9" s="123">
        <v>0</v>
      </c>
      <c r="E9" s="123"/>
      <c r="F9" s="123">
        <f t="shared" si="0"/>
        <v>0.3</v>
      </c>
      <c r="G9" s="123">
        <v>0.2</v>
      </c>
      <c r="H9" s="123" t="str">
        <f t="shared" si="1"/>
        <v>躲闪</v>
      </c>
      <c r="I9" s="123"/>
      <c r="J9" s="123"/>
      <c r="K9" s="123"/>
    </row>
    <row r="10" spans="1:11" x14ac:dyDescent="0.2">
      <c r="A10" s="123">
        <v>1</v>
      </c>
      <c r="B10" s="123">
        <v>0</v>
      </c>
      <c r="C10" s="123">
        <v>0.3</v>
      </c>
      <c r="D10" s="123">
        <v>0</v>
      </c>
      <c r="E10" s="123"/>
      <c r="F10" s="123">
        <f t="shared" si="0"/>
        <v>0.3</v>
      </c>
      <c r="G10" s="123">
        <v>0.22500000000000001</v>
      </c>
      <c r="H10" s="123" t="str">
        <f t="shared" si="1"/>
        <v>躲闪</v>
      </c>
      <c r="I10" s="123"/>
      <c r="J10" s="123"/>
      <c r="K10" s="123"/>
    </row>
    <row r="11" spans="1:11" x14ac:dyDescent="0.2">
      <c r="A11" s="123">
        <v>1</v>
      </c>
      <c r="B11" s="123">
        <v>0</v>
      </c>
      <c r="C11" s="123">
        <v>0.3</v>
      </c>
      <c r="D11" s="123">
        <v>0</v>
      </c>
      <c r="E11" s="123"/>
      <c r="F11" s="123">
        <f t="shared" si="0"/>
        <v>0.3</v>
      </c>
      <c r="G11" s="123">
        <v>0.25</v>
      </c>
      <c r="H11" s="123" t="str">
        <f t="shared" si="1"/>
        <v>躲闪</v>
      </c>
      <c r="I11" s="123"/>
      <c r="J11" s="123"/>
      <c r="K11" s="123"/>
    </row>
    <row r="12" spans="1:11" x14ac:dyDescent="0.2">
      <c r="A12" s="123">
        <v>1</v>
      </c>
      <c r="B12" s="123">
        <v>0</v>
      </c>
      <c r="C12" s="123">
        <v>0.3</v>
      </c>
      <c r="D12" s="123">
        <v>0</v>
      </c>
      <c r="E12" s="123"/>
      <c r="F12" s="123">
        <f t="shared" si="0"/>
        <v>0.3</v>
      </c>
      <c r="G12" s="123">
        <v>0.27500000000000002</v>
      </c>
      <c r="H12" s="123" t="str">
        <f t="shared" si="1"/>
        <v>躲闪</v>
      </c>
      <c r="I12" s="123"/>
      <c r="J12" s="123"/>
      <c r="K12" s="123"/>
    </row>
    <row r="13" spans="1:11" x14ac:dyDescent="0.2">
      <c r="A13" s="123">
        <v>1</v>
      </c>
      <c r="B13" s="123">
        <v>0</v>
      </c>
      <c r="C13" s="123">
        <v>0.3</v>
      </c>
      <c r="D13" s="123">
        <v>0</v>
      </c>
      <c r="E13" s="123"/>
      <c r="F13" s="123">
        <f t="shared" si="0"/>
        <v>0.3</v>
      </c>
      <c r="G13" s="123">
        <v>0.3</v>
      </c>
      <c r="H13" s="123" t="str">
        <f t="shared" si="1"/>
        <v>命中</v>
      </c>
      <c r="I13" s="123"/>
      <c r="J13" s="123"/>
      <c r="K13" s="123"/>
    </row>
    <row r="14" spans="1:11" x14ac:dyDescent="0.2">
      <c r="A14" s="123">
        <v>1</v>
      </c>
      <c r="B14" s="123">
        <v>0</v>
      </c>
      <c r="C14" s="123">
        <v>0.3</v>
      </c>
      <c r="D14" s="123">
        <v>0</v>
      </c>
      <c r="E14" s="123"/>
      <c r="F14" s="123">
        <f t="shared" si="0"/>
        <v>0.3</v>
      </c>
      <c r="G14" s="123">
        <v>0.32500000000000001</v>
      </c>
      <c r="H14" s="123" t="str">
        <f t="shared" si="1"/>
        <v>命中</v>
      </c>
      <c r="I14" s="123"/>
      <c r="J14" s="123"/>
      <c r="K14" s="123"/>
    </row>
    <row r="15" spans="1:11" x14ac:dyDescent="0.2">
      <c r="A15" s="123">
        <v>1</v>
      </c>
      <c r="B15" s="123">
        <v>0</v>
      </c>
      <c r="C15" s="123">
        <v>0.3</v>
      </c>
      <c r="D15" s="123">
        <v>0</v>
      </c>
      <c r="E15" s="123"/>
      <c r="F15" s="123">
        <f t="shared" si="0"/>
        <v>0.3</v>
      </c>
      <c r="G15" s="123">
        <v>0.35</v>
      </c>
      <c r="H15" s="123" t="str">
        <f t="shared" si="1"/>
        <v>命中</v>
      </c>
      <c r="I15" s="123"/>
      <c r="J15" s="123"/>
      <c r="K15" s="123"/>
    </row>
    <row r="16" spans="1:11" x14ac:dyDescent="0.2">
      <c r="A16" s="123">
        <v>1</v>
      </c>
      <c r="B16" s="123">
        <v>0</v>
      </c>
      <c r="C16" s="123">
        <v>0.3</v>
      </c>
      <c r="D16" s="123">
        <v>0</v>
      </c>
      <c r="E16" s="123"/>
      <c r="F16" s="123">
        <f t="shared" si="0"/>
        <v>0.3</v>
      </c>
      <c r="G16" s="123">
        <v>0.375</v>
      </c>
      <c r="H16" s="123" t="str">
        <f t="shared" si="1"/>
        <v>命中</v>
      </c>
      <c r="I16" s="123"/>
      <c r="J16" s="123"/>
      <c r="K16" s="123"/>
    </row>
    <row r="17" spans="1:11" x14ac:dyDescent="0.2">
      <c r="A17" s="123">
        <v>1</v>
      </c>
      <c r="B17" s="123">
        <v>0</v>
      </c>
      <c r="C17" s="123">
        <v>0.3</v>
      </c>
      <c r="D17" s="123">
        <v>0</v>
      </c>
      <c r="E17" s="123"/>
      <c r="F17" s="123">
        <f t="shared" si="0"/>
        <v>0.3</v>
      </c>
      <c r="G17" s="123">
        <v>0.4</v>
      </c>
      <c r="H17" s="123" t="str">
        <f t="shared" si="1"/>
        <v>命中</v>
      </c>
      <c r="I17" s="123"/>
      <c r="J17" s="123"/>
      <c r="K17" s="123"/>
    </row>
    <row r="18" spans="1:11" x14ac:dyDescent="0.2">
      <c r="A18" s="123">
        <v>1</v>
      </c>
      <c r="B18" s="123">
        <v>0</v>
      </c>
      <c r="C18" s="123">
        <v>0.3</v>
      </c>
      <c r="D18" s="123">
        <v>0</v>
      </c>
      <c r="E18" s="123"/>
      <c r="F18" s="123">
        <f t="shared" si="0"/>
        <v>0.3</v>
      </c>
      <c r="G18" s="123">
        <v>0.42499999999999999</v>
      </c>
      <c r="H18" s="123" t="str">
        <f t="shared" si="1"/>
        <v>命中</v>
      </c>
      <c r="I18" s="123"/>
      <c r="J18" s="123"/>
      <c r="K18" s="123"/>
    </row>
    <row r="19" spans="1:11" x14ac:dyDescent="0.2">
      <c r="A19" s="123">
        <v>1</v>
      </c>
      <c r="B19" s="123">
        <v>0</v>
      </c>
      <c r="C19" s="123">
        <v>0.3</v>
      </c>
      <c r="D19" s="123">
        <v>0</v>
      </c>
      <c r="E19" s="123"/>
      <c r="F19" s="123">
        <f t="shared" si="0"/>
        <v>0.3</v>
      </c>
      <c r="G19" s="123">
        <v>0.45</v>
      </c>
      <c r="H19" s="123" t="str">
        <f t="shared" si="1"/>
        <v>命中</v>
      </c>
      <c r="I19" s="123"/>
      <c r="J19" s="123"/>
      <c r="K19" s="123"/>
    </row>
    <row r="20" spans="1:11" x14ac:dyDescent="0.2">
      <c r="A20" s="123">
        <v>1</v>
      </c>
      <c r="B20" s="123">
        <v>0</v>
      </c>
      <c r="C20" s="123">
        <v>0.3</v>
      </c>
      <c r="D20" s="123">
        <v>0</v>
      </c>
      <c r="E20" s="123"/>
      <c r="F20" s="123">
        <f t="shared" si="0"/>
        <v>0.3</v>
      </c>
      <c r="G20" s="123">
        <v>0.47499999999999998</v>
      </c>
      <c r="H20" s="123" t="str">
        <f t="shared" si="1"/>
        <v>命中</v>
      </c>
      <c r="I20" s="123"/>
      <c r="J20" s="123"/>
      <c r="K20" s="123"/>
    </row>
    <row r="21" spans="1:11" x14ac:dyDescent="0.2">
      <c r="A21" s="123">
        <v>1</v>
      </c>
      <c r="B21" s="123">
        <v>0</v>
      </c>
      <c r="C21" s="123">
        <v>0.3</v>
      </c>
      <c r="D21" s="123">
        <v>0</v>
      </c>
      <c r="E21" s="123"/>
      <c r="F21" s="123">
        <f t="shared" si="0"/>
        <v>0.3</v>
      </c>
      <c r="G21" s="123">
        <v>0.5</v>
      </c>
      <c r="H21" s="123" t="str">
        <f t="shared" si="1"/>
        <v>命中</v>
      </c>
      <c r="I21" s="123"/>
      <c r="J21" s="123"/>
      <c r="K21" s="123"/>
    </row>
    <row r="22" spans="1:11" x14ac:dyDescent="0.2">
      <c r="A22" s="123">
        <v>1</v>
      </c>
      <c r="B22" s="123">
        <v>0</v>
      </c>
      <c r="C22" s="123">
        <v>0.3</v>
      </c>
      <c r="D22" s="123">
        <v>0</v>
      </c>
      <c r="E22" s="123"/>
      <c r="F22" s="123">
        <f t="shared" si="0"/>
        <v>0.3</v>
      </c>
      <c r="G22" s="123">
        <v>0.52500000000000002</v>
      </c>
      <c r="H22" s="123" t="str">
        <f t="shared" si="1"/>
        <v>命中</v>
      </c>
      <c r="I22" s="123"/>
      <c r="J22" s="123"/>
      <c r="K22" s="123"/>
    </row>
    <row r="23" spans="1:11" x14ac:dyDescent="0.2">
      <c r="A23" s="123">
        <v>1</v>
      </c>
      <c r="B23" s="123">
        <v>0</v>
      </c>
      <c r="C23" s="123">
        <v>0.3</v>
      </c>
      <c r="D23" s="123">
        <v>0</v>
      </c>
      <c r="E23" s="123"/>
      <c r="F23" s="123">
        <f t="shared" si="0"/>
        <v>0.3</v>
      </c>
      <c r="G23" s="123">
        <v>0.55000000000000004</v>
      </c>
      <c r="H23" s="123" t="str">
        <f t="shared" si="1"/>
        <v>命中</v>
      </c>
      <c r="I23" s="123"/>
      <c r="J23" s="123"/>
      <c r="K23" s="123"/>
    </row>
    <row r="24" spans="1:11" x14ac:dyDescent="0.2">
      <c r="A24" s="123">
        <v>1</v>
      </c>
      <c r="B24" s="123">
        <v>0</v>
      </c>
      <c r="C24" s="123">
        <v>0.3</v>
      </c>
      <c r="D24" s="123">
        <v>0</v>
      </c>
      <c r="E24" s="123"/>
      <c r="F24" s="123">
        <f t="shared" si="0"/>
        <v>0.3</v>
      </c>
      <c r="G24" s="123">
        <v>0.57499999999999996</v>
      </c>
      <c r="H24" s="123" t="str">
        <f t="shared" si="1"/>
        <v>命中</v>
      </c>
      <c r="I24" s="123"/>
      <c r="J24" s="123"/>
      <c r="K24" s="123"/>
    </row>
    <row r="25" spans="1:11" x14ac:dyDescent="0.2">
      <c r="A25" s="123">
        <v>1</v>
      </c>
      <c r="B25" s="123">
        <v>0</v>
      </c>
      <c r="C25" s="123">
        <v>0.3</v>
      </c>
      <c r="D25" s="123">
        <v>0</v>
      </c>
      <c r="E25" s="123"/>
      <c r="F25" s="123">
        <f t="shared" si="0"/>
        <v>0.3</v>
      </c>
      <c r="G25" s="123">
        <v>0.6</v>
      </c>
      <c r="H25" s="123" t="str">
        <f t="shared" si="1"/>
        <v>命中</v>
      </c>
      <c r="I25" s="123"/>
      <c r="J25" s="123"/>
      <c r="K25" s="123"/>
    </row>
    <row r="26" spans="1:11" x14ac:dyDescent="0.2">
      <c r="A26" s="123">
        <v>1</v>
      </c>
      <c r="B26" s="123">
        <v>0</v>
      </c>
      <c r="C26" s="123">
        <v>0.3</v>
      </c>
      <c r="D26" s="123">
        <v>0</v>
      </c>
      <c r="E26" s="123"/>
      <c r="F26" s="123">
        <f t="shared" si="0"/>
        <v>0.3</v>
      </c>
      <c r="G26" s="123">
        <v>0.625</v>
      </c>
      <c r="H26" s="123" t="str">
        <f t="shared" si="1"/>
        <v>命中</v>
      </c>
      <c r="I26" s="123"/>
      <c r="J26" s="123"/>
      <c r="K26" s="123"/>
    </row>
    <row r="27" spans="1:11" x14ac:dyDescent="0.2">
      <c r="A27" s="123">
        <v>1</v>
      </c>
      <c r="B27" s="123">
        <v>0</v>
      </c>
      <c r="C27" s="123">
        <v>0.3</v>
      </c>
      <c r="D27" s="123">
        <v>0</v>
      </c>
      <c r="E27" s="123"/>
      <c r="F27" s="123">
        <f t="shared" si="0"/>
        <v>0.3</v>
      </c>
      <c r="G27" s="123">
        <v>0.65</v>
      </c>
      <c r="H27" s="123" t="str">
        <f t="shared" si="1"/>
        <v>命中</v>
      </c>
      <c r="I27" s="123"/>
      <c r="J27" s="123"/>
      <c r="K27" s="123"/>
    </row>
    <row r="28" spans="1:11" x14ac:dyDescent="0.2">
      <c r="A28" s="123">
        <v>1</v>
      </c>
      <c r="B28" s="123">
        <v>0</v>
      </c>
      <c r="C28" s="123">
        <v>0.3</v>
      </c>
      <c r="D28" s="123">
        <v>0</v>
      </c>
      <c r="E28" s="123"/>
      <c r="F28" s="123">
        <f t="shared" si="0"/>
        <v>0.3</v>
      </c>
      <c r="G28" s="123">
        <v>0.67500000000000004</v>
      </c>
      <c r="H28" s="123" t="str">
        <f t="shared" si="1"/>
        <v>命中</v>
      </c>
      <c r="I28" s="123"/>
      <c r="J28" s="123"/>
      <c r="K28" s="123"/>
    </row>
    <row r="29" spans="1:11" x14ac:dyDescent="0.2">
      <c r="A29" s="123">
        <v>1</v>
      </c>
      <c r="B29" s="123">
        <v>0</v>
      </c>
      <c r="C29" s="123">
        <v>0.3</v>
      </c>
      <c r="D29" s="123">
        <v>0</v>
      </c>
      <c r="E29" s="123"/>
      <c r="F29" s="123">
        <f t="shared" si="0"/>
        <v>0.3</v>
      </c>
      <c r="G29" s="123">
        <v>0.7</v>
      </c>
      <c r="H29" s="123" t="str">
        <f t="shared" si="1"/>
        <v>命中</v>
      </c>
      <c r="I29" s="123"/>
      <c r="J29" s="123"/>
      <c r="K29" s="123"/>
    </row>
    <row r="30" spans="1:11" x14ac:dyDescent="0.2">
      <c r="A30" s="123">
        <v>1</v>
      </c>
      <c r="B30" s="123">
        <v>0</v>
      </c>
      <c r="C30" s="123">
        <v>0.3</v>
      </c>
      <c r="D30" s="123">
        <v>0</v>
      </c>
      <c r="E30" s="123"/>
      <c r="F30" s="123">
        <f t="shared" si="0"/>
        <v>0.3</v>
      </c>
      <c r="G30" s="123">
        <v>0.72499999999999998</v>
      </c>
      <c r="H30" s="123" t="str">
        <f t="shared" si="1"/>
        <v>命中</v>
      </c>
      <c r="I30" s="123"/>
      <c r="J30" s="123"/>
      <c r="K30" s="123"/>
    </row>
    <row r="31" spans="1:11" x14ac:dyDescent="0.2">
      <c r="A31" s="123">
        <v>1</v>
      </c>
      <c r="B31" s="123">
        <v>0</v>
      </c>
      <c r="C31" s="123">
        <v>0.3</v>
      </c>
      <c r="D31" s="123">
        <v>0</v>
      </c>
      <c r="E31" s="123"/>
      <c r="F31" s="123">
        <f t="shared" si="0"/>
        <v>0.3</v>
      </c>
      <c r="G31" s="123">
        <v>0.75</v>
      </c>
      <c r="H31" s="123" t="str">
        <f t="shared" si="1"/>
        <v>命中</v>
      </c>
      <c r="I31" s="123"/>
      <c r="J31" s="123"/>
      <c r="K31" s="123"/>
    </row>
    <row r="32" spans="1:11" x14ac:dyDescent="0.2">
      <c r="A32" s="123">
        <v>1</v>
      </c>
      <c r="B32" s="123">
        <v>0</v>
      </c>
      <c r="C32" s="123">
        <v>0.3</v>
      </c>
      <c r="D32" s="123">
        <v>0</v>
      </c>
      <c r="E32" s="123"/>
      <c r="F32" s="123">
        <f t="shared" si="0"/>
        <v>0.3</v>
      </c>
      <c r="G32" s="123">
        <v>0.77500000000000002</v>
      </c>
      <c r="H32" s="123" t="str">
        <f t="shared" si="1"/>
        <v>命中</v>
      </c>
      <c r="I32" s="123"/>
      <c r="J32" s="123"/>
      <c r="K32" s="123"/>
    </row>
    <row r="33" spans="1:11" x14ac:dyDescent="0.2">
      <c r="A33" s="123">
        <v>1</v>
      </c>
      <c r="B33" s="123">
        <v>0</v>
      </c>
      <c r="C33" s="123">
        <v>0.3</v>
      </c>
      <c r="D33" s="123">
        <v>0</v>
      </c>
      <c r="E33" s="123"/>
      <c r="F33" s="123">
        <f t="shared" si="0"/>
        <v>0.3</v>
      </c>
      <c r="G33" s="123">
        <v>0.8</v>
      </c>
      <c r="H33" s="123" t="str">
        <f t="shared" si="1"/>
        <v>命中</v>
      </c>
      <c r="I33" s="123"/>
      <c r="J33" s="123"/>
      <c r="K33" s="123"/>
    </row>
    <row r="34" spans="1:11" x14ac:dyDescent="0.2">
      <c r="A34" s="123">
        <v>1</v>
      </c>
      <c r="B34" s="123">
        <v>0</v>
      </c>
      <c r="C34" s="123">
        <v>0.3</v>
      </c>
      <c r="D34" s="123">
        <v>0</v>
      </c>
      <c r="E34" s="123"/>
      <c r="F34" s="123">
        <f t="shared" si="0"/>
        <v>0.3</v>
      </c>
      <c r="G34" s="123">
        <v>0.82499999999999996</v>
      </c>
      <c r="H34" s="123" t="str">
        <f t="shared" si="1"/>
        <v>命中</v>
      </c>
      <c r="I34" s="123"/>
      <c r="J34" s="123"/>
      <c r="K34" s="123"/>
    </row>
    <row r="35" spans="1:11" x14ac:dyDescent="0.2">
      <c r="A35" s="123">
        <v>1</v>
      </c>
      <c r="B35" s="123">
        <v>0</v>
      </c>
      <c r="C35" s="123">
        <v>0.3</v>
      </c>
      <c r="D35" s="123">
        <v>0</v>
      </c>
      <c r="E35" s="123"/>
      <c r="F35" s="123">
        <f t="shared" si="0"/>
        <v>0.3</v>
      </c>
      <c r="G35" s="123">
        <v>0.85</v>
      </c>
      <c r="H35" s="123" t="str">
        <f t="shared" si="1"/>
        <v>命中</v>
      </c>
      <c r="I35" s="123"/>
      <c r="J35" s="123"/>
      <c r="K35" s="123"/>
    </row>
    <row r="36" spans="1:11" x14ac:dyDescent="0.2">
      <c r="A36" s="123">
        <v>1</v>
      </c>
      <c r="B36" s="123">
        <v>0</v>
      </c>
      <c r="C36" s="123">
        <v>0.3</v>
      </c>
      <c r="D36" s="123">
        <v>0</v>
      </c>
      <c r="E36" s="123"/>
      <c r="F36" s="123">
        <f t="shared" si="0"/>
        <v>0.3</v>
      </c>
      <c r="G36" s="123">
        <v>0.875</v>
      </c>
      <c r="H36" s="123" t="str">
        <f t="shared" si="1"/>
        <v>命中</v>
      </c>
      <c r="I36" s="123"/>
      <c r="J36" s="123"/>
      <c r="K36" s="123"/>
    </row>
    <row r="37" spans="1:11" x14ac:dyDescent="0.2">
      <c r="A37" s="123">
        <v>1</v>
      </c>
      <c r="B37" s="123">
        <v>0</v>
      </c>
      <c r="C37" s="123">
        <v>0.3</v>
      </c>
      <c r="D37" s="123">
        <v>0</v>
      </c>
      <c r="E37" s="123"/>
      <c r="F37" s="123">
        <f t="shared" si="0"/>
        <v>0.3</v>
      </c>
      <c r="G37" s="123">
        <v>0.9</v>
      </c>
      <c r="H37" s="123" t="str">
        <f t="shared" si="1"/>
        <v>命中</v>
      </c>
      <c r="I37" s="123"/>
      <c r="J37" s="123"/>
      <c r="K37" s="123"/>
    </row>
    <row r="38" spans="1:11" x14ac:dyDescent="0.2">
      <c r="A38" s="123">
        <v>1</v>
      </c>
      <c r="B38" s="123">
        <v>0</v>
      </c>
      <c r="C38" s="123">
        <v>0.3</v>
      </c>
      <c r="D38" s="123">
        <v>0</v>
      </c>
      <c r="E38" s="123"/>
      <c r="F38" s="123">
        <f t="shared" si="0"/>
        <v>0.3</v>
      </c>
      <c r="G38" s="123">
        <v>0.92500000000000004</v>
      </c>
      <c r="H38" s="123" t="str">
        <f t="shared" si="1"/>
        <v>命中</v>
      </c>
      <c r="I38" s="123"/>
      <c r="J38" s="123"/>
      <c r="K38" s="123"/>
    </row>
    <row r="39" spans="1:11" x14ac:dyDescent="0.2">
      <c r="A39" s="123">
        <v>1</v>
      </c>
      <c r="B39" s="123">
        <v>0</v>
      </c>
      <c r="C39" s="123">
        <v>0.3</v>
      </c>
      <c r="D39" s="123">
        <v>0</v>
      </c>
      <c r="E39" s="123"/>
      <c r="F39" s="123">
        <f t="shared" si="0"/>
        <v>0.3</v>
      </c>
      <c r="G39" s="123">
        <v>0.95</v>
      </c>
      <c r="H39" s="123" t="str">
        <f t="shared" si="1"/>
        <v>命中</v>
      </c>
      <c r="I39" s="123"/>
      <c r="J39" s="123"/>
      <c r="K39" s="123"/>
    </row>
    <row r="40" spans="1:11" x14ac:dyDescent="0.2">
      <c r="A40" s="123">
        <v>1</v>
      </c>
      <c r="B40" s="123">
        <v>0</v>
      </c>
      <c r="C40" s="123">
        <v>0.3</v>
      </c>
      <c r="D40" s="123">
        <v>0</v>
      </c>
      <c r="E40" s="123"/>
      <c r="F40" s="123">
        <f t="shared" si="0"/>
        <v>0.3</v>
      </c>
      <c r="G40" s="123">
        <v>0.97499999999999998</v>
      </c>
      <c r="H40" s="123" t="str">
        <f t="shared" si="1"/>
        <v>命中</v>
      </c>
      <c r="I40" s="123"/>
      <c r="J40" s="123"/>
      <c r="K40" s="123"/>
    </row>
    <row r="41" spans="1:11" x14ac:dyDescent="0.2">
      <c r="A41" s="123">
        <v>1</v>
      </c>
      <c r="B41" s="123">
        <v>0</v>
      </c>
      <c r="C41" s="123">
        <v>0.3</v>
      </c>
      <c r="D41" s="123">
        <v>0</v>
      </c>
      <c r="E41" s="123"/>
      <c r="F41" s="123">
        <f t="shared" si="0"/>
        <v>0.3</v>
      </c>
      <c r="G41" s="123">
        <v>1</v>
      </c>
      <c r="H41" s="123" t="str">
        <f t="shared" si="1"/>
        <v>命中</v>
      </c>
      <c r="I41" s="123"/>
      <c r="J41" s="123"/>
      <c r="K41" s="123"/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P32"/>
  <sheetViews>
    <sheetView workbookViewId="0">
      <selection activeCell="C31" sqref="C31"/>
    </sheetView>
  </sheetViews>
  <sheetFormatPr defaultColWidth="14.42578125" defaultRowHeight="12.75" x14ac:dyDescent="0.2"/>
  <cols>
    <col min="1" max="1" width="13.140625" style="122" bestFit="1" customWidth="1"/>
    <col min="2" max="2" width="15.85546875" style="122" bestFit="1" customWidth="1"/>
    <col min="3" max="3" width="75" style="122" bestFit="1" customWidth="1"/>
    <col min="4" max="4" width="48.42578125" style="122" bestFit="1" customWidth="1"/>
    <col min="5" max="5" width="9.7109375" style="122" bestFit="1" customWidth="1"/>
    <col min="6" max="6" width="4.85546875" style="122" customWidth="1"/>
    <col min="7" max="8" width="6" style="122" customWidth="1"/>
    <col min="9" max="12" width="7.140625" style="122" customWidth="1"/>
    <col min="13" max="13" width="8.85546875" style="122" customWidth="1"/>
    <col min="14" max="14" width="5.5703125" style="122" customWidth="1"/>
    <col min="15" max="15" width="8.85546875" style="122" customWidth="1"/>
    <col min="16" max="16" width="5.5703125" style="122" customWidth="1"/>
    <col min="17" max="16384" width="14.42578125" style="122"/>
  </cols>
  <sheetData>
    <row r="1" spans="1:16" x14ac:dyDescent="0.2">
      <c r="A1" s="60"/>
      <c r="B1" s="60"/>
      <c r="C1" s="60"/>
      <c r="D1" s="60"/>
      <c r="E1" s="60" t="s">
        <v>31</v>
      </c>
      <c r="F1" s="60"/>
      <c r="G1" s="60"/>
      <c r="H1" s="60"/>
      <c r="I1" s="60"/>
      <c r="J1" s="60"/>
      <c r="K1" s="60"/>
      <c r="L1" s="60"/>
      <c r="M1" s="124"/>
      <c r="N1" s="124"/>
      <c r="O1" s="124"/>
      <c r="P1" s="124"/>
    </row>
    <row r="2" spans="1:16" x14ac:dyDescent="0.2">
      <c r="A2" s="60" t="s">
        <v>683</v>
      </c>
      <c r="B2" s="60" t="s">
        <v>684</v>
      </c>
      <c r="C2" s="60" t="s">
        <v>330</v>
      </c>
      <c r="D2" s="60"/>
      <c r="E2" s="60"/>
      <c r="F2" s="60"/>
      <c r="G2" s="60"/>
      <c r="H2" s="60"/>
      <c r="I2" s="60"/>
      <c r="J2" s="60"/>
      <c r="K2" s="60"/>
      <c r="L2" s="60"/>
      <c r="M2" s="124"/>
      <c r="N2" s="124"/>
      <c r="O2" s="124"/>
      <c r="P2" s="124"/>
    </row>
    <row r="3" spans="1:16" x14ac:dyDescent="0.2">
      <c r="A3" s="60"/>
      <c r="B3" s="60" t="s">
        <v>685</v>
      </c>
      <c r="C3" s="60" t="s">
        <v>331</v>
      </c>
      <c r="D3" s="60"/>
      <c r="E3" s="60"/>
      <c r="F3" s="60"/>
      <c r="G3" s="60"/>
      <c r="H3" s="60"/>
      <c r="I3" s="60"/>
      <c r="J3" s="60"/>
      <c r="K3" s="60"/>
      <c r="L3" s="60"/>
      <c r="M3" s="124"/>
      <c r="N3" s="124"/>
      <c r="O3" s="124"/>
      <c r="P3" s="124"/>
    </row>
    <row r="4" spans="1:16" x14ac:dyDescent="0.2">
      <c r="A4" s="60" t="s">
        <v>686</v>
      </c>
      <c r="B4" s="60" t="s">
        <v>332</v>
      </c>
      <c r="C4" s="60" t="s">
        <v>334</v>
      </c>
      <c r="D4" s="60"/>
      <c r="E4" s="60"/>
      <c r="F4" s="60"/>
      <c r="G4" s="60"/>
      <c r="H4" s="60"/>
      <c r="I4" s="60"/>
      <c r="J4" s="60"/>
      <c r="K4" s="60"/>
      <c r="L4" s="60"/>
      <c r="M4" s="124"/>
      <c r="N4" s="124"/>
      <c r="O4" s="124"/>
      <c r="P4" s="124"/>
    </row>
    <row r="5" spans="1:16" x14ac:dyDescent="0.2">
      <c r="A5" s="60" t="s">
        <v>687</v>
      </c>
      <c r="B5" s="60" t="s">
        <v>336</v>
      </c>
      <c r="C5" s="60" t="s">
        <v>337</v>
      </c>
      <c r="D5" s="60" t="s">
        <v>339</v>
      </c>
      <c r="E5" s="60"/>
      <c r="F5" s="60"/>
      <c r="G5" s="60"/>
      <c r="H5" s="60"/>
      <c r="I5" s="60"/>
      <c r="J5" s="60"/>
      <c r="K5" s="60"/>
      <c r="L5" s="60"/>
      <c r="M5" s="124"/>
      <c r="N5" s="124"/>
      <c r="O5" s="124"/>
      <c r="P5" s="124"/>
    </row>
    <row r="6" spans="1:16" x14ac:dyDescent="0.2">
      <c r="A6" s="60"/>
      <c r="B6" s="60" t="s">
        <v>341</v>
      </c>
      <c r="C6" s="60" t="s">
        <v>342</v>
      </c>
      <c r="D6" s="60"/>
      <c r="E6" s="60"/>
      <c r="F6" s="60"/>
      <c r="G6" s="60"/>
      <c r="H6" s="60"/>
      <c r="I6" s="60"/>
      <c r="J6" s="60"/>
      <c r="K6" s="60"/>
      <c r="L6" s="60"/>
      <c r="M6" s="124"/>
      <c r="N6" s="124"/>
      <c r="O6" s="124"/>
      <c r="P6" s="124"/>
    </row>
    <row r="7" spans="1:16" x14ac:dyDescent="0.2">
      <c r="A7" s="60"/>
      <c r="B7" s="60" t="s">
        <v>344</v>
      </c>
      <c r="C7" s="60" t="s">
        <v>347</v>
      </c>
      <c r="D7" s="60"/>
      <c r="E7" s="60"/>
      <c r="F7" s="60"/>
      <c r="G7" s="60"/>
      <c r="H7" s="60"/>
      <c r="I7" s="60"/>
      <c r="J7" s="60"/>
      <c r="K7" s="60"/>
      <c r="L7" s="60"/>
      <c r="M7" s="124"/>
      <c r="N7" s="124"/>
      <c r="O7" s="124"/>
      <c r="P7" s="124"/>
    </row>
    <row r="8" spans="1:16" x14ac:dyDescent="0.2">
      <c r="A8" s="60"/>
      <c r="B8" s="60" t="s">
        <v>350</v>
      </c>
      <c r="C8" s="60" t="s">
        <v>351</v>
      </c>
      <c r="D8" s="60" t="s">
        <v>353</v>
      </c>
      <c r="E8" s="60"/>
      <c r="F8" s="60"/>
      <c r="G8" s="60"/>
      <c r="H8" s="60"/>
      <c r="I8" s="60"/>
      <c r="J8" s="60"/>
      <c r="K8" s="60"/>
      <c r="L8" s="60"/>
      <c r="M8" s="124"/>
      <c r="N8" s="124"/>
      <c r="O8" s="124"/>
      <c r="P8" s="124"/>
    </row>
    <row r="9" spans="1:16" x14ac:dyDescent="0.2">
      <c r="A9" s="60" t="s">
        <v>688</v>
      </c>
      <c r="B9" s="60" t="s">
        <v>357</v>
      </c>
      <c r="C9" s="60" t="s">
        <v>360</v>
      </c>
      <c r="D9" s="60" t="s">
        <v>361</v>
      </c>
      <c r="E9" s="60"/>
      <c r="F9" s="60"/>
      <c r="G9" s="60"/>
      <c r="H9" s="60"/>
      <c r="I9" s="60"/>
      <c r="J9" s="60"/>
      <c r="K9" s="60"/>
      <c r="L9" s="60"/>
      <c r="M9" s="124"/>
      <c r="N9" s="124"/>
      <c r="O9" s="124"/>
      <c r="P9" s="124"/>
    </row>
    <row r="10" spans="1:16" x14ac:dyDescent="0.2">
      <c r="A10" s="60"/>
      <c r="B10" s="60" t="s">
        <v>363</v>
      </c>
      <c r="C10" s="60" t="s">
        <v>365</v>
      </c>
      <c r="D10" s="60"/>
      <c r="E10" s="60"/>
      <c r="F10" s="60"/>
      <c r="G10" s="60"/>
      <c r="H10" s="60"/>
      <c r="I10" s="60"/>
      <c r="J10" s="60"/>
      <c r="K10" s="60"/>
      <c r="L10" s="60"/>
      <c r="M10" s="124"/>
      <c r="N10" s="124"/>
      <c r="O10" s="124"/>
      <c r="P10" s="124"/>
    </row>
    <row r="11" spans="1:16" x14ac:dyDescent="0.2">
      <c r="A11" s="60" t="s">
        <v>689</v>
      </c>
      <c r="B11" s="60" t="s">
        <v>366</v>
      </c>
      <c r="C11" s="60" t="s">
        <v>367</v>
      </c>
      <c r="D11" s="60"/>
      <c r="E11" s="60"/>
      <c r="F11" s="60"/>
      <c r="G11" s="60"/>
      <c r="H11" s="60"/>
      <c r="I11" s="60"/>
      <c r="J11" s="60"/>
      <c r="K11" s="60"/>
      <c r="L11" s="60"/>
      <c r="M11" s="124"/>
      <c r="N11" s="124"/>
      <c r="O11" s="124"/>
      <c r="P11" s="124"/>
    </row>
    <row r="12" spans="1:16" x14ac:dyDescent="0.2">
      <c r="A12" s="60"/>
      <c r="B12" s="60" t="s">
        <v>368</v>
      </c>
      <c r="C12" s="60" t="s">
        <v>369</v>
      </c>
      <c r="D12" s="60" t="s">
        <v>370</v>
      </c>
      <c r="E12" s="60"/>
      <c r="F12" s="60"/>
      <c r="G12" s="60"/>
      <c r="H12" s="60"/>
      <c r="I12" s="60"/>
      <c r="J12" s="60"/>
      <c r="K12" s="60"/>
      <c r="L12" s="60"/>
      <c r="M12" s="124"/>
      <c r="N12" s="124"/>
      <c r="O12" s="124"/>
      <c r="P12" s="124"/>
    </row>
    <row r="13" spans="1:16" x14ac:dyDescent="0.2">
      <c r="A13" s="60"/>
      <c r="B13" s="60" t="s">
        <v>371</v>
      </c>
      <c r="C13" s="60" t="s">
        <v>372</v>
      </c>
      <c r="D13" s="60" t="s">
        <v>373</v>
      </c>
      <c r="E13" s="60"/>
      <c r="F13" s="60"/>
      <c r="G13" s="60"/>
      <c r="H13" s="60"/>
      <c r="I13" s="60"/>
      <c r="J13" s="60"/>
      <c r="K13" s="60"/>
      <c r="L13" s="60"/>
      <c r="M13" s="124"/>
      <c r="N13" s="124"/>
      <c r="O13" s="124"/>
      <c r="P13" s="124"/>
    </row>
    <row r="14" spans="1:16" x14ac:dyDescent="0.2">
      <c r="A14" s="60" t="s">
        <v>690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124"/>
      <c r="N14" s="124"/>
      <c r="O14" s="124"/>
      <c r="P14" s="124"/>
    </row>
    <row r="15" spans="1:16" x14ac:dyDescent="0.2">
      <c r="A15" s="60" t="s">
        <v>691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124"/>
      <c r="N15" s="124"/>
      <c r="O15" s="124"/>
      <c r="P15" s="124"/>
    </row>
    <row r="16" spans="1:16" x14ac:dyDescent="0.2">
      <c r="A16" s="60" t="s">
        <v>692</v>
      </c>
      <c r="B16" s="60" t="s">
        <v>374</v>
      </c>
      <c r="C16" s="60" t="s">
        <v>375</v>
      </c>
      <c r="D16" s="60"/>
      <c r="E16" s="60"/>
      <c r="F16" s="60"/>
      <c r="G16" s="60"/>
      <c r="H16" s="60"/>
      <c r="I16" s="60"/>
      <c r="J16" s="60"/>
      <c r="K16" s="60"/>
      <c r="L16" s="60"/>
      <c r="M16" s="124"/>
      <c r="N16" s="124"/>
      <c r="O16" s="124"/>
      <c r="P16" s="124"/>
    </row>
    <row r="17" spans="1:16" x14ac:dyDescent="0.2">
      <c r="A17" s="60"/>
      <c r="B17" s="60" t="s">
        <v>376</v>
      </c>
      <c r="C17" s="60" t="s">
        <v>377</v>
      </c>
      <c r="D17" s="60"/>
      <c r="E17" s="60"/>
      <c r="F17" s="60"/>
      <c r="G17" s="60"/>
      <c r="H17" s="60"/>
      <c r="I17" s="60"/>
      <c r="J17" s="60"/>
      <c r="K17" s="60"/>
      <c r="L17" s="60"/>
      <c r="M17" s="124"/>
      <c r="N17" s="124"/>
      <c r="O17" s="124"/>
      <c r="P17" s="124"/>
    </row>
    <row r="18" spans="1:16" x14ac:dyDescent="0.2">
      <c r="A18" s="60" t="s">
        <v>693</v>
      </c>
      <c r="B18" s="60" t="s">
        <v>378</v>
      </c>
      <c r="C18" s="60" t="s">
        <v>379</v>
      </c>
      <c r="D18" s="60"/>
      <c r="E18" s="60"/>
      <c r="F18" s="60"/>
      <c r="G18" s="60"/>
      <c r="H18" s="60"/>
      <c r="I18" s="60"/>
      <c r="J18" s="60"/>
      <c r="K18" s="60"/>
      <c r="L18" s="60"/>
      <c r="M18" s="124"/>
      <c r="N18" s="124"/>
      <c r="O18" s="124"/>
      <c r="P18" s="124"/>
    </row>
    <row r="19" spans="1:16" x14ac:dyDescent="0.2">
      <c r="A19" s="60"/>
      <c r="B19" s="60" t="s">
        <v>380</v>
      </c>
      <c r="C19" s="60" t="s">
        <v>381</v>
      </c>
      <c r="D19" s="60" t="s">
        <v>382</v>
      </c>
      <c r="E19" s="60"/>
      <c r="F19" s="60"/>
      <c r="G19" s="60"/>
      <c r="H19" s="60"/>
      <c r="I19" s="60"/>
      <c r="J19" s="60"/>
      <c r="K19" s="60"/>
      <c r="L19" s="60"/>
      <c r="M19" s="124"/>
      <c r="N19" s="124"/>
      <c r="O19" s="124"/>
      <c r="P19" s="124"/>
    </row>
    <row r="20" spans="1:16" x14ac:dyDescent="0.2">
      <c r="A20" s="60"/>
      <c r="B20" s="60" t="s">
        <v>383</v>
      </c>
      <c r="C20" s="60" t="s">
        <v>384</v>
      </c>
      <c r="D20" s="60"/>
      <c r="E20" s="60"/>
      <c r="F20" s="60"/>
      <c r="G20" s="60"/>
      <c r="H20" s="60"/>
      <c r="I20" s="60"/>
      <c r="J20" s="60"/>
      <c r="K20" s="60"/>
      <c r="L20" s="60"/>
      <c r="M20" s="124"/>
      <c r="N20" s="124"/>
      <c r="O20" s="124"/>
      <c r="P20" s="124"/>
    </row>
    <row r="21" spans="1:16" x14ac:dyDescent="0.2">
      <c r="A21" s="60" t="s">
        <v>694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124"/>
      <c r="N21" s="124"/>
      <c r="O21" s="124"/>
      <c r="P21" s="124"/>
    </row>
    <row r="22" spans="1:16" x14ac:dyDescent="0.2">
      <c r="A22" s="60" t="s">
        <v>695</v>
      </c>
      <c r="B22" s="60" t="s">
        <v>385</v>
      </c>
      <c r="C22" s="60" t="s">
        <v>386</v>
      </c>
      <c r="D22" s="60"/>
      <c r="E22" s="60"/>
      <c r="F22" s="60"/>
      <c r="G22" s="60"/>
      <c r="H22" s="60"/>
      <c r="I22" s="60"/>
      <c r="J22" s="60"/>
      <c r="K22" s="60"/>
      <c r="L22" s="60"/>
      <c r="M22" s="124"/>
      <c r="N22" s="124"/>
      <c r="O22" s="124"/>
      <c r="P22" s="124"/>
    </row>
    <row r="23" spans="1:16" x14ac:dyDescent="0.2">
      <c r="A23" s="60"/>
      <c r="B23" s="60" t="s">
        <v>387</v>
      </c>
      <c r="C23" s="60" t="s">
        <v>388</v>
      </c>
      <c r="D23" s="60"/>
      <c r="E23" s="60"/>
      <c r="F23" s="60"/>
      <c r="G23" s="60"/>
      <c r="H23" s="60"/>
      <c r="I23" s="60"/>
      <c r="J23" s="60"/>
      <c r="K23" s="60"/>
      <c r="L23" s="60"/>
      <c r="M23" s="124"/>
      <c r="N23" s="124"/>
      <c r="O23" s="124"/>
      <c r="P23" s="124"/>
    </row>
    <row r="24" spans="1:16" x14ac:dyDescent="0.2">
      <c r="A24" s="60"/>
      <c r="B24" s="60" t="s">
        <v>389</v>
      </c>
      <c r="C24" s="60" t="s">
        <v>390</v>
      </c>
      <c r="D24" s="60"/>
      <c r="E24" s="60"/>
      <c r="F24" s="60"/>
      <c r="G24" s="60"/>
      <c r="H24" s="60"/>
      <c r="I24" s="60"/>
      <c r="J24" s="60"/>
      <c r="K24" s="60"/>
      <c r="L24" s="60"/>
      <c r="M24" s="124"/>
      <c r="N24" s="124"/>
      <c r="O24" s="124"/>
      <c r="P24" s="124"/>
    </row>
    <row r="25" spans="1:16" x14ac:dyDescent="0.2">
      <c r="A25" s="60"/>
      <c r="B25" s="60" t="s">
        <v>391</v>
      </c>
      <c r="C25" s="60" t="s">
        <v>392</v>
      </c>
      <c r="D25" s="60"/>
      <c r="E25" s="60"/>
      <c r="F25" s="60"/>
      <c r="G25" s="60"/>
      <c r="H25" s="60"/>
      <c r="I25" s="60"/>
      <c r="J25" s="60"/>
      <c r="K25" s="60"/>
      <c r="L25" s="60"/>
      <c r="M25" s="124"/>
      <c r="N25" s="124"/>
      <c r="O25" s="124"/>
      <c r="P25" s="124"/>
    </row>
    <row r="26" spans="1:16" x14ac:dyDescent="0.2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124"/>
      <c r="N26" s="124"/>
      <c r="O26" s="124"/>
      <c r="P26" s="124"/>
    </row>
    <row r="27" spans="1:16" x14ac:dyDescent="0.2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124"/>
      <c r="N27" s="124"/>
      <c r="O27" s="124"/>
      <c r="P27" s="124"/>
    </row>
    <row r="28" spans="1:16" x14ac:dyDescent="0.2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124"/>
      <c r="N28" s="124"/>
      <c r="O28" s="124"/>
      <c r="P28" s="124"/>
    </row>
    <row r="29" spans="1:16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124"/>
      <c r="N29" s="124"/>
      <c r="O29" s="124"/>
      <c r="P29" s="124"/>
    </row>
    <row r="30" spans="1:16" x14ac:dyDescent="0.2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124"/>
      <c r="N30" s="124"/>
      <c r="O30" s="124"/>
      <c r="P30" s="124"/>
    </row>
    <row r="31" spans="1:16" x14ac:dyDescent="0.2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124"/>
      <c r="N31" s="124"/>
      <c r="O31" s="124"/>
      <c r="P31" s="124"/>
    </row>
    <row r="32" spans="1:16" x14ac:dyDescent="0.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124"/>
      <c r="N32" s="124"/>
      <c r="O32" s="124"/>
      <c r="P32" s="124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AE99-0C5E-41CC-B140-EDA018BF5951}">
  <sheetPr codeName="Sheet15"/>
  <dimension ref="A1:O17"/>
  <sheetViews>
    <sheetView tabSelected="1" workbookViewId="0">
      <selection activeCell="H19" sqref="H19"/>
    </sheetView>
  </sheetViews>
  <sheetFormatPr defaultRowHeight="15" x14ac:dyDescent="0.25"/>
  <cols>
    <col min="1" max="1" width="15.28515625" style="151" bestFit="1" customWidth="1"/>
    <col min="2" max="2" width="9.140625" style="151"/>
    <col min="3" max="3" width="18.85546875" style="151" bestFit="1" customWidth="1"/>
    <col min="4" max="5" width="10" style="151" bestFit="1" customWidth="1"/>
    <col min="6" max="6" width="11" style="151" bestFit="1" customWidth="1"/>
    <col min="7" max="8" width="10" style="151" bestFit="1" customWidth="1"/>
    <col min="9" max="9" width="9.140625" style="151"/>
    <col min="10" max="10" width="18.85546875" style="151" bestFit="1" customWidth="1"/>
    <col min="11" max="12" width="10" style="151" bestFit="1" customWidth="1"/>
    <col min="13" max="13" width="11" style="151" bestFit="1" customWidth="1"/>
    <col min="14" max="15" width="10" style="151" bestFit="1" customWidth="1"/>
    <col min="16" max="16384" width="9.140625" style="151"/>
  </cols>
  <sheetData>
    <row r="1" spans="1:15" x14ac:dyDescent="0.25">
      <c r="A1" s="151" t="s">
        <v>799</v>
      </c>
      <c r="B1" s="151" t="s">
        <v>800</v>
      </c>
      <c r="C1" s="151" t="s">
        <v>790</v>
      </c>
      <c r="D1" s="151" t="s">
        <v>801</v>
      </c>
      <c r="E1" s="151" t="s">
        <v>808</v>
      </c>
      <c r="F1" s="151" t="s">
        <v>809</v>
      </c>
      <c r="G1" s="151" t="s">
        <v>810</v>
      </c>
      <c r="H1" s="151" t="s">
        <v>798</v>
      </c>
      <c r="J1" s="151" t="s">
        <v>790</v>
      </c>
      <c r="K1" s="151" t="s">
        <v>801</v>
      </c>
      <c r="L1" s="151" t="s">
        <v>808</v>
      </c>
      <c r="M1" s="151" t="s">
        <v>809</v>
      </c>
      <c r="N1" s="151" t="s">
        <v>810</v>
      </c>
      <c r="O1" s="151" t="s">
        <v>798</v>
      </c>
    </row>
    <row r="2" spans="1:15" x14ac:dyDescent="0.25">
      <c r="A2" s="151" t="s">
        <v>802</v>
      </c>
      <c r="B2" s="151">
        <v>3.0000000000000001E-3</v>
      </c>
      <c r="C2" s="151" t="s">
        <v>805</v>
      </c>
      <c r="D2" s="151">
        <v>28</v>
      </c>
      <c r="E2" s="155">
        <f>D2</f>
        <v>28</v>
      </c>
      <c r="F2" s="155">
        <f t="shared" ref="F2:H2" si="0">E2</f>
        <v>28</v>
      </c>
      <c r="G2" s="155">
        <f t="shared" si="0"/>
        <v>28</v>
      </c>
      <c r="H2" s="155">
        <f t="shared" si="0"/>
        <v>28</v>
      </c>
      <c r="J2" s="151" t="s">
        <v>805</v>
      </c>
      <c r="K2" s="151">
        <v>26</v>
      </c>
      <c r="L2" s="155">
        <f>K2</f>
        <v>26</v>
      </c>
      <c r="M2" s="155">
        <f t="shared" ref="M2:O2" si="1">L2</f>
        <v>26</v>
      </c>
      <c r="N2" s="155">
        <f t="shared" si="1"/>
        <v>26</v>
      </c>
      <c r="O2" s="155">
        <f t="shared" si="1"/>
        <v>26</v>
      </c>
    </row>
    <row r="3" spans="1:15" x14ac:dyDescent="0.25">
      <c r="A3" s="151" t="s">
        <v>803</v>
      </c>
      <c r="B3" s="151">
        <v>1E-3</v>
      </c>
      <c r="C3" s="151" t="s">
        <v>791</v>
      </c>
      <c r="D3" s="151">
        <v>24</v>
      </c>
      <c r="E3" s="155">
        <f t="shared" ref="E3:H6" si="2">D3</f>
        <v>24</v>
      </c>
      <c r="F3" s="155">
        <f t="shared" si="2"/>
        <v>24</v>
      </c>
      <c r="G3" s="155">
        <f t="shared" si="2"/>
        <v>24</v>
      </c>
      <c r="H3" s="155">
        <f t="shared" si="2"/>
        <v>24</v>
      </c>
      <c r="J3" s="151" t="s">
        <v>791</v>
      </c>
      <c r="K3" s="151">
        <v>26</v>
      </c>
      <c r="L3" s="155">
        <f t="shared" ref="L3:O3" si="3">K3</f>
        <v>26</v>
      </c>
      <c r="M3" s="155">
        <f t="shared" si="3"/>
        <v>26</v>
      </c>
      <c r="N3" s="155">
        <f t="shared" si="3"/>
        <v>26</v>
      </c>
      <c r="O3" s="155">
        <f t="shared" si="3"/>
        <v>26</v>
      </c>
    </row>
    <row r="4" spans="1:15" x14ac:dyDescent="0.25">
      <c r="C4" s="151" t="s">
        <v>793</v>
      </c>
      <c r="D4" s="151">
        <v>72</v>
      </c>
      <c r="E4" s="155">
        <f t="shared" si="2"/>
        <v>72</v>
      </c>
      <c r="F4" s="155">
        <f t="shared" si="2"/>
        <v>72</v>
      </c>
      <c r="G4" s="155">
        <f t="shared" si="2"/>
        <v>72</v>
      </c>
      <c r="H4" s="155">
        <f t="shared" si="2"/>
        <v>72</v>
      </c>
      <c r="J4" s="151" t="s">
        <v>793</v>
      </c>
      <c r="K4" s="151">
        <v>68</v>
      </c>
      <c r="L4" s="155">
        <f t="shared" ref="L4:O4" si="4">K4</f>
        <v>68</v>
      </c>
      <c r="M4" s="155">
        <f t="shared" si="4"/>
        <v>68</v>
      </c>
      <c r="N4" s="155">
        <f t="shared" si="4"/>
        <v>68</v>
      </c>
      <c r="O4" s="155">
        <f t="shared" si="4"/>
        <v>68</v>
      </c>
    </row>
    <row r="5" spans="1:15" x14ac:dyDescent="0.25">
      <c r="C5" s="151" t="s">
        <v>792</v>
      </c>
      <c r="D5" s="151">
        <v>2</v>
      </c>
      <c r="E5" s="155">
        <f t="shared" si="2"/>
        <v>2</v>
      </c>
      <c r="F5" s="155">
        <f t="shared" si="2"/>
        <v>2</v>
      </c>
      <c r="G5" s="155">
        <f t="shared" si="2"/>
        <v>2</v>
      </c>
      <c r="H5" s="155">
        <f t="shared" si="2"/>
        <v>2</v>
      </c>
      <c r="J5" s="151" t="s">
        <v>792</v>
      </c>
      <c r="K5" s="151">
        <v>2</v>
      </c>
      <c r="L5" s="155">
        <f t="shared" ref="L5:O5" si="5">K5</f>
        <v>2</v>
      </c>
      <c r="M5" s="155">
        <f t="shared" si="5"/>
        <v>2</v>
      </c>
      <c r="N5" s="155">
        <f t="shared" si="5"/>
        <v>2</v>
      </c>
      <c r="O5" s="155">
        <f t="shared" si="5"/>
        <v>2</v>
      </c>
    </row>
    <row r="6" spans="1:15" x14ac:dyDescent="0.25">
      <c r="C6" s="151" t="s">
        <v>794</v>
      </c>
      <c r="D6" s="151">
        <v>0.17</v>
      </c>
      <c r="E6" s="155">
        <f t="shared" si="2"/>
        <v>0.17</v>
      </c>
      <c r="F6" s="155">
        <f t="shared" si="2"/>
        <v>0.17</v>
      </c>
      <c r="G6" s="155">
        <f t="shared" si="2"/>
        <v>0.17</v>
      </c>
      <c r="H6" s="155">
        <f t="shared" si="2"/>
        <v>0.17</v>
      </c>
      <c r="J6" s="151" t="s">
        <v>794</v>
      </c>
      <c r="K6" s="151">
        <v>0.1</v>
      </c>
      <c r="L6" s="155">
        <f t="shared" ref="L6:O6" si="6">K6</f>
        <v>0.1</v>
      </c>
      <c r="M6" s="155">
        <f t="shared" si="6"/>
        <v>0.1</v>
      </c>
      <c r="N6" s="155">
        <f t="shared" si="6"/>
        <v>0.1</v>
      </c>
      <c r="O6" s="155">
        <f t="shared" si="6"/>
        <v>0.1</v>
      </c>
    </row>
    <row r="7" spans="1:15" x14ac:dyDescent="0.25">
      <c r="C7" s="153" t="s">
        <v>807</v>
      </c>
      <c r="D7" s="155">
        <v>0</v>
      </c>
      <c r="E7" s="153">
        <v>1</v>
      </c>
      <c r="F7" s="153">
        <v>0</v>
      </c>
      <c r="G7" s="153">
        <v>0</v>
      </c>
      <c r="H7" s="153">
        <v>0</v>
      </c>
      <c r="J7" s="153" t="s">
        <v>807</v>
      </c>
      <c r="K7" s="155">
        <v>0</v>
      </c>
      <c r="L7" s="153">
        <v>1</v>
      </c>
      <c r="M7" s="153">
        <v>0</v>
      </c>
      <c r="N7" s="153">
        <v>0</v>
      </c>
      <c r="O7" s="153">
        <v>0</v>
      </c>
    </row>
    <row r="8" spans="1:15" x14ac:dyDescent="0.25">
      <c r="C8" s="153" t="s">
        <v>795</v>
      </c>
      <c r="D8" s="155">
        <v>0</v>
      </c>
      <c r="E8" s="153">
        <v>0</v>
      </c>
      <c r="F8" s="153">
        <v>1</v>
      </c>
      <c r="G8" s="153">
        <v>0</v>
      </c>
      <c r="H8" s="153">
        <v>0</v>
      </c>
      <c r="J8" s="153" t="s">
        <v>795</v>
      </c>
      <c r="K8" s="155">
        <v>0</v>
      </c>
      <c r="L8" s="153">
        <v>1</v>
      </c>
      <c r="M8" s="153">
        <v>1</v>
      </c>
      <c r="N8" s="153">
        <v>0</v>
      </c>
      <c r="O8" s="153">
        <v>0</v>
      </c>
    </row>
    <row r="9" spans="1:15" x14ac:dyDescent="0.25">
      <c r="C9" s="153" t="s">
        <v>797</v>
      </c>
      <c r="D9" s="155">
        <v>0</v>
      </c>
      <c r="E9" s="153">
        <v>0</v>
      </c>
      <c r="F9" s="153">
        <v>0</v>
      </c>
      <c r="G9" s="153">
        <v>0.01</v>
      </c>
      <c r="H9" s="153">
        <v>0</v>
      </c>
      <c r="J9" s="153" t="s">
        <v>797</v>
      </c>
      <c r="K9" s="155">
        <v>0</v>
      </c>
      <c r="L9" s="153">
        <v>0</v>
      </c>
      <c r="M9" s="153">
        <v>0</v>
      </c>
      <c r="N9" s="153">
        <v>0.01</v>
      </c>
      <c r="O9" s="153">
        <v>0</v>
      </c>
    </row>
    <row r="10" spans="1:15" x14ac:dyDescent="0.25">
      <c r="C10" s="153" t="s">
        <v>796</v>
      </c>
      <c r="D10" s="155">
        <v>0</v>
      </c>
      <c r="E10" s="153">
        <v>0</v>
      </c>
      <c r="F10" s="153">
        <v>0</v>
      </c>
      <c r="G10" s="153">
        <v>0</v>
      </c>
      <c r="H10" s="153">
        <v>0.01</v>
      </c>
      <c r="J10" s="153" t="s">
        <v>796</v>
      </c>
      <c r="K10" s="155">
        <v>0</v>
      </c>
      <c r="L10" s="153">
        <v>0</v>
      </c>
      <c r="M10" s="153">
        <v>0</v>
      </c>
      <c r="N10" s="153">
        <v>0</v>
      </c>
      <c r="O10" s="153">
        <v>0.01</v>
      </c>
    </row>
    <row r="11" spans="1:15" x14ac:dyDescent="0.25">
      <c r="C11" s="154" t="s">
        <v>811</v>
      </c>
      <c r="D11" s="154">
        <f>D3+D7</f>
        <v>24</v>
      </c>
      <c r="E11" s="154">
        <f t="shared" ref="E11:H11" si="7">E3+E7</f>
        <v>25</v>
      </c>
      <c r="F11" s="154">
        <f t="shared" si="7"/>
        <v>24</v>
      </c>
      <c r="G11" s="154">
        <f t="shared" si="7"/>
        <v>24</v>
      </c>
      <c r="H11" s="154">
        <f t="shared" si="7"/>
        <v>24</v>
      </c>
      <c r="J11" s="154" t="s">
        <v>811</v>
      </c>
      <c r="K11" s="154">
        <f>K3+K7</f>
        <v>26</v>
      </c>
      <c r="L11" s="154">
        <f t="shared" ref="L11:O11" si="8">L3+L7</f>
        <v>27</v>
      </c>
      <c r="M11" s="154">
        <f t="shared" si="8"/>
        <v>26</v>
      </c>
      <c r="N11" s="154">
        <f t="shared" si="8"/>
        <v>26</v>
      </c>
      <c r="O11" s="154">
        <f t="shared" si="8"/>
        <v>26</v>
      </c>
    </row>
    <row r="12" spans="1:15" x14ac:dyDescent="0.25">
      <c r="C12" s="154" t="s">
        <v>813</v>
      </c>
      <c r="D12" s="154">
        <f>D11*$B$3</f>
        <v>2.4E-2</v>
      </c>
      <c r="E12" s="154">
        <f t="shared" ref="E12:H12" si="9">E11*$B$3</f>
        <v>2.5000000000000001E-2</v>
      </c>
      <c r="F12" s="154">
        <f t="shared" si="9"/>
        <v>2.4E-2</v>
      </c>
      <c r="G12" s="154">
        <f t="shared" si="9"/>
        <v>2.4E-2</v>
      </c>
      <c r="H12" s="154">
        <f t="shared" si="9"/>
        <v>2.4E-2</v>
      </c>
      <c r="J12" s="154" t="s">
        <v>813</v>
      </c>
      <c r="K12" s="154">
        <f>K11*$B$3</f>
        <v>2.6000000000000002E-2</v>
      </c>
      <c r="L12" s="154">
        <f t="shared" ref="L12" si="10">L11*$B$3</f>
        <v>2.7E-2</v>
      </c>
      <c r="M12" s="154">
        <f t="shared" ref="M12" si="11">M11*$B$3</f>
        <v>2.6000000000000002E-2</v>
      </c>
      <c r="N12" s="154">
        <f t="shared" ref="N12" si="12">N11*$B$3</f>
        <v>2.6000000000000002E-2</v>
      </c>
      <c r="O12" s="154">
        <f t="shared" ref="O12" si="13">O11*$B$3</f>
        <v>2.6000000000000002E-2</v>
      </c>
    </row>
    <row r="13" spans="1:15" x14ac:dyDescent="0.25">
      <c r="C13" s="154" t="s">
        <v>812</v>
      </c>
      <c r="D13" s="154">
        <f>D11*$B$2</f>
        <v>7.2000000000000008E-2</v>
      </c>
      <c r="E13" s="154">
        <f t="shared" ref="E13:H13" si="14">E11*$B$2</f>
        <v>7.4999999999999997E-2</v>
      </c>
      <c r="F13" s="154">
        <f t="shared" si="14"/>
        <v>7.2000000000000008E-2</v>
      </c>
      <c r="G13" s="154">
        <f t="shared" si="14"/>
        <v>7.2000000000000008E-2</v>
      </c>
      <c r="H13" s="154">
        <f t="shared" si="14"/>
        <v>7.2000000000000008E-2</v>
      </c>
      <c r="J13" s="154" t="s">
        <v>812</v>
      </c>
      <c r="K13" s="154">
        <f>K11*$B$2</f>
        <v>7.8E-2</v>
      </c>
      <c r="L13" s="154">
        <f t="shared" ref="L13:O13" si="15">L11*$B$2</f>
        <v>8.1000000000000003E-2</v>
      </c>
      <c r="M13" s="154">
        <f t="shared" si="15"/>
        <v>7.8E-2</v>
      </c>
      <c r="N13" s="154">
        <f t="shared" si="15"/>
        <v>7.8E-2</v>
      </c>
      <c r="O13" s="154">
        <f t="shared" si="15"/>
        <v>7.8E-2</v>
      </c>
    </row>
    <row r="14" spans="1:15" x14ac:dyDescent="0.25">
      <c r="C14" s="151" t="s">
        <v>806</v>
      </c>
      <c r="D14" s="151">
        <f>1+D6+D9+D12</f>
        <v>1.194</v>
      </c>
      <c r="E14" s="151">
        <f t="shared" ref="E14:H14" si="16">1+E6+E9+E12</f>
        <v>1.1949999999999998</v>
      </c>
      <c r="F14" s="151">
        <f t="shared" si="16"/>
        <v>1.194</v>
      </c>
      <c r="G14" s="151">
        <f t="shared" si="16"/>
        <v>1.204</v>
      </c>
      <c r="H14" s="151">
        <f t="shared" si="16"/>
        <v>1.194</v>
      </c>
      <c r="J14" s="151" t="s">
        <v>806</v>
      </c>
      <c r="K14" s="151">
        <f>1+K6+K9+K12</f>
        <v>1.1260000000000001</v>
      </c>
      <c r="L14" s="151">
        <f t="shared" ref="L14:O14" si="17">1+L6+L9+L12</f>
        <v>1.127</v>
      </c>
      <c r="M14" s="151">
        <f t="shared" si="17"/>
        <v>1.1260000000000001</v>
      </c>
      <c r="N14" s="151">
        <f t="shared" si="17"/>
        <v>1.1360000000000001</v>
      </c>
      <c r="O14" s="151">
        <f t="shared" si="17"/>
        <v>1.1260000000000001</v>
      </c>
    </row>
    <row r="15" spans="1:15" x14ac:dyDescent="0.25">
      <c r="C15" s="151" t="s">
        <v>804</v>
      </c>
      <c r="D15" s="151">
        <f>(1+D10+D13)/D5</f>
        <v>0.53600000000000003</v>
      </c>
      <c r="E15" s="151">
        <f t="shared" ref="E15:H15" si="18">(1+E10+E13)/E5</f>
        <v>0.53749999999999998</v>
      </c>
      <c r="F15" s="151">
        <f t="shared" si="18"/>
        <v>0.53600000000000003</v>
      </c>
      <c r="G15" s="151">
        <f t="shared" si="18"/>
        <v>0.53600000000000003</v>
      </c>
      <c r="H15" s="151">
        <f t="shared" si="18"/>
        <v>0.54100000000000004</v>
      </c>
      <c r="J15" s="151" t="s">
        <v>804</v>
      </c>
      <c r="K15" s="151">
        <f>(1+K10+K13)/K5</f>
        <v>0.53900000000000003</v>
      </c>
      <c r="L15" s="151">
        <f t="shared" ref="L15:O15" si="19">(1+L10+L13)/L5</f>
        <v>0.54049999999999998</v>
      </c>
      <c r="M15" s="151">
        <f t="shared" si="19"/>
        <v>0.53900000000000003</v>
      </c>
      <c r="N15" s="151">
        <f t="shared" si="19"/>
        <v>0.53900000000000003</v>
      </c>
      <c r="O15" s="151">
        <f t="shared" si="19"/>
        <v>0.54400000000000004</v>
      </c>
    </row>
    <row r="16" spans="1:15" x14ac:dyDescent="0.25">
      <c r="C16" s="151" t="s">
        <v>406</v>
      </c>
      <c r="D16" s="151">
        <f>(D2+D4+D8)*D14*D15</f>
        <v>63.998399999999997</v>
      </c>
      <c r="E16" s="151">
        <f t="shared" ref="E16:H16" si="20">(E2+E4+E8)*E14*E15</f>
        <v>64.231249999999989</v>
      </c>
      <c r="F16" s="151">
        <f t="shared" si="20"/>
        <v>64.638384000000002</v>
      </c>
      <c r="G16" s="151">
        <f t="shared" si="20"/>
        <v>64.534400000000005</v>
      </c>
      <c r="H16" s="151">
        <f t="shared" si="20"/>
        <v>64.595399999999998</v>
      </c>
      <c r="J16" s="151" t="s">
        <v>406</v>
      </c>
      <c r="K16" s="151">
        <f>(K2+K4+K8)*K14*K15</f>
        <v>57.04991600000001</v>
      </c>
      <c r="L16" s="151">
        <f t="shared" ref="L16" si="21">(L2+L4+L8)*L14*L15</f>
        <v>57.868632499999997</v>
      </c>
      <c r="M16" s="151">
        <f t="shared" ref="M16" si="22">(M2+M4+M8)*M14*M15</f>
        <v>57.656830000000014</v>
      </c>
      <c r="N16" s="151">
        <f t="shared" ref="N16" si="23">(N2+N4+N8)*N14*N15</f>
        <v>57.556576000000007</v>
      </c>
      <c r="O16" s="151">
        <f t="shared" ref="O16" si="24">(O2+O4+O8)*O14*O15</f>
        <v>57.579136000000005</v>
      </c>
    </row>
    <row r="17" spans="5:15" x14ac:dyDescent="0.25">
      <c r="E17" s="152">
        <f t="shared" ref="E17:H17" si="25">E16/$D$16-1</f>
        <v>3.6383722093051851E-3</v>
      </c>
      <c r="F17" s="152">
        <f t="shared" si="25"/>
        <v>1.0000000000000009E-2</v>
      </c>
      <c r="G17" s="152">
        <f t="shared" si="25"/>
        <v>8.3752093802347272E-3</v>
      </c>
      <c r="H17" s="152">
        <f t="shared" si="25"/>
        <v>9.3283582089551675E-3</v>
      </c>
      <c r="L17" s="152">
        <f>L16/$K$16-1</f>
        <v>1.43508800258354E-2</v>
      </c>
      <c r="M17" s="152">
        <f t="shared" ref="M17:O17" si="26">M16/$K$16-1</f>
        <v>1.0638297872340496E-2</v>
      </c>
      <c r="N17" s="152">
        <f t="shared" si="26"/>
        <v>8.8809946714032417E-3</v>
      </c>
      <c r="O17" s="152">
        <f t="shared" si="26"/>
        <v>9.2764378478662479E-3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99"/>
  <sheetViews>
    <sheetView workbookViewId="0"/>
  </sheetViews>
  <sheetFormatPr defaultColWidth="14.42578125" defaultRowHeight="12.75" customHeight="1" x14ac:dyDescent="0.2"/>
  <cols>
    <col min="1" max="1" width="15.5703125" customWidth="1"/>
    <col min="2" max="2" width="16.85546875" customWidth="1"/>
    <col min="3" max="3" width="4.42578125" customWidth="1"/>
    <col min="4" max="4" width="5.42578125" customWidth="1"/>
    <col min="5" max="5" width="17.28515625" customWidth="1"/>
    <col min="6" max="6" width="4.42578125" customWidth="1"/>
    <col min="7" max="20" width="17.28515625" customWidth="1"/>
  </cols>
  <sheetData>
    <row r="1" spans="1:7" x14ac:dyDescent="0.25">
      <c r="A1" s="5" t="s">
        <v>0</v>
      </c>
      <c r="B1" s="5" t="s">
        <v>27</v>
      </c>
      <c r="C1" s="9" t="s">
        <v>28</v>
      </c>
      <c r="D1" s="10"/>
      <c r="E1" s="11"/>
      <c r="F1" s="10"/>
      <c r="G1" s="26"/>
    </row>
    <row r="2" spans="1:7" x14ac:dyDescent="0.25">
      <c r="A2" s="5" t="s">
        <v>313</v>
      </c>
      <c r="B2" s="5" t="s">
        <v>314</v>
      </c>
      <c r="C2" s="9" t="s">
        <v>315</v>
      </c>
      <c r="D2" s="10"/>
      <c r="E2" s="11"/>
      <c r="F2" s="10"/>
      <c r="G2" s="26"/>
    </row>
    <row r="3" spans="1:7" x14ac:dyDescent="0.25">
      <c r="A3" s="5" t="s">
        <v>316</v>
      </c>
      <c r="B3" s="5" t="s">
        <v>317</v>
      </c>
      <c r="C3" s="9" t="s">
        <v>318</v>
      </c>
      <c r="D3" s="10"/>
      <c r="E3" s="11"/>
      <c r="F3" s="10"/>
      <c r="G3" s="26"/>
    </row>
    <row r="4" spans="1:7" x14ac:dyDescent="0.25">
      <c r="C4" s="10"/>
      <c r="D4" s="10"/>
      <c r="E4" s="11"/>
      <c r="F4" s="10"/>
      <c r="G4" s="26"/>
    </row>
    <row r="5" spans="1:7" x14ac:dyDescent="0.25">
      <c r="A5" s="6" t="s">
        <v>319</v>
      </c>
      <c r="B5" s="6" t="s">
        <v>320</v>
      </c>
      <c r="C5" s="28" t="s">
        <v>321</v>
      </c>
      <c r="D5" s="28" t="s">
        <v>322</v>
      </c>
      <c r="E5" s="29" t="s">
        <v>323</v>
      </c>
      <c r="F5" s="28"/>
      <c r="G5" s="30"/>
    </row>
    <row r="6" spans="1:7" x14ac:dyDescent="0.25">
      <c r="A6" s="6" t="s">
        <v>325</v>
      </c>
      <c r="B6" s="6" t="s">
        <v>326</v>
      </c>
      <c r="C6" s="28" t="s">
        <v>327</v>
      </c>
      <c r="D6" s="28" t="s">
        <v>322</v>
      </c>
      <c r="E6" s="29" t="s">
        <v>328</v>
      </c>
      <c r="F6" s="28" t="s">
        <v>322</v>
      </c>
      <c r="G6" s="30" t="s">
        <v>329</v>
      </c>
    </row>
    <row r="7" spans="1:7" x14ac:dyDescent="0.25">
      <c r="C7" s="10"/>
      <c r="D7" s="10"/>
      <c r="E7" s="11"/>
      <c r="F7" s="10"/>
      <c r="G7" s="26"/>
    </row>
    <row r="8" spans="1:7" x14ac:dyDescent="0.25">
      <c r="F8" s="10"/>
      <c r="G8" s="26"/>
    </row>
    <row r="9" spans="1:7" x14ac:dyDescent="0.25">
      <c r="F9" s="10"/>
      <c r="G9" s="26"/>
    </row>
    <row r="10" spans="1:7" x14ac:dyDescent="0.25">
      <c r="C10" s="10"/>
      <c r="D10" s="10"/>
      <c r="E10" s="11"/>
      <c r="F10" s="10"/>
      <c r="G10" s="26"/>
    </row>
    <row r="11" spans="1:7" x14ac:dyDescent="0.25">
      <c r="C11" s="10"/>
      <c r="D11" s="10"/>
      <c r="E11" s="11"/>
      <c r="F11" s="10"/>
      <c r="G11" s="26"/>
    </row>
    <row r="12" spans="1:7" x14ac:dyDescent="0.25">
      <c r="C12" s="10"/>
      <c r="D12" s="10"/>
      <c r="E12" s="11"/>
      <c r="F12" s="10"/>
      <c r="G12" s="26"/>
    </row>
    <row r="13" spans="1:7" x14ac:dyDescent="0.25">
      <c r="C13" s="10"/>
      <c r="D13" s="10"/>
      <c r="E13" s="11"/>
      <c r="F13" s="10"/>
      <c r="G13" s="26"/>
    </row>
    <row r="14" spans="1:7" x14ac:dyDescent="0.25">
      <c r="C14" s="10"/>
      <c r="D14" s="10"/>
      <c r="E14" s="11"/>
      <c r="F14" s="10"/>
      <c r="G14" s="26"/>
    </row>
    <row r="15" spans="1:7" x14ac:dyDescent="0.25">
      <c r="C15" s="10"/>
      <c r="D15" s="10"/>
      <c r="E15" s="11"/>
      <c r="F15" s="10"/>
      <c r="G15" s="26"/>
    </row>
    <row r="16" spans="1:7" x14ac:dyDescent="0.25">
      <c r="C16" s="10"/>
      <c r="D16" s="10"/>
      <c r="E16" s="11"/>
      <c r="F16" s="10"/>
      <c r="G16" s="26"/>
    </row>
    <row r="17" spans="3:7" x14ac:dyDescent="0.25">
      <c r="C17" s="10"/>
      <c r="D17" s="10"/>
      <c r="E17" s="11"/>
      <c r="F17" s="10"/>
      <c r="G17" s="26"/>
    </row>
    <row r="18" spans="3:7" x14ac:dyDescent="0.25">
      <c r="C18" s="10"/>
      <c r="D18" s="10"/>
      <c r="E18" s="11"/>
      <c r="F18" s="10"/>
      <c r="G18" s="26"/>
    </row>
    <row r="19" spans="3:7" x14ac:dyDescent="0.25">
      <c r="C19" s="10"/>
      <c r="D19" s="10"/>
      <c r="E19" s="11"/>
      <c r="F19" s="10"/>
      <c r="G19" s="26"/>
    </row>
    <row r="20" spans="3:7" x14ac:dyDescent="0.25">
      <c r="C20" s="10"/>
      <c r="D20" s="10"/>
      <c r="E20" s="11"/>
      <c r="F20" s="10"/>
      <c r="G20" s="26"/>
    </row>
    <row r="21" spans="3:7" x14ac:dyDescent="0.25">
      <c r="C21" s="10"/>
      <c r="D21" s="10"/>
      <c r="E21" s="11"/>
      <c r="F21" s="10"/>
      <c r="G21" s="26"/>
    </row>
    <row r="22" spans="3:7" x14ac:dyDescent="0.25">
      <c r="C22" s="10"/>
      <c r="D22" s="10"/>
      <c r="E22" s="11"/>
      <c r="F22" s="10"/>
      <c r="G22" s="26"/>
    </row>
    <row r="23" spans="3:7" x14ac:dyDescent="0.25">
      <c r="C23" s="10"/>
      <c r="D23" s="10"/>
      <c r="E23" s="11"/>
      <c r="F23" s="10"/>
      <c r="G23" s="26"/>
    </row>
    <row r="24" spans="3:7" x14ac:dyDescent="0.25">
      <c r="C24" s="10"/>
      <c r="D24" s="10"/>
      <c r="E24" s="11"/>
      <c r="F24" s="10"/>
      <c r="G24" s="26"/>
    </row>
    <row r="25" spans="3:7" x14ac:dyDescent="0.25">
      <c r="C25" s="10"/>
      <c r="D25" s="10"/>
      <c r="E25" s="11"/>
      <c r="F25" s="10"/>
      <c r="G25" s="26"/>
    </row>
    <row r="26" spans="3:7" x14ac:dyDescent="0.25">
      <c r="C26" s="10"/>
      <c r="D26" s="10"/>
      <c r="E26" s="11"/>
      <c r="F26" s="10"/>
      <c r="G26" s="26"/>
    </row>
    <row r="27" spans="3:7" x14ac:dyDescent="0.25">
      <c r="C27" s="10"/>
      <c r="D27" s="10"/>
      <c r="E27" s="11"/>
      <c r="F27" s="10"/>
      <c r="G27" s="26"/>
    </row>
    <row r="28" spans="3:7" x14ac:dyDescent="0.25">
      <c r="C28" s="10"/>
      <c r="D28" s="10"/>
      <c r="E28" s="11"/>
      <c r="F28" s="10"/>
      <c r="G28" s="26"/>
    </row>
    <row r="29" spans="3:7" x14ac:dyDescent="0.25">
      <c r="C29" s="10"/>
      <c r="D29" s="10"/>
      <c r="E29" s="11"/>
      <c r="F29" s="10"/>
      <c r="G29" s="26"/>
    </row>
    <row r="30" spans="3:7" x14ac:dyDescent="0.25">
      <c r="C30" s="10"/>
      <c r="D30" s="10"/>
      <c r="E30" s="11"/>
      <c r="F30" s="10"/>
      <c r="G30" s="26"/>
    </row>
    <row r="31" spans="3:7" x14ac:dyDescent="0.25">
      <c r="C31" s="10"/>
      <c r="D31" s="10"/>
      <c r="E31" s="11"/>
      <c r="F31" s="10"/>
      <c r="G31" s="26"/>
    </row>
    <row r="32" spans="3:7" x14ac:dyDescent="0.25">
      <c r="C32" s="10"/>
      <c r="D32" s="10"/>
      <c r="E32" s="11"/>
      <c r="F32" s="10"/>
      <c r="G32" s="26"/>
    </row>
    <row r="33" spans="3:7" x14ac:dyDescent="0.25">
      <c r="C33" s="10"/>
      <c r="D33" s="10"/>
      <c r="E33" s="11"/>
      <c r="F33" s="10"/>
      <c r="G33" s="26"/>
    </row>
    <row r="34" spans="3:7" x14ac:dyDescent="0.25">
      <c r="C34" s="10"/>
      <c r="D34" s="10"/>
      <c r="E34" s="11"/>
      <c r="F34" s="10"/>
      <c r="G34" s="26"/>
    </row>
    <row r="35" spans="3:7" x14ac:dyDescent="0.25">
      <c r="C35" s="10"/>
      <c r="D35" s="10"/>
      <c r="E35" s="11"/>
      <c r="F35" s="10"/>
      <c r="G35" s="26"/>
    </row>
    <row r="36" spans="3:7" x14ac:dyDescent="0.25">
      <c r="C36" s="10"/>
      <c r="D36" s="10"/>
      <c r="E36" s="11"/>
      <c r="F36" s="10"/>
      <c r="G36" s="26"/>
    </row>
    <row r="37" spans="3:7" x14ac:dyDescent="0.25">
      <c r="C37" s="10"/>
      <c r="D37" s="10"/>
      <c r="E37" s="11"/>
      <c r="F37" s="10"/>
      <c r="G37" s="26"/>
    </row>
    <row r="38" spans="3:7" x14ac:dyDescent="0.25">
      <c r="C38" s="10"/>
      <c r="D38" s="10"/>
      <c r="E38" s="11"/>
      <c r="F38" s="10"/>
      <c r="G38" s="26"/>
    </row>
    <row r="39" spans="3:7" x14ac:dyDescent="0.25">
      <c r="C39" s="10"/>
      <c r="D39" s="10"/>
      <c r="E39" s="11"/>
      <c r="F39" s="10"/>
      <c r="G39" s="26"/>
    </row>
    <row r="40" spans="3:7" x14ac:dyDescent="0.25">
      <c r="C40" s="10"/>
      <c r="D40" s="10"/>
      <c r="E40" s="11"/>
      <c r="F40" s="10"/>
      <c r="G40" s="26"/>
    </row>
    <row r="41" spans="3:7" x14ac:dyDescent="0.25">
      <c r="C41" s="10"/>
      <c r="D41" s="10"/>
      <c r="E41" s="11"/>
      <c r="F41" s="10"/>
      <c r="G41" s="26"/>
    </row>
    <row r="42" spans="3:7" x14ac:dyDescent="0.25">
      <c r="C42" s="10"/>
      <c r="D42" s="10"/>
      <c r="E42" s="11"/>
      <c r="F42" s="10"/>
      <c r="G42" s="26"/>
    </row>
    <row r="43" spans="3:7" x14ac:dyDescent="0.25">
      <c r="C43" s="10"/>
      <c r="D43" s="10"/>
      <c r="E43" s="11"/>
      <c r="F43" s="10"/>
      <c r="G43" s="26"/>
    </row>
    <row r="44" spans="3:7" x14ac:dyDescent="0.25">
      <c r="C44" s="10"/>
      <c r="D44" s="10"/>
      <c r="E44" s="11"/>
      <c r="F44" s="10"/>
      <c r="G44" s="26"/>
    </row>
    <row r="45" spans="3:7" x14ac:dyDescent="0.25">
      <c r="C45" s="10"/>
      <c r="D45" s="10"/>
      <c r="E45" s="11"/>
      <c r="F45" s="10"/>
      <c r="G45" s="26"/>
    </row>
    <row r="46" spans="3:7" x14ac:dyDescent="0.25">
      <c r="C46" s="10"/>
      <c r="D46" s="10"/>
      <c r="E46" s="11"/>
      <c r="F46" s="10"/>
      <c r="G46" s="26"/>
    </row>
    <row r="47" spans="3:7" x14ac:dyDescent="0.25">
      <c r="C47" s="10"/>
      <c r="D47" s="10"/>
      <c r="E47" s="11"/>
      <c r="F47" s="10"/>
      <c r="G47" s="26"/>
    </row>
    <row r="48" spans="3:7" x14ac:dyDescent="0.25">
      <c r="C48" s="10"/>
      <c r="D48" s="10"/>
      <c r="E48" s="11"/>
      <c r="F48" s="10"/>
      <c r="G48" s="26"/>
    </row>
    <row r="49" spans="3:7" x14ac:dyDescent="0.25">
      <c r="C49" s="10"/>
      <c r="D49" s="10"/>
      <c r="E49" s="11"/>
      <c r="F49" s="10"/>
      <c r="G49" s="26"/>
    </row>
    <row r="50" spans="3:7" x14ac:dyDescent="0.25">
      <c r="C50" s="10"/>
      <c r="D50" s="10"/>
      <c r="E50" s="11"/>
      <c r="F50" s="10"/>
      <c r="G50" s="26"/>
    </row>
    <row r="51" spans="3:7" x14ac:dyDescent="0.25">
      <c r="C51" s="10"/>
      <c r="D51" s="10"/>
      <c r="E51" s="11"/>
      <c r="F51" s="10"/>
      <c r="G51" s="26"/>
    </row>
    <row r="52" spans="3:7" x14ac:dyDescent="0.25">
      <c r="C52" s="10"/>
      <c r="D52" s="10"/>
      <c r="E52" s="11"/>
      <c r="F52" s="10"/>
      <c r="G52" s="26"/>
    </row>
    <row r="53" spans="3:7" x14ac:dyDescent="0.25">
      <c r="C53" s="10"/>
      <c r="D53" s="10"/>
      <c r="E53" s="11"/>
      <c r="F53" s="10"/>
      <c r="G53" s="26"/>
    </row>
    <row r="54" spans="3:7" x14ac:dyDescent="0.25">
      <c r="C54" s="10"/>
      <c r="D54" s="10"/>
      <c r="E54" s="11"/>
      <c r="F54" s="10"/>
      <c r="G54" s="26"/>
    </row>
    <row r="55" spans="3:7" x14ac:dyDescent="0.25">
      <c r="C55" s="10"/>
      <c r="D55" s="10"/>
      <c r="E55" s="11"/>
      <c r="F55" s="10"/>
      <c r="G55" s="26"/>
    </row>
    <row r="56" spans="3:7" x14ac:dyDescent="0.25">
      <c r="C56" s="10"/>
      <c r="D56" s="10"/>
      <c r="E56" s="11"/>
      <c r="F56" s="10"/>
      <c r="G56" s="26"/>
    </row>
    <row r="57" spans="3:7" x14ac:dyDescent="0.25">
      <c r="C57" s="10"/>
      <c r="D57" s="10"/>
      <c r="E57" s="11"/>
      <c r="F57" s="10"/>
      <c r="G57" s="26"/>
    </row>
    <row r="58" spans="3:7" x14ac:dyDescent="0.25">
      <c r="C58" s="10"/>
      <c r="D58" s="10"/>
      <c r="E58" s="11"/>
      <c r="F58" s="10"/>
      <c r="G58" s="26"/>
    </row>
    <row r="59" spans="3:7" x14ac:dyDescent="0.25">
      <c r="C59" s="10"/>
      <c r="D59" s="10"/>
      <c r="E59" s="11"/>
      <c r="F59" s="10"/>
      <c r="G59" s="26"/>
    </row>
    <row r="60" spans="3:7" x14ac:dyDescent="0.25">
      <c r="C60" s="10"/>
      <c r="D60" s="10"/>
      <c r="E60" s="11"/>
      <c r="F60" s="10"/>
      <c r="G60" s="26"/>
    </row>
    <row r="61" spans="3:7" x14ac:dyDescent="0.25">
      <c r="C61" s="10"/>
      <c r="D61" s="10"/>
      <c r="E61" s="11"/>
      <c r="F61" s="10"/>
      <c r="G61" s="26"/>
    </row>
    <row r="62" spans="3:7" x14ac:dyDescent="0.25">
      <c r="C62" s="10"/>
      <c r="D62" s="10"/>
      <c r="E62" s="11"/>
      <c r="F62" s="10"/>
      <c r="G62" s="26"/>
    </row>
    <row r="63" spans="3:7" x14ac:dyDescent="0.25">
      <c r="C63" s="10"/>
      <c r="D63" s="10"/>
      <c r="E63" s="11"/>
      <c r="F63" s="10"/>
      <c r="G63" s="26"/>
    </row>
    <row r="64" spans="3:7" x14ac:dyDescent="0.25">
      <c r="C64" s="10"/>
      <c r="D64" s="10"/>
      <c r="E64" s="11"/>
      <c r="F64" s="10"/>
      <c r="G64" s="26"/>
    </row>
    <row r="65" spans="3:7" x14ac:dyDescent="0.25">
      <c r="C65" s="10"/>
      <c r="D65" s="10"/>
      <c r="E65" s="11"/>
      <c r="F65" s="10"/>
      <c r="G65" s="26"/>
    </row>
    <row r="66" spans="3:7" x14ac:dyDescent="0.25">
      <c r="C66" s="10"/>
      <c r="D66" s="10"/>
      <c r="E66" s="11"/>
      <c r="F66" s="10"/>
      <c r="G66" s="26"/>
    </row>
    <row r="67" spans="3:7" x14ac:dyDescent="0.25">
      <c r="C67" s="10"/>
      <c r="D67" s="10"/>
      <c r="E67" s="11"/>
      <c r="F67" s="10"/>
      <c r="G67" s="26"/>
    </row>
    <row r="68" spans="3:7" x14ac:dyDescent="0.25">
      <c r="C68" s="10"/>
      <c r="D68" s="10"/>
      <c r="E68" s="11"/>
      <c r="F68" s="10"/>
      <c r="G68" s="26"/>
    </row>
    <row r="69" spans="3:7" x14ac:dyDescent="0.25">
      <c r="C69" s="10"/>
      <c r="D69" s="10"/>
      <c r="E69" s="11"/>
      <c r="F69" s="10"/>
      <c r="G69" s="26"/>
    </row>
    <row r="70" spans="3:7" x14ac:dyDescent="0.25">
      <c r="C70" s="10"/>
      <c r="D70" s="10"/>
      <c r="E70" s="11"/>
      <c r="F70" s="10"/>
      <c r="G70" s="26"/>
    </row>
    <row r="71" spans="3:7" x14ac:dyDescent="0.25">
      <c r="C71" s="10"/>
      <c r="D71" s="10"/>
      <c r="E71" s="11"/>
      <c r="F71" s="10"/>
      <c r="G71" s="26"/>
    </row>
    <row r="72" spans="3:7" x14ac:dyDescent="0.25">
      <c r="C72" s="10"/>
      <c r="D72" s="10"/>
      <c r="E72" s="11"/>
      <c r="F72" s="10"/>
      <c r="G72" s="26"/>
    </row>
    <row r="73" spans="3:7" x14ac:dyDescent="0.25">
      <c r="C73" s="10"/>
      <c r="D73" s="10"/>
      <c r="E73" s="11"/>
      <c r="F73" s="10"/>
      <c r="G73" s="26"/>
    </row>
    <row r="74" spans="3:7" x14ac:dyDescent="0.25">
      <c r="C74" s="10"/>
      <c r="D74" s="10"/>
      <c r="E74" s="11"/>
      <c r="F74" s="10"/>
      <c r="G74" s="26"/>
    </row>
    <row r="75" spans="3:7" x14ac:dyDescent="0.25">
      <c r="C75" s="10"/>
      <c r="D75" s="10"/>
      <c r="E75" s="11"/>
      <c r="F75" s="10"/>
      <c r="G75" s="26"/>
    </row>
    <row r="76" spans="3:7" x14ac:dyDescent="0.25">
      <c r="C76" s="10"/>
      <c r="D76" s="10"/>
      <c r="E76" s="11"/>
      <c r="F76" s="10"/>
      <c r="G76" s="26"/>
    </row>
    <row r="77" spans="3:7" x14ac:dyDescent="0.25">
      <c r="C77" s="10"/>
      <c r="D77" s="10"/>
      <c r="E77" s="11"/>
      <c r="F77" s="10"/>
      <c r="G77" s="26"/>
    </row>
    <row r="78" spans="3:7" x14ac:dyDescent="0.25">
      <c r="C78" s="10"/>
      <c r="D78" s="10"/>
      <c r="E78" s="11"/>
      <c r="F78" s="10"/>
      <c r="G78" s="26"/>
    </row>
    <row r="79" spans="3:7" x14ac:dyDescent="0.25">
      <c r="C79" s="10"/>
      <c r="D79" s="10"/>
      <c r="E79" s="11"/>
      <c r="F79" s="10"/>
      <c r="G79" s="26"/>
    </row>
    <row r="80" spans="3:7" x14ac:dyDescent="0.25">
      <c r="C80" s="10"/>
      <c r="D80" s="10"/>
      <c r="E80" s="11"/>
      <c r="F80" s="10"/>
      <c r="G80" s="26"/>
    </row>
    <row r="81" spans="3:7" x14ac:dyDescent="0.25">
      <c r="C81" s="10"/>
      <c r="D81" s="10"/>
      <c r="E81" s="11"/>
      <c r="F81" s="10"/>
      <c r="G81" s="26"/>
    </row>
    <row r="82" spans="3:7" x14ac:dyDescent="0.25">
      <c r="C82" s="10"/>
      <c r="D82" s="10"/>
      <c r="E82" s="11"/>
      <c r="F82" s="10"/>
      <c r="G82" s="26"/>
    </row>
    <row r="83" spans="3:7" x14ac:dyDescent="0.25">
      <c r="C83" s="10"/>
      <c r="D83" s="10"/>
      <c r="E83" s="11"/>
      <c r="F83" s="10"/>
      <c r="G83" s="26"/>
    </row>
    <row r="84" spans="3:7" x14ac:dyDescent="0.25">
      <c r="C84" s="10"/>
      <c r="D84" s="10"/>
      <c r="E84" s="11"/>
      <c r="F84" s="10"/>
      <c r="G84" s="26"/>
    </row>
    <row r="85" spans="3:7" x14ac:dyDescent="0.25">
      <c r="C85" s="10"/>
      <c r="D85" s="10"/>
      <c r="E85" s="11"/>
      <c r="F85" s="10"/>
      <c r="G85" s="26"/>
    </row>
    <row r="86" spans="3:7" x14ac:dyDescent="0.25">
      <c r="C86" s="10"/>
      <c r="D86" s="10"/>
      <c r="E86" s="11"/>
      <c r="F86" s="10"/>
      <c r="G86" s="26"/>
    </row>
    <row r="87" spans="3:7" x14ac:dyDescent="0.25">
      <c r="C87" s="10"/>
      <c r="D87" s="10"/>
      <c r="E87" s="11"/>
      <c r="F87" s="10"/>
      <c r="G87" s="26"/>
    </row>
    <row r="88" spans="3:7" x14ac:dyDescent="0.25">
      <c r="C88" s="10"/>
      <c r="D88" s="10"/>
      <c r="E88" s="11"/>
      <c r="F88" s="10"/>
      <c r="G88" s="26"/>
    </row>
    <row r="89" spans="3:7" x14ac:dyDescent="0.25">
      <c r="C89" s="10"/>
      <c r="D89" s="10"/>
      <c r="E89" s="11"/>
      <c r="F89" s="10"/>
      <c r="G89" s="26"/>
    </row>
    <row r="90" spans="3:7" x14ac:dyDescent="0.25">
      <c r="C90" s="10"/>
      <c r="D90" s="10"/>
      <c r="E90" s="11"/>
      <c r="F90" s="10"/>
      <c r="G90" s="26"/>
    </row>
    <row r="91" spans="3:7" x14ac:dyDescent="0.25">
      <c r="C91" s="10"/>
      <c r="D91" s="10"/>
      <c r="E91" s="11"/>
      <c r="F91" s="10"/>
      <c r="G91" s="26"/>
    </row>
    <row r="92" spans="3:7" x14ac:dyDescent="0.25">
      <c r="C92" s="10"/>
      <c r="D92" s="10"/>
      <c r="E92" s="11"/>
      <c r="F92" s="10"/>
      <c r="G92" s="26"/>
    </row>
    <row r="93" spans="3:7" x14ac:dyDescent="0.25">
      <c r="C93" s="10"/>
      <c r="D93" s="10"/>
      <c r="E93" s="11"/>
      <c r="F93" s="10"/>
      <c r="G93" s="26"/>
    </row>
    <row r="94" spans="3:7" x14ac:dyDescent="0.25">
      <c r="C94" s="10"/>
      <c r="D94" s="10"/>
      <c r="E94" s="11"/>
      <c r="F94" s="10"/>
      <c r="G94" s="26"/>
    </row>
    <row r="95" spans="3:7" x14ac:dyDescent="0.25">
      <c r="C95" s="10"/>
      <c r="D95" s="10"/>
      <c r="E95" s="11"/>
      <c r="F95" s="10"/>
      <c r="G95" s="26"/>
    </row>
    <row r="96" spans="3:7" x14ac:dyDescent="0.25">
      <c r="C96" s="10"/>
      <c r="D96" s="10"/>
      <c r="E96" s="11"/>
      <c r="F96" s="10"/>
      <c r="G96" s="26"/>
    </row>
    <row r="97" spans="3:7" x14ac:dyDescent="0.25">
      <c r="C97" s="10"/>
      <c r="D97" s="10"/>
      <c r="E97" s="11"/>
      <c r="F97" s="10"/>
      <c r="G97" s="26"/>
    </row>
    <row r="98" spans="3:7" x14ac:dyDescent="0.25">
      <c r="C98" s="10"/>
      <c r="D98" s="10"/>
      <c r="E98" s="11"/>
      <c r="F98" s="10"/>
      <c r="G98" s="26"/>
    </row>
    <row r="99" spans="3:7" x14ac:dyDescent="0.25">
      <c r="C99" s="10"/>
      <c r="D99" s="10"/>
      <c r="E99" s="11"/>
      <c r="F99" s="10"/>
      <c r="G99" s="26"/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L81"/>
  <sheetViews>
    <sheetView workbookViewId="0">
      <selection sqref="A1:XFD1048576"/>
    </sheetView>
  </sheetViews>
  <sheetFormatPr defaultColWidth="14.42578125" defaultRowHeight="12.75" x14ac:dyDescent="0.2"/>
  <cols>
    <col min="1" max="1" width="11.140625" style="122" bestFit="1" customWidth="1"/>
    <col min="2" max="2" width="4" style="122" bestFit="1" customWidth="1"/>
    <col min="3" max="3" width="5" style="122" bestFit="1" customWidth="1"/>
    <col min="4" max="4" width="4" style="122" bestFit="1" customWidth="1"/>
    <col min="5" max="5" width="5" style="122" bestFit="1" customWidth="1"/>
    <col min="6" max="27" width="5.42578125" style="122" bestFit="1" customWidth="1"/>
    <col min="28" max="28" width="2.7109375" style="122" bestFit="1" customWidth="1"/>
    <col min="29" max="35" width="5.42578125" style="122" bestFit="1" customWidth="1"/>
    <col min="36" max="36" width="3.7109375" style="122" bestFit="1" customWidth="1"/>
    <col min="37" max="38" width="8.85546875" style="122" customWidth="1"/>
    <col min="39" max="16384" width="14.42578125" style="122"/>
  </cols>
  <sheetData>
    <row r="1" spans="1:38" ht="15" x14ac:dyDescent="0.2">
      <c r="A1" s="125"/>
      <c r="B1" s="126" t="s">
        <v>18</v>
      </c>
      <c r="C1" s="126" t="s">
        <v>23</v>
      </c>
      <c r="D1" s="126" t="s">
        <v>24</v>
      </c>
      <c r="E1" s="126" t="s">
        <v>25</v>
      </c>
      <c r="F1" s="127" t="s">
        <v>696</v>
      </c>
      <c r="G1" s="127" t="s">
        <v>697</v>
      </c>
      <c r="H1" s="127" t="s">
        <v>698</v>
      </c>
      <c r="I1" s="127" t="s">
        <v>699</v>
      </c>
      <c r="J1" s="127" t="s">
        <v>700</v>
      </c>
      <c r="K1" s="127" t="s">
        <v>701</v>
      </c>
      <c r="L1" s="127" t="s">
        <v>702</v>
      </c>
      <c r="M1" s="127" t="s">
        <v>703</v>
      </c>
      <c r="N1" s="127" t="s">
        <v>704</v>
      </c>
      <c r="O1" s="127" t="s">
        <v>705</v>
      </c>
      <c r="P1" s="127" t="s">
        <v>706</v>
      </c>
      <c r="Q1" s="127" t="s">
        <v>707</v>
      </c>
      <c r="R1" s="127" t="s">
        <v>708</v>
      </c>
      <c r="S1" s="127" t="s">
        <v>643</v>
      </c>
      <c r="T1" s="127" t="s">
        <v>709</v>
      </c>
      <c r="U1" s="127" t="s">
        <v>710</v>
      </c>
      <c r="V1" s="127" t="s">
        <v>711</v>
      </c>
      <c r="W1" s="127" t="s">
        <v>712</v>
      </c>
      <c r="X1" s="127" t="s">
        <v>713</v>
      </c>
      <c r="Y1" s="127" t="s">
        <v>714</v>
      </c>
      <c r="Z1" s="127" t="s">
        <v>715</v>
      </c>
      <c r="AA1" s="127" t="s">
        <v>716</v>
      </c>
      <c r="AB1" s="126" t="s">
        <v>55</v>
      </c>
      <c r="AC1" s="126" t="s">
        <v>681</v>
      </c>
      <c r="AD1" s="126" t="s">
        <v>717</v>
      </c>
      <c r="AE1" s="126" t="s">
        <v>718</v>
      </c>
      <c r="AF1" s="126" t="s">
        <v>712</v>
      </c>
      <c r="AG1" s="126" t="s">
        <v>719</v>
      </c>
      <c r="AH1" s="126" t="s">
        <v>720</v>
      </c>
      <c r="AI1" s="126" t="s">
        <v>721</v>
      </c>
      <c r="AJ1" s="128"/>
      <c r="AK1" s="129"/>
      <c r="AL1" s="129"/>
    </row>
    <row r="2" spans="1:38" ht="15" x14ac:dyDescent="0.2">
      <c r="A2" s="130" t="s">
        <v>722</v>
      </c>
      <c r="B2" s="131">
        <v>1</v>
      </c>
      <c r="C2" s="131"/>
      <c r="D2" s="131"/>
      <c r="E2" s="131"/>
      <c r="F2" s="131">
        <v>1</v>
      </c>
      <c r="G2" s="131"/>
      <c r="H2" s="131">
        <v>1</v>
      </c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26"/>
      <c r="AC2" s="131"/>
      <c r="AD2" s="131"/>
      <c r="AE2" s="131"/>
      <c r="AF2" s="131"/>
      <c r="AG2" s="131"/>
      <c r="AH2" s="131"/>
      <c r="AI2" s="131"/>
      <c r="AJ2" s="131">
        <f t="shared" ref="AJ2:AJ80" si="0">SUM(B2:AI2)</f>
        <v>3</v>
      </c>
      <c r="AK2" s="131"/>
      <c r="AL2" s="131"/>
    </row>
    <row r="3" spans="1:38" ht="15" x14ac:dyDescent="0.2">
      <c r="A3" s="130" t="s">
        <v>723</v>
      </c>
      <c r="B3" s="131">
        <v>1</v>
      </c>
      <c r="C3" s="131">
        <v>1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26"/>
      <c r="AC3" s="131"/>
      <c r="AD3" s="131"/>
      <c r="AE3" s="131"/>
      <c r="AF3" s="131"/>
      <c r="AG3" s="131"/>
      <c r="AH3" s="131"/>
      <c r="AI3" s="131"/>
      <c r="AJ3" s="131">
        <f t="shared" si="0"/>
        <v>2</v>
      </c>
      <c r="AK3" s="131"/>
      <c r="AL3" s="131"/>
    </row>
    <row r="4" spans="1:38" ht="15" x14ac:dyDescent="0.2">
      <c r="A4" s="130" t="s">
        <v>724</v>
      </c>
      <c r="B4" s="131">
        <v>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26"/>
      <c r="AC4" s="131">
        <v>1</v>
      </c>
      <c r="AD4" s="131"/>
      <c r="AE4" s="131"/>
      <c r="AF4" s="131"/>
      <c r="AG4" s="131"/>
      <c r="AH4" s="131"/>
      <c r="AI4" s="131"/>
      <c r="AJ4" s="131">
        <f t="shared" si="0"/>
        <v>2</v>
      </c>
      <c r="AK4" s="131"/>
      <c r="AL4" s="131"/>
    </row>
    <row r="5" spans="1:38" ht="15" x14ac:dyDescent="0.2">
      <c r="A5" s="130" t="s">
        <v>725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26"/>
      <c r="AC5" s="131"/>
      <c r="AD5" s="131"/>
      <c r="AE5" s="131">
        <v>1</v>
      </c>
      <c r="AF5" s="131"/>
      <c r="AG5" s="131"/>
      <c r="AH5" s="131"/>
      <c r="AI5" s="131"/>
      <c r="AJ5" s="131">
        <f t="shared" si="0"/>
        <v>1</v>
      </c>
      <c r="AK5" s="131"/>
      <c r="AL5" s="131"/>
    </row>
    <row r="6" spans="1:38" ht="15" x14ac:dyDescent="0.2">
      <c r="A6" s="130" t="s">
        <v>726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>
        <v>1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26"/>
      <c r="AC6" s="131"/>
      <c r="AD6" s="131"/>
      <c r="AE6" s="131"/>
      <c r="AF6" s="131"/>
      <c r="AG6" s="131"/>
      <c r="AH6" s="131"/>
      <c r="AI6" s="131"/>
      <c r="AJ6" s="131">
        <f t="shared" si="0"/>
        <v>1</v>
      </c>
      <c r="AK6" s="131"/>
      <c r="AL6" s="131"/>
    </row>
    <row r="7" spans="1:38" ht="15" x14ac:dyDescent="0.2">
      <c r="A7" s="130" t="s">
        <v>727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>
        <v>1</v>
      </c>
      <c r="O7" s="131"/>
      <c r="P7" s="131"/>
      <c r="Q7" s="131"/>
      <c r="R7" s="131"/>
      <c r="S7" s="131"/>
      <c r="T7" s="131"/>
      <c r="U7" s="131"/>
      <c r="V7" s="131">
        <v>1</v>
      </c>
      <c r="W7" s="131"/>
      <c r="X7" s="131"/>
      <c r="Y7" s="131"/>
      <c r="Z7" s="131"/>
      <c r="AA7" s="131"/>
      <c r="AB7" s="126"/>
      <c r="AC7" s="131"/>
      <c r="AD7" s="131"/>
      <c r="AE7" s="131"/>
      <c r="AF7" s="131"/>
      <c r="AG7" s="131"/>
      <c r="AH7" s="131"/>
      <c r="AI7" s="131"/>
      <c r="AJ7" s="131">
        <f t="shared" si="0"/>
        <v>2</v>
      </c>
      <c r="AK7" s="131"/>
      <c r="AL7" s="131"/>
    </row>
    <row r="8" spans="1:38" x14ac:dyDescent="0.2">
      <c r="A8" s="125"/>
      <c r="B8" s="131">
        <f t="shared" ref="B8:AI8" si="1">SUM(B2:B7)</f>
        <v>3</v>
      </c>
      <c r="C8" s="131">
        <f t="shared" si="1"/>
        <v>1</v>
      </c>
      <c r="D8" s="131">
        <f t="shared" si="1"/>
        <v>0</v>
      </c>
      <c r="E8" s="131">
        <f t="shared" si="1"/>
        <v>0</v>
      </c>
      <c r="F8" s="131">
        <f t="shared" si="1"/>
        <v>1</v>
      </c>
      <c r="G8" s="131">
        <f t="shared" si="1"/>
        <v>0</v>
      </c>
      <c r="H8" s="131">
        <f t="shared" si="1"/>
        <v>1</v>
      </c>
      <c r="I8" s="131">
        <f t="shared" si="1"/>
        <v>0</v>
      </c>
      <c r="J8" s="131">
        <f t="shared" si="1"/>
        <v>0</v>
      </c>
      <c r="K8" s="131">
        <f t="shared" si="1"/>
        <v>0</v>
      </c>
      <c r="L8" s="131">
        <f t="shared" si="1"/>
        <v>0</v>
      </c>
      <c r="M8" s="131">
        <f t="shared" si="1"/>
        <v>0</v>
      </c>
      <c r="N8" s="131">
        <f t="shared" si="1"/>
        <v>1</v>
      </c>
      <c r="O8" s="131">
        <f t="shared" si="1"/>
        <v>1</v>
      </c>
      <c r="P8" s="131">
        <f t="shared" si="1"/>
        <v>0</v>
      </c>
      <c r="Q8" s="131">
        <f t="shared" si="1"/>
        <v>0</v>
      </c>
      <c r="R8" s="131">
        <f t="shared" si="1"/>
        <v>0</v>
      </c>
      <c r="S8" s="131">
        <f t="shared" si="1"/>
        <v>0</v>
      </c>
      <c r="T8" s="131">
        <f t="shared" si="1"/>
        <v>0</v>
      </c>
      <c r="U8" s="131">
        <f t="shared" si="1"/>
        <v>0</v>
      </c>
      <c r="V8" s="131">
        <f t="shared" si="1"/>
        <v>1</v>
      </c>
      <c r="W8" s="131">
        <f t="shared" si="1"/>
        <v>0</v>
      </c>
      <c r="X8" s="131">
        <f t="shared" si="1"/>
        <v>0</v>
      </c>
      <c r="Y8" s="131">
        <f t="shared" si="1"/>
        <v>0</v>
      </c>
      <c r="Z8" s="131">
        <f t="shared" si="1"/>
        <v>0</v>
      </c>
      <c r="AA8" s="131">
        <f t="shared" si="1"/>
        <v>0</v>
      </c>
      <c r="AB8" s="131">
        <f t="shared" si="1"/>
        <v>0</v>
      </c>
      <c r="AC8" s="131">
        <f t="shared" si="1"/>
        <v>1</v>
      </c>
      <c r="AD8" s="131">
        <f t="shared" si="1"/>
        <v>0</v>
      </c>
      <c r="AE8" s="131">
        <f t="shared" si="1"/>
        <v>1</v>
      </c>
      <c r="AF8" s="131">
        <f t="shared" si="1"/>
        <v>0</v>
      </c>
      <c r="AG8" s="131">
        <f t="shared" si="1"/>
        <v>0</v>
      </c>
      <c r="AH8" s="131">
        <f t="shared" si="1"/>
        <v>0</v>
      </c>
      <c r="AI8" s="131">
        <f t="shared" si="1"/>
        <v>0</v>
      </c>
      <c r="AJ8" s="131">
        <f t="shared" si="0"/>
        <v>11</v>
      </c>
      <c r="AK8" s="131"/>
      <c r="AL8" s="131"/>
    </row>
    <row r="9" spans="1:38" ht="15" x14ac:dyDescent="0.2">
      <c r="A9" s="132" t="s">
        <v>728</v>
      </c>
      <c r="B9" s="133"/>
      <c r="C9" s="133">
        <v>1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26"/>
      <c r="AC9" s="133"/>
      <c r="AD9" s="133"/>
      <c r="AE9" s="133"/>
      <c r="AF9" s="133"/>
      <c r="AG9" s="133"/>
      <c r="AH9" s="133"/>
      <c r="AI9" s="133"/>
      <c r="AJ9" s="131">
        <f t="shared" si="0"/>
        <v>1</v>
      </c>
      <c r="AK9" s="133"/>
      <c r="AL9" s="133"/>
    </row>
    <row r="10" spans="1:38" ht="15" x14ac:dyDescent="0.2">
      <c r="A10" s="132" t="s">
        <v>729</v>
      </c>
      <c r="B10" s="133">
        <v>1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26"/>
      <c r="AC10" s="133"/>
      <c r="AD10" s="133">
        <v>1</v>
      </c>
      <c r="AE10" s="133"/>
      <c r="AF10" s="133"/>
      <c r="AG10" s="133"/>
      <c r="AH10" s="133"/>
      <c r="AI10" s="133"/>
      <c r="AJ10" s="131">
        <f t="shared" si="0"/>
        <v>2</v>
      </c>
      <c r="AK10" s="133"/>
      <c r="AL10" s="133"/>
    </row>
    <row r="11" spans="1:38" ht="15" x14ac:dyDescent="0.2">
      <c r="A11" s="132" t="s">
        <v>730</v>
      </c>
      <c r="B11" s="133">
        <v>1</v>
      </c>
      <c r="C11" s="133">
        <v>1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>
        <v>1</v>
      </c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26"/>
      <c r="AC11" s="133"/>
      <c r="AD11" s="133"/>
      <c r="AE11" s="133"/>
      <c r="AF11" s="133"/>
      <c r="AG11" s="133"/>
      <c r="AH11" s="133"/>
      <c r="AI11" s="133"/>
      <c r="AJ11" s="131">
        <f t="shared" si="0"/>
        <v>3</v>
      </c>
      <c r="AK11" s="133"/>
      <c r="AL11" s="133"/>
    </row>
    <row r="12" spans="1:38" ht="15" x14ac:dyDescent="0.2">
      <c r="A12" s="132" t="s">
        <v>731</v>
      </c>
      <c r="B12" s="133"/>
      <c r="C12" s="133"/>
      <c r="D12" s="133">
        <v>1</v>
      </c>
      <c r="E12" s="133"/>
      <c r="F12" s="133"/>
      <c r="G12" s="133">
        <v>1</v>
      </c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>
        <v>1</v>
      </c>
      <c r="S12" s="133"/>
      <c r="T12" s="133"/>
      <c r="U12" s="133"/>
      <c r="V12" s="133"/>
      <c r="W12" s="133"/>
      <c r="X12" s="133"/>
      <c r="Y12" s="133"/>
      <c r="Z12" s="133"/>
      <c r="AA12" s="133"/>
      <c r="AB12" s="126"/>
      <c r="AC12" s="133"/>
      <c r="AD12" s="133"/>
      <c r="AE12" s="133"/>
      <c r="AF12" s="133"/>
      <c r="AG12" s="133"/>
      <c r="AH12" s="133"/>
      <c r="AI12" s="133"/>
      <c r="AJ12" s="131">
        <f t="shared" si="0"/>
        <v>3</v>
      </c>
      <c r="AK12" s="133"/>
      <c r="AL12" s="133"/>
    </row>
    <row r="13" spans="1:38" ht="15" x14ac:dyDescent="0.2">
      <c r="A13" s="132" t="s">
        <v>732</v>
      </c>
      <c r="B13" s="133">
        <v>1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26"/>
      <c r="AC13" s="133"/>
      <c r="AD13" s="133"/>
      <c r="AE13" s="133">
        <v>1</v>
      </c>
      <c r="AF13" s="133"/>
      <c r="AG13" s="133"/>
      <c r="AH13" s="133"/>
      <c r="AI13" s="133"/>
      <c r="AJ13" s="131">
        <f t="shared" si="0"/>
        <v>2</v>
      </c>
      <c r="AK13" s="133"/>
      <c r="AL13" s="133"/>
    </row>
    <row r="14" spans="1:38" ht="15" x14ac:dyDescent="0.2">
      <c r="A14" s="132" t="s">
        <v>733</v>
      </c>
      <c r="B14" s="133"/>
      <c r="C14" s="133"/>
      <c r="D14" s="133"/>
      <c r="E14" s="133">
        <v>0</v>
      </c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>
        <v>1</v>
      </c>
      <c r="Z14" s="133"/>
      <c r="AA14" s="133"/>
      <c r="AB14" s="126"/>
      <c r="AC14" s="133"/>
      <c r="AD14" s="133"/>
      <c r="AE14" s="133"/>
      <c r="AF14" s="133"/>
      <c r="AG14" s="133"/>
      <c r="AH14" s="133"/>
      <c r="AI14" s="133"/>
      <c r="AJ14" s="131">
        <f t="shared" si="0"/>
        <v>1</v>
      </c>
      <c r="AK14" s="133"/>
      <c r="AL14" s="133"/>
    </row>
    <row r="15" spans="1:38" x14ac:dyDescent="0.2">
      <c r="A15" s="125"/>
      <c r="B15" s="133">
        <f t="shared" ref="B15:AI15" si="2">SUM(B9:B14)</f>
        <v>3</v>
      </c>
      <c r="C15" s="133">
        <f t="shared" si="2"/>
        <v>2</v>
      </c>
      <c r="D15" s="133">
        <f t="shared" si="2"/>
        <v>1</v>
      </c>
      <c r="E15" s="133">
        <f t="shared" si="2"/>
        <v>0</v>
      </c>
      <c r="F15" s="133">
        <f t="shared" si="2"/>
        <v>0</v>
      </c>
      <c r="G15" s="133">
        <f t="shared" si="2"/>
        <v>1</v>
      </c>
      <c r="H15" s="133">
        <f t="shared" si="2"/>
        <v>0</v>
      </c>
      <c r="I15" s="133">
        <f t="shared" si="2"/>
        <v>0</v>
      </c>
      <c r="J15" s="133">
        <f t="shared" si="2"/>
        <v>0</v>
      </c>
      <c r="K15" s="133">
        <f t="shared" si="2"/>
        <v>0</v>
      </c>
      <c r="L15" s="133">
        <f t="shared" si="2"/>
        <v>0</v>
      </c>
      <c r="M15" s="133">
        <f t="shared" si="2"/>
        <v>0</v>
      </c>
      <c r="N15" s="133">
        <f t="shared" si="2"/>
        <v>0</v>
      </c>
      <c r="O15" s="133">
        <f t="shared" si="2"/>
        <v>0</v>
      </c>
      <c r="P15" s="133">
        <f t="shared" si="2"/>
        <v>0</v>
      </c>
      <c r="Q15" s="133">
        <f t="shared" si="2"/>
        <v>1</v>
      </c>
      <c r="R15" s="133">
        <f t="shared" si="2"/>
        <v>1</v>
      </c>
      <c r="S15" s="133">
        <f t="shared" si="2"/>
        <v>0</v>
      </c>
      <c r="T15" s="133">
        <f t="shared" si="2"/>
        <v>0</v>
      </c>
      <c r="U15" s="133">
        <f t="shared" si="2"/>
        <v>0</v>
      </c>
      <c r="V15" s="133">
        <f t="shared" si="2"/>
        <v>0</v>
      </c>
      <c r="W15" s="133">
        <f t="shared" si="2"/>
        <v>0</v>
      </c>
      <c r="X15" s="133">
        <f t="shared" si="2"/>
        <v>0</v>
      </c>
      <c r="Y15" s="133">
        <f t="shared" si="2"/>
        <v>1</v>
      </c>
      <c r="Z15" s="133">
        <f t="shared" si="2"/>
        <v>0</v>
      </c>
      <c r="AA15" s="133">
        <f t="shared" si="2"/>
        <v>0</v>
      </c>
      <c r="AB15" s="133">
        <f t="shared" si="2"/>
        <v>0</v>
      </c>
      <c r="AC15" s="133">
        <f t="shared" si="2"/>
        <v>0</v>
      </c>
      <c r="AD15" s="133">
        <f t="shared" si="2"/>
        <v>1</v>
      </c>
      <c r="AE15" s="133">
        <f t="shared" si="2"/>
        <v>1</v>
      </c>
      <c r="AF15" s="133">
        <f t="shared" si="2"/>
        <v>0</v>
      </c>
      <c r="AG15" s="133">
        <f t="shared" si="2"/>
        <v>0</v>
      </c>
      <c r="AH15" s="133">
        <f t="shared" si="2"/>
        <v>0</v>
      </c>
      <c r="AI15" s="133">
        <f t="shared" si="2"/>
        <v>0</v>
      </c>
      <c r="AJ15" s="131">
        <f t="shared" si="0"/>
        <v>12</v>
      </c>
      <c r="AK15" s="133"/>
      <c r="AL15" s="133"/>
    </row>
    <row r="16" spans="1:38" ht="15" x14ac:dyDescent="0.2">
      <c r="A16" s="134" t="s">
        <v>734</v>
      </c>
      <c r="B16" s="127"/>
      <c r="C16" s="127"/>
      <c r="D16" s="127">
        <v>1</v>
      </c>
      <c r="E16" s="127">
        <v>1</v>
      </c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6"/>
      <c r="AC16" s="127"/>
      <c r="AD16" s="127"/>
      <c r="AE16" s="127"/>
      <c r="AF16" s="127"/>
      <c r="AG16" s="127"/>
      <c r="AH16" s="127"/>
      <c r="AI16" s="127"/>
      <c r="AJ16" s="131">
        <f t="shared" si="0"/>
        <v>2</v>
      </c>
      <c r="AK16" s="127"/>
      <c r="AL16" s="127"/>
    </row>
    <row r="17" spans="1:38" ht="15" x14ac:dyDescent="0.2">
      <c r="A17" s="134" t="s">
        <v>735</v>
      </c>
      <c r="B17" s="127"/>
      <c r="C17" s="127"/>
      <c r="D17" s="127"/>
      <c r="E17" s="127">
        <v>1</v>
      </c>
      <c r="F17" s="127"/>
      <c r="G17" s="127">
        <v>1</v>
      </c>
      <c r="H17" s="127"/>
      <c r="I17" s="127"/>
      <c r="J17" s="127"/>
      <c r="K17" s="127"/>
      <c r="L17" s="127"/>
      <c r="M17" s="127">
        <v>1</v>
      </c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6"/>
      <c r="AC17" s="127"/>
      <c r="AD17" s="127"/>
      <c r="AE17" s="127"/>
      <c r="AF17" s="127"/>
      <c r="AG17" s="127"/>
      <c r="AH17" s="127"/>
      <c r="AI17" s="127"/>
      <c r="AJ17" s="131">
        <f t="shared" si="0"/>
        <v>3</v>
      </c>
      <c r="AK17" s="127"/>
      <c r="AL17" s="127"/>
    </row>
    <row r="18" spans="1:38" ht="15" x14ac:dyDescent="0.2">
      <c r="A18" s="134" t="s">
        <v>736</v>
      </c>
      <c r="B18" s="127"/>
      <c r="C18" s="127"/>
      <c r="D18" s="127">
        <v>1</v>
      </c>
      <c r="E18" s="127">
        <v>1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6"/>
      <c r="AC18" s="127"/>
      <c r="AD18" s="127"/>
      <c r="AE18" s="127"/>
      <c r="AF18" s="127"/>
      <c r="AG18" s="127"/>
      <c r="AH18" s="127"/>
      <c r="AI18" s="127"/>
      <c r="AJ18" s="131">
        <f t="shared" si="0"/>
        <v>2</v>
      </c>
      <c r="AK18" s="127"/>
      <c r="AL18" s="127"/>
    </row>
    <row r="19" spans="1:38" ht="15" x14ac:dyDescent="0.2">
      <c r="A19" s="134" t="s">
        <v>737</v>
      </c>
      <c r="B19" s="127"/>
      <c r="C19" s="127"/>
      <c r="D19" s="127">
        <v>1</v>
      </c>
      <c r="E19" s="127"/>
      <c r="F19" s="127"/>
      <c r="G19" s="127"/>
      <c r="H19" s="127"/>
      <c r="I19" s="127"/>
      <c r="J19" s="127"/>
      <c r="K19" s="127"/>
      <c r="L19" s="127"/>
      <c r="M19" s="127"/>
      <c r="N19" s="127">
        <v>1</v>
      </c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6"/>
      <c r="AC19" s="127"/>
      <c r="AD19" s="127"/>
      <c r="AE19" s="127"/>
      <c r="AF19" s="127"/>
      <c r="AG19" s="127"/>
      <c r="AH19" s="127"/>
      <c r="AI19" s="127"/>
      <c r="AJ19" s="131">
        <f t="shared" si="0"/>
        <v>2</v>
      </c>
      <c r="AK19" s="127"/>
      <c r="AL19" s="127"/>
    </row>
    <row r="20" spans="1:38" ht="15" x14ac:dyDescent="0.2">
      <c r="A20" s="134" t="s">
        <v>738</v>
      </c>
      <c r="B20" s="127"/>
      <c r="C20" s="127"/>
      <c r="D20" s="127"/>
      <c r="E20" s="127">
        <v>1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>
        <v>1</v>
      </c>
      <c r="W20" s="127"/>
      <c r="X20" s="127"/>
      <c r="Y20" s="127"/>
      <c r="Z20" s="127"/>
      <c r="AA20" s="127"/>
      <c r="AB20" s="126"/>
      <c r="AC20" s="127"/>
      <c r="AD20" s="127"/>
      <c r="AE20" s="127"/>
      <c r="AF20" s="127"/>
      <c r="AG20" s="127"/>
      <c r="AH20" s="127"/>
      <c r="AI20" s="127"/>
      <c r="AJ20" s="131">
        <f t="shared" si="0"/>
        <v>2</v>
      </c>
      <c r="AK20" s="127"/>
      <c r="AL20" s="127"/>
    </row>
    <row r="21" spans="1:38" x14ac:dyDescent="0.2">
      <c r="A21" s="125"/>
      <c r="B21" s="127">
        <f t="shared" ref="B21:AI21" si="3">SUM(B16:B20)</f>
        <v>0</v>
      </c>
      <c r="C21" s="127">
        <f t="shared" si="3"/>
        <v>0</v>
      </c>
      <c r="D21" s="127">
        <f t="shared" si="3"/>
        <v>3</v>
      </c>
      <c r="E21" s="127">
        <f t="shared" si="3"/>
        <v>4</v>
      </c>
      <c r="F21" s="127">
        <f t="shared" si="3"/>
        <v>0</v>
      </c>
      <c r="G21" s="127">
        <f t="shared" si="3"/>
        <v>1</v>
      </c>
      <c r="H21" s="127">
        <f t="shared" si="3"/>
        <v>0</v>
      </c>
      <c r="I21" s="127">
        <f t="shared" si="3"/>
        <v>0</v>
      </c>
      <c r="J21" s="127">
        <f t="shared" si="3"/>
        <v>0</v>
      </c>
      <c r="K21" s="127">
        <f t="shared" si="3"/>
        <v>0</v>
      </c>
      <c r="L21" s="127">
        <f t="shared" si="3"/>
        <v>0</v>
      </c>
      <c r="M21" s="127">
        <f t="shared" si="3"/>
        <v>1</v>
      </c>
      <c r="N21" s="127">
        <f t="shared" si="3"/>
        <v>1</v>
      </c>
      <c r="O21" s="127">
        <f t="shared" si="3"/>
        <v>0</v>
      </c>
      <c r="P21" s="127">
        <f t="shared" si="3"/>
        <v>0</v>
      </c>
      <c r="Q21" s="127">
        <f t="shared" si="3"/>
        <v>0</v>
      </c>
      <c r="R21" s="127">
        <f t="shared" si="3"/>
        <v>0</v>
      </c>
      <c r="S21" s="127">
        <f t="shared" si="3"/>
        <v>0</v>
      </c>
      <c r="T21" s="127">
        <f t="shared" si="3"/>
        <v>0</v>
      </c>
      <c r="U21" s="127">
        <f t="shared" si="3"/>
        <v>0</v>
      </c>
      <c r="V21" s="127">
        <f t="shared" si="3"/>
        <v>1</v>
      </c>
      <c r="W21" s="127">
        <f t="shared" si="3"/>
        <v>0</v>
      </c>
      <c r="X21" s="127">
        <f t="shared" si="3"/>
        <v>0</v>
      </c>
      <c r="Y21" s="127">
        <f t="shared" si="3"/>
        <v>0</v>
      </c>
      <c r="Z21" s="127">
        <f t="shared" si="3"/>
        <v>0</v>
      </c>
      <c r="AA21" s="127">
        <f t="shared" si="3"/>
        <v>0</v>
      </c>
      <c r="AB21" s="127">
        <f t="shared" si="3"/>
        <v>0</v>
      </c>
      <c r="AC21" s="127">
        <f t="shared" si="3"/>
        <v>0</v>
      </c>
      <c r="AD21" s="127">
        <f t="shared" si="3"/>
        <v>0</v>
      </c>
      <c r="AE21" s="127">
        <f t="shared" si="3"/>
        <v>0</v>
      </c>
      <c r="AF21" s="127">
        <f t="shared" si="3"/>
        <v>0</v>
      </c>
      <c r="AG21" s="127">
        <f t="shared" si="3"/>
        <v>0</v>
      </c>
      <c r="AH21" s="127">
        <f t="shared" si="3"/>
        <v>0</v>
      </c>
      <c r="AI21" s="127">
        <f t="shared" si="3"/>
        <v>0</v>
      </c>
      <c r="AJ21" s="131">
        <f t="shared" si="0"/>
        <v>11</v>
      </c>
      <c r="AK21" s="127"/>
      <c r="AL21" s="127"/>
    </row>
    <row r="22" spans="1:38" ht="15" x14ac:dyDescent="0.2">
      <c r="A22" s="135" t="s">
        <v>739</v>
      </c>
      <c r="B22" s="136"/>
      <c r="C22" s="136"/>
      <c r="D22" s="136">
        <v>1</v>
      </c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26"/>
      <c r="AC22" s="136"/>
      <c r="AD22" s="136"/>
      <c r="AE22" s="136"/>
      <c r="AF22" s="136"/>
      <c r="AG22" s="136"/>
      <c r="AH22" s="136"/>
      <c r="AI22" s="136"/>
      <c r="AJ22" s="131">
        <f t="shared" si="0"/>
        <v>1</v>
      </c>
      <c r="AK22" s="136"/>
      <c r="AL22" s="136"/>
    </row>
    <row r="23" spans="1:38" ht="15" x14ac:dyDescent="0.2">
      <c r="A23" s="135" t="s">
        <v>740</v>
      </c>
      <c r="B23" s="136"/>
      <c r="C23" s="136"/>
      <c r="D23" s="136">
        <v>1</v>
      </c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>
        <v>1</v>
      </c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26"/>
      <c r="AC23" s="136"/>
      <c r="AD23" s="136"/>
      <c r="AE23" s="136"/>
      <c r="AF23" s="136"/>
      <c r="AG23" s="136"/>
      <c r="AH23" s="136"/>
      <c r="AI23" s="136"/>
      <c r="AJ23" s="131">
        <f t="shared" si="0"/>
        <v>2</v>
      </c>
      <c r="AK23" s="136"/>
      <c r="AL23" s="136"/>
    </row>
    <row r="24" spans="1:38" ht="15" x14ac:dyDescent="0.2">
      <c r="A24" s="135" t="s">
        <v>741</v>
      </c>
      <c r="B24" s="136"/>
      <c r="C24" s="136"/>
      <c r="D24" s="136">
        <v>1</v>
      </c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>
        <v>1</v>
      </c>
      <c r="X24" s="136">
        <v>1</v>
      </c>
      <c r="Y24" s="136"/>
      <c r="Z24" s="136"/>
      <c r="AA24" s="136"/>
      <c r="AB24" s="126"/>
      <c r="AC24" s="136"/>
      <c r="AD24" s="136"/>
      <c r="AE24" s="136"/>
      <c r="AF24" s="136"/>
      <c r="AG24" s="136"/>
      <c r="AH24" s="136"/>
      <c r="AI24" s="136"/>
      <c r="AJ24" s="131">
        <f t="shared" si="0"/>
        <v>3</v>
      </c>
      <c r="AK24" s="136"/>
      <c r="AL24" s="136"/>
    </row>
    <row r="25" spans="1:38" ht="15" x14ac:dyDescent="0.2">
      <c r="A25" s="135" t="s">
        <v>742</v>
      </c>
      <c r="B25" s="136"/>
      <c r="C25" s="136"/>
      <c r="D25" s="136"/>
      <c r="E25" s="136"/>
      <c r="F25" s="136"/>
      <c r="G25" s="136"/>
      <c r="H25" s="136"/>
      <c r="I25" s="136">
        <v>1</v>
      </c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>
        <v>1</v>
      </c>
      <c r="U25" s="136"/>
      <c r="V25" s="136"/>
      <c r="W25" s="136"/>
      <c r="X25" s="136"/>
      <c r="Y25" s="136"/>
      <c r="Z25" s="136"/>
      <c r="AA25" s="136"/>
      <c r="AB25" s="126"/>
      <c r="AC25" s="136"/>
      <c r="AD25" s="136"/>
      <c r="AE25" s="136"/>
      <c r="AF25" s="136"/>
      <c r="AG25" s="136"/>
      <c r="AH25" s="136"/>
      <c r="AI25" s="136"/>
      <c r="AJ25" s="131">
        <f t="shared" si="0"/>
        <v>2</v>
      </c>
      <c r="AK25" s="136"/>
      <c r="AL25" s="136"/>
    </row>
    <row r="26" spans="1:38" ht="15" x14ac:dyDescent="0.2">
      <c r="A26" s="135" t="s">
        <v>743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>
        <v>1</v>
      </c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26"/>
      <c r="AC26" s="136"/>
      <c r="AD26" s="136"/>
      <c r="AE26" s="136"/>
      <c r="AF26" s="136"/>
      <c r="AG26" s="136"/>
      <c r="AH26" s="136"/>
      <c r="AI26" s="136"/>
      <c r="AJ26" s="131">
        <f t="shared" si="0"/>
        <v>1</v>
      </c>
      <c r="AK26" s="136"/>
      <c r="AL26" s="136"/>
    </row>
    <row r="27" spans="1:38" x14ac:dyDescent="0.2">
      <c r="A27" s="125"/>
      <c r="B27" s="136">
        <f t="shared" ref="B27:AI27" si="4">SUM(B22:B26)</f>
        <v>0</v>
      </c>
      <c r="C27" s="136">
        <f t="shared" si="4"/>
        <v>0</v>
      </c>
      <c r="D27" s="136">
        <f t="shared" si="4"/>
        <v>3</v>
      </c>
      <c r="E27" s="136">
        <f t="shared" si="4"/>
        <v>0</v>
      </c>
      <c r="F27" s="136">
        <f t="shared" si="4"/>
        <v>0</v>
      </c>
      <c r="G27" s="136">
        <f t="shared" si="4"/>
        <v>0</v>
      </c>
      <c r="H27" s="136">
        <f t="shared" si="4"/>
        <v>0</v>
      </c>
      <c r="I27" s="136">
        <f t="shared" si="4"/>
        <v>1</v>
      </c>
      <c r="J27" s="136">
        <f t="shared" si="4"/>
        <v>0</v>
      </c>
      <c r="K27" s="136">
        <f t="shared" si="4"/>
        <v>0</v>
      </c>
      <c r="L27" s="136">
        <f t="shared" si="4"/>
        <v>0</v>
      </c>
      <c r="M27" s="136">
        <f t="shared" si="4"/>
        <v>0</v>
      </c>
      <c r="N27" s="136">
        <f t="shared" si="4"/>
        <v>0</v>
      </c>
      <c r="O27" s="136">
        <f t="shared" si="4"/>
        <v>1</v>
      </c>
      <c r="P27" s="136">
        <f t="shared" si="4"/>
        <v>1</v>
      </c>
      <c r="Q27" s="136">
        <f t="shared" si="4"/>
        <v>0</v>
      </c>
      <c r="R27" s="136">
        <f t="shared" si="4"/>
        <v>0</v>
      </c>
      <c r="S27" s="136">
        <f t="shared" si="4"/>
        <v>0</v>
      </c>
      <c r="T27" s="136">
        <f t="shared" si="4"/>
        <v>1</v>
      </c>
      <c r="U27" s="136">
        <f t="shared" si="4"/>
        <v>0</v>
      </c>
      <c r="V27" s="136">
        <f t="shared" si="4"/>
        <v>0</v>
      </c>
      <c r="W27" s="136">
        <f t="shared" si="4"/>
        <v>1</v>
      </c>
      <c r="X27" s="136">
        <f t="shared" si="4"/>
        <v>1</v>
      </c>
      <c r="Y27" s="136">
        <f t="shared" si="4"/>
        <v>0</v>
      </c>
      <c r="Z27" s="136">
        <f t="shared" si="4"/>
        <v>0</v>
      </c>
      <c r="AA27" s="136">
        <f t="shared" si="4"/>
        <v>0</v>
      </c>
      <c r="AB27" s="136">
        <f t="shared" si="4"/>
        <v>0</v>
      </c>
      <c r="AC27" s="136">
        <f t="shared" si="4"/>
        <v>0</v>
      </c>
      <c r="AD27" s="136">
        <f t="shared" si="4"/>
        <v>0</v>
      </c>
      <c r="AE27" s="136">
        <f t="shared" si="4"/>
        <v>0</v>
      </c>
      <c r="AF27" s="136">
        <f t="shared" si="4"/>
        <v>0</v>
      </c>
      <c r="AG27" s="136">
        <f t="shared" si="4"/>
        <v>0</v>
      </c>
      <c r="AH27" s="136">
        <f t="shared" si="4"/>
        <v>0</v>
      </c>
      <c r="AI27" s="136">
        <f t="shared" si="4"/>
        <v>0</v>
      </c>
      <c r="AJ27" s="131">
        <f t="shared" si="0"/>
        <v>9</v>
      </c>
      <c r="AK27" s="136"/>
      <c r="AL27" s="136"/>
    </row>
    <row r="28" spans="1:38" ht="15" x14ac:dyDescent="0.2">
      <c r="A28" s="137" t="s">
        <v>744</v>
      </c>
      <c r="B28" s="138"/>
      <c r="C28" s="138"/>
      <c r="D28" s="138"/>
      <c r="E28" s="138">
        <v>1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>
        <v>1</v>
      </c>
      <c r="V28" s="138"/>
      <c r="W28" s="138"/>
      <c r="X28" s="138"/>
      <c r="Y28" s="138"/>
      <c r="Z28" s="138"/>
      <c r="AA28" s="138"/>
      <c r="AB28" s="126"/>
      <c r="AC28" s="138"/>
      <c r="AD28" s="138"/>
      <c r="AE28" s="138"/>
      <c r="AF28" s="138"/>
      <c r="AG28" s="138"/>
      <c r="AH28" s="138"/>
      <c r="AI28" s="138"/>
      <c r="AJ28" s="131">
        <f t="shared" si="0"/>
        <v>2</v>
      </c>
      <c r="AK28" s="138"/>
      <c r="AL28" s="138"/>
    </row>
    <row r="29" spans="1:38" ht="15" x14ac:dyDescent="0.2">
      <c r="A29" s="137" t="s">
        <v>745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>
        <v>1</v>
      </c>
      <c r="M29" s="138">
        <v>1</v>
      </c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>
        <v>1</v>
      </c>
      <c r="Y29" s="138"/>
      <c r="Z29" s="138"/>
      <c r="AA29" s="138"/>
      <c r="AB29" s="126"/>
      <c r="AC29" s="138"/>
      <c r="AD29" s="138"/>
      <c r="AE29" s="138"/>
      <c r="AF29" s="138"/>
      <c r="AG29" s="138"/>
      <c r="AH29" s="138"/>
      <c r="AI29" s="138"/>
      <c r="AJ29" s="131">
        <f t="shared" si="0"/>
        <v>3</v>
      </c>
      <c r="AK29" s="138"/>
      <c r="AL29" s="138"/>
    </row>
    <row r="30" spans="1:38" ht="15" x14ac:dyDescent="0.2">
      <c r="A30" s="137" t="s">
        <v>746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>
        <v>1</v>
      </c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26"/>
      <c r="AC30" s="138"/>
      <c r="AD30" s="138"/>
      <c r="AE30" s="138"/>
      <c r="AF30" s="138"/>
      <c r="AG30" s="138"/>
      <c r="AH30" s="138"/>
      <c r="AI30" s="138"/>
      <c r="AJ30" s="131">
        <f t="shared" si="0"/>
        <v>1</v>
      </c>
      <c r="AK30" s="138"/>
      <c r="AL30" s="138"/>
    </row>
    <row r="31" spans="1:38" ht="15" x14ac:dyDescent="0.2">
      <c r="A31" s="137" t="s">
        <v>747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>
        <v>1</v>
      </c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26"/>
      <c r="AC31" s="138"/>
      <c r="AD31" s="138"/>
      <c r="AE31" s="138"/>
      <c r="AF31" s="138"/>
      <c r="AG31" s="138"/>
      <c r="AH31" s="138"/>
      <c r="AI31" s="138"/>
      <c r="AJ31" s="131">
        <f t="shared" si="0"/>
        <v>1</v>
      </c>
      <c r="AK31" s="138"/>
      <c r="AL31" s="138"/>
    </row>
    <row r="32" spans="1:38" ht="15" x14ac:dyDescent="0.2">
      <c r="A32" s="137" t="s">
        <v>748</v>
      </c>
      <c r="B32" s="138"/>
      <c r="C32" s="138"/>
      <c r="D32" s="138">
        <v>1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26"/>
      <c r="AC32" s="138"/>
      <c r="AD32" s="138"/>
      <c r="AE32" s="138"/>
      <c r="AF32" s="138"/>
      <c r="AG32" s="138"/>
      <c r="AH32" s="138"/>
      <c r="AI32" s="138"/>
      <c r="AJ32" s="131">
        <f t="shared" si="0"/>
        <v>1</v>
      </c>
      <c r="AK32" s="138"/>
      <c r="AL32" s="138"/>
    </row>
    <row r="33" spans="1:38" ht="15" x14ac:dyDescent="0.2">
      <c r="A33" s="137" t="s">
        <v>749</v>
      </c>
      <c r="B33" s="138"/>
      <c r="C33" s="138"/>
      <c r="D33" s="138"/>
      <c r="E33" s="138"/>
      <c r="F33" s="138"/>
      <c r="G33" s="138"/>
      <c r="H33" s="138"/>
      <c r="I33" s="138">
        <v>1</v>
      </c>
      <c r="J33" s="138"/>
      <c r="K33" s="138"/>
      <c r="L33" s="138"/>
      <c r="M33" s="138"/>
      <c r="N33" s="138"/>
      <c r="O33" s="138"/>
      <c r="P33" s="138"/>
      <c r="Q33" s="138"/>
      <c r="R33" s="138">
        <v>1</v>
      </c>
      <c r="S33" s="138"/>
      <c r="T33" s="138"/>
      <c r="U33" s="138"/>
      <c r="V33" s="138"/>
      <c r="W33" s="138"/>
      <c r="X33" s="138"/>
      <c r="Y33" s="138"/>
      <c r="Z33" s="138"/>
      <c r="AA33" s="138"/>
      <c r="AB33" s="126"/>
      <c r="AC33" s="138"/>
      <c r="AD33" s="138"/>
      <c r="AE33" s="138"/>
      <c r="AF33" s="138"/>
      <c r="AG33" s="138"/>
      <c r="AH33" s="138"/>
      <c r="AI33" s="138"/>
      <c r="AJ33" s="131">
        <f t="shared" si="0"/>
        <v>2</v>
      </c>
      <c r="AK33" s="138"/>
      <c r="AL33" s="138"/>
    </row>
    <row r="34" spans="1:38" x14ac:dyDescent="0.2">
      <c r="A34" s="125"/>
      <c r="B34" s="138">
        <f t="shared" ref="B34:AI34" si="5">SUM(B28:B33)</f>
        <v>0</v>
      </c>
      <c r="C34" s="138">
        <f t="shared" si="5"/>
        <v>0</v>
      </c>
      <c r="D34" s="138">
        <f t="shared" si="5"/>
        <v>1</v>
      </c>
      <c r="E34" s="138">
        <f t="shared" si="5"/>
        <v>1</v>
      </c>
      <c r="F34" s="138">
        <f t="shared" si="5"/>
        <v>0</v>
      </c>
      <c r="G34" s="138">
        <f t="shared" si="5"/>
        <v>0</v>
      </c>
      <c r="H34" s="138">
        <f t="shared" si="5"/>
        <v>0</v>
      </c>
      <c r="I34" s="138">
        <f t="shared" si="5"/>
        <v>1</v>
      </c>
      <c r="J34" s="138">
        <f t="shared" si="5"/>
        <v>0</v>
      </c>
      <c r="K34" s="138">
        <f t="shared" si="5"/>
        <v>0</v>
      </c>
      <c r="L34" s="138">
        <f t="shared" si="5"/>
        <v>1</v>
      </c>
      <c r="M34" s="138">
        <f t="shared" si="5"/>
        <v>1</v>
      </c>
      <c r="N34" s="138">
        <f t="shared" si="5"/>
        <v>0</v>
      </c>
      <c r="O34" s="138">
        <f t="shared" si="5"/>
        <v>0</v>
      </c>
      <c r="P34" s="138">
        <f t="shared" si="5"/>
        <v>2</v>
      </c>
      <c r="Q34" s="138">
        <f t="shared" si="5"/>
        <v>0</v>
      </c>
      <c r="R34" s="138">
        <f t="shared" si="5"/>
        <v>1</v>
      </c>
      <c r="S34" s="138">
        <f t="shared" si="5"/>
        <v>0</v>
      </c>
      <c r="T34" s="138">
        <f t="shared" si="5"/>
        <v>0</v>
      </c>
      <c r="U34" s="138">
        <f t="shared" si="5"/>
        <v>1</v>
      </c>
      <c r="V34" s="138">
        <f t="shared" si="5"/>
        <v>0</v>
      </c>
      <c r="W34" s="138">
        <f t="shared" si="5"/>
        <v>0</v>
      </c>
      <c r="X34" s="138">
        <f t="shared" si="5"/>
        <v>1</v>
      </c>
      <c r="Y34" s="138">
        <f t="shared" si="5"/>
        <v>0</v>
      </c>
      <c r="Z34" s="138">
        <f t="shared" si="5"/>
        <v>0</v>
      </c>
      <c r="AA34" s="138">
        <f t="shared" si="5"/>
        <v>0</v>
      </c>
      <c r="AB34" s="138">
        <f t="shared" si="5"/>
        <v>0</v>
      </c>
      <c r="AC34" s="138">
        <f t="shared" si="5"/>
        <v>0</v>
      </c>
      <c r="AD34" s="138">
        <f t="shared" si="5"/>
        <v>0</v>
      </c>
      <c r="AE34" s="138">
        <f t="shared" si="5"/>
        <v>0</v>
      </c>
      <c r="AF34" s="138">
        <f t="shared" si="5"/>
        <v>0</v>
      </c>
      <c r="AG34" s="138">
        <f t="shared" si="5"/>
        <v>0</v>
      </c>
      <c r="AH34" s="138">
        <f t="shared" si="5"/>
        <v>0</v>
      </c>
      <c r="AI34" s="138">
        <f t="shared" si="5"/>
        <v>0</v>
      </c>
      <c r="AJ34" s="131">
        <f t="shared" si="0"/>
        <v>10</v>
      </c>
      <c r="AK34" s="138"/>
      <c r="AL34" s="138"/>
    </row>
    <row r="35" spans="1:38" ht="15" x14ac:dyDescent="0.2">
      <c r="A35" s="139" t="s">
        <v>750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>
        <v>1</v>
      </c>
      <c r="U35" s="140"/>
      <c r="V35" s="140"/>
      <c r="W35" s="140">
        <v>1</v>
      </c>
      <c r="X35" s="140"/>
      <c r="Y35" s="140">
        <v>1</v>
      </c>
      <c r="Z35" s="140"/>
      <c r="AA35" s="140"/>
      <c r="AB35" s="126"/>
      <c r="AC35" s="140"/>
      <c r="AD35" s="140"/>
      <c r="AE35" s="140"/>
      <c r="AF35" s="140"/>
      <c r="AG35" s="140"/>
      <c r="AH35" s="140"/>
      <c r="AI35" s="140"/>
      <c r="AJ35" s="131">
        <f t="shared" si="0"/>
        <v>3</v>
      </c>
      <c r="AK35" s="140"/>
      <c r="AL35" s="140"/>
    </row>
    <row r="36" spans="1:38" ht="15" x14ac:dyDescent="0.2">
      <c r="A36" s="139" t="s">
        <v>751</v>
      </c>
      <c r="B36" s="140"/>
      <c r="C36" s="140">
        <v>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26"/>
      <c r="AC36" s="140"/>
      <c r="AD36" s="140"/>
      <c r="AE36" s="140"/>
      <c r="AF36" s="140"/>
      <c r="AG36" s="140">
        <v>1</v>
      </c>
      <c r="AH36" s="140"/>
      <c r="AI36" s="140"/>
      <c r="AJ36" s="131">
        <f t="shared" si="0"/>
        <v>2</v>
      </c>
      <c r="AK36" s="140"/>
      <c r="AL36" s="140"/>
    </row>
    <row r="37" spans="1:38" ht="15" x14ac:dyDescent="0.2">
      <c r="A37" s="139" t="s">
        <v>752</v>
      </c>
      <c r="B37" s="140">
        <v>1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>
        <v>1</v>
      </c>
      <c r="W37" s="140"/>
      <c r="X37" s="140"/>
      <c r="Y37" s="140"/>
      <c r="Z37" s="140"/>
      <c r="AA37" s="140"/>
      <c r="AB37" s="126"/>
      <c r="AC37" s="140"/>
      <c r="AD37" s="140"/>
      <c r="AE37" s="140"/>
      <c r="AF37" s="140"/>
      <c r="AG37" s="140"/>
      <c r="AH37" s="140"/>
      <c r="AI37" s="140"/>
      <c r="AJ37" s="131">
        <f t="shared" si="0"/>
        <v>2</v>
      </c>
      <c r="AK37" s="140"/>
      <c r="AL37" s="140"/>
    </row>
    <row r="38" spans="1:38" ht="15" x14ac:dyDescent="0.2">
      <c r="A38" s="139" t="s">
        <v>753</v>
      </c>
      <c r="B38" s="140">
        <v>1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1</v>
      </c>
      <c r="U38" s="140"/>
      <c r="V38" s="140"/>
      <c r="W38" s="140"/>
      <c r="X38" s="140"/>
      <c r="Y38" s="140"/>
      <c r="Z38" s="140"/>
      <c r="AA38" s="140"/>
      <c r="AB38" s="126"/>
      <c r="AC38" s="140"/>
      <c r="AD38" s="140"/>
      <c r="AE38" s="140"/>
      <c r="AF38" s="140"/>
      <c r="AG38" s="140"/>
      <c r="AH38" s="140">
        <v>1</v>
      </c>
      <c r="AI38" s="140"/>
      <c r="AJ38" s="131">
        <f t="shared" si="0"/>
        <v>3</v>
      </c>
      <c r="AK38" s="140"/>
      <c r="AL38" s="140"/>
    </row>
    <row r="39" spans="1:38" ht="15" x14ac:dyDescent="0.2">
      <c r="A39" s="139" t="s">
        <v>754</v>
      </c>
      <c r="B39" s="140">
        <v>1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>
        <v>1</v>
      </c>
      <c r="W39" s="140"/>
      <c r="X39" s="140"/>
      <c r="Y39" s="140"/>
      <c r="Z39" s="140"/>
      <c r="AA39" s="140"/>
      <c r="AB39" s="126"/>
      <c r="AC39" s="140"/>
      <c r="AD39" s="140"/>
      <c r="AE39" s="140"/>
      <c r="AF39" s="140"/>
      <c r="AG39" s="140"/>
      <c r="AH39" s="140"/>
      <c r="AI39" s="140"/>
      <c r="AJ39" s="131">
        <f t="shared" si="0"/>
        <v>2</v>
      </c>
      <c r="AK39" s="140"/>
      <c r="AL39" s="140"/>
    </row>
    <row r="40" spans="1:38" ht="15" x14ac:dyDescent="0.2">
      <c r="A40" s="139" t="s">
        <v>755</v>
      </c>
      <c r="B40" s="140"/>
      <c r="C40" s="140"/>
      <c r="D40" s="140">
        <v>1</v>
      </c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>
        <v>1</v>
      </c>
      <c r="U40" s="140"/>
      <c r="V40" s="140"/>
      <c r="W40" s="140"/>
      <c r="X40" s="140"/>
      <c r="Y40" s="140"/>
      <c r="Z40" s="140"/>
      <c r="AA40" s="140"/>
      <c r="AB40" s="126"/>
      <c r="AC40" s="140"/>
      <c r="AD40" s="140"/>
      <c r="AE40" s="140"/>
      <c r="AF40" s="140"/>
      <c r="AG40" s="140"/>
      <c r="AH40" s="140"/>
      <c r="AI40" s="140"/>
      <c r="AJ40" s="131">
        <f t="shared" si="0"/>
        <v>2</v>
      </c>
      <c r="AK40" s="140"/>
      <c r="AL40" s="140"/>
    </row>
    <row r="41" spans="1:38" x14ac:dyDescent="0.2">
      <c r="A41" s="125"/>
      <c r="B41" s="140">
        <f t="shared" ref="B41:AI41" si="6">SUM(B35:B40)</f>
        <v>3</v>
      </c>
      <c r="C41" s="140">
        <f t="shared" si="6"/>
        <v>1</v>
      </c>
      <c r="D41" s="140">
        <f t="shared" si="6"/>
        <v>1</v>
      </c>
      <c r="E41" s="140">
        <f t="shared" si="6"/>
        <v>0</v>
      </c>
      <c r="F41" s="140">
        <f t="shared" si="6"/>
        <v>0</v>
      </c>
      <c r="G41" s="140">
        <f t="shared" si="6"/>
        <v>0</v>
      </c>
      <c r="H41" s="140">
        <f t="shared" si="6"/>
        <v>0</v>
      </c>
      <c r="I41" s="140">
        <f t="shared" si="6"/>
        <v>0</v>
      </c>
      <c r="J41" s="140">
        <f t="shared" si="6"/>
        <v>0</v>
      </c>
      <c r="K41" s="140">
        <f t="shared" si="6"/>
        <v>0</v>
      </c>
      <c r="L41" s="140">
        <f t="shared" si="6"/>
        <v>0</v>
      </c>
      <c r="M41" s="140">
        <f t="shared" si="6"/>
        <v>0</v>
      </c>
      <c r="N41" s="140">
        <f t="shared" si="6"/>
        <v>0</v>
      </c>
      <c r="O41" s="140">
        <f t="shared" si="6"/>
        <v>0</v>
      </c>
      <c r="P41" s="140">
        <f t="shared" si="6"/>
        <v>0</v>
      </c>
      <c r="Q41" s="140">
        <f t="shared" si="6"/>
        <v>0</v>
      </c>
      <c r="R41" s="140">
        <f t="shared" si="6"/>
        <v>0</v>
      </c>
      <c r="S41" s="140">
        <f t="shared" si="6"/>
        <v>0</v>
      </c>
      <c r="T41" s="140">
        <f t="shared" si="6"/>
        <v>3</v>
      </c>
      <c r="U41" s="140">
        <f t="shared" si="6"/>
        <v>0</v>
      </c>
      <c r="V41" s="140">
        <f t="shared" si="6"/>
        <v>2</v>
      </c>
      <c r="W41" s="140">
        <f t="shared" si="6"/>
        <v>1</v>
      </c>
      <c r="X41" s="140">
        <f t="shared" si="6"/>
        <v>0</v>
      </c>
      <c r="Y41" s="140">
        <f t="shared" si="6"/>
        <v>1</v>
      </c>
      <c r="Z41" s="140">
        <f t="shared" si="6"/>
        <v>0</v>
      </c>
      <c r="AA41" s="140">
        <f t="shared" si="6"/>
        <v>0</v>
      </c>
      <c r="AB41" s="140">
        <f t="shared" si="6"/>
        <v>0</v>
      </c>
      <c r="AC41" s="140">
        <f t="shared" si="6"/>
        <v>0</v>
      </c>
      <c r="AD41" s="140">
        <f t="shared" si="6"/>
        <v>0</v>
      </c>
      <c r="AE41" s="140">
        <f t="shared" si="6"/>
        <v>0</v>
      </c>
      <c r="AF41" s="140">
        <f t="shared" si="6"/>
        <v>0</v>
      </c>
      <c r="AG41" s="140">
        <f t="shared" si="6"/>
        <v>1</v>
      </c>
      <c r="AH41" s="140">
        <f t="shared" si="6"/>
        <v>1</v>
      </c>
      <c r="AI41" s="140">
        <f t="shared" si="6"/>
        <v>0</v>
      </c>
      <c r="AJ41" s="131">
        <f t="shared" si="0"/>
        <v>14</v>
      </c>
      <c r="AK41" s="140"/>
      <c r="AL41" s="140"/>
    </row>
    <row r="42" spans="1:38" ht="15" x14ac:dyDescent="0.2">
      <c r="A42" s="141" t="s">
        <v>756</v>
      </c>
      <c r="B42" s="142">
        <v>1</v>
      </c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26"/>
      <c r="AC42" s="142"/>
      <c r="AD42" s="142"/>
      <c r="AE42" s="142"/>
      <c r="AF42" s="142"/>
      <c r="AG42" s="142"/>
      <c r="AH42" s="142"/>
      <c r="AI42" s="142"/>
      <c r="AJ42" s="131">
        <f t="shared" si="0"/>
        <v>1</v>
      </c>
      <c r="AK42" s="142"/>
      <c r="AL42" s="142"/>
    </row>
    <row r="43" spans="1:38" ht="15" x14ac:dyDescent="0.2">
      <c r="A43" s="141" t="s">
        <v>757</v>
      </c>
      <c r="B43" s="142"/>
      <c r="C43" s="142"/>
      <c r="D43" s="142"/>
      <c r="E43" s="142"/>
      <c r="F43" s="142"/>
      <c r="G43" s="142"/>
      <c r="H43" s="142"/>
      <c r="I43" s="142"/>
      <c r="J43" s="142">
        <v>1</v>
      </c>
      <c r="K43" s="142">
        <v>1</v>
      </c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26"/>
      <c r="AC43" s="142"/>
      <c r="AD43" s="142">
        <v>1</v>
      </c>
      <c r="AE43" s="142"/>
      <c r="AF43" s="142"/>
      <c r="AG43" s="142"/>
      <c r="AH43" s="142"/>
      <c r="AI43" s="142"/>
      <c r="AJ43" s="131">
        <f t="shared" si="0"/>
        <v>3</v>
      </c>
      <c r="AK43" s="142"/>
      <c r="AL43" s="142"/>
    </row>
    <row r="44" spans="1:38" ht="15" x14ac:dyDescent="0.2">
      <c r="A44" s="141" t="s">
        <v>758</v>
      </c>
      <c r="B44" s="142"/>
      <c r="C44" s="142"/>
      <c r="D44" s="142"/>
      <c r="E44" s="142"/>
      <c r="F44" s="142"/>
      <c r="G44" s="142"/>
      <c r="H44" s="142"/>
      <c r="I44" s="142"/>
      <c r="J44" s="142">
        <v>1</v>
      </c>
      <c r="K44" s="142">
        <v>1</v>
      </c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26"/>
      <c r="AC44" s="142"/>
      <c r="AD44" s="142"/>
      <c r="AE44" s="142"/>
      <c r="AF44" s="142"/>
      <c r="AG44" s="142">
        <v>1</v>
      </c>
      <c r="AH44" s="142"/>
      <c r="AI44" s="142"/>
      <c r="AJ44" s="131">
        <f t="shared" si="0"/>
        <v>3</v>
      </c>
      <c r="AK44" s="142"/>
      <c r="AL44" s="142"/>
    </row>
    <row r="45" spans="1:38" ht="15" x14ac:dyDescent="0.2">
      <c r="A45" s="141" t="s">
        <v>759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>
        <v>1</v>
      </c>
      <c r="W45" s="142"/>
      <c r="X45" s="142"/>
      <c r="Y45" s="142">
        <v>1</v>
      </c>
      <c r="Z45" s="142"/>
      <c r="AA45" s="142"/>
      <c r="AB45" s="126"/>
      <c r="AC45" s="142">
        <v>1</v>
      </c>
      <c r="AD45" s="142"/>
      <c r="AE45" s="142"/>
      <c r="AF45" s="142"/>
      <c r="AG45" s="142"/>
      <c r="AH45" s="142"/>
      <c r="AI45" s="142"/>
      <c r="AJ45" s="131">
        <f t="shared" si="0"/>
        <v>3</v>
      </c>
      <c r="AK45" s="142"/>
      <c r="AL45" s="142"/>
    </row>
    <row r="46" spans="1:38" ht="15" x14ac:dyDescent="0.2">
      <c r="A46" s="141" t="s">
        <v>760</v>
      </c>
      <c r="B46" s="142"/>
      <c r="C46" s="142"/>
      <c r="D46" s="142">
        <v>1</v>
      </c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26"/>
      <c r="AC46" s="142"/>
      <c r="AD46" s="142"/>
      <c r="AE46" s="142"/>
      <c r="AF46" s="142"/>
      <c r="AG46" s="142"/>
      <c r="AH46" s="142"/>
      <c r="AI46" s="142"/>
      <c r="AJ46" s="131">
        <f t="shared" si="0"/>
        <v>1</v>
      </c>
      <c r="AK46" s="142"/>
      <c r="AL46" s="142"/>
    </row>
    <row r="47" spans="1:38" ht="15" x14ac:dyDescent="0.2">
      <c r="A47" s="141" t="s">
        <v>761</v>
      </c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>
        <v>1</v>
      </c>
      <c r="X47" s="142"/>
      <c r="Y47" s="142"/>
      <c r="Z47" s="142"/>
      <c r="AA47" s="142"/>
      <c r="AB47" s="126"/>
      <c r="AC47" s="142"/>
      <c r="AD47" s="142"/>
      <c r="AE47" s="142"/>
      <c r="AF47" s="142"/>
      <c r="AG47" s="142"/>
      <c r="AH47" s="142"/>
      <c r="AI47" s="142"/>
      <c r="AJ47" s="131">
        <f t="shared" si="0"/>
        <v>1</v>
      </c>
      <c r="AK47" s="142"/>
      <c r="AL47" s="142"/>
    </row>
    <row r="48" spans="1:38" ht="15" x14ac:dyDescent="0.2">
      <c r="A48" s="141" t="s">
        <v>762</v>
      </c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>
        <v>1</v>
      </c>
      <c r="R48" s="142"/>
      <c r="S48" s="142"/>
      <c r="T48" s="142"/>
      <c r="U48" s="142"/>
      <c r="V48" s="142"/>
      <c r="W48" s="142"/>
      <c r="X48" s="142"/>
      <c r="Y48" s="142">
        <v>1</v>
      </c>
      <c r="Z48" s="142"/>
      <c r="AA48" s="142"/>
      <c r="AB48" s="126"/>
      <c r="AC48" s="142"/>
      <c r="AD48" s="142"/>
      <c r="AE48" s="142"/>
      <c r="AF48" s="142"/>
      <c r="AG48" s="142"/>
      <c r="AH48" s="142"/>
      <c r="AI48" s="142"/>
      <c r="AJ48" s="131">
        <f t="shared" si="0"/>
        <v>2</v>
      </c>
      <c r="AK48" s="142"/>
      <c r="AL48" s="142"/>
    </row>
    <row r="49" spans="1:38" ht="15" x14ac:dyDescent="0.2">
      <c r="A49" s="141" t="s">
        <v>763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>
        <v>1</v>
      </c>
      <c r="W49" s="142">
        <v>1</v>
      </c>
      <c r="X49" s="142"/>
      <c r="Y49" s="142">
        <v>1</v>
      </c>
      <c r="Z49" s="142"/>
      <c r="AA49" s="142"/>
      <c r="AB49" s="126"/>
      <c r="AC49" s="142"/>
      <c r="AD49" s="142"/>
      <c r="AE49" s="142"/>
      <c r="AF49" s="142"/>
      <c r="AG49" s="142"/>
      <c r="AH49" s="142"/>
      <c r="AI49" s="142"/>
      <c r="AJ49" s="131">
        <f t="shared" si="0"/>
        <v>3</v>
      </c>
      <c r="AK49" s="142"/>
      <c r="AL49" s="142"/>
    </row>
    <row r="50" spans="1:38" ht="15" x14ac:dyDescent="0.2">
      <c r="A50" s="141" t="s">
        <v>764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26"/>
      <c r="AC50" s="142"/>
      <c r="AD50" s="142"/>
      <c r="AE50" s="142"/>
      <c r="AF50" s="142"/>
      <c r="AG50" s="142"/>
      <c r="AH50" s="142"/>
      <c r="AI50" s="142"/>
      <c r="AJ50" s="131">
        <f t="shared" si="0"/>
        <v>0</v>
      </c>
      <c r="AK50" s="142"/>
      <c r="AL50" s="142"/>
    </row>
    <row r="51" spans="1:38" x14ac:dyDescent="0.2">
      <c r="A51" s="125"/>
      <c r="B51" s="142">
        <f t="shared" ref="B51:AI51" si="7">SUM(B42:B50)</f>
        <v>1</v>
      </c>
      <c r="C51" s="142">
        <f t="shared" si="7"/>
        <v>0</v>
      </c>
      <c r="D51" s="142">
        <f t="shared" si="7"/>
        <v>1</v>
      </c>
      <c r="E51" s="142">
        <f t="shared" si="7"/>
        <v>0</v>
      </c>
      <c r="F51" s="142">
        <f t="shared" si="7"/>
        <v>0</v>
      </c>
      <c r="G51" s="142">
        <f t="shared" si="7"/>
        <v>0</v>
      </c>
      <c r="H51" s="142">
        <f t="shared" si="7"/>
        <v>0</v>
      </c>
      <c r="I51" s="142">
        <f t="shared" si="7"/>
        <v>0</v>
      </c>
      <c r="J51" s="142">
        <f t="shared" si="7"/>
        <v>2</v>
      </c>
      <c r="K51" s="142">
        <f t="shared" si="7"/>
        <v>2</v>
      </c>
      <c r="L51" s="142">
        <f t="shared" si="7"/>
        <v>0</v>
      </c>
      <c r="M51" s="142">
        <f t="shared" si="7"/>
        <v>0</v>
      </c>
      <c r="N51" s="142">
        <f t="shared" si="7"/>
        <v>0</v>
      </c>
      <c r="O51" s="142">
        <f t="shared" si="7"/>
        <v>0</v>
      </c>
      <c r="P51" s="142">
        <f t="shared" si="7"/>
        <v>0</v>
      </c>
      <c r="Q51" s="142">
        <f t="shared" si="7"/>
        <v>1</v>
      </c>
      <c r="R51" s="142">
        <f t="shared" si="7"/>
        <v>0</v>
      </c>
      <c r="S51" s="142">
        <f t="shared" si="7"/>
        <v>0</v>
      </c>
      <c r="T51" s="142">
        <f t="shared" si="7"/>
        <v>0</v>
      </c>
      <c r="U51" s="142">
        <f t="shared" si="7"/>
        <v>0</v>
      </c>
      <c r="V51" s="142">
        <f t="shared" si="7"/>
        <v>2</v>
      </c>
      <c r="W51" s="142">
        <f t="shared" si="7"/>
        <v>2</v>
      </c>
      <c r="X51" s="142">
        <f t="shared" si="7"/>
        <v>0</v>
      </c>
      <c r="Y51" s="142">
        <f t="shared" si="7"/>
        <v>3</v>
      </c>
      <c r="Z51" s="142">
        <f t="shared" si="7"/>
        <v>0</v>
      </c>
      <c r="AA51" s="142">
        <f t="shared" si="7"/>
        <v>0</v>
      </c>
      <c r="AB51" s="142">
        <f t="shared" si="7"/>
        <v>0</v>
      </c>
      <c r="AC51" s="142">
        <f t="shared" si="7"/>
        <v>1</v>
      </c>
      <c r="AD51" s="142">
        <f t="shared" si="7"/>
        <v>1</v>
      </c>
      <c r="AE51" s="142">
        <f t="shared" si="7"/>
        <v>0</v>
      </c>
      <c r="AF51" s="142">
        <f t="shared" si="7"/>
        <v>0</v>
      </c>
      <c r="AG51" s="142">
        <f t="shared" si="7"/>
        <v>1</v>
      </c>
      <c r="AH51" s="142">
        <f t="shared" si="7"/>
        <v>0</v>
      </c>
      <c r="AI51" s="142">
        <f t="shared" si="7"/>
        <v>0</v>
      </c>
      <c r="AJ51" s="131">
        <f t="shared" si="0"/>
        <v>17</v>
      </c>
      <c r="AK51" s="142"/>
      <c r="AL51" s="142"/>
    </row>
    <row r="52" spans="1:38" ht="15" x14ac:dyDescent="0.2">
      <c r="A52" s="143" t="s">
        <v>765</v>
      </c>
      <c r="B52" s="144">
        <v>1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26"/>
      <c r="AC52" s="144"/>
      <c r="AD52" s="144"/>
      <c r="AE52" s="144"/>
      <c r="AF52" s="144"/>
      <c r="AG52" s="144">
        <v>1</v>
      </c>
      <c r="AH52" s="144"/>
      <c r="AI52" s="144"/>
      <c r="AJ52" s="131">
        <f t="shared" si="0"/>
        <v>2</v>
      </c>
      <c r="AK52" s="144"/>
      <c r="AL52" s="144"/>
    </row>
    <row r="53" spans="1:38" ht="15" x14ac:dyDescent="0.2">
      <c r="A53" s="143" t="s">
        <v>766</v>
      </c>
      <c r="B53" s="144"/>
      <c r="C53" s="144">
        <v>1</v>
      </c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26"/>
      <c r="AC53" s="144"/>
      <c r="AD53" s="144"/>
      <c r="AE53" s="144"/>
      <c r="AF53" s="144"/>
      <c r="AG53" s="144">
        <v>1</v>
      </c>
      <c r="AH53" s="144"/>
      <c r="AI53" s="144"/>
      <c r="AJ53" s="131">
        <f t="shared" si="0"/>
        <v>2</v>
      </c>
      <c r="AK53" s="144"/>
      <c r="AL53" s="144"/>
    </row>
    <row r="54" spans="1:38" ht="15" x14ac:dyDescent="0.2">
      <c r="A54" s="143" t="s">
        <v>767</v>
      </c>
      <c r="B54" s="144"/>
      <c r="C54" s="144"/>
      <c r="D54" s="144"/>
      <c r="E54" s="144"/>
      <c r="F54" s="144"/>
      <c r="G54" s="144"/>
      <c r="H54" s="144"/>
      <c r="I54" s="144"/>
      <c r="J54" s="144">
        <v>1</v>
      </c>
      <c r="K54" s="144">
        <v>1</v>
      </c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26"/>
      <c r="AC54" s="144"/>
      <c r="AD54" s="144"/>
      <c r="AE54" s="144"/>
      <c r="AF54" s="144"/>
      <c r="AG54" s="144">
        <v>1</v>
      </c>
      <c r="AH54" s="144"/>
      <c r="AI54" s="144">
        <v>1</v>
      </c>
      <c r="AJ54" s="131">
        <f t="shared" si="0"/>
        <v>4</v>
      </c>
      <c r="AK54" s="144"/>
      <c r="AL54" s="144"/>
    </row>
    <row r="55" spans="1:38" ht="15" x14ac:dyDescent="0.2">
      <c r="A55" s="143" t="s">
        <v>768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>
        <v>1</v>
      </c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26"/>
      <c r="AC55" s="144"/>
      <c r="AD55" s="144"/>
      <c r="AE55" s="144"/>
      <c r="AF55" s="144"/>
      <c r="AG55" s="144"/>
      <c r="AH55" s="144"/>
      <c r="AI55" s="144"/>
      <c r="AJ55" s="131">
        <f t="shared" si="0"/>
        <v>1</v>
      </c>
      <c r="AK55" s="144"/>
      <c r="AL55" s="144"/>
    </row>
    <row r="56" spans="1:38" ht="15" x14ac:dyDescent="0.2">
      <c r="A56" s="143" t="s">
        <v>769</v>
      </c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>
        <v>1</v>
      </c>
      <c r="M56" s="144">
        <v>1</v>
      </c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26"/>
      <c r="AC56" s="144"/>
      <c r="AD56" s="144"/>
      <c r="AE56" s="144"/>
      <c r="AF56" s="144"/>
      <c r="AG56" s="144"/>
      <c r="AH56" s="144"/>
      <c r="AI56" s="144">
        <v>1</v>
      </c>
      <c r="AJ56" s="131">
        <f t="shared" si="0"/>
        <v>3</v>
      </c>
      <c r="AK56" s="144"/>
      <c r="AL56" s="144"/>
    </row>
    <row r="57" spans="1:38" ht="15" x14ac:dyDescent="0.2">
      <c r="A57" s="143" t="s">
        <v>770</v>
      </c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>
        <v>1</v>
      </c>
      <c r="T57" s="144"/>
      <c r="U57" s="144"/>
      <c r="V57" s="144"/>
      <c r="W57" s="144"/>
      <c r="X57" s="144"/>
      <c r="Y57" s="144"/>
      <c r="Z57" s="144"/>
      <c r="AA57" s="144"/>
      <c r="AB57" s="126"/>
      <c r="AC57" s="144"/>
      <c r="AD57" s="144"/>
      <c r="AE57" s="144"/>
      <c r="AF57" s="144"/>
      <c r="AG57" s="144"/>
      <c r="AH57" s="144"/>
      <c r="AI57" s="144"/>
      <c r="AJ57" s="131">
        <f t="shared" si="0"/>
        <v>1</v>
      </c>
      <c r="AK57" s="144"/>
      <c r="AL57" s="144"/>
    </row>
    <row r="58" spans="1:38" x14ac:dyDescent="0.2">
      <c r="A58" s="125"/>
      <c r="B58" s="144">
        <f t="shared" ref="B58:AI58" si="8">SUM(B52:B57)</f>
        <v>1</v>
      </c>
      <c r="C58" s="144">
        <f t="shared" si="8"/>
        <v>1</v>
      </c>
      <c r="D58" s="144">
        <f t="shared" si="8"/>
        <v>0</v>
      </c>
      <c r="E58" s="144">
        <f t="shared" si="8"/>
        <v>0</v>
      </c>
      <c r="F58" s="144">
        <f t="shared" si="8"/>
        <v>0</v>
      </c>
      <c r="G58" s="144">
        <f t="shared" si="8"/>
        <v>0</v>
      </c>
      <c r="H58" s="144">
        <f t="shared" si="8"/>
        <v>0</v>
      </c>
      <c r="I58" s="144">
        <f t="shared" si="8"/>
        <v>0</v>
      </c>
      <c r="J58" s="144">
        <f t="shared" si="8"/>
        <v>1</v>
      </c>
      <c r="K58" s="144">
        <f t="shared" si="8"/>
        <v>2</v>
      </c>
      <c r="L58" s="144">
        <f t="shared" si="8"/>
        <v>1</v>
      </c>
      <c r="M58" s="144">
        <f t="shared" si="8"/>
        <v>1</v>
      </c>
      <c r="N58" s="144">
        <f t="shared" si="8"/>
        <v>0</v>
      </c>
      <c r="O58" s="144">
        <f t="shared" si="8"/>
        <v>0</v>
      </c>
      <c r="P58" s="144">
        <f t="shared" si="8"/>
        <v>0</v>
      </c>
      <c r="Q58" s="144">
        <f t="shared" si="8"/>
        <v>0</v>
      </c>
      <c r="R58" s="144">
        <f t="shared" si="8"/>
        <v>0</v>
      </c>
      <c r="S58" s="144">
        <f t="shared" si="8"/>
        <v>1</v>
      </c>
      <c r="T58" s="144">
        <f t="shared" si="8"/>
        <v>0</v>
      </c>
      <c r="U58" s="144">
        <f t="shared" si="8"/>
        <v>0</v>
      </c>
      <c r="V58" s="144">
        <f t="shared" si="8"/>
        <v>0</v>
      </c>
      <c r="W58" s="144">
        <f t="shared" si="8"/>
        <v>0</v>
      </c>
      <c r="X58" s="144">
        <f t="shared" si="8"/>
        <v>0</v>
      </c>
      <c r="Y58" s="144">
        <f t="shared" si="8"/>
        <v>0</v>
      </c>
      <c r="Z58" s="144">
        <f t="shared" si="8"/>
        <v>0</v>
      </c>
      <c r="AA58" s="144">
        <f t="shared" si="8"/>
        <v>0</v>
      </c>
      <c r="AB58" s="144">
        <f t="shared" si="8"/>
        <v>0</v>
      </c>
      <c r="AC58" s="144">
        <f t="shared" si="8"/>
        <v>0</v>
      </c>
      <c r="AD58" s="144">
        <f t="shared" si="8"/>
        <v>0</v>
      </c>
      <c r="AE58" s="144">
        <f t="shared" si="8"/>
        <v>0</v>
      </c>
      <c r="AF58" s="144">
        <f t="shared" si="8"/>
        <v>0</v>
      </c>
      <c r="AG58" s="144">
        <f t="shared" si="8"/>
        <v>3</v>
      </c>
      <c r="AH58" s="144">
        <f t="shared" si="8"/>
        <v>0</v>
      </c>
      <c r="AI58" s="144">
        <f t="shared" si="8"/>
        <v>2</v>
      </c>
      <c r="AJ58" s="131">
        <f t="shared" si="0"/>
        <v>13</v>
      </c>
      <c r="AK58" s="144"/>
      <c r="AL58" s="144"/>
    </row>
    <row r="59" spans="1:38" ht="15" x14ac:dyDescent="0.2">
      <c r="A59" s="145" t="s">
        <v>771</v>
      </c>
      <c r="B59" s="146">
        <v>1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>
        <v>1</v>
      </c>
      <c r="W59" s="146"/>
      <c r="X59" s="146"/>
      <c r="Y59" s="146"/>
      <c r="Z59" s="146"/>
      <c r="AA59" s="146"/>
      <c r="AB59" s="126"/>
      <c r="AC59" s="146"/>
      <c r="AD59" s="146"/>
      <c r="AE59" s="146"/>
      <c r="AF59" s="146"/>
      <c r="AG59" s="146"/>
      <c r="AH59" s="146"/>
      <c r="AI59" s="146"/>
      <c r="AJ59" s="131">
        <f t="shared" si="0"/>
        <v>2</v>
      </c>
      <c r="AK59" s="146"/>
      <c r="AL59" s="146"/>
    </row>
    <row r="60" spans="1:38" ht="15" x14ac:dyDescent="0.2">
      <c r="A60" s="145" t="s">
        <v>772</v>
      </c>
      <c r="B60" s="146">
        <v>1</v>
      </c>
      <c r="C60" s="146"/>
      <c r="D60" s="146"/>
      <c r="E60" s="146"/>
      <c r="F60" s="146"/>
      <c r="G60" s="146"/>
      <c r="H60" s="146"/>
      <c r="I60" s="146"/>
      <c r="J60" s="146"/>
      <c r="K60" s="146">
        <v>1</v>
      </c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26"/>
      <c r="AC60" s="146"/>
      <c r="AD60" s="146"/>
      <c r="AE60" s="146"/>
      <c r="AF60" s="146"/>
      <c r="AG60" s="146"/>
      <c r="AH60" s="146"/>
      <c r="AI60" s="146"/>
      <c r="AJ60" s="131">
        <f t="shared" si="0"/>
        <v>2</v>
      </c>
      <c r="AK60" s="146"/>
      <c r="AL60" s="146"/>
    </row>
    <row r="61" spans="1:38" ht="15" x14ac:dyDescent="0.2">
      <c r="A61" s="145" t="s">
        <v>773</v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>
        <v>1</v>
      </c>
      <c r="M61" s="146">
        <v>1</v>
      </c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26"/>
      <c r="AC61" s="146"/>
      <c r="AD61" s="146"/>
      <c r="AE61" s="146"/>
      <c r="AF61" s="146">
        <v>1</v>
      </c>
      <c r="AG61" s="146"/>
      <c r="AH61" s="146"/>
      <c r="AI61" s="146"/>
      <c r="AJ61" s="131">
        <f t="shared" si="0"/>
        <v>3</v>
      </c>
      <c r="AK61" s="146"/>
      <c r="AL61" s="146"/>
    </row>
    <row r="62" spans="1:38" ht="15" x14ac:dyDescent="0.2">
      <c r="A62" s="145" t="s">
        <v>774</v>
      </c>
      <c r="B62" s="146"/>
      <c r="C62" s="146">
        <v>1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26"/>
      <c r="AC62" s="146"/>
      <c r="AD62" s="146"/>
      <c r="AE62" s="146"/>
      <c r="AF62" s="146"/>
      <c r="AG62" s="146">
        <v>1</v>
      </c>
      <c r="AH62" s="146"/>
      <c r="AI62" s="146">
        <v>1</v>
      </c>
      <c r="AJ62" s="131">
        <f t="shared" si="0"/>
        <v>3</v>
      </c>
      <c r="AK62" s="146"/>
      <c r="AL62" s="146"/>
    </row>
    <row r="63" spans="1:38" ht="15" x14ac:dyDescent="0.2">
      <c r="A63" s="145" t="s">
        <v>775</v>
      </c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>
        <v>1</v>
      </c>
      <c r="AB63" s="126"/>
      <c r="AC63" s="146"/>
      <c r="AD63" s="146"/>
      <c r="AE63" s="146"/>
      <c r="AF63" s="146"/>
      <c r="AG63" s="146"/>
      <c r="AH63" s="146"/>
      <c r="AI63" s="146"/>
      <c r="AJ63" s="131">
        <f t="shared" si="0"/>
        <v>1</v>
      </c>
      <c r="AK63" s="146"/>
      <c r="AL63" s="146"/>
    </row>
    <row r="64" spans="1:38" ht="15" x14ac:dyDescent="0.2">
      <c r="A64" s="145" t="s">
        <v>776</v>
      </c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>
        <v>1</v>
      </c>
      <c r="X64" s="146">
        <v>1</v>
      </c>
      <c r="Y64" s="146"/>
      <c r="Z64" s="146"/>
      <c r="AA64" s="146"/>
      <c r="AB64" s="126"/>
      <c r="AC64" s="146"/>
      <c r="AD64" s="146"/>
      <c r="AE64" s="146"/>
      <c r="AF64" s="146"/>
      <c r="AG64" s="146"/>
      <c r="AH64" s="146"/>
      <c r="AI64" s="146"/>
      <c r="AJ64" s="131">
        <f t="shared" si="0"/>
        <v>2</v>
      </c>
      <c r="AK64" s="146"/>
      <c r="AL64" s="146"/>
    </row>
    <row r="65" spans="1:38" x14ac:dyDescent="0.2">
      <c r="A65" s="125"/>
      <c r="B65" s="146">
        <f t="shared" ref="B65:AI65" si="9">SUM(B59:B64)</f>
        <v>2</v>
      </c>
      <c r="C65" s="146">
        <f t="shared" si="9"/>
        <v>1</v>
      </c>
      <c r="D65" s="146">
        <f t="shared" si="9"/>
        <v>0</v>
      </c>
      <c r="E65" s="146">
        <f t="shared" si="9"/>
        <v>0</v>
      </c>
      <c r="F65" s="146">
        <f t="shared" si="9"/>
        <v>0</v>
      </c>
      <c r="G65" s="146">
        <f t="shared" si="9"/>
        <v>0</v>
      </c>
      <c r="H65" s="146">
        <f t="shared" si="9"/>
        <v>0</v>
      </c>
      <c r="I65" s="146">
        <f t="shared" si="9"/>
        <v>0</v>
      </c>
      <c r="J65" s="146">
        <f t="shared" si="9"/>
        <v>0</v>
      </c>
      <c r="K65" s="146">
        <f t="shared" si="9"/>
        <v>1</v>
      </c>
      <c r="L65" s="146">
        <f t="shared" si="9"/>
        <v>1</v>
      </c>
      <c r="M65" s="146">
        <f t="shared" si="9"/>
        <v>1</v>
      </c>
      <c r="N65" s="146">
        <f t="shared" si="9"/>
        <v>0</v>
      </c>
      <c r="O65" s="146">
        <f t="shared" si="9"/>
        <v>0</v>
      </c>
      <c r="P65" s="146">
        <f t="shared" si="9"/>
        <v>0</v>
      </c>
      <c r="Q65" s="146">
        <f t="shared" si="9"/>
        <v>0</v>
      </c>
      <c r="R65" s="146">
        <f t="shared" si="9"/>
        <v>0</v>
      </c>
      <c r="S65" s="146">
        <f t="shared" si="9"/>
        <v>0</v>
      </c>
      <c r="T65" s="146">
        <f t="shared" si="9"/>
        <v>0</v>
      </c>
      <c r="U65" s="146">
        <f t="shared" si="9"/>
        <v>0</v>
      </c>
      <c r="V65" s="146">
        <f t="shared" si="9"/>
        <v>1</v>
      </c>
      <c r="W65" s="146">
        <f t="shared" si="9"/>
        <v>1</v>
      </c>
      <c r="X65" s="146">
        <f t="shared" si="9"/>
        <v>1</v>
      </c>
      <c r="Y65" s="146">
        <f t="shared" si="9"/>
        <v>0</v>
      </c>
      <c r="Z65" s="146">
        <f t="shared" si="9"/>
        <v>0</v>
      </c>
      <c r="AA65" s="146">
        <f t="shared" si="9"/>
        <v>1</v>
      </c>
      <c r="AB65" s="146">
        <f t="shared" si="9"/>
        <v>0</v>
      </c>
      <c r="AC65" s="146">
        <f t="shared" si="9"/>
        <v>0</v>
      </c>
      <c r="AD65" s="146">
        <f t="shared" si="9"/>
        <v>0</v>
      </c>
      <c r="AE65" s="146">
        <f t="shared" si="9"/>
        <v>0</v>
      </c>
      <c r="AF65" s="146">
        <f t="shared" si="9"/>
        <v>1</v>
      </c>
      <c r="AG65" s="146">
        <f t="shared" si="9"/>
        <v>1</v>
      </c>
      <c r="AH65" s="146">
        <f t="shared" si="9"/>
        <v>0</v>
      </c>
      <c r="AI65" s="146">
        <f t="shared" si="9"/>
        <v>1</v>
      </c>
      <c r="AJ65" s="131">
        <f t="shared" si="0"/>
        <v>13</v>
      </c>
      <c r="AK65" s="146"/>
      <c r="AL65" s="146"/>
    </row>
    <row r="66" spans="1:38" ht="15" x14ac:dyDescent="0.2">
      <c r="A66" s="132" t="s">
        <v>777</v>
      </c>
      <c r="B66" s="133">
        <v>1</v>
      </c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26"/>
      <c r="AC66" s="133"/>
      <c r="AD66" s="133"/>
      <c r="AE66" s="133"/>
      <c r="AF66" s="133"/>
      <c r="AG66" s="133"/>
      <c r="AH66" s="133"/>
      <c r="AI66" s="133"/>
      <c r="AJ66" s="131">
        <f t="shared" si="0"/>
        <v>1</v>
      </c>
      <c r="AK66" s="133"/>
      <c r="AL66" s="133"/>
    </row>
    <row r="67" spans="1:38" ht="15" x14ac:dyDescent="0.2">
      <c r="A67" s="132" t="s">
        <v>778</v>
      </c>
      <c r="B67" s="133">
        <v>1</v>
      </c>
      <c r="C67" s="133">
        <v>1</v>
      </c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26"/>
      <c r="AC67" s="133"/>
      <c r="AD67" s="133"/>
      <c r="AE67" s="133"/>
      <c r="AF67" s="133"/>
      <c r="AG67" s="133"/>
      <c r="AH67" s="133"/>
      <c r="AI67" s="133"/>
      <c r="AJ67" s="131">
        <f t="shared" si="0"/>
        <v>2</v>
      </c>
      <c r="AK67" s="133"/>
      <c r="AL67" s="133"/>
    </row>
    <row r="68" spans="1:38" ht="15" x14ac:dyDescent="0.2">
      <c r="A68" s="132" t="s">
        <v>779</v>
      </c>
      <c r="B68" s="133"/>
      <c r="C68" s="133"/>
      <c r="D68" s="133"/>
      <c r="E68" s="133"/>
      <c r="F68" s="133"/>
      <c r="G68" s="133"/>
      <c r="H68" s="133"/>
      <c r="I68" s="133"/>
      <c r="J68" s="133">
        <v>1</v>
      </c>
      <c r="K68" s="133">
        <v>1</v>
      </c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26"/>
      <c r="AC68" s="133"/>
      <c r="AD68" s="133">
        <v>1</v>
      </c>
      <c r="AE68" s="133"/>
      <c r="AF68" s="133"/>
      <c r="AG68" s="133"/>
      <c r="AH68" s="133"/>
      <c r="AI68" s="133"/>
      <c r="AJ68" s="131">
        <f t="shared" si="0"/>
        <v>3</v>
      </c>
      <c r="AK68" s="133"/>
      <c r="AL68" s="133"/>
    </row>
    <row r="69" spans="1:38" ht="15" x14ac:dyDescent="0.2">
      <c r="A69" s="132" t="s">
        <v>780</v>
      </c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>
        <v>1</v>
      </c>
      <c r="X69" s="133"/>
      <c r="Y69" s="133"/>
      <c r="Z69" s="133"/>
      <c r="AA69" s="133"/>
      <c r="AB69" s="126"/>
      <c r="AC69" s="133"/>
      <c r="AD69" s="133"/>
      <c r="AE69" s="133"/>
      <c r="AF69" s="133"/>
      <c r="AG69" s="133"/>
      <c r="AH69" s="133"/>
      <c r="AI69" s="133"/>
      <c r="AJ69" s="131">
        <f t="shared" si="0"/>
        <v>1</v>
      </c>
      <c r="AK69" s="133"/>
      <c r="AL69" s="133"/>
    </row>
    <row r="70" spans="1:38" ht="15" x14ac:dyDescent="0.2">
      <c r="A70" s="132" t="s">
        <v>781</v>
      </c>
      <c r="B70" s="133"/>
      <c r="C70" s="133"/>
      <c r="D70" s="133"/>
      <c r="E70" s="133"/>
      <c r="F70" s="133"/>
      <c r="G70" s="133"/>
      <c r="H70" s="133"/>
      <c r="I70" s="133">
        <v>1</v>
      </c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>
        <v>1</v>
      </c>
      <c r="AA70" s="133">
        <v>1</v>
      </c>
      <c r="AB70" s="126"/>
      <c r="AC70" s="133"/>
      <c r="AD70" s="133"/>
      <c r="AE70" s="133"/>
      <c r="AF70" s="133"/>
      <c r="AG70" s="133"/>
      <c r="AH70" s="133"/>
      <c r="AI70" s="133"/>
      <c r="AJ70" s="131">
        <f t="shared" si="0"/>
        <v>3</v>
      </c>
      <c r="AK70" s="133"/>
      <c r="AL70" s="133"/>
    </row>
    <row r="71" spans="1:38" ht="15" x14ac:dyDescent="0.2">
      <c r="A71" s="132" t="s">
        <v>782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>
        <v>1</v>
      </c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26"/>
      <c r="AC71" s="133"/>
      <c r="AD71" s="133"/>
      <c r="AE71" s="133"/>
      <c r="AF71" s="133"/>
      <c r="AG71" s="133"/>
      <c r="AH71" s="133"/>
      <c r="AI71" s="133"/>
      <c r="AJ71" s="131">
        <f t="shared" si="0"/>
        <v>1</v>
      </c>
      <c r="AK71" s="133"/>
      <c r="AL71" s="133"/>
    </row>
    <row r="72" spans="1:38" ht="15" x14ac:dyDescent="0.2">
      <c r="A72" s="132" t="s">
        <v>783</v>
      </c>
      <c r="B72" s="133">
        <v>1</v>
      </c>
      <c r="C72" s="133"/>
      <c r="D72" s="133"/>
      <c r="E72" s="133"/>
      <c r="F72" s="133"/>
      <c r="G72" s="133"/>
      <c r="H72" s="133"/>
      <c r="I72" s="133"/>
      <c r="J72" s="133">
        <v>1</v>
      </c>
      <c r="K72" s="133">
        <v>1</v>
      </c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26"/>
      <c r="AC72" s="133"/>
      <c r="AD72" s="133"/>
      <c r="AE72" s="133"/>
      <c r="AF72" s="133"/>
      <c r="AG72" s="133"/>
      <c r="AH72" s="133"/>
      <c r="AI72" s="133"/>
      <c r="AJ72" s="131">
        <f t="shared" si="0"/>
        <v>3</v>
      </c>
      <c r="AK72" s="133"/>
      <c r="AL72" s="133"/>
    </row>
    <row r="73" spans="1:38" ht="15" x14ac:dyDescent="0.2">
      <c r="A73" s="132" t="s">
        <v>784</v>
      </c>
      <c r="B73" s="133"/>
      <c r="C73" s="133">
        <v>1</v>
      </c>
      <c r="D73" s="133"/>
      <c r="E73" s="133"/>
      <c r="F73" s="133"/>
      <c r="G73" s="133"/>
      <c r="H73" s="133"/>
      <c r="I73" s="133"/>
      <c r="J73" s="133"/>
      <c r="K73" s="133">
        <v>1</v>
      </c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26"/>
      <c r="AC73" s="133"/>
      <c r="AD73" s="133"/>
      <c r="AE73" s="133"/>
      <c r="AF73" s="133"/>
      <c r="AG73" s="133"/>
      <c r="AH73" s="133"/>
      <c r="AI73" s="133"/>
      <c r="AJ73" s="131">
        <f t="shared" si="0"/>
        <v>2</v>
      </c>
      <c r="AK73" s="133"/>
      <c r="AL73" s="133"/>
    </row>
    <row r="74" spans="1:38" x14ac:dyDescent="0.2">
      <c r="A74" s="125"/>
      <c r="B74" s="133">
        <f t="shared" ref="B74:AI74" si="10">SUM(B66:B73)</f>
        <v>3</v>
      </c>
      <c r="C74" s="133">
        <f t="shared" si="10"/>
        <v>2</v>
      </c>
      <c r="D74" s="133">
        <f t="shared" si="10"/>
        <v>0</v>
      </c>
      <c r="E74" s="133">
        <f t="shared" si="10"/>
        <v>0</v>
      </c>
      <c r="F74" s="133">
        <f t="shared" si="10"/>
        <v>0</v>
      </c>
      <c r="G74" s="133">
        <f t="shared" si="10"/>
        <v>0</v>
      </c>
      <c r="H74" s="133">
        <f t="shared" si="10"/>
        <v>0</v>
      </c>
      <c r="I74" s="133">
        <f t="shared" si="10"/>
        <v>1</v>
      </c>
      <c r="J74" s="133">
        <f t="shared" si="10"/>
        <v>2</v>
      </c>
      <c r="K74" s="133">
        <f t="shared" si="10"/>
        <v>4</v>
      </c>
      <c r="L74" s="133">
        <f t="shared" si="10"/>
        <v>0</v>
      </c>
      <c r="M74" s="133">
        <f t="shared" si="10"/>
        <v>0</v>
      </c>
      <c r="N74" s="133">
        <f t="shared" si="10"/>
        <v>0</v>
      </c>
      <c r="O74" s="133">
        <f t="shared" si="10"/>
        <v>0</v>
      </c>
      <c r="P74" s="133">
        <f t="shared" si="10"/>
        <v>0</v>
      </c>
      <c r="Q74" s="133">
        <f t="shared" si="10"/>
        <v>0</v>
      </c>
      <c r="R74" s="133">
        <f t="shared" si="10"/>
        <v>0</v>
      </c>
      <c r="S74" s="133">
        <f t="shared" si="10"/>
        <v>0</v>
      </c>
      <c r="T74" s="133">
        <f t="shared" si="10"/>
        <v>0</v>
      </c>
      <c r="U74" s="133">
        <f t="shared" si="10"/>
        <v>0</v>
      </c>
      <c r="V74" s="133">
        <f t="shared" si="10"/>
        <v>0</v>
      </c>
      <c r="W74" s="133">
        <f t="shared" si="10"/>
        <v>1</v>
      </c>
      <c r="X74" s="133">
        <f t="shared" si="10"/>
        <v>0</v>
      </c>
      <c r="Y74" s="133">
        <f t="shared" si="10"/>
        <v>0</v>
      </c>
      <c r="Z74" s="133">
        <f t="shared" si="10"/>
        <v>1</v>
      </c>
      <c r="AA74" s="133">
        <f t="shared" si="10"/>
        <v>1</v>
      </c>
      <c r="AB74" s="133">
        <f t="shared" si="10"/>
        <v>0</v>
      </c>
      <c r="AC74" s="133">
        <f t="shared" si="10"/>
        <v>0</v>
      </c>
      <c r="AD74" s="133">
        <f t="shared" si="10"/>
        <v>1</v>
      </c>
      <c r="AE74" s="133">
        <f t="shared" si="10"/>
        <v>0</v>
      </c>
      <c r="AF74" s="133">
        <f t="shared" si="10"/>
        <v>0</v>
      </c>
      <c r="AG74" s="133">
        <f t="shared" si="10"/>
        <v>0</v>
      </c>
      <c r="AH74" s="133">
        <f t="shared" si="10"/>
        <v>0</v>
      </c>
      <c r="AI74" s="133">
        <f t="shared" si="10"/>
        <v>0</v>
      </c>
      <c r="AJ74" s="131">
        <f t="shared" si="0"/>
        <v>16</v>
      </c>
      <c r="AK74" s="133"/>
      <c r="AL74" s="133"/>
    </row>
    <row r="75" spans="1:38" ht="15" x14ac:dyDescent="0.2">
      <c r="A75" s="147" t="s">
        <v>785</v>
      </c>
      <c r="B75" s="148"/>
      <c r="C75" s="148">
        <v>1</v>
      </c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26"/>
      <c r="AC75" s="148"/>
      <c r="AD75" s="148"/>
      <c r="AE75" s="148"/>
      <c r="AF75" s="148"/>
      <c r="AG75" s="148"/>
      <c r="AH75" s="148"/>
      <c r="AI75" s="148">
        <v>1</v>
      </c>
      <c r="AJ75" s="131">
        <f t="shared" si="0"/>
        <v>2</v>
      </c>
      <c r="AK75" s="148"/>
      <c r="AL75" s="148"/>
    </row>
    <row r="76" spans="1:38" ht="15" x14ac:dyDescent="0.2">
      <c r="A76" s="147" t="s">
        <v>786</v>
      </c>
      <c r="B76" s="148">
        <v>1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>
        <v>1</v>
      </c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26"/>
      <c r="AC76" s="148"/>
      <c r="AD76" s="148"/>
      <c r="AE76" s="148"/>
      <c r="AF76" s="148"/>
      <c r="AG76" s="148"/>
      <c r="AH76" s="148"/>
      <c r="AI76" s="148"/>
      <c r="AJ76" s="131">
        <f t="shared" si="0"/>
        <v>2</v>
      </c>
      <c r="AK76" s="148"/>
      <c r="AL76" s="148"/>
    </row>
    <row r="77" spans="1:38" ht="15" x14ac:dyDescent="0.2">
      <c r="A77" s="147" t="s">
        <v>787</v>
      </c>
      <c r="B77" s="148"/>
      <c r="C77" s="148">
        <v>1</v>
      </c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>
        <v>1</v>
      </c>
      <c r="W77" s="148"/>
      <c r="X77" s="148"/>
      <c r="Y77" s="148"/>
      <c r="Z77" s="148"/>
      <c r="AA77" s="148"/>
      <c r="AB77" s="126"/>
      <c r="AC77" s="148"/>
      <c r="AD77" s="148"/>
      <c r="AE77" s="148"/>
      <c r="AF77" s="148"/>
      <c r="AG77" s="148">
        <v>1</v>
      </c>
      <c r="AH77" s="148"/>
      <c r="AI77" s="148"/>
      <c r="AJ77" s="131">
        <f t="shared" si="0"/>
        <v>3</v>
      </c>
      <c r="AK77" s="148"/>
      <c r="AL77" s="148"/>
    </row>
    <row r="78" spans="1:38" ht="15" x14ac:dyDescent="0.2">
      <c r="A78" s="147" t="s">
        <v>788</v>
      </c>
      <c r="B78" s="148">
        <v>1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26"/>
      <c r="AC78" s="148"/>
      <c r="AD78" s="148"/>
      <c r="AE78" s="148"/>
      <c r="AF78" s="148"/>
      <c r="AG78" s="148"/>
      <c r="AH78" s="148"/>
      <c r="AI78" s="148"/>
      <c r="AJ78" s="131">
        <f t="shared" si="0"/>
        <v>1</v>
      </c>
      <c r="AK78" s="148"/>
      <c r="AL78" s="148"/>
    </row>
    <row r="79" spans="1:38" ht="15" x14ac:dyDescent="0.2">
      <c r="A79" s="147" t="s">
        <v>789</v>
      </c>
      <c r="B79" s="148"/>
      <c r="C79" s="148"/>
      <c r="D79" s="148"/>
      <c r="E79" s="148"/>
      <c r="F79" s="148"/>
      <c r="G79" s="148"/>
      <c r="H79" s="148"/>
      <c r="I79" s="148"/>
      <c r="J79" s="148">
        <v>1</v>
      </c>
      <c r="K79" s="148">
        <v>1</v>
      </c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26"/>
      <c r="AC79" s="148"/>
      <c r="AD79" s="148"/>
      <c r="AE79" s="148"/>
      <c r="AF79" s="148"/>
      <c r="AG79" s="148"/>
      <c r="AH79" s="148"/>
      <c r="AI79" s="148"/>
      <c r="AJ79" s="131">
        <f t="shared" si="0"/>
        <v>2</v>
      </c>
      <c r="AK79" s="148"/>
      <c r="AL79" s="148"/>
    </row>
    <row r="80" spans="1:38" x14ac:dyDescent="0.2">
      <c r="A80" s="125"/>
      <c r="B80" s="148">
        <f t="shared" ref="B80:AI80" si="11">SUM(B75:B79)</f>
        <v>2</v>
      </c>
      <c r="C80" s="148">
        <f t="shared" si="11"/>
        <v>2</v>
      </c>
      <c r="D80" s="148">
        <f t="shared" si="11"/>
        <v>0</v>
      </c>
      <c r="E80" s="148">
        <f t="shared" si="11"/>
        <v>0</v>
      </c>
      <c r="F80" s="148">
        <f t="shared" si="11"/>
        <v>0</v>
      </c>
      <c r="G80" s="148">
        <f t="shared" si="11"/>
        <v>0</v>
      </c>
      <c r="H80" s="148">
        <f t="shared" si="11"/>
        <v>0</v>
      </c>
      <c r="I80" s="148">
        <f t="shared" si="11"/>
        <v>0</v>
      </c>
      <c r="J80" s="148">
        <f t="shared" si="11"/>
        <v>1</v>
      </c>
      <c r="K80" s="148">
        <f t="shared" si="11"/>
        <v>1</v>
      </c>
      <c r="L80" s="148">
        <f t="shared" si="11"/>
        <v>0</v>
      </c>
      <c r="M80" s="148">
        <f t="shared" si="11"/>
        <v>0</v>
      </c>
      <c r="N80" s="148">
        <f t="shared" si="11"/>
        <v>0</v>
      </c>
      <c r="O80" s="148">
        <f t="shared" si="11"/>
        <v>0</v>
      </c>
      <c r="P80" s="148">
        <f t="shared" si="11"/>
        <v>0</v>
      </c>
      <c r="Q80" s="148">
        <f t="shared" si="11"/>
        <v>1</v>
      </c>
      <c r="R80" s="148">
        <f t="shared" si="11"/>
        <v>0</v>
      </c>
      <c r="S80" s="148">
        <f t="shared" si="11"/>
        <v>0</v>
      </c>
      <c r="T80" s="148">
        <f t="shared" si="11"/>
        <v>0</v>
      </c>
      <c r="U80" s="148">
        <f t="shared" si="11"/>
        <v>0</v>
      </c>
      <c r="V80" s="148">
        <f t="shared" si="11"/>
        <v>1</v>
      </c>
      <c r="W80" s="148">
        <f t="shared" si="11"/>
        <v>0</v>
      </c>
      <c r="X80" s="148">
        <f t="shared" si="11"/>
        <v>0</v>
      </c>
      <c r="Y80" s="148">
        <f t="shared" si="11"/>
        <v>0</v>
      </c>
      <c r="Z80" s="148">
        <f t="shared" si="11"/>
        <v>0</v>
      </c>
      <c r="AA80" s="148">
        <f t="shared" si="11"/>
        <v>0</v>
      </c>
      <c r="AB80" s="148">
        <f t="shared" si="11"/>
        <v>0</v>
      </c>
      <c r="AC80" s="148">
        <f t="shared" si="11"/>
        <v>0</v>
      </c>
      <c r="AD80" s="148">
        <f t="shared" si="11"/>
        <v>0</v>
      </c>
      <c r="AE80" s="148">
        <f t="shared" si="11"/>
        <v>0</v>
      </c>
      <c r="AF80" s="148">
        <f t="shared" si="11"/>
        <v>0</v>
      </c>
      <c r="AG80" s="148">
        <f t="shared" si="11"/>
        <v>1</v>
      </c>
      <c r="AH80" s="148">
        <f t="shared" si="11"/>
        <v>0</v>
      </c>
      <c r="AI80" s="148">
        <f t="shared" si="11"/>
        <v>1</v>
      </c>
      <c r="AJ80" s="131">
        <f t="shared" si="0"/>
        <v>10</v>
      </c>
      <c r="AK80" s="148"/>
      <c r="AL80" s="148"/>
    </row>
    <row r="81" spans="1:38" x14ac:dyDescent="0.2">
      <c r="A81" s="125"/>
      <c r="B81" s="126">
        <f t="shared" ref="B81:AI81" si="12">SUM(B80,B74,B65,B58,B51,B41,B34,B27,B21,B15,B8)</f>
        <v>18</v>
      </c>
      <c r="C81" s="126">
        <f t="shared" si="12"/>
        <v>10</v>
      </c>
      <c r="D81" s="126">
        <f t="shared" si="12"/>
        <v>10</v>
      </c>
      <c r="E81" s="126">
        <f t="shared" si="12"/>
        <v>5</v>
      </c>
      <c r="F81" s="127">
        <f t="shared" si="12"/>
        <v>1</v>
      </c>
      <c r="G81" s="127">
        <f t="shared" si="12"/>
        <v>2</v>
      </c>
      <c r="H81" s="127">
        <f t="shared" si="12"/>
        <v>1</v>
      </c>
      <c r="I81" s="127">
        <f t="shared" si="12"/>
        <v>3</v>
      </c>
      <c r="J81" s="127">
        <f t="shared" si="12"/>
        <v>6</v>
      </c>
      <c r="K81" s="127">
        <f t="shared" si="12"/>
        <v>10</v>
      </c>
      <c r="L81" s="127">
        <f t="shared" si="12"/>
        <v>3</v>
      </c>
      <c r="M81" s="127">
        <f t="shared" si="12"/>
        <v>4</v>
      </c>
      <c r="N81" s="127">
        <f t="shared" si="12"/>
        <v>2</v>
      </c>
      <c r="O81" s="127">
        <f t="shared" si="12"/>
        <v>2</v>
      </c>
      <c r="P81" s="127">
        <f t="shared" si="12"/>
        <v>3</v>
      </c>
      <c r="Q81" s="127">
        <f t="shared" si="12"/>
        <v>3</v>
      </c>
      <c r="R81" s="127">
        <f t="shared" si="12"/>
        <v>2</v>
      </c>
      <c r="S81" s="127">
        <f t="shared" si="12"/>
        <v>1</v>
      </c>
      <c r="T81" s="127">
        <f t="shared" si="12"/>
        <v>4</v>
      </c>
      <c r="U81" s="127">
        <f t="shared" si="12"/>
        <v>1</v>
      </c>
      <c r="V81" s="127">
        <f t="shared" si="12"/>
        <v>8</v>
      </c>
      <c r="W81" s="127">
        <f t="shared" si="12"/>
        <v>6</v>
      </c>
      <c r="X81" s="127">
        <f t="shared" si="12"/>
        <v>3</v>
      </c>
      <c r="Y81" s="127">
        <f t="shared" si="12"/>
        <v>5</v>
      </c>
      <c r="Z81" s="127">
        <f t="shared" si="12"/>
        <v>1</v>
      </c>
      <c r="AA81" s="127">
        <f t="shared" si="12"/>
        <v>2</v>
      </c>
      <c r="AB81" s="126">
        <f t="shared" si="12"/>
        <v>0</v>
      </c>
      <c r="AC81" s="126">
        <f t="shared" si="12"/>
        <v>2</v>
      </c>
      <c r="AD81" s="126">
        <f t="shared" si="12"/>
        <v>3</v>
      </c>
      <c r="AE81" s="126">
        <f t="shared" si="12"/>
        <v>2</v>
      </c>
      <c r="AF81" s="126">
        <f t="shared" si="12"/>
        <v>1</v>
      </c>
      <c r="AG81" s="126">
        <f t="shared" si="12"/>
        <v>7</v>
      </c>
      <c r="AH81" s="126">
        <f t="shared" si="12"/>
        <v>1</v>
      </c>
      <c r="AI81" s="126">
        <f t="shared" si="12"/>
        <v>4</v>
      </c>
      <c r="AJ81" s="149"/>
      <c r="AK81" s="150"/>
      <c r="AL81" s="150"/>
    </row>
  </sheetData>
  <phoneticPr fontId="19" type="noConversion"/>
  <conditionalFormatting sqref="AJ2:AJ80">
    <cfRule type="cellIs" dxfId="8" priority="1" operator="between">
      <formula>4</formula>
      <formula>9</formula>
    </cfRule>
  </conditionalFormatting>
  <conditionalFormatting sqref="B2:AI80">
    <cfRule type="cellIs" dxfId="7" priority="2" operator="greaterThan">
      <formula>3</formula>
    </cfRule>
  </conditionalFormatting>
  <conditionalFormatting sqref="B81:AI81">
    <cfRule type="cellIs" dxfId="6" priority="3" operator="equal">
      <formula>2</formula>
    </cfRule>
  </conditionalFormatting>
  <conditionalFormatting sqref="B2:AJ80">
    <cfRule type="cellIs" dxfId="5" priority="4" operator="equal">
      <formula>3</formula>
    </cfRule>
  </conditionalFormatting>
  <conditionalFormatting sqref="B81:AI81">
    <cfRule type="cellIs" dxfId="4" priority="5" operator="equal">
      <formula>1</formula>
    </cfRule>
  </conditionalFormatting>
  <conditionalFormatting sqref="AJ2:AJ80">
    <cfRule type="cellIs" dxfId="3" priority="6" operator="equal">
      <formula>2</formula>
    </cfRule>
  </conditionalFormatting>
  <conditionalFormatting sqref="B2:AI80">
    <cfRule type="cellIs" dxfId="2" priority="7" operator="equal">
      <formula>2</formula>
    </cfRule>
  </conditionalFormatting>
  <conditionalFormatting sqref="AJ2:AJ80">
    <cfRule type="cellIs" dxfId="1" priority="8" operator="between">
      <formula>4</formula>
      <formula>9</formula>
    </cfRule>
  </conditionalFormatting>
  <conditionalFormatting sqref="B2:AI80">
    <cfRule type="cellIs" dxfId="0" priority="9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21"/>
  <sheetViews>
    <sheetView workbookViewId="0"/>
  </sheetViews>
  <sheetFormatPr defaultColWidth="14.42578125" defaultRowHeight="12.75" customHeight="1" x14ac:dyDescent="0.2"/>
  <cols>
    <col min="1" max="1" width="3.42578125" customWidth="1"/>
    <col min="2" max="2" width="11.42578125" customWidth="1"/>
    <col min="3" max="3" width="13.140625" customWidth="1"/>
    <col min="4" max="4" width="11.85546875" customWidth="1"/>
    <col min="5" max="5" width="12" customWidth="1"/>
    <col min="6" max="6" width="14" customWidth="1"/>
    <col min="7" max="8" width="13.85546875" customWidth="1"/>
    <col min="9" max="20" width="17.28515625" customWidth="1"/>
  </cols>
  <sheetData>
    <row r="1" spans="1:20" ht="12.75" customHeight="1" x14ac:dyDescent="0.2">
      <c r="A1" s="1"/>
      <c r="B1" s="1" t="s">
        <v>2</v>
      </c>
      <c r="C1" s="1" t="s">
        <v>169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176</v>
      </c>
      <c r="I1" s="1" t="s">
        <v>177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2.75" customHeight="1" x14ac:dyDescent="0.2">
      <c r="A2" s="1" t="s">
        <v>2</v>
      </c>
      <c r="B2" s="156" t="s">
        <v>35</v>
      </c>
      <c r="C2" s="157"/>
      <c r="D2" s="157"/>
      <c r="E2" s="3"/>
      <c r="F2" s="3"/>
      <c r="G2" s="3"/>
      <c r="H2" s="3"/>
      <c r="I2" s="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2.75" customHeight="1" x14ac:dyDescent="0.2">
      <c r="A3" s="1" t="s">
        <v>169</v>
      </c>
      <c r="B3" s="18" t="s">
        <v>515</v>
      </c>
      <c r="C3" s="18" t="s">
        <v>522</v>
      </c>
      <c r="D3" s="18" t="s">
        <v>523</v>
      </c>
      <c r="E3" s="18" t="s">
        <v>406</v>
      </c>
      <c r="F3" s="18" t="s">
        <v>524</v>
      </c>
      <c r="G3" s="18" t="s">
        <v>525</v>
      </c>
      <c r="H3" s="18" t="s">
        <v>523</v>
      </c>
      <c r="I3" s="3" t="s">
        <v>289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2.75" customHeight="1" x14ac:dyDescent="0.2">
      <c r="A4" s="1" t="s">
        <v>171</v>
      </c>
      <c r="B4" s="3" t="s">
        <v>526</v>
      </c>
      <c r="C4" s="3"/>
      <c r="D4" s="3"/>
      <c r="E4" s="18"/>
      <c r="F4" s="3" t="s">
        <v>526</v>
      </c>
      <c r="G4" s="3"/>
      <c r="H4" s="3"/>
      <c r="I4" s="3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12.75" customHeight="1" x14ac:dyDescent="0.2">
      <c r="A5" s="1" t="s">
        <v>172</v>
      </c>
      <c r="B5" s="3" t="s">
        <v>527</v>
      </c>
      <c r="C5" s="3"/>
      <c r="D5" s="3"/>
      <c r="E5" s="18"/>
      <c r="F5" s="3" t="s">
        <v>527</v>
      </c>
      <c r="G5" s="3"/>
      <c r="H5" s="3"/>
      <c r="I5" s="3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ht="12.75" customHeight="1" x14ac:dyDescent="0.2">
      <c r="A6" s="1" t="s">
        <v>173</v>
      </c>
      <c r="B6" s="3" t="s">
        <v>528</v>
      </c>
      <c r="C6" s="3"/>
      <c r="D6" s="3"/>
      <c r="E6" s="18"/>
      <c r="F6" s="3" t="s">
        <v>529</v>
      </c>
      <c r="G6" s="3"/>
      <c r="H6" s="3"/>
      <c r="I6" s="3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12.75" customHeight="1" x14ac:dyDescent="0.2">
      <c r="A7" s="1" t="s">
        <v>174</v>
      </c>
      <c r="B7" s="3" t="s">
        <v>530</v>
      </c>
      <c r="C7" s="3"/>
      <c r="D7" s="3"/>
      <c r="E7" s="18"/>
      <c r="F7" s="3"/>
      <c r="G7" s="3"/>
      <c r="H7" s="3"/>
      <c r="I7" s="3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ht="12.75" customHeight="1" x14ac:dyDescent="0.2">
      <c r="A8" s="1" t="s">
        <v>176</v>
      </c>
      <c r="B8" s="3" t="s">
        <v>531</v>
      </c>
      <c r="C8" s="3"/>
      <c r="D8" s="3"/>
      <c r="E8" s="18"/>
      <c r="F8" s="3"/>
      <c r="G8" s="3"/>
      <c r="H8" s="3"/>
      <c r="I8" s="3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ht="12.75" customHeight="1" x14ac:dyDescent="0.2">
      <c r="A9" s="1" t="s">
        <v>177</v>
      </c>
      <c r="B9" s="3" t="s">
        <v>532</v>
      </c>
      <c r="C9" s="3"/>
      <c r="D9" s="3"/>
      <c r="E9" s="18"/>
      <c r="F9" s="3"/>
      <c r="G9" s="3"/>
      <c r="H9" s="3"/>
      <c r="I9" s="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ht="12.75" customHeight="1" x14ac:dyDescent="0.2">
      <c r="A10" s="1" t="s">
        <v>533</v>
      </c>
      <c r="B10" s="3" t="s">
        <v>534</v>
      </c>
      <c r="C10" s="3"/>
      <c r="D10" s="3"/>
      <c r="E10" s="18"/>
      <c r="F10" s="3"/>
      <c r="G10" s="3"/>
      <c r="H10" s="3"/>
      <c r="I10" s="3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ht="12.75" customHeight="1" x14ac:dyDescent="0.2">
      <c r="A11" s="1" t="s">
        <v>535</v>
      </c>
      <c r="B11" s="3" t="s">
        <v>529</v>
      </c>
      <c r="C11" s="3"/>
      <c r="D11" s="3"/>
      <c r="E11" s="18"/>
      <c r="F11" s="18"/>
      <c r="G11" s="3"/>
      <c r="H11" s="3"/>
      <c r="I11" s="3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ht="12.75" customHeight="1" x14ac:dyDescent="0.2">
      <c r="A12" s="1" t="s">
        <v>536</v>
      </c>
      <c r="B12" s="3"/>
      <c r="C12" s="3"/>
      <c r="D12" s="3"/>
      <c r="E12" s="18"/>
      <c r="F12" s="3"/>
      <c r="G12" s="3"/>
      <c r="H12" s="3"/>
      <c r="I12" s="3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ht="12.75" customHeight="1" x14ac:dyDescent="0.2">
      <c r="A13" s="1" t="s">
        <v>537</v>
      </c>
      <c r="B13" s="3"/>
      <c r="C13" s="3"/>
      <c r="D13" s="3"/>
      <c r="E13" s="3"/>
      <c r="F13" s="3"/>
      <c r="G13" s="3"/>
      <c r="H13" s="3"/>
      <c r="I13" s="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ht="12.75" customHeight="1" x14ac:dyDescent="0.2">
      <c r="A14" s="1" t="s">
        <v>538</v>
      </c>
      <c r="B14" s="3"/>
      <c r="C14" s="3"/>
      <c r="D14" s="3"/>
      <c r="E14" s="3"/>
      <c r="F14" s="3"/>
      <c r="G14" s="3"/>
      <c r="H14" s="3"/>
      <c r="I14" s="3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ht="12.75" customHeight="1" x14ac:dyDescent="0.2">
      <c r="A15" s="1" t="s">
        <v>539</v>
      </c>
      <c r="B15" s="3"/>
      <c r="C15" s="3"/>
      <c r="D15" s="3"/>
      <c r="E15" s="3"/>
      <c r="F15" s="3"/>
      <c r="G15" s="3"/>
      <c r="H15" s="3"/>
      <c r="I15" s="3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</sheetData>
  <mergeCells count="1">
    <mergeCell ref="B2:D2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24"/>
  <sheetViews>
    <sheetView workbookViewId="0"/>
  </sheetViews>
  <sheetFormatPr defaultColWidth="14.42578125" defaultRowHeight="12.75" customHeight="1" x14ac:dyDescent="0.2"/>
  <cols>
    <col min="1" max="1" width="11.85546875" customWidth="1"/>
    <col min="2" max="3" width="13.85546875" customWidth="1"/>
    <col min="4" max="4" width="11.85546875" customWidth="1"/>
    <col min="5" max="9" width="13.85546875" customWidth="1"/>
    <col min="10" max="10" width="8.85546875" customWidth="1"/>
    <col min="11" max="11" width="11.85546875" customWidth="1"/>
    <col min="12" max="12" width="8.85546875" customWidth="1"/>
  </cols>
  <sheetData>
    <row r="1" spans="1:12" ht="13.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"/>
      <c r="K1" s="3"/>
      <c r="L1" s="3"/>
    </row>
    <row r="2" spans="1:12" ht="13.5" customHeight="1" x14ac:dyDescent="0.2">
      <c r="A2" s="17" t="s">
        <v>90</v>
      </c>
      <c r="B2" s="17" t="s">
        <v>91</v>
      </c>
      <c r="C2" s="17" t="s">
        <v>92</v>
      </c>
      <c r="D2" s="17" t="s">
        <v>93</v>
      </c>
      <c r="E2" s="17" t="s">
        <v>94</v>
      </c>
      <c r="F2" s="17" t="s">
        <v>95</v>
      </c>
      <c r="G2" s="17" t="s">
        <v>96</v>
      </c>
      <c r="H2" s="17" t="s">
        <v>97</v>
      </c>
      <c r="I2" s="17" t="s">
        <v>98</v>
      </c>
      <c r="J2" s="18"/>
      <c r="K2" s="18"/>
      <c r="L2" s="18"/>
    </row>
    <row r="3" spans="1:12" ht="13.5" customHeight="1" x14ac:dyDescent="0.2">
      <c r="A3" s="17" t="s">
        <v>99</v>
      </c>
      <c r="B3" s="17" t="s">
        <v>100</v>
      </c>
      <c r="C3" s="17" t="s">
        <v>101</v>
      </c>
      <c r="D3" s="17"/>
      <c r="E3" s="17" t="s">
        <v>102</v>
      </c>
      <c r="F3" s="17" t="s">
        <v>103</v>
      </c>
      <c r="G3" s="17" t="s">
        <v>104</v>
      </c>
      <c r="H3" s="17" t="s">
        <v>105</v>
      </c>
      <c r="I3" s="17" t="s">
        <v>106</v>
      </c>
      <c r="J3" s="18"/>
      <c r="K3" s="3" t="s">
        <v>107</v>
      </c>
      <c r="L3" s="3" t="s">
        <v>108</v>
      </c>
    </row>
    <row r="4" spans="1:12" ht="13.5" customHeight="1" x14ac:dyDescent="0.2">
      <c r="A4" s="17" t="s">
        <v>109</v>
      </c>
      <c r="B4" s="17" t="s">
        <v>110</v>
      </c>
      <c r="C4" s="17" t="s">
        <v>111</v>
      </c>
      <c r="D4" s="17" t="s">
        <v>112</v>
      </c>
      <c r="E4" s="17" t="s">
        <v>113</v>
      </c>
      <c r="F4" s="17" t="s">
        <v>114</v>
      </c>
      <c r="G4" s="17" t="s">
        <v>115</v>
      </c>
      <c r="H4" s="17" t="s">
        <v>116</v>
      </c>
      <c r="I4" s="17" t="s">
        <v>117</v>
      </c>
      <c r="J4" s="18"/>
      <c r="K4" s="18"/>
      <c r="L4" s="18"/>
    </row>
    <row r="5" spans="1:12" ht="13.5" customHeight="1" x14ac:dyDescent="0.2">
      <c r="A5" s="17" t="s">
        <v>118</v>
      </c>
      <c r="B5" s="17" t="s">
        <v>119</v>
      </c>
      <c r="C5" s="17" t="s">
        <v>120</v>
      </c>
      <c r="D5" s="17" t="s">
        <v>121</v>
      </c>
      <c r="E5" s="17" t="s">
        <v>122</v>
      </c>
      <c r="F5" s="17" t="s">
        <v>123</v>
      </c>
      <c r="G5" s="17" t="s">
        <v>124</v>
      </c>
      <c r="H5" s="17" t="s">
        <v>125</v>
      </c>
      <c r="I5" s="17" t="s">
        <v>126</v>
      </c>
      <c r="J5" s="18"/>
      <c r="K5" s="18"/>
      <c r="L5" s="18"/>
    </row>
    <row r="6" spans="1:12" ht="13.5" customHeight="1" x14ac:dyDescent="0.2">
      <c r="A6" s="17" t="s">
        <v>127</v>
      </c>
      <c r="B6" s="18"/>
      <c r="C6" s="17" t="s">
        <v>128</v>
      </c>
      <c r="D6" s="17" t="s">
        <v>129</v>
      </c>
      <c r="E6" s="17" t="s">
        <v>130</v>
      </c>
      <c r="F6" s="17"/>
      <c r="G6" s="17" t="s">
        <v>131</v>
      </c>
      <c r="H6" s="17" t="s">
        <v>132</v>
      </c>
      <c r="I6" s="17" t="s">
        <v>133</v>
      </c>
      <c r="J6" s="18"/>
      <c r="K6" s="18"/>
      <c r="L6" s="18"/>
    </row>
    <row r="7" spans="1:12" ht="13.5" customHeight="1" x14ac:dyDescent="0.2">
      <c r="A7" s="18"/>
      <c r="B7" s="17" t="s">
        <v>134</v>
      </c>
      <c r="C7" s="17"/>
      <c r="D7" s="18"/>
      <c r="E7" s="17" t="s">
        <v>135</v>
      </c>
      <c r="F7" s="17" t="s">
        <v>136</v>
      </c>
      <c r="G7" s="17" t="s">
        <v>137</v>
      </c>
      <c r="H7" s="17" t="s">
        <v>138</v>
      </c>
      <c r="I7" s="17" t="s">
        <v>139</v>
      </c>
      <c r="J7" s="18"/>
      <c r="K7" s="18"/>
      <c r="L7" s="18"/>
    </row>
    <row r="8" spans="1:12" ht="13.5" customHeight="1" x14ac:dyDescent="0.2">
      <c r="A8" s="17" t="s">
        <v>140</v>
      </c>
      <c r="B8" s="17" t="s">
        <v>141</v>
      </c>
      <c r="C8" s="17" t="s">
        <v>142</v>
      </c>
      <c r="D8" s="18"/>
      <c r="E8" s="18"/>
      <c r="F8" s="17" t="s">
        <v>143</v>
      </c>
      <c r="G8" s="17" t="s">
        <v>144</v>
      </c>
      <c r="H8" s="17" t="s">
        <v>145</v>
      </c>
      <c r="I8" s="17" t="s">
        <v>146</v>
      </c>
      <c r="J8" s="18"/>
      <c r="K8" s="18"/>
      <c r="L8" s="18"/>
    </row>
    <row r="9" spans="1:12" ht="13.5" customHeight="1" x14ac:dyDescent="0.2">
      <c r="A9" s="17" t="s">
        <v>147</v>
      </c>
      <c r="B9" s="17" t="s">
        <v>148</v>
      </c>
      <c r="C9" s="17" t="s">
        <v>149</v>
      </c>
      <c r="D9" s="18"/>
      <c r="E9" s="18"/>
      <c r="F9" s="17" t="s">
        <v>150</v>
      </c>
      <c r="G9" s="17" t="s">
        <v>151</v>
      </c>
      <c r="H9" s="17" t="s">
        <v>152</v>
      </c>
      <c r="I9" s="17" t="s">
        <v>153</v>
      </c>
      <c r="J9" s="18"/>
      <c r="K9" s="18"/>
      <c r="L9" s="18"/>
    </row>
    <row r="10" spans="1:12" ht="13.5" customHeight="1" x14ac:dyDescent="0.2">
      <c r="A10" s="17" t="s">
        <v>154</v>
      </c>
      <c r="B10" s="17" t="s">
        <v>155</v>
      </c>
      <c r="C10" s="17" t="s">
        <v>156</v>
      </c>
      <c r="D10" s="18"/>
      <c r="E10" s="18"/>
      <c r="F10" s="17" t="s">
        <v>157</v>
      </c>
      <c r="G10" s="17" t="s">
        <v>158</v>
      </c>
      <c r="H10" s="17" t="s">
        <v>159</v>
      </c>
      <c r="I10" s="18"/>
      <c r="J10" s="18"/>
      <c r="K10" s="18"/>
      <c r="L10" s="18"/>
    </row>
    <row r="11" spans="1:12" ht="13.5" customHeight="1" x14ac:dyDescent="0.2">
      <c r="A11" s="17" t="s">
        <v>160</v>
      </c>
      <c r="B11" s="18"/>
      <c r="C11" s="17" t="s">
        <v>161</v>
      </c>
      <c r="D11" s="18"/>
      <c r="E11" s="18"/>
      <c r="F11" s="18"/>
      <c r="G11" s="17" t="s">
        <v>162</v>
      </c>
      <c r="H11" s="18"/>
      <c r="I11" s="18"/>
      <c r="J11" s="18"/>
      <c r="K11" s="18"/>
      <c r="L11" s="18"/>
    </row>
    <row r="12" spans="1:12" ht="13.5" customHeight="1" x14ac:dyDescent="0.2">
      <c r="A12" s="17" t="s">
        <v>163</v>
      </c>
      <c r="B12" s="18"/>
      <c r="C12" s="17" t="s">
        <v>164</v>
      </c>
      <c r="D12" s="18"/>
      <c r="E12" s="18"/>
      <c r="F12" s="18"/>
      <c r="G12" s="17" t="s">
        <v>165</v>
      </c>
      <c r="H12" s="18"/>
      <c r="I12" s="18"/>
      <c r="J12" s="18"/>
      <c r="K12" s="18"/>
      <c r="L12" s="18"/>
    </row>
    <row r="13" spans="1:12" ht="13.5" customHeight="1" x14ac:dyDescent="0.2">
      <c r="A13" s="17" t="s">
        <v>166</v>
      </c>
      <c r="B13" s="18"/>
      <c r="C13" s="18"/>
      <c r="D13" s="18"/>
      <c r="E13" s="18"/>
      <c r="F13" s="18"/>
      <c r="G13" s="17" t="s">
        <v>167</v>
      </c>
      <c r="H13" s="18"/>
      <c r="I13" s="18"/>
      <c r="J13" s="18"/>
      <c r="K13" s="18"/>
      <c r="L13" s="18"/>
    </row>
    <row r="14" spans="1:12" ht="13.5" customHeight="1" x14ac:dyDescent="0.2">
      <c r="A14" s="18"/>
      <c r="B14" s="18"/>
      <c r="C14" s="18"/>
      <c r="D14" s="18"/>
      <c r="E14" s="18"/>
      <c r="F14" s="18"/>
      <c r="G14" s="17" t="s">
        <v>168</v>
      </c>
      <c r="H14" s="18"/>
      <c r="I14" s="18"/>
      <c r="J14" s="18"/>
      <c r="K14" s="18"/>
      <c r="L14" s="18"/>
    </row>
    <row r="15" spans="1:12" ht="13.5" customHeight="1" x14ac:dyDescent="0.2">
      <c r="A15" s="18"/>
      <c r="B15" s="18"/>
      <c r="C15" s="18"/>
      <c r="D15" s="18"/>
      <c r="E15" s="18"/>
      <c r="F15" s="18"/>
      <c r="G15" s="17" t="s">
        <v>170</v>
      </c>
      <c r="H15" s="18"/>
      <c r="I15" s="18"/>
      <c r="J15" s="18"/>
      <c r="K15" s="18"/>
      <c r="L15" s="18"/>
    </row>
    <row r="16" spans="1:12" ht="13.5" customHeight="1" x14ac:dyDescent="0.2">
      <c r="A16" s="18"/>
      <c r="B16" s="18"/>
      <c r="C16" s="18"/>
      <c r="D16" s="18"/>
      <c r="E16" s="18"/>
      <c r="F16" s="18"/>
      <c r="G16" s="17" t="s">
        <v>175</v>
      </c>
      <c r="H16" s="18"/>
      <c r="I16" s="18"/>
      <c r="J16" s="18"/>
      <c r="K16" s="18"/>
      <c r="L16" s="18"/>
    </row>
    <row r="17" spans="1:12" ht="13.5" customHeight="1" x14ac:dyDescent="0.2">
      <c r="A17" s="18"/>
      <c r="B17" s="18"/>
      <c r="C17" s="18"/>
      <c r="D17" s="18"/>
      <c r="E17" s="18"/>
      <c r="F17" s="18"/>
      <c r="G17" s="17" t="s">
        <v>178</v>
      </c>
      <c r="H17" s="18"/>
      <c r="I17" s="18"/>
      <c r="J17" s="18"/>
      <c r="K17" s="18"/>
      <c r="L17" s="18"/>
    </row>
    <row r="18" spans="1:12" ht="13.5" customHeight="1" x14ac:dyDescent="0.2">
      <c r="A18" s="18"/>
      <c r="B18" s="18"/>
      <c r="C18" s="18"/>
      <c r="D18" s="18"/>
      <c r="E18" s="18"/>
      <c r="F18" s="18"/>
      <c r="G18" s="17" t="s">
        <v>179</v>
      </c>
      <c r="H18" s="18"/>
      <c r="I18" s="18"/>
      <c r="J18" s="18"/>
      <c r="K18" s="18"/>
      <c r="L18" s="18"/>
    </row>
    <row r="19" spans="1:12" ht="13.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ht="13.5" customHeight="1" x14ac:dyDescent="0.2">
      <c r="A20" s="1" t="s">
        <v>180</v>
      </c>
      <c r="B20" s="1" t="s">
        <v>180</v>
      </c>
      <c r="C20" s="1" t="s">
        <v>181</v>
      </c>
      <c r="D20" s="1" t="s">
        <v>182</v>
      </c>
      <c r="E20" s="1" t="s">
        <v>181</v>
      </c>
      <c r="F20" s="1" t="s">
        <v>181</v>
      </c>
      <c r="G20" s="1" t="s">
        <v>180</v>
      </c>
      <c r="H20" s="1" t="s">
        <v>182</v>
      </c>
      <c r="I20" s="1" t="s">
        <v>182</v>
      </c>
      <c r="J20" s="18"/>
      <c r="K20" s="18"/>
      <c r="L20" s="18"/>
    </row>
    <row r="21" spans="1:12" ht="13.5" customHeight="1" x14ac:dyDescent="0.2">
      <c r="A21" s="17" t="s">
        <v>183</v>
      </c>
      <c r="B21" s="3" t="s">
        <v>3</v>
      </c>
      <c r="C21" s="3" t="s">
        <v>184</v>
      </c>
      <c r="D21" s="3" t="s">
        <v>189</v>
      </c>
      <c r="E21" s="3" t="s">
        <v>191</v>
      </c>
      <c r="F21" s="17" t="s">
        <v>7</v>
      </c>
      <c r="G21" s="17" t="s">
        <v>194</v>
      </c>
      <c r="H21" s="17" t="s">
        <v>9</v>
      </c>
      <c r="I21" s="3" t="s">
        <v>196</v>
      </c>
      <c r="J21" s="18"/>
      <c r="K21" s="18"/>
      <c r="L21" s="18"/>
    </row>
    <row r="22" spans="1:12" ht="13.5" customHeight="1" x14ac:dyDescent="0.2">
      <c r="A22" s="3" t="s">
        <v>197</v>
      </c>
      <c r="B22" s="3" t="s">
        <v>198</v>
      </c>
      <c r="C22" s="3" t="s">
        <v>199</v>
      </c>
      <c r="D22" s="3" t="s">
        <v>200</v>
      </c>
      <c r="E22" s="3" t="s">
        <v>201</v>
      </c>
      <c r="F22" s="17" t="s">
        <v>202</v>
      </c>
      <c r="G22" s="3" t="s">
        <v>203</v>
      </c>
      <c r="H22" s="3" t="s">
        <v>204</v>
      </c>
      <c r="I22" s="17" t="s">
        <v>205</v>
      </c>
      <c r="J22" s="18"/>
      <c r="K22" s="18"/>
      <c r="L22" s="18"/>
    </row>
    <row r="23" spans="1:12" ht="13.5" customHeight="1" x14ac:dyDescent="0.2">
      <c r="A23" s="17" t="s">
        <v>45</v>
      </c>
      <c r="B23" s="3" t="s">
        <v>206</v>
      </c>
      <c r="C23" s="3" t="s">
        <v>207</v>
      </c>
      <c r="D23" s="3" t="s">
        <v>208</v>
      </c>
      <c r="E23" s="3" t="s">
        <v>209</v>
      </c>
      <c r="F23" s="17" t="s">
        <v>210</v>
      </c>
      <c r="G23" s="17" t="s">
        <v>211</v>
      </c>
      <c r="H23" s="3" t="s">
        <v>212</v>
      </c>
      <c r="I23" s="3" t="s">
        <v>213</v>
      </c>
      <c r="J23" s="18"/>
      <c r="K23" s="18"/>
      <c r="L23" s="18"/>
    </row>
    <row r="24" spans="1:12" ht="13.5" customHeight="1" x14ac:dyDescent="0.2">
      <c r="A24" s="3" t="s">
        <v>214</v>
      </c>
      <c r="B24" s="3" t="s">
        <v>215</v>
      </c>
      <c r="C24" s="3" t="s">
        <v>216</v>
      </c>
      <c r="D24" s="3" t="s">
        <v>217</v>
      </c>
      <c r="E24" s="3" t="s">
        <v>218</v>
      </c>
      <c r="F24" s="3" t="s">
        <v>219</v>
      </c>
      <c r="G24" s="3" t="s">
        <v>220</v>
      </c>
      <c r="H24" s="3" t="s">
        <v>221</v>
      </c>
      <c r="I24" s="3" t="s">
        <v>222</v>
      </c>
      <c r="J24" s="18"/>
      <c r="K24" s="18"/>
      <c r="L24" s="18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45"/>
  <sheetViews>
    <sheetView workbookViewId="0"/>
  </sheetViews>
  <sheetFormatPr defaultColWidth="14.42578125" defaultRowHeight="12.75" customHeight="1" x14ac:dyDescent="0.2"/>
  <cols>
    <col min="1" max="1" width="12.85546875" customWidth="1"/>
    <col min="2" max="2" width="7.85546875" customWidth="1"/>
    <col min="3" max="3" width="11.85546875" customWidth="1"/>
    <col min="4" max="4" width="13.28515625" customWidth="1"/>
    <col min="5" max="5" width="13.85546875" customWidth="1"/>
    <col min="6" max="6" width="11.28515625" customWidth="1"/>
    <col min="7" max="7" width="12.5703125" customWidth="1"/>
    <col min="8" max="8" width="13.7109375" customWidth="1"/>
    <col min="9" max="9" width="12.28515625" customWidth="1"/>
    <col min="10" max="11" width="8.85546875" customWidth="1"/>
  </cols>
  <sheetData>
    <row r="1" spans="1:11" ht="39.75" customHeight="1" x14ac:dyDescent="0.2">
      <c r="A1" s="15" t="s">
        <v>13</v>
      </c>
      <c r="B1" s="16" t="s">
        <v>26</v>
      </c>
      <c r="C1" s="19" t="s">
        <v>89</v>
      </c>
      <c r="D1" s="15" t="s">
        <v>185</v>
      </c>
      <c r="E1" s="19" t="s">
        <v>186</v>
      </c>
      <c r="F1" s="19" t="s">
        <v>187</v>
      </c>
      <c r="G1" s="15" t="s">
        <v>188</v>
      </c>
      <c r="H1" s="3"/>
      <c r="I1" s="3"/>
      <c r="J1" s="3"/>
      <c r="K1" s="3"/>
    </row>
    <row r="2" spans="1:11" ht="39.75" customHeight="1" x14ac:dyDescent="0.2">
      <c r="A2" s="19" t="s">
        <v>190</v>
      </c>
      <c r="B2" s="3"/>
      <c r="C2" s="15" t="s">
        <v>192</v>
      </c>
      <c r="D2" s="19" t="s">
        <v>193</v>
      </c>
      <c r="E2" s="15" t="s">
        <v>195</v>
      </c>
      <c r="F2" s="20">
        <v>0.75</v>
      </c>
      <c r="G2" s="15" t="s">
        <v>223</v>
      </c>
      <c r="H2" s="3"/>
      <c r="I2" s="3"/>
      <c r="J2" s="3"/>
      <c r="K2" s="3"/>
    </row>
    <row r="3" spans="1:11" ht="39.75" customHeight="1" x14ac:dyDescent="0.2">
      <c r="A3" s="3"/>
      <c r="B3" s="3"/>
      <c r="C3" s="15" t="s">
        <v>224</v>
      </c>
      <c r="D3" s="15" t="s">
        <v>225</v>
      </c>
      <c r="E3" s="15" t="s">
        <v>226</v>
      </c>
      <c r="F3" s="20">
        <v>1</v>
      </c>
      <c r="G3" s="15" t="s">
        <v>227</v>
      </c>
      <c r="H3" s="3"/>
      <c r="I3" s="3"/>
      <c r="J3" s="3"/>
      <c r="K3" s="3"/>
    </row>
    <row r="4" spans="1:11" ht="39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39.75" customHeight="1" x14ac:dyDescent="0.2">
      <c r="A5" s="19" t="s">
        <v>228</v>
      </c>
      <c r="B5" s="16" t="s">
        <v>229</v>
      </c>
      <c r="C5" s="15" t="s">
        <v>230</v>
      </c>
      <c r="D5" s="15" t="s">
        <v>231</v>
      </c>
      <c r="E5" s="15" t="s">
        <v>232</v>
      </c>
      <c r="F5" s="19" t="s">
        <v>233</v>
      </c>
      <c r="G5" s="3"/>
      <c r="H5" s="3"/>
      <c r="I5" s="3"/>
      <c r="J5" s="3"/>
      <c r="K5" s="3"/>
    </row>
    <row r="6" spans="1:11" ht="39.75" customHeight="1" x14ac:dyDescent="0.2">
      <c r="A6" s="3"/>
      <c r="B6" s="3"/>
      <c r="C6" s="19" t="s">
        <v>234</v>
      </c>
      <c r="D6" s="15" t="s">
        <v>235</v>
      </c>
      <c r="E6" s="15" t="s">
        <v>236</v>
      </c>
      <c r="F6" s="15" t="s">
        <v>22</v>
      </c>
      <c r="G6" s="15" t="s">
        <v>237</v>
      </c>
      <c r="H6" s="15" t="s">
        <v>238</v>
      </c>
      <c r="I6" s="3"/>
      <c r="J6" s="3"/>
      <c r="K6" s="3"/>
    </row>
    <row r="7" spans="1:11" ht="39.75" customHeight="1" x14ac:dyDescent="0.2">
      <c r="A7" s="3"/>
      <c r="B7" s="3"/>
      <c r="C7" s="15" t="s">
        <v>239</v>
      </c>
      <c r="D7" s="15" t="s">
        <v>240</v>
      </c>
      <c r="E7" s="15" t="s">
        <v>241</v>
      </c>
      <c r="F7" s="15" t="s">
        <v>242</v>
      </c>
      <c r="G7" s="15" t="s">
        <v>223</v>
      </c>
      <c r="H7" s="3"/>
      <c r="I7" s="3"/>
      <c r="J7" s="3"/>
      <c r="K7" s="3"/>
    </row>
    <row r="8" spans="1:11" ht="39.75" customHeight="1" x14ac:dyDescent="0.2">
      <c r="A8" s="3"/>
      <c r="B8" s="3"/>
      <c r="C8" s="15" t="s">
        <v>243</v>
      </c>
      <c r="D8" s="15" t="s">
        <v>244</v>
      </c>
      <c r="E8" s="19" t="s">
        <v>245</v>
      </c>
      <c r="F8" s="3"/>
      <c r="G8" s="15" t="s">
        <v>246</v>
      </c>
      <c r="H8" s="3"/>
      <c r="I8" s="3"/>
      <c r="J8" s="3"/>
      <c r="K8" s="3"/>
    </row>
    <row r="9" spans="1:11" ht="39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39.75" customHeight="1" x14ac:dyDescent="0.2">
      <c r="A10" s="15" t="s">
        <v>247</v>
      </c>
      <c r="B10" s="21" t="s">
        <v>44</v>
      </c>
      <c r="C10" s="15" t="s">
        <v>248</v>
      </c>
      <c r="D10" s="15" t="s">
        <v>231</v>
      </c>
      <c r="E10" s="15" t="s">
        <v>232</v>
      </c>
      <c r="F10" s="3"/>
      <c r="G10" s="3"/>
      <c r="H10" s="3"/>
      <c r="I10" s="3"/>
      <c r="J10" s="3"/>
      <c r="K10" s="3"/>
    </row>
    <row r="11" spans="1:11" ht="39.75" customHeight="1" x14ac:dyDescent="0.2">
      <c r="A11" s="19"/>
      <c r="B11" s="3"/>
      <c r="C11" s="15" t="s">
        <v>249</v>
      </c>
      <c r="D11" s="15" t="s">
        <v>250</v>
      </c>
      <c r="E11" s="15" t="s">
        <v>251</v>
      </c>
      <c r="F11" s="15" t="s">
        <v>87</v>
      </c>
      <c r="G11" s="15" t="s">
        <v>252</v>
      </c>
      <c r="H11" s="15" t="s">
        <v>253</v>
      </c>
      <c r="I11" s="3"/>
      <c r="J11" s="3"/>
      <c r="K11" s="3"/>
    </row>
    <row r="12" spans="1:11" ht="39.75" customHeight="1" x14ac:dyDescent="0.2">
      <c r="A12" s="3"/>
      <c r="B12" s="15" t="s">
        <v>254</v>
      </c>
      <c r="C12" s="3"/>
      <c r="D12" s="15" t="s">
        <v>255</v>
      </c>
      <c r="E12" s="15" t="s">
        <v>256</v>
      </c>
      <c r="F12" s="15" t="s">
        <v>52</v>
      </c>
      <c r="G12" s="15" t="s">
        <v>257</v>
      </c>
      <c r="H12" s="3"/>
      <c r="I12" s="3"/>
      <c r="J12" s="3"/>
      <c r="K12" s="3"/>
    </row>
    <row r="13" spans="1:11" ht="39.75" customHeight="1" x14ac:dyDescent="0.2">
      <c r="A13" s="3"/>
      <c r="B13" s="15" t="s">
        <v>258</v>
      </c>
      <c r="C13" s="15" t="s">
        <v>259</v>
      </c>
      <c r="D13" s="15" t="s">
        <v>260</v>
      </c>
      <c r="E13" s="15" t="s">
        <v>261</v>
      </c>
      <c r="F13" s="3"/>
      <c r="G13" s="15" t="s">
        <v>262</v>
      </c>
      <c r="H13" s="3"/>
      <c r="I13" s="3"/>
      <c r="J13" s="3"/>
      <c r="K13" s="3"/>
    </row>
    <row r="14" spans="1:11" ht="39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39.75" customHeight="1" x14ac:dyDescent="0.2">
      <c r="A15" s="19" t="s">
        <v>263</v>
      </c>
      <c r="B15" s="21" t="s">
        <v>3</v>
      </c>
      <c r="C15" s="15" t="s">
        <v>264</v>
      </c>
      <c r="D15" s="15" t="s">
        <v>265</v>
      </c>
      <c r="E15" s="15" t="s">
        <v>266</v>
      </c>
      <c r="F15" s="15" t="s">
        <v>267</v>
      </c>
      <c r="G15" s="15" t="s">
        <v>268</v>
      </c>
      <c r="H15" s="3"/>
      <c r="I15" s="3"/>
      <c r="J15" s="3"/>
      <c r="K15" s="3"/>
    </row>
    <row r="16" spans="1:11" ht="39.75" customHeight="1" x14ac:dyDescent="0.2">
      <c r="A16" s="3"/>
      <c r="B16" s="15" t="s">
        <v>269</v>
      </c>
      <c r="C16" s="3"/>
      <c r="D16" s="15" t="s">
        <v>52</v>
      </c>
      <c r="E16" s="15" t="s">
        <v>270</v>
      </c>
      <c r="F16" s="15" t="s">
        <v>271</v>
      </c>
      <c r="G16" s="15" t="s">
        <v>272</v>
      </c>
      <c r="H16" s="3"/>
      <c r="I16" s="3"/>
      <c r="J16" s="3"/>
      <c r="K16" s="3"/>
    </row>
    <row r="17" spans="1:11" ht="57" customHeight="1" x14ac:dyDescent="0.2">
      <c r="A17" s="3"/>
      <c r="B17" s="15" t="s">
        <v>273</v>
      </c>
      <c r="C17" s="15" t="s">
        <v>274</v>
      </c>
      <c r="D17" s="3"/>
      <c r="E17" s="15" t="s">
        <v>275</v>
      </c>
      <c r="F17" s="15" t="s">
        <v>276</v>
      </c>
      <c r="G17" s="15" t="s">
        <v>277</v>
      </c>
      <c r="H17" s="3"/>
      <c r="I17" s="3"/>
      <c r="J17" s="3"/>
      <c r="K17" s="3"/>
    </row>
    <row r="18" spans="1:11" ht="14.25" customHeight="1" x14ac:dyDescent="0.2">
      <c r="A18" s="3"/>
      <c r="B18" s="18"/>
      <c r="C18" s="3"/>
      <c r="D18" s="3"/>
      <c r="E18" s="3"/>
      <c r="F18" s="3"/>
      <c r="G18" s="3"/>
      <c r="H18" s="3"/>
      <c r="I18" s="3"/>
      <c r="J18" s="3"/>
      <c r="K18" s="3"/>
    </row>
    <row r="19" spans="1:11" ht="27" customHeight="1" x14ac:dyDescent="0.2">
      <c r="A19" s="19" t="s">
        <v>278</v>
      </c>
      <c r="B19" s="21" t="s">
        <v>9</v>
      </c>
      <c r="C19" s="15" t="s">
        <v>279</v>
      </c>
      <c r="D19" s="15" t="s">
        <v>280</v>
      </c>
      <c r="E19" s="15" t="s">
        <v>281</v>
      </c>
      <c r="F19" s="15" t="s">
        <v>282</v>
      </c>
      <c r="G19" s="15" t="s">
        <v>283</v>
      </c>
      <c r="H19" s="15" t="s">
        <v>284</v>
      </c>
      <c r="I19" s="3"/>
      <c r="J19" s="3"/>
      <c r="K19" s="3"/>
    </row>
    <row r="20" spans="1:11" ht="57" customHeight="1" x14ac:dyDescent="0.2">
      <c r="A20" s="3"/>
      <c r="B20" s="15" t="s">
        <v>285</v>
      </c>
      <c r="C20" s="3"/>
      <c r="D20" s="15" t="s">
        <v>241</v>
      </c>
      <c r="E20" s="15" t="s">
        <v>286</v>
      </c>
      <c r="F20" s="15" t="s">
        <v>287</v>
      </c>
      <c r="G20" s="3"/>
      <c r="H20" s="15" t="s">
        <v>288</v>
      </c>
      <c r="I20" s="3"/>
      <c r="J20" s="3"/>
      <c r="K20" s="3"/>
    </row>
    <row r="21" spans="1:11" ht="42.75" customHeight="1" x14ac:dyDescent="0.2">
      <c r="A21" s="3"/>
      <c r="B21" s="15" t="s">
        <v>289</v>
      </c>
      <c r="C21" s="15" t="s">
        <v>290</v>
      </c>
      <c r="D21" s="3"/>
      <c r="E21" s="15" t="s">
        <v>291</v>
      </c>
      <c r="F21" s="15" t="s">
        <v>292</v>
      </c>
      <c r="G21" s="15" t="s">
        <v>293</v>
      </c>
      <c r="H21" s="3"/>
      <c r="I21" s="3"/>
      <c r="J21" s="3"/>
      <c r="K21" s="3"/>
    </row>
    <row r="22" spans="1:11" ht="13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42.75" customHeight="1" x14ac:dyDescent="0.2">
      <c r="A23" s="19" t="s">
        <v>294</v>
      </c>
      <c r="B23" s="34" t="s">
        <v>45</v>
      </c>
      <c r="C23" s="15" t="s">
        <v>397</v>
      </c>
      <c r="D23" s="15" t="s">
        <v>398</v>
      </c>
      <c r="E23" s="15" t="s">
        <v>302</v>
      </c>
      <c r="F23" s="15" t="s">
        <v>299</v>
      </c>
      <c r="G23" s="15" t="s">
        <v>399</v>
      </c>
      <c r="H23" s="15" t="s">
        <v>400</v>
      </c>
      <c r="I23" s="15" t="s">
        <v>401</v>
      </c>
      <c r="J23" s="3"/>
      <c r="K23" s="3"/>
    </row>
    <row r="24" spans="1:11" ht="42.75" customHeight="1" x14ac:dyDescent="0.2">
      <c r="A24" s="3"/>
      <c r="B24" s="15" t="s">
        <v>402</v>
      </c>
      <c r="C24" s="15" t="s">
        <v>403</v>
      </c>
      <c r="D24" s="3"/>
      <c r="E24" s="15" t="s">
        <v>404</v>
      </c>
      <c r="F24" s="15" t="s">
        <v>405</v>
      </c>
      <c r="G24" s="3"/>
      <c r="H24" s="15" t="s">
        <v>271</v>
      </c>
      <c r="I24" s="3"/>
      <c r="J24" s="3"/>
      <c r="K24" s="3"/>
    </row>
    <row r="25" spans="1:11" ht="28.5" customHeight="1" x14ac:dyDescent="0.2">
      <c r="A25" s="3"/>
      <c r="B25" s="15" t="s">
        <v>406</v>
      </c>
      <c r="C25" s="15" t="s">
        <v>407</v>
      </c>
      <c r="D25" s="3"/>
      <c r="E25" s="15" t="s">
        <v>408</v>
      </c>
      <c r="F25" s="15" t="s">
        <v>409</v>
      </c>
      <c r="G25" s="3"/>
      <c r="H25" s="15" t="s">
        <v>410</v>
      </c>
      <c r="I25" s="3"/>
      <c r="J25" s="3"/>
      <c r="K25" s="3"/>
    </row>
    <row r="26" spans="1:11" ht="13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42.75" customHeight="1" x14ac:dyDescent="0.2">
      <c r="A27" s="19" t="s">
        <v>411</v>
      </c>
      <c r="B27" s="34" t="s">
        <v>46</v>
      </c>
      <c r="C27" s="15" t="s">
        <v>412</v>
      </c>
      <c r="D27" s="15" t="s">
        <v>413</v>
      </c>
      <c r="E27" s="15" t="s">
        <v>414</v>
      </c>
      <c r="F27" s="15" t="s">
        <v>415</v>
      </c>
      <c r="G27" s="15" t="s">
        <v>306</v>
      </c>
      <c r="H27" s="3"/>
      <c r="I27" s="3"/>
      <c r="J27" s="3"/>
      <c r="K27" s="3"/>
    </row>
    <row r="28" spans="1:11" ht="42.75" customHeight="1" x14ac:dyDescent="0.2">
      <c r="A28" s="3"/>
      <c r="B28" s="3"/>
      <c r="C28" s="15" t="s">
        <v>416</v>
      </c>
      <c r="D28" s="15" t="s">
        <v>417</v>
      </c>
      <c r="E28" s="15" t="s">
        <v>418</v>
      </c>
      <c r="F28" s="3"/>
      <c r="G28" s="15" t="s">
        <v>223</v>
      </c>
      <c r="H28" s="3"/>
      <c r="I28" s="3"/>
      <c r="J28" s="3"/>
      <c r="K28" s="3"/>
    </row>
    <row r="29" spans="1:11" ht="42.75" customHeight="1" x14ac:dyDescent="0.2">
      <c r="A29" s="3"/>
      <c r="B29" s="3"/>
      <c r="C29" s="15" t="s">
        <v>419</v>
      </c>
      <c r="D29" s="3"/>
      <c r="E29" s="15" t="s">
        <v>420</v>
      </c>
      <c r="F29" s="15" t="s">
        <v>421</v>
      </c>
      <c r="G29" s="3"/>
      <c r="H29" s="3"/>
      <c r="I29" s="3"/>
      <c r="J29" s="3"/>
      <c r="K29" s="3"/>
    </row>
    <row r="30" spans="1:11" ht="13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28.5" customHeight="1" x14ac:dyDescent="0.2">
      <c r="A31" s="15" t="s">
        <v>422</v>
      </c>
      <c r="B31" s="34" t="s">
        <v>48</v>
      </c>
      <c r="C31" s="15" t="s">
        <v>423</v>
      </c>
      <c r="D31" s="15" t="s">
        <v>424</v>
      </c>
      <c r="E31" s="15" t="s">
        <v>425</v>
      </c>
      <c r="F31" s="15" t="s">
        <v>426</v>
      </c>
      <c r="G31" s="15" t="s">
        <v>427</v>
      </c>
      <c r="H31" s="3"/>
      <c r="I31" s="3"/>
      <c r="J31" s="3"/>
      <c r="K31" s="3"/>
    </row>
    <row r="32" spans="1:11" ht="42.75" customHeight="1" x14ac:dyDescent="0.2">
      <c r="A32" s="15" t="s">
        <v>428</v>
      </c>
      <c r="B32" s="15" t="s">
        <v>406</v>
      </c>
      <c r="C32" s="15" t="s">
        <v>429</v>
      </c>
      <c r="D32" s="15" t="s">
        <v>225</v>
      </c>
      <c r="E32" s="3"/>
      <c r="F32" s="15" t="s">
        <v>430</v>
      </c>
      <c r="G32" s="15" t="s">
        <v>431</v>
      </c>
      <c r="H32" s="3"/>
      <c r="I32" s="3"/>
      <c r="J32" s="3"/>
      <c r="K32" s="3"/>
    </row>
    <row r="33" spans="1:11" ht="42.75" customHeight="1" x14ac:dyDescent="0.2">
      <c r="A33" s="3"/>
      <c r="B33" s="15" t="s">
        <v>432</v>
      </c>
      <c r="C33" s="3"/>
      <c r="D33" s="3"/>
      <c r="E33" s="15" t="s">
        <v>433</v>
      </c>
      <c r="F33" s="15" t="s">
        <v>434</v>
      </c>
      <c r="G33" s="15" t="s">
        <v>435</v>
      </c>
      <c r="H33" s="3"/>
      <c r="I33" s="3"/>
      <c r="J33" s="3"/>
      <c r="K33" s="3"/>
    </row>
    <row r="34" spans="1:11" ht="13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42.75" customHeight="1" x14ac:dyDescent="0.2">
      <c r="A35" s="19" t="s">
        <v>436</v>
      </c>
      <c r="B35" s="34" t="s">
        <v>49</v>
      </c>
      <c r="C35" s="15" t="s">
        <v>437</v>
      </c>
      <c r="D35" s="15" t="s">
        <v>438</v>
      </c>
      <c r="E35" s="15" t="s">
        <v>439</v>
      </c>
      <c r="F35" s="15" t="s">
        <v>440</v>
      </c>
      <c r="G35" s="15" t="s">
        <v>441</v>
      </c>
      <c r="H35" s="3"/>
      <c r="I35" s="15" t="s">
        <v>442</v>
      </c>
      <c r="J35" s="15" t="s">
        <v>443</v>
      </c>
      <c r="K35" s="15" t="s">
        <v>444</v>
      </c>
    </row>
    <row r="36" spans="1:11" ht="14.25" customHeight="1" x14ac:dyDescent="0.2">
      <c r="A36" s="15" t="s">
        <v>445</v>
      </c>
      <c r="B36" s="15" t="s">
        <v>446</v>
      </c>
      <c r="C36" s="15" t="s">
        <v>223</v>
      </c>
      <c r="D36" s="3"/>
      <c r="E36" s="15" t="s">
        <v>57</v>
      </c>
      <c r="F36" s="15" t="s">
        <v>447</v>
      </c>
      <c r="G36" s="3"/>
      <c r="H36" s="3"/>
      <c r="I36" s="3"/>
      <c r="J36" s="3"/>
      <c r="K36" s="3"/>
    </row>
    <row r="37" spans="1:11" ht="42.75" customHeight="1" x14ac:dyDescent="0.2">
      <c r="A37" s="3"/>
      <c r="B37" s="15" t="s">
        <v>406</v>
      </c>
      <c r="C37" s="3"/>
      <c r="D37" s="15" t="s">
        <v>448</v>
      </c>
      <c r="E37" s="15" t="s">
        <v>449</v>
      </c>
      <c r="F37" s="15" t="s">
        <v>450</v>
      </c>
      <c r="G37" s="15" t="s">
        <v>451</v>
      </c>
      <c r="H37" s="3"/>
      <c r="I37" s="3"/>
      <c r="J37" s="3"/>
      <c r="K37" s="3"/>
    </row>
    <row r="38" spans="1:11" ht="13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42.75" customHeight="1" x14ac:dyDescent="0.2">
      <c r="A39" s="15" t="s">
        <v>452</v>
      </c>
      <c r="B39" s="34" t="s">
        <v>47</v>
      </c>
      <c r="C39" s="15" t="s">
        <v>395</v>
      </c>
      <c r="D39" s="15" t="s">
        <v>453</v>
      </c>
      <c r="E39" s="15" t="s">
        <v>454</v>
      </c>
      <c r="F39" s="15" t="s">
        <v>455</v>
      </c>
      <c r="G39" s="15" t="s">
        <v>456</v>
      </c>
      <c r="H39" s="15" t="s">
        <v>457</v>
      </c>
      <c r="I39" s="15" t="s">
        <v>458</v>
      </c>
      <c r="J39" s="3"/>
      <c r="K39" s="3"/>
    </row>
    <row r="40" spans="1:11" ht="28.5" customHeight="1" x14ac:dyDescent="0.2">
      <c r="A40" s="19" t="s">
        <v>459</v>
      </c>
      <c r="B40" s="15" t="s">
        <v>460</v>
      </c>
      <c r="C40" s="15" t="s">
        <v>461</v>
      </c>
      <c r="D40" s="15" t="s">
        <v>462</v>
      </c>
      <c r="E40" s="3"/>
      <c r="F40" s="15" t="s">
        <v>463</v>
      </c>
      <c r="G40" s="15" t="s">
        <v>464</v>
      </c>
      <c r="H40" s="3"/>
      <c r="I40" s="3"/>
      <c r="J40" s="3"/>
      <c r="K40" s="3"/>
    </row>
    <row r="41" spans="1:11" ht="28.5" customHeight="1" x14ac:dyDescent="0.2">
      <c r="A41" s="3"/>
      <c r="B41" s="15" t="s">
        <v>465</v>
      </c>
      <c r="C41" s="15" t="s">
        <v>466</v>
      </c>
      <c r="D41" s="15" t="s">
        <v>467</v>
      </c>
      <c r="E41" s="3"/>
      <c r="F41" s="3"/>
      <c r="G41" s="3"/>
      <c r="H41" s="15" t="s">
        <v>468</v>
      </c>
      <c r="I41" s="15" t="s">
        <v>469</v>
      </c>
      <c r="J41" s="3"/>
      <c r="K41" s="3"/>
    </row>
    <row r="42" spans="1:11" ht="13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40.5" customHeight="1" x14ac:dyDescent="0.2">
      <c r="A43" s="19" t="s">
        <v>470</v>
      </c>
      <c r="B43" s="34" t="s">
        <v>50</v>
      </c>
      <c r="C43" s="15" t="s">
        <v>471</v>
      </c>
      <c r="D43" s="15" t="s">
        <v>472</v>
      </c>
      <c r="E43" s="15" t="s">
        <v>473</v>
      </c>
      <c r="F43" s="15" t="s">
        <v>474</v>
      </c>
      <c r="G43" s="15" t="s">
        <v>475</v>
      </c>
      <c r="H43" s="15" t="s">
        <v>476</v>
      </c>
      <c r="I43" s="3"/>
      <c r="J43" s="3"/>
      <c r="K43" s="3"/>
    </row>
    <row r="44" spans="1:11" ht="42.75" customHeight="1" x14ac:dyDescent="0.2">
      <c r="A44" s="3"/>
      <c r="B44" s="15" t="s">
        <v>477</v>
      </c>
      <c r="C44" s="15" t="s">
        <v>478</v>
      </c>
      <c r="D44" s="3"/>
      <c r="E44" s="15" t="s">
        <v>479</v>
      </c>
      <c r="F44" s="3"/>
      <c r="G44" s="15" t="s">
        <v>480</v>
      </c>
      <c r="H44" s="15" t="s">
        <v>481</v>
      </c>
      <c r="I44" s="3"/>
      <c r="J44" s="3"/>
      <c r="K44" s="3"/>
    </row>
    <row r="45" spans="1:11" ht="14.25" customHeight="1" x14ac:dyDescent="0.2">
      <c r="A45" s="3"/>
      <c r="B45" s="15" t="s">
        <v>406</v>
      </c>
      <c r="C45" s="15" t="s">
        <v>225</v>
      </c>
      <c r="D45" s="15" t="s">
        <v>482</v>
      </c>
      <c r="E45" s="15" t="s">
        <v>483</v>
      </c>
      <c r="F45" s="15" t="s">
        <v>484</v>
      </c>
      <c r="G45" s="3"/>
      <c r="H45" s="3"/>
      <c r="I45" s="3"/>
      <c r="J45" s="3"/>
      <c r="K45" s="3"/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73"/>
  <sheetViews>
    <sheetView workbookViewId="0"/>
  </sheetViews>
  <sheetFormatPr defaultColWidth="14.42578125" defaultRowHeight="12.75" customHeight="1" x14ac:dyDescent="0.2"/>
  <cols>
    <col min="1" max="1" width="13.85546875" customWidth="1"/>
    <col min="2" max="2" width="6.140625" customWidth="1"/>
    <col min="3" max="4" width="8" customWidth="1"/>
    <col min="5" max="6" width="8.85546875" customWidth="1"/>
  </cols>
  <sheetData>
    <row r="1" spans="1:6" ht="13.5" customHeight="1" x14ac:dyDescent="0.2">
      <c r="A1" s="3"/>
      <c r="B1" s="3" t="s">
        <v>11</v>
      </c>
      <c r="C1" s="3" t="s">
        <v>12</v>
      </c>
      <c r="D1" s="3" t="s">
        <v>14</v>
      </c>
      <c r="E1" s="3"/>
      <c r="F1" s="3"/>
    </row>
    <row r="2" spans="1:6" ht="13.5" customHeight="1" x14ac:dyDescent="0.2">
      <c r="A2" s="3" t="s">
        <v>15</v>
      </c>
      <c r="B2" s="3">
        <v>1</v>
      </c>
      <c r="C2" s="3">
        <v>1</v>
      </c>
      <c r="D2" s="3">
        <v>1</v>
      </c>
      <c r="E2" s="3"/>
      <c r="F2" s="3"/>
    </row>
    <row r="3" spans="1:6" ht="13.5" customHeight="1" x14ac:dyDescent="0.2">
      <c r="A3" s="3" t="s">
        <v>16</v>
      </c>
      <c r="B3" s="3">
        <v>1</v>
      </c>
      <c r="C3" s="3">
        <v>1</v>
      </c>
      <c r="D3" s="3">
        <v>1</v>
      </c>
      <c r="E3" s="3"/>
      <c r="F3" s="3"/>
    </row>
    <row r="4" spans="1:6" ht="13.5" customHeight="1" x14ac:dyDescent="0.2">
      <c r="A4" s="4" t="s">
        <v>17</v>
      </c>
      <c r="B4" s="3">
        <v>0</v>
      </c>
      <c r="C4" s="3">
        <v>1</v>
      </c>
      <c r="D4" s="3">
        <v>0</v>
      </c>
      <c r="E4" s="3"/>
      <c r="F4" s="3"/>
    </row>
    <row r="5" spans="1:6" ht="13.5" customHeight="1" x14ac:dyDescent="0.2">
      <c r="A5" s="4" t="s">
        <v>19</v>
      </c>
      <c r="B5" s="3">
        <v>0</v>
      </c>
      <c r="C5" s="3">
        <v>0</v>
      </c>
      <c r="D5" s="3">
        <v>0</v>
      </c>
      <c r="E5" s="3"/>
      <c r="F5" s="3"/>
    </row>
    <row r="6" spans="1:6" ht="13.5" customHeight="1" x14ac:dyDescent="0.2">
      <c r="A6" s="4" t="s">
        <v>20</v>
      </c>
      <c r="B6" s="3">
        <v>0</v>
      </c>
      <c r="C6" s="3">
        <v>1</v>
      </c>
      <c r="D6" s="3">
        <v>0</v>
      </c>
      <c r="E6" s="3"/>
      <c r="F6" s="3"/>
    </row>
    <row r="7" spans="1:6" ht="13.5" customHeight="1" x14ac:dyDescent="0.2">
      <c r="A7" s="4" t="s">
        <v>21</v>
      </c>
      <c r="B7" s="3">
        <v>0</v>
      </c>
      <c r="C7" s="3">
        <v>0</v>
      </c>
      <c r="D7" s="3">
        <v>0</v>
      </c>
      <c r="E7" s="3"/>
      <c r="F7" s="3"/>
    </row>
    <row r="8" spans="1:6" ht="13.5" customHeight="1" x14ac:dyDescent="0.2">
      <c r="A8" s="12" t="s">
        <v>22</v>
      </c>
      <c r="B8" s="3">
        <v>1</v>
      </c>
      <c r="C8" s="3">
        <v>0</v>
      </c>
      <c r="D8" s="3">
        <v>1</v>
      </c>
      <c r="E8" s="3"/>
      <c r="F8" s="3"/>
    </row>
    <row r="9" spans="1:6" ht="13.5" customHeight="1" x14ac:dyDescent="0.2">
      <c r="A9" s="12" t="s">
        <v>58</v>
      </c>
      <c r="B9" s="3">
        <v>1</v>
      </c>
      <c r="C9" s="3">
        <v>1</v>
      </c>
      <c r="D9" s="3">
        <v>0</v>
      </c>
      <c r="E9" s="3"/>
      <c r="F9" s="3"/>
    </row>
    <row r="10" spans="1:6" ht="13.5" customHeight="1" x14ac:dyDescent="0.2">
      <c r="A10" s="12" t="s">
        <v>59</v>
      </c>
      <c r="B10" s="3">
        <v>1</v>
      </c>
      <c r="C10" s="3">
        <v>1</v>
      </c>
      <c r="D10" s="3">
        <v>1</v>
      </c>
      <c r="E10" s="3"/>
      <c r="F10" s="3"/>
    </row>
    <row r="11" spans="1:6" ht="13.5" customHeight="1" x14ac:dyDescent="0.2">
      <c r="A11" s="12" t="s">
        <v>60</v>
      </c>
      <c r="B11" s="3">
        <v>0</v>
      </c>
      <c r="C11" s="3">
        <v>0</v>
      </c>
      <c r="D11" s="3">
        <v>0</v>
      </c>
      <c r="E11" s="3"/>
      <c r="F11" s="3"/>
    </row>
    <row r="12" spans="1:6" ht="13.5" customHeight="1" x14ac:dyDescent="0.2">
      <c r="A12" s="12" t="s">
        <v>61</v>
      </c>
      <c r="B12" s="3">
        <v>1</v>
      </c>
      <c r="C12" s="3">
        <v>0</v>
      </c>
      <c r="D12" s="3">
        <v>1</v>
      </c>
      <c r="E12" s="3"/>
      <c r="F12" s="3"/>
    </row>
    <row r="13" spans="1:6" ht="13.5" customHeight="1" x14ac:dyDescent="0.2">
      <c r="A13" s="12" t="s">
        <v>62</v>
      </c>
      <c r="B13" s="3">
        <v>1</v>
      </c>
      <c r="C13" s="3">
        <v>1</v>
      </c>
      <c r="D13" s="3">
        <v>0</v>
      </c>
      <c r="E13" s="3"/>
      <c r="F13" s="3"/>
    </row>
    <row r="14" spans="1:6" ht="13.5" customHeight="1" x14ac:dyDescent="0.2">
      <c r="A14" s="14" t="s">
        <v>63</v>
      </c>
      <c r="B14" s="3">
        <v>0</v>
      </c>
      <c r="C14" s="3">
        <v>1</v>
      </c>
      <c r="D14" s="3">
        <v>0</v>
      </c>
      <c r="E14" s="3"/>
      <c r="F14" s="3"/>
    </row>
    <row r="15" spans="1:6" ht="13.5" customHeight="1" x14ac:dyDescent="0.2">
      <c r="A15" s="14" t="s">
        <v>75</v>
      </c>
      <c r="B15" s="3">
        <v>0</v>
      </c>
      <c r="C15" s="3">
        <v>1</v>
      </c>
      <c r="D15" s="3">
        <v>0</v>
      </c>
      <c r="E15" s="3"/>
      <c r="F15" s="3"/>
    </row>
    <row r="16" spans="1:6" ht="13.5" customHeight="1" x14ac:dyDescent="0.2">
      <c r="A16" s="14" t="s">
        <v>78</v>
      </c>
      <c r="B16" s="3">
        <v>0</v>
      </c>
      <c r="C16" s="3">
        <v>1</v>
      </c>
      <c r="D16" s="3">
        <v>0</v>
      </c>
      <c r="E16" s="3"/>
      <c r="F16" s="3"/>
    </row>
    <row r="17" spans="1:6" ht="13.5" customHeight="1" x14ac:dyDescent="0.2">
      <c r="A17" s="14" t="s">
        <v>79</v>
      </c>
      <c r="B17" s="3">
        <v>0</v>
      </c>
      <c r="C17" s="3">
        <v>1</v>
      </c>
      <c r="D17" s="3">
        <v>0</v>
      </c>
      <c r="E17" s="3"/>
      <c r="F17" s="3"/>
    </row>
    <row r="18" spans="1:6" ht="13.5" customHeight="1" x14ac:dyDescent="0.2">
      <c r="A18" s="14" t="s">
        <v>82</v>
      </c>
      <c r="B18" s="3">
        <v>0</v>
      </c>
      <c r="C18" s="3">
        <v>1</v>
      </c>
      <c r="D18" s="3">
        <v>0</v>
      </c>
      <c r="E18" s="3"/>
      <c r="F18" s="3"/>
    </row>
    <row r="19" spans="1:6" ht="13.5" customHeight="1" x14ac:dyDescent="0.2">
      <c r="A19" s="14" t="s">
        <v>85</v>
      </c>
      <c r="B19" s="3">
        <v>0</v>
      </c>
      <c r="C19" s="3">
        <v>1</v>
      </c>
      <c r="D19" s="3">
        <v>0</v>
      </c>
      <c r="E19" s="3"/>
      <c r="F19" s="3"/>
    </row>
    <row r="20" spans="1:6" ht="13.5" customHeight="1" x14ac:dyDescent="0.2">
      <c r="A20" s="14" t="s">
        <v>87</v>
      </c>
      <c r="B20" s="3">
        <v>0</v>
      </c>
      <c r="C20" s="3">
        <v>1</v>
      </c>
      <c r="D20" s="3">
        <v>0</v>
      </c>
      <c r="E20" s="3"/>
      <c r="F20" s="3"/>
    </row>
    <row r="21" spans="1:6" ht="13.5" customHeight="1" x14ac:dyDescent="0.2">
      <c r="A21" s="22" t="s">
        <v>88</v>
      </c>
      <c r="B21" s="3">
        <v>0</v>
      </c>
      <c r="C21" s="3">
        <v>1</v>
      </c>
      <c r="D21" s="3">
        <v>0</v>
      </c>
      <c r="E21" s="3"/>
      <c r="F21" s="3"/>
    </row>
    <row r="22" spans="1:6" ht="13.5" customHeight="1" x14ac:dyDescent="0.2">
      <c r="A22" s="22" t="s">
        <v>295</v>
      </c>
      <c r="B22" s="3">
        <v>0</v>
      </c>
      <c r="C22" s="3">
        <v>1</v>
      </c>
      <c r="D22" s="3">
        <v>0</v>
      </c>
      <c r="E22" s="3"/>
      <c r="F22" s="3"/>
    </row>
    <row r="23" spans="1:6" ht="13.5" customHeight="1" x14ac:dyDescent="0.2">
      <c r="A23" s="22" t="s">
        <v>266</v>
      </c>
      <c r="B23" s="3">
        <v>0</v>
      </c>
      <c r="C23" s="3">
        <v>1</v>
      </c>
      <c r="D23" s="3">
        <v>0</v>
      </c>
      <c r="E23" s="3"/>
      <c r="F23" s="3"/>
    </row>
    <row r="24" spans="1:6" ht="13.5" customHeight="1" x14ac:dyDescent="0.2">
      <c r="A24" s="23" t="s">
        <v>296</v>
      </c>
      <c r="B24" s="3">
        <v>0</v>
      </c>
      <c r="C24" s="3">
        <v>1</v>
      </c>
      <c r="D24" s="3">
        <v>0</v>
      </c>
      <c r="E24" s="3"/>
      <c r="F24" s="3"/>
    </row>
    <row r="25" spans="1:6" ht="13.5" customHeight="1" x14ac:dyDescent="0.2">
      <c r="A25" s="23" t="s">
        <v>297</v>
      </c>
      <c r="B25" s="3">
        <v>0</v>
      </c>
      <c r="C25" s="3">
        <v>0</v>
      </c>
      <c r="D25" s="3">
        <v>0</v>
      </c>
      <c r="E25" s="3"/>
      <c r="F25" s="3"/>
    </row>
    <row r="26" spans="1:6" ht="13.5" customHeight="1" x14ac:dyDescent="0.2">
      <c r="A26" s="23" t="s">
        <v>283</v>
      </c>
      <c r="B26" s="3">
        <v>0</v>
      </c>
      <c r="C26" s="3">
        <v>1</v>
      </c>
      <c r="D26" s="3">
        <v>0</v>
      </c>
      <c r="E26" s="3"/>
      <c r="F26" s="3"/>
    </row>
    <row r="27" spans="1:6" ht="13.5" customHeight="1" x14ac:dyDescent="0.2">
      <c r="A27" s="23" t="s">
        <v>282</v>
      </c>
      <c r="B27" s="3">
        <v>0</v>
      </c>
      <c r="C27" s="3">
        <v>1</v>
      </c>
      <c r="D27" s="3">
        <v>0</v>
      </c>
      <c r="E27" s="3"/>
      <c r="F27" s="3"/>
    </row>
    <row r="28" spans="1:6" ht="13.5" customHeight="1" x14ac:dyDescent="0.2">
      <c r="A28" s="24" t="s">
        <v>298</v>
      </c>
      <c r="B28" s="3">
        <v>1</v>
      </c>
      <c r="C28" s="3">
        <v>1</v>
      </c>
      <c r="D28" s="3">
        <v>1</v>
      </c>
      <c r="E28" s="3"/>
      <c r="F28" s="3"/>
    </row>
    <row r="29" spans="1:6" ht="13.5" customHeight="1" x14ac:dyDescent="0.2">
      <c r="A29" s="24" t="s">
        <v>299</v>
      </c>
      <c r="B29" s="3">
        <v>1</v>
      </c>
      <c r="C29" s="3">
        <v>0</v>
      </c>
      <c r="D29" s="3">
        <v>1</v>
      </c>
      <c r="E29" s="3"/>
      <c r="F29" s="3"/>
    </row>
    <row r="30" spans="1:6" ht="13.5" customHeight="1" x14ac:dyDescent="0.2">
      <c r="A30" s="24" t="s">
        <v>300</v>
      </c>
      <c r="B30" s="3">
        <v>1</v>
      </c>
      <c r="C30" s="3">
        <v>1</v>
      </c>
      <c r="D30" s="3">
        <v>0</v>
      </c>
      <c r="E30" s="3"/>
      <c r="F30" s="3"/>
    </row>
    <row r="31" spans="1:6" ht="13.5" customHeight="1" x14ac:dyDescent="0.2">
      <c r="A31" s="24" t="s">
        <v>301</v>
      </c>
      <c r="B31" s="3">
        <v>1</v>
      </c>
      <c r="C31" s="3">
        <v>1</v>
      </c>
      <c r="D31" s="3">
        <v>1</v>
      </c>
      <c r="E31" s="3"/>
      <c r="F31" s="3"/>
    </row>
    <row r="32" spans="1:6" ht="13.5" customHeight="1" x14ac:dyDescent="0.2">
      <c r="A32" s="24" t="s">
        <v>302</v>
      </c>
      <c r="B32" s="3">
        <v>1</v>
      </c>
      <c r="C32" s="3">
        <v>1</v>
      </c>
      <c r="D32" s="3">
        <v>1</v>
      </c>
      <c r="E32" s="3"/>
      <c r="F32" s="3"/>
    </row>
    <row r="33" spans="1:6" ht="13.5" customHeight="1" x14ac:dyDescent="0.2">
      <c r="A33" s="24" t="s">
        <v>303</v>
      </c>
      <c r="B33" s="3">
        <v>1</v>
      </c>
      <c r="C33" s="3">
        <v>0</v>
      </c>
      <c r="D33" s="3">
        <v>1</v>
      </c>
      <c r="E33" s="3"/>
      <c r="F33" s="3"/>
    </row>
    <row r="34" spans="1:6" ht="13.5" customHeight="1" x14ac:dyDescent="0.2">
      <c r="A34" s="25" t="s">
        <v>304</v>
      </c>
      <c r="B34" s="3">
        <v>1</v>
      </c>
      <c r="C34" s="3">
        <v>1</v>
      </c>
      <c r="D34" s="3">
        <v>1</v>
      </c>
      <c r="E34" s="3"/>
      <c r="F34" s="3"/>
    </row>
    <row r="35" spans="1:6" ht="13.5" customHeight="1" x14ac:dyDescent="0.2">
      <c r="A35" s="25" t="s">
        <v>305</v>
      </c>
      <c r="B35" s="3"/>
      <c r="C35" s="3"/>
      <c r="D35" s="3"/>
      <c r="E35" s="3"/>
      <c r="F35" s="3"/>
    </row>
    <row r="36" spans="1:6" ht="13.5" customHeight="1" x14ac:dyDescent="0.2">
      <c r="A36" s="25" t="s">
        <v>306</v>
      </c>
      <c r="B36" s="3"/>
      <c r="C36" s="3"/>
      <c r="D36" s="3"/>
      <c r="E36" s="3"/>
      <c r="F36" s="3"/>
    </row>
    <row r="37" spans="1:6" ht="13.5" customHeight="1" x14ac:dyDescent="0.2">
      <c r="A37" s="25" t="s">
        <v>307</v>
      </c>
      <c r="B37" s="3"/>
      <c r="C37" s="3"/>
      <c r="D37" s="3"/>
      <c r="E37" s="3"/>
      <c r="F37" s="3"/>
    </row>
    <row r="38" spans="1:6" ht="13.5" customHeight="1" x14ac:dyDescent="0.2">
      <c r="A38" s="25" t="s">
        <v>308</v>
      </c>
      <c r="B38" s="3"/>
      <c r="C38" s="3"/>
      <c r="D38" s="3"/>
      <c r="E38" s="3"/>
      <c r="F38" s="3"/>
    </row>
    <row r="39" spans="1:6" ht="13.5" customHeight="1" x14ac:dyDescent="0.2">
      <c r="A39" s="25" t="s">
        <v>309</v>
      </c>
      <c r="B39" s="3"/>
      <c r="C39" s="3"/>
      <c r="D39" s="3"/>
      <c r="E39" s="3"/>
      <c r="F39" s="3"/>
    </row>
    <row r="40" spans="1:6" ht="13.5" customHeight="1" x14ac:dyDescent="0.2">
      <c r="A40" s="25" t="s">
        <v>310</v>
      </c>
      <c r="B40" s="3"/>
      <c r="C40" s="3"/>
      <c r="D40" s="3"/>
      <c r="E40" s="3"/>
      <c r="F40" s="3"/>
    </row>
    <row r="41" spans="1:6" ht="13.5" customHeight="1" x14ac:dyDescent="0.2">
      <c r="A41" s="25" t="s">
        <v>311</v>
      </c>
      <c r="B41" s="3"/>
      <c r="C41" s="3"/>
      <c r="D41" s="3"/>
      <c r="E41" s="3"/>
      <c r="F41" s="3"/>
    </row>
    <row r="42" spans="1:6" ht="13.5" customHeight="1" x14ac:dyDescent="0.2">
      <c r="A42" s="25" t="s">
        <v>312</v>
      </c>
      <c r="B42" s="3"/>
      <c r="C42" s="3"/>
      <c r="D42" s="3"/>
      <c r="E42" s="3"/>
      <c r="F42" s="3"/>
    </row>
    <row r="43" spans="1:6" ht="13.5" customHeight="1" x14ac:dyDescent="0.2">
      <c r="A43" s="25"/>
      <c r="B43" s="3"/>
      <c r="C43" s="3"/>
      <c r="D43" s="3"/>
      <c r="E43" s="3"/>
      <c r="F43" s="3"/>
    </row>
    <row r="44" spans="1:6" ht="13.5" customHeight="1" x14ac:dyDescent="0.2">
      <c r="A44" s="35" t="s">
        <v>395</v>
      </c>
      <c r="B44" s="3"/>
      <c r="C44" s="3"/>
      <c r="D44" s="3"/>
      <c r="E44" s="3"/>
      <c r="F44" s="3"/>
    </row>
    <row r="45" spans="1:6" ht="13.5" customHeight="1" x14ac:dyDescent="0.2">
      <c r="A45" s="35" t="s">
        <v>485</v>
      </c>
      <c r="B45" s="3"/>
      <c r="C45" s="3"/>
      <c r="D45" s="3"/>
      <c r="E45" s="3"/>
      <c r="F45" s="3"/>
    </row>
    <row r="46" spans="1:6" ht="13.5" customHeight="1" x14ac:dyDescent="0.2">
      <c r="A46" s="35" t="s">
        <v>486</v>
      </c>
      <c r="B46" s="3"/>
      <c r="C46" s="3"/>
      <c r="D46" s="3"/>
      <c r="E46" s="3"/>
      <c r="F46" s="3"/>
    </row>
    <row r="47" spans="1:6" ht="13.5" customHeight="1" x14ac:dyDescent="0.2">
      <c r="A47" s="35" t="s">
        <v>487</v>
      </c>
      <c r="B47" s="3"/>
      <c r="C47" s="3"/>
      <c r="D47" s="3"/>
      <c r="E47" s="3"/>
      <c r="F47" s="3"/>
    </row>
    <row r="48" spans="1:6" ht="13.5" customHeight="1" x14ac:dyDescent="0.2">
      <c r="A48" s="35" t="s">
        <v>488</v>
      </c>
      <c r="B48" s="3"/>
      <c r="C48" s="3"/>
      <c r="D48" s="3"/>
      <c r="E48" s="3"/>
      <c r="F48" s="3"/>
    </row>
    <row r="49" spans="1:6" ht="13.5" customHeight="1" x14ac:dyDescent="0.2">
      <c r="A49" s="35" t="s">
        <v>489</v>
      </c>
      <c r="B49" s="3"/>
      <c r="C49" s="3"/>
      <c r="D49" s="3"/>
      <c r="E49" s="3"/>
      <c r="F49" s="3"/>
    </row>
    <row r="50" spans="1:6" ht="13.5" customHeight="1" x14ac:dyDescent="0.2">
      <c r="A50" s="35"/>
      <c r="B50" s="3"/>
      <c r="C50" s="3"/>
      <c r="D50" s="3"/>
      <c r="E50" s="3"/>
      <c r="F50" s="3"/>
    </row>
    <row r="51" spans="1:6" ht="13.5" customHeight="1" x14ac:dyDescent="0.2">
      <c r="A51" s="37" t="s">
        <v>423</v>
      </c>
      <c r="B51" s="3"/>
      <c r="C51" s="3"/>
      <c r="D51" s="3"/>
      <c r="E51" s="3"/>
      <c r="F51" s="3"/>
    </row>
    <row r="52" spans="1:6" ht="13.5" customHeight="1" x14ac:dyDescent="0.2">
      <c r="A52" s="37" t="s">
        <v>424</v>
      </c>
      <c r="B52" s="3"/>
      <c r="C52" s="3"/>
      <c r="D52" s="3"/>
      <c r="E52" s="3"/>
      <c r="F52" s="3"/>
    </row>
    <row r="53" spans="1:6" ht="13.5" customHeight="1" x14ac:dyDescent="0.2">
      <c r="A53" s="37" t="s">
        <v>490</v>
      </c>
      <c r="B53" s="3"/>
      <c r="C53" s="3"/>
      <c r="D53" s="3"/>
      <c r="E53" s="3"/>
      <c r="F53" s="3"/>
    </row>
    <row r="54" spans="1:6" ht="13.5" customHeight="1" x14ac:dyDescent="0.2">
      <c r="A54" s="37" t="s">
        <v>491</v>
      </c>
      <c r="B54" s="3"/>
      <c r="C54" s="3"/>
      <c r="D54" s="3"/>
      <c r="E54" s="3"/>
      <c r="F54" s="3"/>
    </row>
    <row r="55" spans="1:6" ht="13.5" customHeight="1" x14ac:dyDescent="0.2">
      <c r="A55" s="37" t="s">
        <v>492</v>
      </c>
      <c r="B55" s="3"/>
      <c r="C55" s="3"/>
      <c r="D55" s="3"/>
      <c r="E55" s="3"/>
      <c r="F55" s="3"/>
    </row>
    <row r="56" spans="1:6" ht="13.5" customHeight="1" x14ac:dyDescent="0.2">
      <c r="A56" s="37" t="s">
        <v>493</v>
      </c>
      <c r="B56" s="3"/>
      <c r="C56" s="3"/>
      <c r="D56" s="3"/>
      <c r="E56" s="3"/>
      <c r="F56" s="3"/>
    </row>
    <row r="57" spans="1:6" ht="13.5" customHeight="1" x14ac:dyDescent="0.2">
      <c r="A57" s="37"/>
      <c r="B57" s="3"/>
      <c r="C57" s="3"/>
      <c r="D57" s="3"/>
      <c r="E57" s="3"/>
      <c r="F57" s="3"/>
    </row>
    <row r="58" spans="1:6" ht="13.5" customHeight="1" x14ac:dyDescent="0.2">
      <c r="A58" s="12" t="s">
        <v>438</v>
      </c>
      <c r="B58" s="3"/>
      <c r="C58" s="3"/>
      <c r="D58" s="3"/>
      <c r="E58" s="3"/>
      <c r="F58" s="3"/>
    </row>
    <row r="59" spans="1:6" ht="13.5" customHeight="1" x14ac:dyDescent="0.2">
      <c r="A59" s="12" t="s">
        <v>439</v>
      </c>
      <c r="B59" s="3"/>
      <c r="C59" s="3"/>
      <c r="D59" s="3"/>
      <c r="E59" s="3"/>
      <c r="F59" s="3"/>
    </row>
    <row r="60" spans="1:6" ht="13.5" customHeight="1" x14ac:dyDescent="0.2">
      <c r="A60" s="12" t="s">
        <v>494</v>
      </c>
      <c r="B60" s="3"/>
      <c r="C60" s="3"/>
      <c r="D60" s="3"/>
      <c r="E60" s="3"/>
      <c r="F60" s="3"/>
    </row>
    <row r="61" spans="1:6" ht="13.5" customHeight="1" x14ac:dyDescent="0.2">
      <c r="A61" s="12" t="s">
        <v>495</v>
      </c>
      <c r="B61" s="3"/>
      <c r="C61" s="3"/>
      <c r="D61" s="3"/>
      <c r="E61" s="3"/>
      <c r="F61" s="3"/>
    </row>
    <row r="62" spans="1:6" ht="13.5" customHeight="1" x14ac:dyDescent="0.2">
      <c r="A62" s="12" t="s">
        <v>496</v>
      </c>
      <c r="B62" s="3"/>
      <c r="C62" s="3"/>
      <c r="D62" s="3"/>
      <c r="E62" s="3"/>
      <c r="F62" s="3"/>
    </row>
    <row r="63" spans="1:6" ht="13.5" customHeight="1" x14ac:dyDescent="0.2">
      <c r="A63" s="12" t="s">
        <v>442</v>
      </c>
      <c r="B63" s="3"/>
      <c r="C63" s="3"/>
      <c r="D63" s="3"/>
      <c r="E63" s="3"/>
      <c r="F63" s="3"/>
    </row>
    <row r="64" spans="1:6" ht="13.5" customHeight="1" x14ac:dyDescent="0.2">
      <c r="A64" s="12" t="s">
        <v>497</v>
      </c>
      <c r="B64" s="3"/>
      <c r="C64" s="3"/>
      <c r="D64" s="3"/>
      <c r="E64" s="3"/>
      <c r="F64" s="3"/>
    </row>
    <row r="65" spans="1:6" ht="13.5" customHeight="1" x14ac:dyDescent="0.2">
      <c r="A65" s="12" t="s">
        <v>444</v>
      </c>
      <c r="B65" s="3"/>
      <c r="C65" s="3"/>
      <c r="D65" s="3"/>
      <c r="E65" s="3"/>
      <c r="F65" s="3"/>
    </row>
    <row r="66" spans="1:6" ht="13.5" customHeight="1" x14ac:dyDescent="0.2">
      <c r="A66" s="12"/>
      <c r="B66" s="3"/>
      <c r="C66" s="3"/>
      <c r="D66" s="3"/>
      <c r="E66" s="3"/>
      <c r="F66" s="3"/>
    </row>
    <row r="67" spans="1:6" ht="13.5" customHeight="1" x14ac:dyDescent="0.2">
      <c r="A67" s="38" t="s">
        <v>498</v>
      </c>
      <c r="B67" s="3"/>
      <c r="C67" s="3"/>
      <c r="D67" s="3"/>
      <c r="E67" s="3"/>
      <c r="F67" s="3"/>
    </row>
    <row r="68" spans="1:6" ht="13.5" customHeight="1" x14ac:dyDescent="0.2">
      <c r="A68" s="38" t="s">
        <v>499</v>
      </c>
      <c r="B68" s="3"/>
      <c r="C68" s="3"/>
      <c r="D68" s="3"/>
      <c r="E68" s="3"/>
      <c r="F68" s="3"/>
    </row>
    <row r="69" spans="1:6" ht="13.5" customHeight="1" x14ac:dyDescent="0.2">
      <c r="A69" s="38" t="s">
        <v>500</v>
      </c>
      <c r="B69" s="3"/>
      <c r="C69" s="3"/>
      <c r="D69" s="3"/>
      <c r="E69" s="3"/>
      <c r="F69" s="3"/>
    </row>
    <row r="70" spans="1:6" ht="13.5" customHeight="1" x14ac:dyDescent="0.2">
      <c r="A70" s="38" t="s">
        <v>501</v>
      </c>
      <c r="B70" s="3"/>
      <c r="C70" s="3"/>
      <c r="D70" s="3"/>
      <c r="E70" s="3"/>
      <c r="F70" s="3"/>
    </row>
    <row r="71" spans="1:6" ht="13.5" customHeight="1" x14ac:dyDescent="0.2">
      <c r="A71" s="38" t="s">
        <v>502</v>
      </c>
      <c r="B71" s="3"/>
      <c r="C71" s="3"/>
      <c r="D71" s="3"/>
      <c r="E71" s="3"/>
      <c r="F71" s="3"/>
    </row>
    <row r="72" spans="1:6" ht="13.5" customHeight="1" x14ac:dyDescent="0.2">
      <c r="A72" s="38"/>
      <c r="B72" s="3"/>
      <c r="C72" s="3"/>
      <c r="D72" s="3"/>
      <c r="E72" s="3"/>
      <c r="F72" s="3"/>
    </row>
    <row r="73" spans="1:6" ht="13.5" customHeight="1" x14ac:dyDescent="0.2">
      <c r="A73" s="3"/>
      <c r="B73" s="3"/>
      <c r="C73" s="3"/>
      <c r="D73" s="3"/>
      <c r="E73" s="3"/>
      <c r="F73" s="3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K33"/>
  <sheetViews>
    <sheetView workbookViewId="0"/>
  </sheetViews>
  <sheetFormatPr defaultColWidth="14.42578125" defaultRowHeight="12.75" customHeight="1" x14ac:dyDescent="0.2"/>
  <cols>
    <col min="1" max="11" width="8.85546875" customWidth="1"/>
  </cols>
  <sheetData>
    <row r="1" spans="1:11" ht="13.5" customHeight="1" x14ac:dyDescent="0.2">
      <c r="A1" s="13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ht="13.5" customHeight="1" x14ac:dyDescent="0.2">
      <c r="A2" s="1">
        <v>0</v>
      </c>
      <c r="B2" s="3" t="s">
        <v>35</v>
      </c>
      <c r="C2" s="3"/>
      <c r="D2" s="3"/>
      <c r="E2" s="3"/>
      <c r="F2" s="3"/>
      <c r="G2" s="3"/>
      <c r="H2" s="3"/>
      <c r="I2" s="3"/>
      <c r="J2" s="3"/>
      <c r="K2" s="3"/>
    </row>
    <row r="3" spans="1:11" ht="13.5" customHeight="1" x14ac:dyDescent="0.2">
      <c r="A3" s="1">
        <v>1</v>
      </c>
      <c r="B3" s="3" t="s">
        <v>64</v>
      </c>
      <c r="C3" s="3"/>
      <c r="D3" s="3" t="s">
        <v>65</v>
      </c>
      <c r="E3" s="3"/>
      <c r="F3" s="3" t="s">
        <v>66</v>
      </c>
      <c r="G3" s="3"/>
      <c r="H3" s="3" t="s">
        <v>67</v>
      </c>
      <c r="I3" s="3"/>
      <c r="J3" s="3"/>
      <c r="K3" s="3"/>
    </row>
    <row r="4" spans="1:11" ht="13.5" customHeight="1" x14ac:dyDescent="0.2">
      <c r="A4" s="1">
        <v>2</v>
      </c>
      <c r="B4" s="3" t="s">
        <v>68</v>
      </c>
      <c r="C4" s="3"/>
      <c r="D4" s="3" t="s">
        <v>69</v>
      </c>
      <c r="E4" s="3"/>
      <c r="F4" s="3" t="s">
        <v>51</v>
      </c>
      <c r="G4" s="3"/>
      <c r="H4" s="3" t="s">
        <v>70</v>
      </c>
      <c r="I4" s="3"/>
      <c r="J4" s="3"/>
      <c r="K4" s="3"/>
    </row>
    <row r="5" spans="1:11" ht="13.5" customHeight="1" x14ac:dyDescent="0.2">
      <c r="A5" s="1">
        <v>3</v>
      </c>
      <c r="B5" s="3" t="s">
        <v>71</v>
      </c>
      <c r="C5" s="3"/>
      <c r="D5" s="3" t="s">
        <v>72</v>
      </c>
      <c r="E5" s="3"/>
      <c r="F5" s="3" t="s">
        <v>73</v>
      </c>
      <c r="G5" s="3"/>
      <c r="H5" s="3" t="s">
        <v>74</v>
      </c>
      <c r="I5" s="3"/>
      <c r="J5" s="3"/>
      <c r="K5" s="3"/>
    </row>
    <row r="6" spans="1:11" ht="13.5" customHeight="1" x14ac:dyDescent="0.2">
      <c r="A6" s="1">
        <v>4</v>
      </c>
      <c r="B6" s="3" t="s">
        <v>53</v>
      </c>
      <c r="C6" s="3"/>
      <c r="D6" s="3"/>
      <c r="E6" s="3"/>
      <c r="F6" s="3" t="s">
        <v>76</v>
      </c>
      <c r="G6" s="3"/>
      <c r="H6" s="3" t="s">
        <v>77</v>
      </c>
      <c r="I6" s="3"/>
      <c r="J6" s="3"/>
      <c r="K6" s="3"/>
    </row>
    <row r="7" spans="1:11" ht="13.5" customHeight="1" x14ac:dyDescent="0.2">
      <c r="A7" s="1">
        <v>5</v>
      </c>
      <c r="B7" s="3" t="s">
        <v>56</v>
      </c>
      <c r="C7" s="3"/>
      <c r="D7" s="3"/>
      <c r="E7" s="3"/>
      <c r="F7" s="3" t="s">
        <v>80</v>
      </c>
      <c r="G7" s="3"/>
      <c r="H7" s="3" t="s">
        <v>52</v>
      </c>
      <c r="I7" s="3"/>
      <c r="J7" s="3"/>
      <c r="K7" s="3"/>
    </row>
    <row r="8" spans="1:11" ht="13.5" customHeight="1" x14ac:dyDescent="0.2">
      <c r="A8" s="1">
        <v>6</v>
      </c>
      <c r="B8" s="3"/>
      <c r="C8" s="3"/>
      <c r="D8" s="3"/>
      <c r="E8" s="3"/>
      <c r="F8" s="3" t="s">
        <v>81</v>
      </c>
      <c r="G8" s="3"/>
      <c r="H8" s="3" t="s">
        <v>54</v>
      </c>
      <c r="I8" s="3"/>
      <c r="J8" s="3"/>
      <c r="K8" s="3"/>
    </row>
    <row r="9" spans="1:11" ht="13.5" customHeight="1" x14ac:dyDescent="0.2">
      <c r="A9" s="1">
        <v>7</v>
      </c>
      <c r="B9" s="3"/>
      <c r="C9" s="3"/>
      <c r="D9" s="3"/>
      <c r="E9" s="3"/>
      <c r="F9" s="3" t="s">
        <v>83</v>
      </c>
      <c r="G9" s="3"/>
      <c r="H9" s="3" t="s">
        <v>84</v>
      </c>
      <c r="I9" s="3"/>
      <c r="J9" s="3"/>
      <c r="K9" s="3"/>
    </row>
    <row r="10" spans="1:11" ht="13.5" customHeight="1" x14ac:dyDescent="0.2">
      <c r="A10" s="1">
        <v>8</v>
      </c>
      <c r="B10" s="3"/>
      <c r="C10" s="3"/>
      <c r="D10" s="3"/>
      <c r="E10" s="3"/>
      <c r="F10" s="3" t="s">
        <v>86</v>
      </c>
      <c r="G10" s="3"/>
      <c r="H10" s="3"/>
      <c r="I10" s="3"/>
      <c r="J10" s="3"/>
      <c r="K10" s="3"/>
    </row>
    <row r="11" spans="1:11" ht="13.5" customHeight="1" x14ac:dyDescent="0.2">
      <c r="A11" s="1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3.5" customHeight="1" x14ac:dyDescent="0.2">
      <c r="A12" s="1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3.5" customHeight="1" x14ac:dyDescent="0.2">
      <c r="A13" s="1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3.5" customHeight="1" x14ac:dyDescent="0.2">
      <c r="A14" s="1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3.5" customHeight="1" x14ac:dyDescent="0.2">
      <c r="A15" s="1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3.5" customHeight="1" x14ac:dyDescent="0.2">
      <c r="A16" s="1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3.5" customHeight="1" x14ac:dyDescent="0.2">
      <c r="A17" s="1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3.5" customHeight="1" x14ac:dyDescent="0.2">
      <c r="A18" s="1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3.5" customHeight="1" x14ac:dyDescent="0.2">
      <c r="A19" s="1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3.5" customHeight="1" x14ac:dyDescent="0.2">
      <c r="A20" s="1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3.5" customHeight="1" x14ac:dyDescent="0.2">
      <c r="A21" s="1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3.5" customHeight="1" x14ac:dyDescent="0.2">
      <c r="A22" s="1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3.5" customHeight="1" x14ac:dyDescent="0.2">
      <c r="A23" s="1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3.5" customHeight="1" x14ac:dyDescent="0.2">
      <c r="A24" s="1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3.5" customHeight="1" x14ac:dyDescent="0.2">
      <c r="A25" s="1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3.5" customHeight="1" x14ac:dyDescent="0.2">
      <c r="A26" s="1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3.5" customHeight="1" x14ac:dyDescent="0.2">
      <c r="A27" s="1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3.5" customHeight="1" x14ac:dyDescent="0.2">
      <c r="A28" s="1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 customHeight="1" x14ac:dyDescent="0.2">
      <c r="A29" s="1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3.5" customHeight="1" x14ac:dyDescent="0.2">
      <c r="A30" s="1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3.5" customHeight="1" x14ac:dyDescent="0.2">
      <c r="A31" s="1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customHeight="1" x14ac:dyDescent="0.2">
      <c r="A32" s="1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customHeight="1" x14ac:dyDescent="0.2">
      <c r="A33" s="1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数据评估(新)</vt:lpstr>
      <vt:lpstr>DPS Calculator</vt:lpstr>
      <vt:lpstr>急速公式</vt:lpstr>
      <vt:lpstr>职业使用属性</vt:lpstr>
      <vt:lpstr>单位DPS统计</vt:lpstr>
      <vt:lpstr>名字</vt:lpstr>
      <vt:lpstr>技能初设计</vt:lpstr>
      <vt:lpstr>伤害类型分析</vt:lpstr>
      <vt:lpstr>属性窗口</vt:lpstr>
      <vt:lpstr>BUFF窗口</vt:lpstr>
      <vt:lpstr>仇恨列表</vt:lpstr>
      <vt:lpstr>战斗记录</vt:lpstr>
      <vt:lpstr>实测DPS</vt:lpstr>
      <vt:lpstr>MobInit</vt:lpstr>
      <vt:lpstr>攻击力计算</vt:lpstr>
      <vt:lpstr>圆桌</vt:lpstr>
      <vt:lpstr>技能公式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2015-10-17T06:48:45Z</dcterms:created>
  <dcterms:modified xsi:type="dcterms:W3CDTF">2024-01-03T14:50:56Z</dcterms:modified>
</cp:coreProperties>
</file>