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F0367DA-2286-47E5-9ED1-F4CCB45A27F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G56" i="1" s="1"/>
  <c r="G60" i="1" s="1"/>
  <c r="G64" i="1" s="1"/>
  <c r="L64" i="1"/>
  <c r="K64" i="1"/>
  <c r="J64" i="1"/>
  <c r="I64" i="1"/>
  <c r="H64" i="1"/>
  <c r="L52" i="1"/>
  <c r="K52" i="1"/>
  <c r="J52" i="1"/>
  <c r="I52" i="1"/>
  <c r="H52" i="1"/>
  <c r="H56" i="1" s="1"/>
  <c r="H60" i="1" s="1"/>
  <c r="I56" i="1"/>
  <c r="I60" i="1" s="1"/>
  <c r="J56" i="1"/>
  <c r="J60" i="1" s="1"/>
  <c r="K56" i="1"/>
  <c r="K60" i="1" s="1"/>
  <c r="L56" i="1"/>
  <c r="L60" i="1" s="1"/>
  <c r="G49" i="1"/>
  <c r="H49" i="1"/>
  <c r="I49" i="1"/>
  <c r="H45" i="1"/>
  <c r="I45" i="1"/>
  <c r="J45" i="1"/>
  <c r="K45" i="1"/>
  <c r="L45" i="1"/>
  <c r="G45" i="1"/>
  <c r="P58" i="1"/>
  <c r="H62" i="1"/>
  <c r="I62" i="1"/>
  <c r="J62" i="1"/>
  <c r="K62" i="1"/>
  <c r="L62" i="1"/>
  <c r="G62" i="1"/>
  <c r="H58" i="1"/>
  <c r="I58" i="1"/>
  <c r="J58" i="1"/>
  <c r="K58" i="1"/>
  <c r="L58" i="1"/>
  <c r="G58" i="1"/>
  <c r="H54" i="1"/>
  <c r="I54" i="1"/>
  <c r="J54" i="1"/>
  <c r="K54" i="1"/>
  <c r="L54" i="1"/>
  <c r="G54" i="1"/>
  <c r="H48" i="1"/>
  <c r="I48" i="1"/>
  <c r="J48" i="1"/>
  <c r="K48" i="1"/>
  <c r="L48" i="1"/>
  <c r="G48" i="1"/>
  <c r="L47" i="1"/>
  <c r="K47" i="1"/>
  <c r="J47" i="1"/>
  <c r="I47" i="1"/>
  <c r="H47" i="1"/>
  <c r="G47" i="1"/>
  <c r="H50" i="1" l="1"/>
  <c r="I50" i="1"/>
  <c r="J49" i="1"/>
  <c r="J50" i="1" s="1"/>
  <c r="K49" i="1"/>
  <c r="K50" i="1" s="1"/>
  <c r="L49" i="1"/>
  <c r="L50" i="1" s="1"/>
  <c r="G50" i="1"/>
  <c r="D46" i="1"/>
  <c r="L46" i="1"/>
  <c r="K46" i="1"/>
  <c r="H42" i="1"/>
  <c r="I42" i="1"/>
  <c r="J42" i="1"/>
  <c r="K42" i="1"/>
  <c r="L42" i="1"/>
  <c r="G42" i="1"/>
  <c r="P40" i="1"/>
  <c r="Q40" i="1"/>
  <c r="R40" i="1"/>
  <c r="S40" i="1"/>
  <c r="T40" i="1"/>
  <c r="O40" i="1"/>
  <c r="M64" i="1" l="1"/>
  <c r="N64" i="1" s="1"/>
  <c r="K41" i="1"/>
  <c r="L41" i="1" l="1"/>
  <c r="E5" i="1" l="1"/>
  <c r="F5" i="1"/>
  <c r="G5" i="1"/>
  <c r="H5" i="1"/>
  <c r="I5" i="1"/>
  <c r="J5" i="1"/>
  <c r="K5" i="1"/>
  <c r="L5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E35" i="1"/>
  <c r="F35" i="1"/>
  <c r="G35" i="1"/>
  <c r="H35" i="1"/>
  <c r="I35" i="1"/>
  <c r="J35" i="1"/>
  <c r="K35" i="1"/>
  <c r="D35" i="1"/>
  <c r="D29" i="1"/>
  <c r="D23" i="1"/>
  <c r="D17" i="1"/>
  <c r="D11" i="1"/>
  <c r="D5" i="1"/>
</calcChain>
</file>

<file path=xl/sharedStrings.xml><?xml version="1.0" encoding="utf-8"?>
<sst xmlns="http://schemas.openxmlformats.org/spreadsheetml/2006/main" count="15" uniqueCount="15">
  <si>
    <t>e</t>
  </si>
  <si>
    <t>v</t>
  </si>
  <si>
    <t>theta</t>
  </si>
  <si>
    <t>theta c.</t>
  </si>
  <si>
    <t>in rad</t>
  </si>
  <si>
    <t>h in eV*s</t>
  </si>
  <si>
    <t>h in j*s</t>
  </si>
  <si>
    <t>std of theta</t>
  </si>
  <si>
    <t>lambda</t>
  </si>
  <si>
    <t>std lambda</t>
  </si>
  <si>
    <t>nu</t>
  </si>
  <si>
    <t>std nu</t>
  </si>
  <si>
    <t>V in joule</t>
  </si>
  <si>
    <t>resulting std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</si>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</sst>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 vs V applied</a:t>
            </a:r>
          </a:p>
        </c:rich>
      </c:tx>
      <c:layout>
        <c:manualLayout>
          <c:xMode val="edge"/>
          <c:yMode val="edge"/>
          <c:x val="0.43584796737781012"/>
          <c:y val="4.16667352855120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645844269466316"/>
                  <c:y val="4.151392534266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Sayfa1!$G$58:$L$58</c:f>
              <c:numCache>
                <c:formatCode>General</c:formatCode>
                <c:ptCount val="6"/>
                <c:pt idx="0">
                  <c:v>3.7374341262642785E+18</c:v>
                </c:pt>
                <c:pt idx="1">
                  <c:v>4.6291128073008527E+18</c:v>
                </c:pt>
                <c:pt idx="2">
                  <c:v>5.2615976976189819E+18</c:v>
                </c:pt>
                <c:pt idx="3">
                  <c:v>5.9340747926639012E+18</c:v>
                </c:pt>
                <c:pt idx="4">
                  <c:v>6.7642970943494175E+18</c:v>
                </c:pt>
                <c:pt idx="5">
                  <c:v>7.4023852667719332E+18</c:v>
                </c:pt>
              </c:numCache>
            </c:numRef>
          </c:xVal>
          <c:yVal>
            <c:numRef>
              <c:f>Sayfa1!$G$45:$L$45</c:f>
              <c:numCache>
                <c:formatCode>General</c:formatCode>
                <c:ptCount val="6"/>
                <c:pt idx="0">
                  <c:v>2.4032647499999999E-15</c:v>
                </c:pt>
                <c:pt idx="1">
                  <c:v>2.8839176999999998E-15</c:v>
                </c:pt>
                <c:pt idx="2">
                  <c:v>3.36457065E-15</c:v>
                </c:pt>
                <c:pt idx="3">
                  <c:v>3.8452235999999999E-15</c:v>
                </c:pt>
                <c:pt idx="4">
                  <c:v>4.3258765499999998E-15</c:v>
                </c:pt>
                <c:pt idx="5">
                  <c:v>4.8065294999999997E-15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6F-4C84-A045-E2B6E24EC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197375"/>
        <c:axId val="1162522799"/>
      </c:scatterChart>
      <c:valAx>
        <c:axId val="12901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(1/s)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22799"/>
        <c:crosses val="autoZero"/>
        <c:crossBetween val="midCat"/>
      </c:valAx>
      <c:valAx>
        <c:axId val="11625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1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104776</xdr:colOff>
      <xdr:row>65</xdr:row>
      <xdr:rowOff>147636</xdr:rowOff>
    </xdr:from>
    <xdr:to>
      <xdr:col>15</xdr:col>
      <xdr:colOff>323850</xdr:colOff>
      <xdr:row>86</xdr:row>
      <xdr:rowOff>114300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C0DEC99-79BD-4AF6-AD1D-15752147B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4"/>
  <sheetViews>
    <sheetView tabSelected="1" topLeftCell="A37" workbookViewId="0">
      <selection activeCell="N52" sqref="N52"/>
    </sheetView>
  </sheetViews>
  <sheetFormatPr defaultRowHeight="15" x14ac:dyDescent="0.25"/>
  <cols>
    <col min="7" max="7" width="12" bestFit="1" customWidth="1"/>
    <col min="14" max="14" width="11" bestFit="1" customWidth="1"/>
    <col min="16" max="16" width="12" bestFit="1" customWidth="1"/>
  </cols>
  <sheetData>
    <row r="2" spans="2:26" x14ac:dyDescent="0.25">
      <c r="B2" t="s">
        <v>14</v>
      </c>
    </row>
    <row r="3" spans="2:26" x14ac:dyDescent="0.25">
      <c r="B3">
        <v>15</v>
      </c>
      <c r="D3">
        <v>8.5</v>
      </c>
      <c r="E3">
        <v>8.6</v>
      </c>
      <c r="F3">
        <v>8.6999999999999993</v>
      </c>
      <c r="G3">
        <v>8.8000000000000007</v>
      </c>
      <c r="H3">
        <v>8.9</v>
      </c>
      <c r="I3">
        <v>9</v>
      </c>
      <c r="J3">
        <v>9.1</v>
      </c>
      <c r="K3">
        <v>9.1999999999999993</v>
      </c>
      <c r="L3">
        <v>9.3000000000000007</v>
      </c>
    </row>
    <row r="4" spans="2:26" x14ac:dyDescent="0.25">
      <c r="D4">
        <v>2</v>
      </c>
      <c r="E4">
        <v>3</v>
      </c>
      <c r="F4">
        <v>7</v>
      </c>
      <c r="G4">
        <v>6</v>
      </c>
      <c r="H4">
        <v>6</v>
      </c>
      <c r="I4">
        <v>11</v>
      </c>
      <c r="J4">
        <v>14</v>
      </c>
      <c r="K4">
        <v>16</v>
      </c>
      <c r="L4">
        <v>16</v>
      </c>
    </row>
    <row r="5" spans="2:26" x14ac:dyDescent="0.25">
      <c r="C5" t="s">
        <v>0</v>
      </c>
      <c r="D5">
        <f>SQRT(D4)</f>
        <v>1.4142135623730951</v>
      </c>
      <c r="E5">
        <f t="shared" ref="E5:L5" si="0">SQRT(E4)</f>
        <v>1.7320508075688772</v>
      </c>
      <c r="F5">
        <f t="shared" si="0"/>
        <v>2.6457513110645907</v>
      </c>
      <c r="G5">
        <f t="shared" si="0"/>
        <v>2.4494897427831779</v>
      </c>
      <c r="H5">
        <f t="shared" si="0"/>
        <v>2.4494897427831779</v>
      </c>
      <c r="I5">
        <f t="shared" si="0"/>
        <v>3.3166247903553998</v>
      </c>
      <c r="J5">
        <f t="shared" si="0"/>
        <v>3.7416573867739413</v>
      </c>
      <c r="K5">
        <f t="shared" si="0"/>
        <v>4</v>
      </c>
      <c r="L5">
        <f t="shared" si="0"/>
        <v>4</v>
      </c>
    </row>
    <row r="9" spans="2:26" x14ac:dyDescent="0.25">
      <c r="B9">
        <v>18</v>
      </c>
      <c r="D9">
        <v>7</v>
      </c>
      <c r="E9">
        <v>7.1</v>
      </c>
      <c r="F9">
        <v>7.2</v>
      </c>
      <c r="G9">
        <v>7.3</v>
      </c>
      <c r="H9">
        <v>7.4</v>
      </c>
      <c r="I9">
        <v>7.5</v>
      </c>
      <c r="J9">
        <v>7.6</v>
      </c>
      <c r="K9">
        <v>7.7</v>
      </c>
      <c r="L9">
        <v>7.8</v>
      </c>
      <c r="M9">
        <v>7.9</v>
      </c>
      <c r="N9">
        <v>8</v>
      </c>
      <c r="O9">
        <v>8.1</v>
      </c>
      <c r="P9">
        <v>8.1999999999999993</v>
      </c>
      <c r="Q9">
        <v>8.3000000000000007</v>
      </c>
      <c r="R9">
        <v>8.4</v>
      </c>
      <c r="S9">
        <v>8.5</v>
      </c>
      <c r="T9">
        <v>8.6</v>
      </c>
      <c r="U9">
        <v>8.6999999999999993</v>
      </c>
      <c r="V9">
        <v>8.8000000000000007</v>
      </c>
      <c r="W9">
        <v>8.9</v>
      </c>
      <c r="X9">
        <v>9</v>
      </c>
      <c r="Y9">
        <v>9.1</v>
      </c>
      <c r="Z9">
        <v>9.1999999999999993</v>
      </c>
    </row>
    <row r="10" spans="2:26" x14ac:dyDescent="0.25">
      <c r="D10">
        <v>3</v>
      </c>
      <c r="E10">
        <v>4</v>
      </c>
      <c r="F10">
        <v>4</v>
      </c>
      <c r="G10">
        <v>9</v>
      </c>
      <c r="H10">
        <v>11</v>
      </c>
      <c r="I10">
        <v>12</v>
      </c>
      <c r="J10">
        <v>14</v>
      </c>
      <c r="K10">
        <v>25</v>
      </c>
      <c r="L10">
        <v>23</v>
      </c>
      <c r="M10">
        <v>31</v>
      </c>
      <c r="N10">
        <v>31</v>
      </c>
      <c r="O10">
        <v>32</v>
      </c>
      <c r="P10">
        <v>36</v>
      </c>
      <c r="Q10">
        <v>40</v>
      </c>
      <c r="R10">
        <v>32</v>
      </c>
      <c r="S10">
        <v>46</v>
      </c>
      <c r="T10">
        <v>41</v>
      </c>
      <c r="U10">
        <v>41</v>
      </c>
      <c r="V10">
        <v>40</v>
      </c>
      <c r="W10">
        <v>43</v>
      </c>
      <c r="X10">
        <v>50</v>
      </c>
      <c r="Y10">
        <v>47</v>
      </c>
      <c r="Z10">
        <v>48</v>
      </c>
    </row>
    <row r="11" spans="2:26" x14ac:dyDescent="0.25">
      <c r="D11">
        <f>SQRT(D10)</f>
        <v>1.7320508075688772</v>
      </c>
      <c r="E11">
        <f t="shared" ref="E11:Z11" si="1">SQRT(E10)</f>
        <v>2</v>
      </c>
      <c r="F11">
        <f t="shared" si="1"/>
        <v>2</v>
      </c>
      <c r="G11">
        <f t="shared" si="1"/>
        <v>3</v>
      </c>
      <c r="H11">
        <f t="shared" si="1"/>
        <v>3.3166247903553998</v>
      </c>
      <c r="I11">
        <f t="shared" si="1"/>
        <v>3.4641016151377544</v>
      </c>
      <c r="J11">
        <f t="shared" si="1"/>
        <v>3.7416573867739413</v>
      </c>
      <c r="K11">
        <f t="shared" si="1"/>
        <v>5</v>
      </c>
      <c r="L11">
        <f t="shared" si="1"/>
        <v>4.7958315233127191</v>
      </c>
      <c r="M11">
        <f t="shared" si="1"/>
        <v>5.5677643628300215</v>
      </c>
      <c r="N11">
        <f t="shared" si="1"/>
        <v>5.5677643628300215</v>
      </c>
      <c r="O11">
        <f t="shared" si="1"/>
        <v>5.6568542494923806</v>
      </c>
      <c r="P11">
        <f t="shared" si="1"/>
        <v>6</v>
      </c>
      <c r="Q11">
        <f t="shared" si="1"/>
        <v>6.324555320336759</v>
      </c>
      <c r="R11">
        <f t="shared" si="1"/>
        <v>5.6568542494923806</v>
      </c>
      <c r="S11">
        <f t="shared" si="1"/>
        <v>6.7823299831252681</v>
      </c>
      <c r="T11">
        <f t="shared" si="1"/>
        <v>6.4031242374328485</v>
      </c>
      <c r="U11">
        <f t="shared" si="1"/>
        <v>6.4031242374328485</v>
      </c>
      <c r="V11">
        <f t="shared" si="1"/>
        <v>6.324555320336759</v>
      </c>
      <c r="W11">
        <f t="shared" si="1"/>
        <v>6.5574385243020004</v>
      </c>
      <c r="X11">
        <f t="shared" si="1"/>
        <v>7.0710678118654755</v>
      </c>
      <c r="Y11">
        <f t="shared" si="1"/>
        <v>6.8556546004010439</v>
      </c>
      <c r="Z11">
        <f t="shared" si="1"/>
        <v>6.9282032302755088</v>
      </c>
    </row>
    <row r="15" spans="2:26" x14ac:dyDescent="0.25">
      <c r="B15">
        <v>21</v>
      </c>
      <c r="D15">
        <v>6.1</v>
      </c>
      <c r="E15">
        <v>6.2</v>
      </c>
      <c r="F15">
        <v>6.3</v>
      </c>
      <c r="G15">
        <v>6.4</v>
      </c>
      <c r="H15">
        <v>6.5</v>
      </c>
      <c r="I15">
        <v>6.6</v>
      </c>
      <c r="J15">
        <v>6.7</v>
      </c>
      <c r="K15">
        <v>6.8</v>
      </c>
      <c r="L15">
        <v>6.9</v>
      </c>
      <c r="M15">
        <v>7</v>
      </c>
      <c r="N15">
        <v>7.1</v>
      </c>
      <c r="O15">
        <v>7.2</v>
      </c>
      <c r="P15">
        <v>7.3</v>
      </c>
      <c r="Q15">
        <v>7.4</v>
      </c>
      <c r="R15">
        <v>7.5</v>
      </c>
    </row>
    <row r="16" spans="2:26" x14ac:dyDescent="0.25">
      <c r="D16">
        <v>5</v>
      </c>
      <c r="E16">
        <v>7</v>
      </c>
      <c r="F16">
        <v>9</v>
      </c>
      <c r="G16">
        <v>17</v>
      </c>
      <c r="H16">
        <v>14</v>
      </c>
      <c r="I16">
        <v>20</v>
      </c>
      <c r="J16">
        <v>26</v>
      </c>
      <c r="K16">
        <v>29</v>
      </c>
      <c r="L16">
        <v>36</v>
      </c>
      <c r="M16">
        <v>34</v>
      </c>
      <c r="N16">
        <v>41</v>
      </c>
      <c r="O16">
        <v>42</v>
      </c>
      <c r="P16">
        <v>46</v>
      </c>
      <c r="Q16">
        <v>50</v>
      </c>
      <c r="R16">
        <v>52</v>
      </c>
    </row>
    <row r="17" spans="2:22" x14ac:dyDescent="0.25">
      <c r="D17">
        <f>SQRT(D16)</f>
        <v>2.2360679774997898</v>
      </c>
      <c r="E17">
        <f t="shared" ref="E17:R17" si="2">SQRT(E16)</f>
        <v>2.6457513110645907</v>
      </c>
      <c r="F17">
        <f t="shared" si="2"/>
        <v>3</v>
      </c>
      <c r="G17">
        <f t="shared" si="2"/>
        <v>4.1231056256176606</v>
      </c>
      <c r="H17">
        <f t="shared" si="2"/>
        <v>3.7416573867739413</v>
      </c>
      <c r="I17">
        <f t="shared" si="2"/>
        <v>4.4721359549995796</v>
      </c>
      <c r="J17">
        <f t="shared" si="2"/>
        <v>5.0990195135927845</v>
      </c>
      <c r="K17">
        <f t="shared" si="2"/>
        <v>5.3851648071345037</v>
      </c>
      <c r="L17">
        <f t="shared" si="2"/>
        <v>6</v>
      </c>
      <c r="M17">
        <f t="shared" si="2"/>
        <v>5.8309518948453007</v>
      </c>
      <c r="N17">
        <f t="shared" si="2"/>
        <v>6.4031242374328485</v>
      </c>
      <c r="O17">
        <f t="shared" si="2"/>
        <v>6.4807406984078604</v>
      </c>
      <c r="P17">
        <f t="shared" si="2"/>
        <v>6.7823299831252681</v>
      </c>
      <c r="Q17">
        <f t="shared" si="2"/>
        <v>7.0710678118654755</v>
      </c>
      <c r="R17">
        <f t="shared" si="2"/>
        <v>7.2111025509279782</v>
      </c>
    </row>
    <row r="21" spans="2:22" x14ac:dyDescent="0.25">
      <c r="B21">
        <v>24</v>
      </c>
      <c r="D21">
        <v>5.4</v>
      </c>
      <c r="E21">
        <v>5.5</v>
      </c>
      <c r="F21">
        <v>5.6</v>
      </c>
      <c r="G21">
        <v>5.7</v>
      </c>
      <c r="H21">
        <v>5.8</v>
      </c>
      <c r="I21">
        <v>5.9</v>
      </c>
      <c r="J21">
        <v>6</v>
      </c>
      <c r="K21">
        <v>6.1</v>
      </c>
      <c r="L21">
        <v>6.2</v>
      </c>
      <c r="M21">
        <v>6.3</v>
      </c>
      <c r="N21">
        <v>6.4</v>
      </c>
      <c r="O21">
        <v>6.5</v>
      </c>
      <c r="P21">
        <v>6.6</v>
      </c>
      <c r="Q21">
        <v>6.7</v>
      </c>
      <c r="R21">
        <v>6.8</v>
      </c>
      <c r="S21">
        <v>6.9</v>
      </c>
      <c r="T21">
        <v>7</v>
      </c>
      <c r="U21">
        <v>7.1</v>
      </c>
      <c r="V21">
        <v>7.2</v>
      </c>
    </row>
    <row r="22" spans="2:22" x14ac:dyDescent="0.25">
      <c r="D22">
        <v>9</v>
      </c>
      <c r="E22">
        <v>16</v>
      </c>
      <c r="F22">
        <v>20</v>
      </c>
      <c r="G22">
        <v>22</v>
      </c>
      <c r="H22">
        <v>20</v>
      </c>
      <c r="I22">
        <v>28</v>
      </c>
      <c r="J22">
        <v>30</v>
      </c>
      <c r="K22">
        <v>34</v>
      </c>
      <c r="L22">
        <v>39</v>
      </c>
      <c r="M22">
        <v>47</v>
      </c>
      <c r="N22">
        <v>59</v>
      </c>
      <c r="O22">
        <v>55</v>
      </c>
      <c r="P22">
        <v>64</v>
      </c>
      <c r="Q22">
        <v>64</v>
      </c>
      <c r="R22">
        <v>71</v>
      </c>
      <c r="S22">
        <v>86</v>
      </c>
      <c r="T22">
        <v>82</v>
      </c>
      <c r="U22">
        <v>100</v>
      </c>
      <c r="V22">
        <v>104</v>
      </c>
    </row>
    <row r="23" spans="2:22" x14ac:dyDescent="0.25">
      <c r="D23">
        <f>SQRT(D22)</f>
        <v>3</v>
      </c>
      <c r="E23">
        <f t="shared" ref="E23:V23" si="3">SQRT(E22)</f>
        <v>4</v>
      </c>
      <c r="F23">
        <f t="shared" si="3"/>
        <v>4.4721359549995796</v>
      </c>
      <c r="G23">
        <f t="shared" si="3"/>
        <v>4.6904157598234297</v>
      </c>
      <c r="H23">
        <f t="shared" si="3"/>
        <v>4.4721359549995796</v>
      </c>
      <c r="I23">
        <f t="shared" si="3"/>
        <v>5.2915026221291814</v>
      </c>
      <c r="J23">
        <f t="shared" si="3"/>
        <v>5.4772255750516612</v>
      </c>
      <c r="K23">
        <f t="shared" si="3"/>
        <v>5.8309518948453007</v>
      </c>
      <c r="L23">
        <f t="shared" si="3"/>
        <v>6.2449979983983983</v>
      </c>
      <c r="M23">
        <f t="shared" si="3"/>
        <v>6.8556546004010439</v>
      </c>
      <c r="N23">
        <f t="shared" si="3"/>
        <v>7.6811457478686078</v>
      </c>
      <c r="O23">
        <f t="shared" si="3"/>
        <v>7.416198487095663</v>
      </c>
      <c r="P23">
        <f t="shared" si="3"/>
        <v>8</v>
      </c>
      <c r="Q23">
        <f t="shared" si="3"/>
        <v>8</v>
      </c>
      <c r="R23">
        <f t="shared" si="3"/>
        <v>8.426149773176359</v>
      </c>
      <c r="S23">
        <f t="shared" si="3"/>
        <v>9.2736184954957039</v>
      </c>
      <c r="T23">
        <f t="shared" si="3"/>
        <v>9.0553851381374173</v>
      </c>
      <c r="U23">
        <f t="shared" si="3"/>
        <v>10</v>
      </c>
      <c r="V23">
        <f t="shared" si="3"/>
        <v>10.198039027185569</v>
      </c>
    </row>
    <row r="27" spans="2:22" x14ac:dyDescent="0.25">
      <c r="B27">
        <v>27</v>
      </c>
      <c r="D27">
        <v>5</v>
      </c>
      <c r="E27">
        <v>5.0999999999999996</v>
      </c>
      <c r="F27">
        <v>5.2</v>
      </c>
      <c r="G27">
        <v>5.3</v>
      </c>
      <c r="H27">
        <v>5.4</v>
      </c>
      <c r="I27">
        <v>5.5</v>
      </c>
      <c r="J27">
        <v>5.6</v>
      </c>
      <c r="K27">
        <v>5.7</v>
      </c>
      <c r="L27">
        <v>5.8</v>
      </c>
      <c r="M27">
        <v>5.9</v>
      </c>
      <c r="N27">
        <v>6</v>
      </c>
      <c r="O27">
        <v>6.1</v>
      </c>
      <c r="P27">
        <v>6.2</v>
      </c>
      <c r="Q27">
        <v>6.3</v>
      </c>
      <c r="R27">
        <v>6.4</v>
      </c>
      <c r="S27">
        <v>6.5</v>
      </c>
    </row>
    <row r="28" spans="2:22" x14ac:dyDescent="0.25">
      <c r="D28">
        <v>24</v>
      </c>
      <c r="E28">
        <v>29</v>
      </c>
      <c r="F28">
        <v>32</v>
      </c>
      <c r="G28">
        <v>36</v>
      </c>
      <c r="H28">
        <v>38</v>
      </c>
      <c r="I28">
        <v>44</v>
      </c>
      <c r="J28">
        <v>56</v>
      </c>
      <c r="K28">
        <v>55</v>
      </c>
      <c r="L28">
        <v>67</v>
      </c>
      <c r="M28">
        <v>58</v>
      </c>
      <c r="N28">
        <v>73</v>
      </c>
      <c r="O28">
        <v>76</v>
      </c>
      <c r="P28">
        <v>83</v>
      </c>
      <c r="Q28">
        <v>101</v>
      </c>
      <c r="R28">
        <v>107</v>
      </c>
      <c r="S28">
        <v>109</v>
      </c>
    </row>
    <row r="29" spans="2:22" x14ac:dyDescent="0.25">
      <c r="D29">
        <f>SQRT(D28)</f>
        <v>4.8989794855663558</v>
      </c>
      <c r="E29">
        <f t="shared" ref="E29:S29" si="4">SQRT(E28)</f>
        <v>5.3851648071345037</v>
      </c>
      <c r="F29">
        <f t="shared" si="4"/>
        <v>5.6568542494923806</v>
      </c>
      <c r="G29">
        <f t="shared" si="4"/>
        <v>6</v>
      </c>
      <c r="H29">
        <f t="shared" si="4"/>
        <v>6.164414002968976</v>
      </c>
      <c r="I29">
        <f t="shared" si="4"/>
        <v>6.6332495807107996</v>
      </c>
      <c r="J29">
        <f t="shared" si="4"/>
        <v>7.4833147735478827</v>
      </c>
      <c r="K29">
        <f t="shared" si="4"/>
        <v>7.416198487095663</v>
      </c>
      <c r="L29">
        <f t="shared" si="4"/>
        <v>8.1853527718724504</v>
      </c>
      <c r="M29">
        <f t="shared" si="4"/>
        <v>7.6157731058639087</v>
      </c>
      <c r="N29">
        <f t="shared" si="4"/>
        <v>8.5440037453175304</v>
      </c>
      <c r="O29">
        <f t="shared" si="4"/>
        <v>8.717797887081348</v>
      </c>
      <c r="P29">
        <f t="shared" si="4"/>
        <v>9.1104335791442992</v>
      </c>
      <c r="Q29">
        <f t="shared" si="4"/>
        <v>10.04987562112089</v>
      </c>
      <c r="R29">
        <f t="shared" si="4"/>
        <v>10.344080432788601</v>
      </c>
      <c r="S29">
        <f t="shared" si="4"/>
        <v>10.440306508910551</v>
      </c>
    </row>
    <row r="33" spans="2:20" x14ac:dyDescent="0.25">
      <c r="B33">
        <v>30</v>
      </c>
      <c r="D33">
        <v>4.8</v>
      </c>
      <c r="E33">
        <v>4.9000000000000004</v>
      </c>
      <c r="F33">
        <v>5</v>
      </c>
      <c r="G33">
        <v>5.0999999999999996</v>
      </c>
      <c r="H33">
        <v>5.2</v>
      </c>
      <c r="I33">
        <v>5.3</v>
      </c>
      <c r="J33">
        <v>5.4</v>
      </c>
      <c r="K33">
        <v>5.5</v>
      </c>
    </row>
    <row r="34" spans="2:20" x14ac:dyDescent="0.25">
      <c r="D34">
        <v>49</v>
      </c>
      <c r="E34">
        <v>58</v>
      </c>
      <c r="F34">
        <v>68</v>
      </c>
      <c r="G34">
        <v>75</v>
      </c>
      <c r="H34">
        <v>84</v>
      </c>
      <c r="I34">
        <v>94</v>
      </c>
      <c r="J34">
        <v>111</v>
      </c>
      <c r="K34">
        <v>110</v>
      </c>
    </row>
    <row r="35" spans="2:20" x14ac:dyDescent="0.25">
      <c r="D35">
        <f>SQRT(D34)</f>
        <v>7</v>
      </c>
      <c r="E35">
        <f t="shared" ref="E35:K35" si="5">SQRT(E34)</f>
        <v>7.6157731058639087</v>
      </c>
      <c r="F35">
        <f t="shared" si="5"/>
        <v>8.2462112512353212</v>
      </c>
      <c r="G35">
        <f t="shared" si="5"/>
        <v>8.6602540378443873</v>
      </c>
      <c r="H35">
        <f t="shared" si="5"/>
        <v>9.1651513899116797</v>
      </c>
      <c r="I35">
        <f t="shared" si="5"/>
        <v>9.6953597148326587</v>
      </c>
      <c r="J35">
        <f t="shared" si="5"/>
        <v>10.535653752852738</v>
      </c>
      <c r="K35">
        <f t="shared" si="5"/>
        <v>10.488088481701515</v>
      </c>
    </row>
    <row r="39" spans="2:20" x14ac:dyDescent="0.25">
      <c r="G39">
        <v>39.74</v>
      </c>
      <c r="H39">
        <v>12.19</v>
      </c>
      <c r="I39">
        <v>24.09</v>
      </c>
      <c r="J39">
        <v>22.21</v>
      </c>
      <c r="K39">
        <v>29.96</v>
      </c>
      <c r="L39">
        <v>102</v>
      </c>
      <c r="O39">
        <v>4.51</v>
      </c>
      <c r="P39">
        <v>1.58</v>
      </c>
      <c r="Q39">
        <v>3.63</v>
      </c>
      <c r="R39">
        <v>3.63</v>
      </c>
      <c r="S39">
        <v>5.61</v>
      </c>
      <c r="T39">
        <v>19.940000000000001</v>
      </c>
    </row>
    <row r="40" spans="2:20" x14ac:dyDescent="0.25">
      <c r="G40">
        <v>4.51</v>
      </c>
      <c r="H40">
        <v>1.58</v>
      </c>
      <c r="I40">
        <v>3.63</v>
      </c>
      <c r="J40">
        <v>3.63</v>
      </c>
      <c r="K40">
        <v>5.61</v>
      </c>
      <c r="L40">
        <v>19.940000000000001</v>
      </c>
      <c r="O40">
        <f>0.9777*O39-0.0623</f>
        <v>4.3471270000000004</v>
      </c>
      <c r="P40">
        <f t="shared" ref="P40:T40" si="6">0.9777*P39-0.0623</f>
        <v>1.4824660000000001</v>
      </c>
      <c r="Q40">
        <f t="shared" si="6"/>
        <v>3.4867509999999999</v>
      </c>
      <c r="R40">
        <f t="shared" si="6"/>
        <v>3.4867509999999999</v>
      </c>
      <c r="S40">
        <f t="shared" si="6"/>
        <v>5.4225970000000006</v>
      </c>
      <c r="T40">
        <f t="shared" si="6"/>
        <v>19.433038</v>
      </c>
    </row>
    <row r="41" spans="2:20" x14ac:dyDescent="0.25">
      <c r="G41">
        <v>8.4263157890000002</v>
      </c>
      <c r="H41">
        <v>6.8074612139999999</v>
      </c>
      <c r="I41">
        <v>5.9938405899999996</v>
      </c>
      <c r="J41">
        <v>5.3198870989999998</v>
      </c>
      <c r="K41">
        <f>268.03/57.353</f>
        <v>4.6733387965755924</v>
      </c>
      <c r="L41">
        <f>396.48/92.738</f>
        <v>4.2752701158101321</v>
      </c>
    </row>
    <row r="42" spans="2:20" x14ac:dyDescent="0.25">
      <c r="G42">
        <f>SQRT(G39^2+(G40*G41)^2)</f>
        <v>54.986103763065579</v>
      </c>
      <c r="H42">
        <f t="shared" ref="H42:L42" si="7">SQRT(H39^2+(H40*H41)^2)</f>
        <v>16.25678599689488</v>
      </c>
      <c r="I42">
        <f t="shared" si="7"/>
        <v>32.461100670711289</v>
      </c>
      <c r="J42">
        <f t="shared" si="7"/>
        <v>29.43138062948411</v>
      </c>
      <c r="K42">
        <f t="shared" si="7"/>
        <v>39.811496704143956</v>
      </c>
      <c r="L42">
        <f t="shared" si="7"/>
        <v>132.93371499686816</v>
      </c>
    </row>
    <row r="44" spans="2:20" x14ac:dyDescent="0.25">
      <c r="F44" t="s">
        <v>1</v>
      </c>
      <c r="G44">
        <v>15000</v>
      </c>
      <c r="H44">
        <v>18000</v>
      </c>
      <c r="I44">
        <v>21000</v>
      </c>
      <c r="J44">
        <v>24000</v>
      </c>
      <c r="K44">
        <v>27000</v>
      </c>
      <c r="L44">
        <v>30000</v>
      </c>
    </row>
    <row r="45" spans="2:20" x14ac:dyDescent="0.25">
      <c r="G45">
        <f>G44*(1.6021765*10^-19)</f>
        <v>2.4032647499999999E-15</v>
      </c>
      <c r="H45">
        <f t="shared" ref="H45:L45" si="8">H44*(1.6021765*10^-19)</f>
        <v>2.8839176999999998E-15</v>
      </c>
      <c r="I45">
        <f t="shared" si="8"/>
        <v>3.36457065E-15</v>
      </c>
      <c r="J45">
        <f t="shared" si="8"/>
        <v>3.8452235999999999E-15</v>
      </c>
      <c r="K45">
        <f t="shared" si="8"/>
        <v>4.3258765499999998E-15</v>
      </c>
      <c r="L45">
        <f t="shared" si="8"/>
        <v>4.8065294999999997E-15</v>
      </c>
    </row>
    <row r="46" spans="2:20" x14ac:dyDescent="0.25">
      <c r="D46">
        <f>SIN(H46)</f>
        <v>0.50058629816856581</v>
      </c>
      <c r="F46" t="s">
        <v>2</v>
      </c>
      <c r="G46">
        <v>8.4263157890000002</v>
      </c>
      <c r="H46">
        <v>6.8074612139999999</v>
      </c>
      <c r="I46">
        <v>5.9938405899999996</v>
      </c>
      <c r="J46">
        <v>5.3198870989999998</v>
      </c>
      <c r="K46">
        <f>268.03/57.353</f>
        <v>4.6733387965755924</v>
      </c>
      <c r="L46">
        <f>396.48/92.738</f>
        <v>4.2752701158101321</v>
      </c>
    </row>
    <row r="47" spans="2:20" x14ac:dyDescent="0.25">
      <c r="F47" t="s">
        <v>3</v>
      </c>
      <c r="G47">
        <f>0.9777*G46-0.0623</f>
        <v>8.1761089469053001</v>
      </c>
      <c r="H47">
        <f t="shared" ref="H47" si="9">0.9777*H46-0.0623</f>
        <v>6.5933548289278008</v>
      </c>
      <c r="I47">
        <f t="shared" ref="I47" si="10">0.9777*I46-0.0623</f>
        <v>5.797877944843</v>
      </c>
      <c r="J47">
        <f t="shared" ref="J47" si="11">0.9777*J46-0.0623</f>
        <v>5.1389536166923007</v>
      </c>
      <c r="K47">
        <f t="shared" ref="K47" si="12">0.9777*K46-0.0623</f>
        <v>4.5068233414119572</v>
      </c>
      <c r="L47">
        <f t="shared" ref="L47" si="13">0.9777*L46-0.0623</f>
        <v>4.1176315922275668</v>
      </c>
    </row>
    <row r="48" spans="2:20" x14ac:dyDescent="0.25">
      <c r="F48" t="s">
        <v>4</v>
      </c>
      <c r="G48">
        <f>(PI()*G47)/180</f>
        <v>0.14270002112526373</v>
      </c>
      <c r="H48">
        <f t="shared" ref="H48:L48" si="14">(PI()*H47)/180</f>
        <v>0.11507575051705758</v>
      </c>
      <c r="I48">
        <f t="shared" si="14"/>
        <v>0.10119205976627253</v>
      </c>
      <c r="J48">
        <f t="shared" si="14"/>
        <v>8.9691660718551267E-2</v>
      </c>
      <c r="K48">
        <f t="shared" si="14"/>
        <v>7.865890611337116E-2</v>
      </c>
      <c r="L48">
        <f t="shared" si="14"/>
        <v>7.1866228668507587E-2</v>
      </c>
    </row>
    <row r="49" spans="5:16" x14ac:dyDescent="0.25">
      <c r="F49" t="s">
        <v>5</v>
      </c>
      <c r="G49">
        <f>(564.02*10^-12)*G44*((10^-8)/2.9979)*SIN(G48)</f>
        <v>4.0134486637743437E-15</v>
      </c>
      <c r="H49">
        <f>(564.02*10^-12)*H44*((10^-8)/2.9979)*SIN(H48)</f>
        <v>3.888434079984207E-15</v>
      </c>
      <c r="I49">
        <f>(564.02*10^-12)*I44*((10^-8)/2.9979)*SIN(I48)</f>
        <v>3.991183136160919E-15</v>
      </c>
      <c r="J49">
        <f>(564.02*10^-12)*J44*((10^-8)/2.9979)*SIN(J48)</f>
        <v>4.0444384067538888E-15</v>
      </c>
      <c r="K49">
        <f>(564.02*10^-12)*K44*((10^-8)/2.9979)*SIN(K48)</f>
        <v>3.9915455550517666E-15</v>
      </c>
      <c r="L49">
        <f>(564.02*10^-12)*L44*((10^-8)/2.9979)*SIN(L48)</f>
        <v>4.0527477183151989E-15</v>
      </c>
    </row>
    <row r="50" spans="5:16" x14ac:dyDescent="0.25">
      <c r="F50" t="s">
        <v>6</v>
      </c>
      <c r="G50">
        <f>(1.60217662*10^-19)*G49</f>
        <v>6.4302536146694949E-34</v>
      </c>
      <c r="H50">
        <f t="shared" ref="H50:L50" si="15">(1.60217662*10^-19)*H49</f>
        <v>6.229958171361907E-34</v>
      </c>
      <c r="I50">
        <f t="shared" si="15"/>
        <v>6.3945803068953009E-34</v>
      </c>
      <c r="J50">
        <f t="shared" si="15"/>
        <v>6.4799046563311312E-34</v>
      </c>
      <c r="K50">
        <f t="shared" si="15"/>
        <v>6.3951609659688633E-34</v>
      </c>
      <c r="L50">
        <f t="shared" si="15"/>
        <v>6.4932176410429581E-34</v>
      </c>
    </row>
    <row r="52" spans="5:16" x14ac:dyDescent="0.25">
      <c r="E52" t="s">
        <v>7</v>
      </c>
      <c r="G52">
        <f>SQRT((39.74/158.7)^2+(4.518/18.83)^2-((39.74*4.518)/(18.83*158.7)))</f>
        <v>0.24534064214581452</v>
      </c>
      <c r="H52">
        <f>SQRT((12.9/165.2)^2+(1.58/23.9)^2-((12.19*1.58)/(165.2*23.9)))</f>
        <v>7.4765320724366688E-2</v>
      </c>
      <c r="I52">
        <f>SQRT((24.09/214)^2+(3.633/35.66)^2-((24.09*3.633)/(214*35.66)))</f>
        <v>0.10762348668858086</v>
      </c>
      <c r="J52">
        <f>SQRT((22.21/260)^2+(3.632/49.17)^2-((22.21*3.632)/(260*49.17)))</f>
        <v>8.0271029351682233E-2</v>
      </c>
      <c r="K52">
        <f>SQRT((29.96/260.3)^2+(5.314/55.98)^2-((29.96*5.314)/(260.3*55.98)))</f>
        <v>0.1064554095743102</v>
      </c>
      <c r="L52">
        <f>SQRT((102.2/398.6)^2+(19.94/93.14)^2-((102.2*19.94)/(398.6*93.14)))</f>
        <v>0.23807856029632454</v>
      </c>
    </row>
    <row r="54" spans="5:16" x14ac:dyDescent="0.25">
      <c r="F54" t="s">
        <v>8</v>
      </c>
      <c r="G54">
        <f>((564.02)*10^-12)*SIN(G48)</f>
        <v>8.0212784994194031E-11</v>
      </c>
      <c r="H54" s="1">
        <f t="shared" ref="H54:L54" si="16">((564.02)*10^-12)*SIN(H48)</f>
        <v>6.4761869602136967E-11</v>
      </c>
      <c r="I54" s="1">
        <f t="shared" si="16"/>
        <v>5.6976990113794378E-11</v>
      </c>
      <c r="J54" s="1">
        <f t="shared" si="16"/>
        <v>5.0520091248364512E-11</v>
      </c>
      <c r="K54" s="1">
        <f t="shared" si="16"/>
        <v>4.4319460812924788E-11</v>
      </c>
      <c r="L54" s="1">
        <f t="shared" si="16"/>
        <v>4.0499107949123789E-11</v>
      </c>
    </row>
    <row r="56" spans="5:16" x14ac:dyDescent="0.25">
      <c r="E56" t="s">
        <v>9</v>
      </c>
      <c r="G56">
        <f>(564.02*10^-12)*G52*COS(G48)</f>
        <v>1.3697051198959684E-10</v>
      </c>
      <c r="H56">
        <f t="shared" ref="H56:L56" si="17">(564.02*10^-12)*H52*COS(H48)</f>
        <v>4.1890233295686388E-11</v>
      </c>
      <c r="I56">
        <f t="shared" si="17"/>
        <v>6.0391275932279496E-11</v>
      </c>
      <c r="J56">
        <f t="shared" si="17"/>
        <v>4.5092480675121299E-11</v>
      </c>
      <c r="K56">
        <f t="shared" si="17"/>
        <v>5.9857326192149411E-11</v>
      </c>
      <c r="L56">
        <f t="shared" si="17"/>
        <v>1.3393445439786056E-10</v>
      </c>
    </row>
    <row r="58" spans="5:16" x14ac:dyDescent="0.25">
      <c r="F58" t="s">
        <v>10</v>
      </c>
      <c r="G58">
        <f>(2.9979*10^8)/G54</f>
        <v>3.7374341262642785E+18</v>
      </c>
      <c r="H58">
        <f t="shared" ref="H58:L58" si="18">(2.9979*10^8)/H54</f>
        <v>4.6291128073008527E+18</v>
      </c>
      <c r="I58">
        <f t="shared" si="18"/>
        <v>5.2615976976189819E+18</v>
      </c>
      <c r="J58">
        <f t="shared" si="18"/>
        <v>5.9340747926639012E+18</v>
      </c>
      <c r="K58">
        <f t="shared" si="18"/>
        <v>6.7642970943494175E+18</v>
      </c>
      <c r="L58">
        <f t="shared" si="18"/>
        <v>7.4023852667719332E+18</v>
      </c>
      <c r="P58">
        <f>4*1.9</f>
        <v>7.6</v>
      </c>
    </row>
    <row r="60" spans="5:16" x14ac:dyDescent="0.25">
      <c r="E60" t="s">
        <v>11</v>
      </c>
      <c r="G60">
        <f>G58*(G56/G54)</f>
        <v>6.3820033905924526E+18</v>
      </c>
      <c r="H60">
        <f t="shared" ref="H60:L60" si="19">H58*(H56/H54)</f>
        <v>2.9942714230023373E+18</v>
      </c>
      <c r="I60">
        <f t="shared" si="19"/>
        <v>5.5768933698837955E+18</v>
      </c>
      <c r="J60">
        <f t="shared" si="19"/>
        <v>5.2965492797201521E+18</v>
      </c>
      <c r="K60">
        <f t="shared" si="19"/>
        <v>9.1357776067303496E+18</v>
      </c>
      <c r="L60">
        <f t="shared" si="19"/>
        <v>2.4480401721275699E+19</v>
      </c>
    </row>
    <row r="62" spans="5:16" x14ac:dyDescent="0.25">
      <c r="F62" t="s">
        <v>12</v>
      </c>
      <c r="G62">
        <f>1.60217662*10^-19*G44</f>
        <v>2.4032649300000002E-15</v>
      </c>
      <c r="H62">
        <f>1.60217662*10^-19*H44</f>
        <v>2.883917916E-15</v>
      </c>
      <c r="I62">
        <f>1.60217662*10^-19*I44</f>
        <v>3.3645709020000002E-15</v>
      </c>
      <c r="J62">
        <f>1.60217662*10^-19*J44</f>
        <v>3.845223888E-15</v>
      </c>
      <c r="K62">
        <f>1.60217662*10^-19*K44</f>
        <v>4.3258768740000002E-15</v>
      </c>
      <c r="L62">
        <f>1.60217662*10^-19*L44</f>
        <v>4.8065298600000004E-15</v>
      </c>
    </row>
    <row r="63" spans="5:16" x14ac:dyDescent="0.25">
      <c r="N63" t="s">
        <v>13</v>
      </c>
    </row>
    <row r="64" spans="5:16" x14ac:dyDescent="0.25">
      <c r="G64">
        <f>(G60/G58)^2*(G62/G58)^2</f>
        <v>1.2056553343721141E-66</v>
      </c>
      <c r="H64">
        <f t="shared" ref="H64:L64" si="20">(H60/H58)^2*(H62/H58)^2</f>
        <v>1.6238917069543361E-67</v>
      </c>
      <c r="I64">
        <f t="shared" si="20"/>
        <v>4.5938149400368371E-67</v>
      </c>
      <c r="J64">
        <f t="shared" si="20"/>
        <v>3.345162616293009E-67</v>
      </c>
      <c r="K64">
        <f t="shared" si="20"/>
        <v>7.4601687299920535E-67</v>
      </c>
      <c r="L64">
        <f t="shared" si="20"/>
        <v>4.6111965136297352E-66</v>
      </c>
      <c r="M64">
        <f>SUM(G64:L64)</f>
        <v>7.519155647329473E-66</v>
      </c>
      <c r="N64">
        <f>SQRT(M64)*0.2</f>
        <v>5.484215767939651E-34</v>
      </c>
      <c r="P6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2019-05-04T22:22:39Z</dcterms:modified>
</cp:coreProperties>
</file>