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D:\desktop\FMVA\500_Comparable Valuation\"/>
    </mc:Choice>
  </mc:AlternateContent>
  <xr:revisionPtr revIDLastSave="0" documentId="13_ncr:1_{4BB4502B-AB8B-48BA-BBB9-287844C29BC0}" xr6:coauthVersionLast="36" xr6:coauthVersionMax="47" xr10:uidLastSave="{00000000-0000-0000-0000-000000000000}"/>
  <bookViews>
    <workbookView xWindow="-100" yWindow="-100" windowWidth="23230" windowHeight="12700" xr2:uid="{FED1C20F-AE0D-417B-A7E2-FF11FEC31890}"/>
  </bookViews>
  <sheets>
    <sheet name="Cover" sheetId="17" r:id="rId1"/>
    <sheet name="Summary" sheetId="36" r:id="rId2"/>
    <sheet name="Trading" sheetId="27" r:id="rId3"/>
    <sheet name="Precedents" sheetId="6" r:id="rId4"/>
  </sheets>
  <definedNames>
    <definedName name="_xlnm.Print_Area" localSheetId="0">Cover!$B$2:$M$37</definedName>
    <definedName name="_xlnm.Print_Area" localSheetId="3">Precedents!$B$1:$L$30</definedName>
    <definedName name="_xlnm.Print_Area" localSheetId="1">Summary!$B$1:$M$33</definedName>
    <definedName name="_xlnm.Print_Area" localSheetId="2">Trading!$B$1:$L$31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6" l="1"/>
  <c r="J12" i="6"/>
  <c r="E23" i="27" l="1"/>
  <c r="E24" i="27"/>
  <c r="E22" i="27"/>
  <c r="G23" i="6" s="1"/>
  <c r="G23" i="27"/>
  <c r="G24" i="27"/>
  <c r="G22" i="27"/>
  <c r="L11" i="27"/>
  <c r="K11" i="27"/>
  <c r="J11" i="27"/>
  <c r="I11" i="27"/>
  <c r="G22" i="6"/>
  <c r="L16" i="27" l="1"/>
  <c r="L15" i="27"/>
  <c r="L14" i="27"/>
  <c r="L13" i="27"/>
  <c r="L12" i="27"/>
  <c r="K16" i="27"/>
  <c r="K15" i="27"/>
  <c r="K14" i="27"/>
  <c r="K13" i="27"/>
  <c r="K12" i="27"/>
  <c r="L16" i="6"/>
  <c r="L13" i="6"/>
  <c r="L14" i="6"/>
  <c r="L12" i="6"/>
  <c r="L15" i="6"/>
  <c r="K16" i="6"/>
  <c r="K13" i="6"/>
  <c r="K14" i="6"/>
  <c r="K12" i="6"/>
  <c r="K17" i="6"/>
  <c r="K15" i="6"/>
  <c r="J16" i="6"/>
  <c r="J13" i="6"/>
  <c r="J14" i="6"/>
  <c r="J17" i="6"/>
  <c r="J15" i="6"/>
  <c r="J16" i="27"/>
  <c r="J15" i="27"/>
  <c r="J14" i="27"/>
  <c r="J13" i="27"/>
  <c r="J12" i="27"/>
  <c r="I16" i="27"/>
  <c r="I15" i="27"/>
  <c r="I14" i="27"/>
  <c r="I13" i="27"/>
  <c r="I12" i="27"/>
  <c r="K25" i="6" l="1"/>
  <c r="K24" i="6"/>
  <c r="L25" i="6"/>
  <c r="L24" i="6"/>
  <c r="L23" i="6"/>
  <c r="L22" i="6"/>
  <c r="J25" i="6"/>
  <c r="J22" i="6"/>
  <c r="E22" i="6" s="1"/>
  <c r="J24" i="6"/>
  <c r="J23" i="6"/>
  <c r="E23" i="6" s="1"/>
  <c r="L21" i="27"/>
  <c r="I23" i="27"/>
  <c r="C23" i="27" s="1"/>
  <c r="I22" i="27"/>
  <c r="C22" i="27" s="1"/>
  <c r="I24" i="27"/>
  <c r="C24" i="27" s="1"/>
  <c r="I21" i="27"/>
  <c r="C21" i="27" s="1"/>
  <c r="G25" i="6"/>
  <c r="G24" i="6"/>
  <c r="K22" i="6"/>
  <c r="J24" i="27"/>
  <c r="J22" i="27"/>
  <c r="J21" i="27"/>
  <c r="J23" i="27"/>
  <c r="K24" i="27"/>
  <c r="D24" i="27" s="1"/>
  <c r="K23" i="6"/>
  <c r="D40" i="36"/>
  <c r="L24" i="27" l="1"/>
  <c r="K23" i="27"/>
  <c r="D23" i="27" s="1"/>
  <c r="K21" i="27"/>
  <c r="D21" i="27" s="1"/>
  <c r="K22" i="27"/>
  <c r="D22" i="27" s="1"/>
  <c r="L22" i="27" l="1"/>
  <c r="L23" i="27"/>
  <c r="E38" i="36"/>
  <c r="C38" i="36" l="1"/>
  <c r="D38" i="36" s="1"/>
  <c r="E25" i="6" l="1"/>
  <c r="C39" i="36" s="1"/>
  <c r="E24" i="6"/>
  <c r="E39" i="36" s="1"/>
  <c r="D39" i="36" l="1"/>
</calcChain>
</file>

<file path=xl/sharedStrings.xml><?xml version="1.0" encoding="utf-8"?>
<sst xmlns="http://schemas.openxmlformats.org/spreadsheetml/2006/main" count="95" uniqueCount="70">
  <si>
    <t>Strictly Confidential</t>
  </si>
  <si>
    <t>https://corporatefinanceinstitute.com/</t>
  </si>
  <si>
    <t>EBITDA</t>
  </si>
  <si>
    <t>Average</t>
  </si>
  <si>
    <t>Median</t>
  </si>
  <si>
    <t>Table of Contents</t>
  </si>
  <si>
    <t>Target</t>
  </si>
  <si>
    <t>Acquirer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</si>
  <si>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</si>
  <si>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</si>
  <si>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</si>
  <si>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</si>
  <si>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</si>
  <si>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</si>
  <si>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</si>
  <si>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All figures in USD millions unless stated</t>
  </si>
  <si>
    <t>Maximum</t>
  </si>
  <si>
    <t>Minimum</t>
  </si>
  <si>
    <t>Summary</t>
  </si>
  <si>
    <t>(YYYY-MM-DD)</t>
  </si>
  <si>
    <t>EV / EBITDA</t>
  </si>
  <si>
    <t>FY+1</t>
  </si>
  <si>
    <t>FY+2</t>
  </si>
  <si>
    <t>Enterprise</t>
  </si>
  <si>
    <t>Precedent Transaction Analysis</t>
  </si>
  <si>
    <t>Comparable Trading Analysis</t>
  </si>
  <si>
    <t>Enterprise Value</t>
  </si>
  <si>
    <t>Low</t>
  </si>
  <si>
    <t>High</t>
  </si>
  <si>
    <t>Delta</t>
  </si>
  <si>
    <t>Valuation Summary</t>
  </si>
  <si>
    <t>Date</t>
  </si>
  <si>
    <t>Value</t>
  </si>
  <si>
    <t>Peanut Butter</t>
  </si>
  <si>
    <t>Jelly</t>
  </si>
  <si>
    <t>Big Bucks Company</t>
  </si>
  <si>
    <t>Centibillions Inc.</t>
  </si>
  <si>
    <t>Alpha.com</t>
  </si>
  <si>
    <t>Deep Pockets Ltd.</t>
  </si>
  <si>
    <t>Fat Cat Inc.</t>
  </si>
  <si>
    <t>Evergreen Co.</t>
  </si>
  <si>
    <t>Biscuits</t>
  </si>
  <si>
    <t>Gravy</t>
  </si>
  <si>
    <t>Cake</t>
  </si>
  <si>
    <t>Ice Cream</t>
  </si>
  <si>
    <t>Fish</t>
  </si>
  <si>
    <t>Chips</t>
  </si>
  <si>
    <t>Salt</t>
  </si>
  <si>
    <t>Pepper</t>
  </si>
  <si>
    <t>Brisket</t>
  </si>
  <si>
    <t>NoSauce</t>
  </si>
  <si>
    <r>
      <t xml:space="preserve">LTM </t>
    </r>
    <r>
      <rPr>
        <b/>
        <vertAlign val="superscript"/>
        <sz val="10"/>
        <color theme="1"/>
        <rFont val="Open Sans"/>
        <family val="2"/>
      </rPr>
      <t>1</t>
    </r>
  </si>
  <si>
    <t>LTM means Last Twelve Months</t>
  </si>
  <si>
    <t>DCF Valuation Analysis</t>
  </si>
  <si>
    <t>Comparable Trading and Precedent Transaction Analysis both use LTM EBITDA.</t>
  </si>
  <si>
    <r>
      <t xml:space="preserve">Target Company Valuation </t>
    </r>
    <r>
      <rPr>
        <b/>
        <vertAlign val="superscript"/>
        <sz val="10"/>
        <color rgb="FF000000"/>
        <rFont val="Open Sans"/>
        <family val="2"/>
      </rPr>
      <t>2</t>
    </r>
  </si>
  <si>
    <t>Target Company Valuation based on LTM Multiple</t>
  </si>
  <si>
    <t>Market</t>
  </si>
  <si>
    <t>Cap</t>
  </si>
  <si>
    <t>Net Income</t>
  </si>
  <si>
    <r>
      <t xml:space="preserve">Value </t>
    </r>
    <r>
      <rPr>
        <b/>
        <vertAlign val="superscript"/>
        <sz val="10"/>
        <rFont val="Open Sans"/>
        <family val="2"/>
      </rPr>
      <t>1</t>
    </r>
  </si>
  <si>
    <r>
      <t xml:space="preserve">LTM </t>
    </r>
    <r>
      <rPr>
        <b/>
        <vertAlign val="superscript"/>
        <sz val="10"/>
        <color theme="1"/>
        <rFont val="Open Sans"/>
        <family val="2"/>
      </rPr>
      <t>2</t>
    </r>
  </si>
  <si>
    <r>
      <t xml:space="preserve">Target Company Valuation </t>
    </r>
    <r>
      <rPr>
        <b/>
        <vertAlign val="superscript"/>
        <sz val="10"/>
        <color rgb="FF000000"/>
        <rFont val="Open Sans"/>
        <family val="2"/>
      </rPr>
      <t>4</t>
    </r>
  </si>
  <si>
    <r>
      <t xml:space="preserve">P / E </t>
    </r>
    <r>
      <rPr>
        <b/>
        <vertAlign val="superscript"/>
        <sz val="10"/>
        <color rgb="FF000000"/>
        <rFont val="Open Sans"/>
        <family val="2"/>
      </rPr>
      <t>3</t>
    </r>
  </si>
  <si>
    <t>Compact Comparable Model</t>
  </si>
  <si>
    <t xml:space="preserve">Enterprise Value = Market Cap + Net Debt. </t>
  </si>
  <si>
    <t xml:space="preserve">LTM means Last Twelve Months. </t>
  </si>
  <si>
    <t xml:space="preserve">Calculated as Market Cap divided by Net Income. </t>
  </si>
  <si>
    <t xml:space="preserve">Target Company Valuation based on LTM Multiple. </t>
  </si>
  <si>
    <t>Peer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</si>
</sst>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_-;\-* #,##0.00_-;_-* &quot;-&quot;??_-;_-@_-"/>
    <numFmt numFmtId="165" formatCode="_(#,##0_)_%;\(#,##0\)_%;_(&quot;–&quot;_)_%;_(@_)_%"/>
    <numFmt numFmtId="166" formatCode="#,##0_);\(#,##0\);\-"/>
    <numFmt numFmtId="167" formatCode="_(0.0\x_);\(0.0\x\);_(&quot;–&quot;_);_(@_)"/>
    <numFmt numFmtId="168" formatCode="@\⁽\¹\⁾"/>
    <numFmt numFmtId="169" formatCode="@\⁽\²\⁾"/>
    <numFmt numFmtId="170" formatCode="@\⁽\³\⁾"/>
    <numFmt numFmtId="171" formatCode="_(#,##0_);\(#,##0\);_(&quot;–&quot;_);_(@_)"/>
    <numFmt numFmtId="172" formatCode="yyyy/mm/dd;@"/>
    <numFmt numFmtId="173" formatCode="0&quot;A&quot;"/>
    <numFmt numFmtId="174" formatCode="0&quot;E&quot;"/>
    <numFmt numFmtId="175" formatCode="0.00\⁽\⁶\⁾"/>
    <numFmt numFmtId="176" formatCode="0.0\x"/>
    <numFmt numFmtId="177" formatCode="_-* #,##0_-;\(#,##0\)_-;_-* &quot;-&quot;_-;_-@_-"/>
    <numFmt numFmtId="178" formatCode="yyyy\-mm\-dd;@"/>
    <numFmt numFmtId="179" formatCode="@\⁽\⁴\⁾"/>
  </numFmts>
  <fonts count="62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8"/>
      <color theme="0"/>
      <name val="Open Sans"/>
      <family val="2"/>
    </font>
    <font>
      <sz val="12"/>
      <color theme="0"/>
      <name val="Open Sans"/>
      <family val="2"/>
    </font>
    <font>
      <sz val="12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name val="Open Sans"/>
      <family val="2"/>
    </font>
    <font>
      <sz val="8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sz val="1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name val="Open Sans"/>
      <family val="2"/>
    </font>
    <font>
      <i/>
      <sz val="10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sz val="11"/>
      <color rgb="FFFF0000"/>
      <name val="Open Sans"/>
      <family val="2"/>
    </font>
    <font>
      <sz val="11"/>
      <color rgb="FF000000"/>
      <name val="Open Sans"/>
      <family val="2"/>
    </font>
    <font>
      <i/>
      <sz val="9"/>
      <color rgb="FF000000"/>
      <name val="Open Sans"/>
      <family val="2"/>
    </font>
    <font>
      <b/>
      <sz val="10"/>
      <color rgb="FF000000"/>
      <name val="Open Sans"/>
      <family val="2"/>
    </font>
    <font>
      <i/>
      <sz val="10"/>
      <color rgb="FF000000"/>
      <name val="Open Sans"/>
      <family val="2"/>
    </font>
    <font>
      <sz val="8"/>
      <color rgb="FF000000"/>
      <name val="Open Sans"/>
      <family val="2"/>
    </font>
    <font>
      <u/>
      <sz val="11"/>
      <color theme="10"/>
      <name val="Calibri"/>
      <family val="2"/>
      <scheme val="minor"/>
    </font>
    <font>
      <u/>
      <sz val="12"/>
      <color rgb="FF3271D2"/>
      <name val="Open Sans"/>
      <family val="2"/>
    </font>
    <font>
      <sz val="8"/>
      <color theme="1"/>
      <name val="Open Sans"/>
      <family val="2"/>
    </font>
    <font>
      <b/>
      <sz val="10"/>
      <color theme="0"/>
      <name val="Open Sans"/>
      <family val="2"/>
    </font>
    <font>
      <i/>
      <sz val="10"/>
      <color theme="0"/>
      <name val="Open Sans"/>
      <family val="2"/>
    </font>
    <font>
      <i/>
      <sz val="9"/>
      <name val="Open Sans"/>
      <family val="2"/>
    </font>
    <font>
      <sz val="10"/>
      <color rgb="FFC00000"/>
      <name val="Open Sans"/>
      <family val="2"/>
    </font>
    <font>
      <i/>
      <sz val="11"/>
      <color theme="1"/>
      <name val="Open Sans"/>
      <family val="2"/>
    </font>
    <font>
      <sz val="10"/>
      <name val="Bookman"/>
      <family val="1"/>
    </font>
    <font>
      <sz val="14"/>
      <color theme="1"/>
      <name val="Open Sans"/>
      <family val="2"/>
    </font>
    <font>
      <sz val="10"/>
      <color rgb="FFFA621C"/>
      <name val="Open Sans"/>
      <family val="2"/>
    </font>
    <font>
      <b/>
      <sz val="14"/>
      <color rgb="FF0000FF"/>
      <name val="Open Sans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A621C"/>
      <name val="Open Sans"/>
      <family val="2"/>
    </font>
    <font>
      <b/>
      <vertAlign val="superscript"/>
      <sz val="10"/>
      <color theme="1"/>
      <name val="Open Sans"/>
      <family val="2"/>
    </font>
    <font>
      <sz val="11"/>
      <color rgb="FFFA621C"/>
      <name val="Open Sans"/>
      <family val="2"/>
    </font>
    <font>
      <b/>
      <vertAlign val="superscript"/>
      <sz val="10"/>
      <color rgb="FF000000"/>
      <name val="Open Sans"/>
      <family val="2"/>
    </font>
    <font>
      <sz val="10"/>
      <color rgb="FFC32838"/>
      <name val="Open Sans"/>
      <family val="2"/>
    </font>
    <font>
      <b/>
      <vertAlign val="superscript"/>
      <sz val="1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14" fillId="0" borderId="0"/>
    <xf numFmtId="0" fontId="15" fillId="0" borderId="0" applyNumberFormat="0" applyFill="0" applyBorder="0" applyAlignment="0" applyProtection="0"/>
    <xf numFmtId="0" fontId="16" fillId="0" borderId="0"/>
    <xf numFmtId="0" fontId="42" fillId="0" borderId="0" applyNumberFormat="0" applyFill="0" applyBorder="0" applyAlignment="0" applyProtection="0"/>
    <xf numFmtId="164" fontId="50" fillId="0" borderId="0" applyFont="0" applyFill="0" applyBorder="0" applyAlignment="0" applyProtection="0"/>
  </cellStyleXfs>
  <cellXfs count="240">
    <xf numFmtId="0" fontId="0" fillId="0" borderId="0" xfId="0"/>
    <xf numFmtId="37" fontId="19" fillId="2" borderId="0" xfId="0" applyNumberFormat="1" applyFont="1" applyFill="1" applyAlignment="1">
      <alignment vertical="top"/>
    </xf>
    <xf numFmtId="0" fontId="21" fillId="0" borderId="0" xfId="0" applyFont="1"/>
    <xf numFmtId="0" fontId="22" fillId="0" borderId="0" xfId="1" applyFont="1"/>
    <xf numFmtId="0" fontId="22" fillId="0" borderId="0" xfId="0" applyFont="1"/>
    <xf numFmtId="0" fontId="23" fillId="0" borderId="0" xfId="1" applyFont="1"/>
    <xf numFmtId="0" fontId="24" fillId="0" borderId="0" xfId="1" applyFont="1" applyFill="1" applyAlignment="1">
      <alignment horizontal="center"/>
    </xf>
    <xf numFmtId="0" fontId="24" fillId="0" borderId="0" xfId="1" applyFont="1" applyFill="1" applyBorder="1" applyAlignment="1">
      <alignment horizontal="center"/>
    </xf>
    <xf numFmtId="0" fontId="25" fillId="0" borderId="0" xfId="1" applyFont="1" applyFill="1" applyAlignment="1">
      <alignment horizontal="center"/>
    </xf>
    <xf numFmtId="0" fontId="24" fillId="0" borderId="0" xfId="1" applyFont="1"/>
    <xf numFmtId="0" fontId="24" fillId="0" borderId="0" xfId="1" applyFont="1" applyFill="1"/>
    <xf numFmtId="37" fontId="20" fillId="2" borderId="0" xfId="0" applyNumberFormat="1" applyFont="1" applyFill="1" applyBorder="1" applyAlignment="1">
      <alignment vertical="top"/>
    </xf>
    <xf numFmtId="0" fontId="22" fillId="0" borderId="0" xfId="1" applyFont="1" applyBorder="1"/>
    <xf numFmtId="0" fontId="22" fillId="2" borderId="2" xfId="1" applyFont="1" applyFill="1" applyBorder="1"/>
    <xf numFmtId="0" fontId="22" fillId="2" borderId="3" xfId="1" applyFont="1" applyFill="1" applyBorder="1"/>
    <xf numFmtId="0" fontId="22" fillId="2" borderId="4" xfId="1" applyFont="1" applyFill="1" applyBorder="1"/>
    <xf numFmtId="0" fontId="22" fillId="2" borderId="5" xfId="1" applyFont="1" applyFill="1" applyBorder="1"/>
    <xf numFmtId="0" fontId="22" fillId="2" borderId="0" xfId="1" applyFont="1" applyFill="1"/>
    <xf numFmtId="0" fontId="22" fillId="2" borderId="6" xfId="1" applyFont="1" applyFill="1" applyBorder="1"/>
    <xf numFmtId="0" fontId="22" fillId="0" borderId="5" xfId="1" applyFont="1" applyBorder="1"/>
    <xf numFmtId="0" fontId="22" fillId="0" borderId="6" xfId="1" applyFont="1" applyBorder="1"/>
    <xf numFmtId="0" fontId="26" fillId="0" borderId="0" xfId="1" applyFont="1" applyProtection="1">
      <protection locked="0"/>
    </xf>
    <xf numFmtId="0" fontId="27" fillId="0" borderId="0" xfId="1" applyFont="1" applyAlignment="1">
      <alignment horizontal="right"/>
    </xf>
    <xf numFmtId="0" fontId="14" fillId="0" borderId="0" xfId="1" applyProtection="1">
      <protection locked="0"/>
    </xf>
    <xf numFmtId="0" fontId="27" fillId="0" borderId="1" xfId="1" applyFont="1" applyBorder="1" applyProtection="1">
      <protection locked="0"/>
    </xf>
    <xf numFmtId="0" fontId="13" fillId="0" borderId="0" xfId="1" applyFont="1"/>
    <xf numFmtId="0" fontId="28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14" fillId="0" borderId="0" xfId="1"/>
    <xf numFmtId="165" fontId="21" fillId="0" borderId="0" xfId="1" applyNumberFormat="1" applyFont="1"/>
    <xf numFmtId="165" fontId="15" fillId="0" borderId="0" xfId="2" applyNumberFormat="1" applyFill="1" applyBorder="1"/>
    <xf numFmtId="0" fontId="13" fillId="0" borderId="0" xfId="2" applyFont="1" applyFill="1" applyBorder="1"/>
    <xf numFmtId="0" fontId="29" fillId="3" borderId="0" xfId="1" applyFont="1" applyFill="1"/>
    <xf numFmtId="0" fontId="13" fillId="3" borderId="0" xfId="1" applyFont="1" applyFill="1"/>
    <xf numFmtId="165" fontId="30" fillId="3" borderId="0" xfId="1" applyNumberFormat="1" applyFont="1" applyFill="1"/>
    <xf numFmtId="0" fontId="18" fillId="3" borderId="0" xfId="1" applyFont="1" applyFill="1"/>
    <xf numFmtId="0" fontId="22" fillId="0" borderId="7" xfId="1" applyFont="1" applyBorder="1"/>
    <xf numFmtId="0" fontId="22" fillId="0" borderId="8" xfId="1" applyFont="1" applyBorder="1"/>
    <xf numFmtId="0" fontId="22" fillId="0" borderId="9" xfId="1" applyFont="1" applyBorder="1"/>
    <xf numFmtId="37" fontId="18" fillId="2" borderId="0" xfId="0" applyNumberFormat="1" applyFont="1" applyFill="1" applyAlignment="1">
      <alignment vertical="top"/>
    </xf>
    <xf numFmtId="0" fontId="13" fillId="0" borderId="0" xfId="1" applyFont="1" applyFill="1"/>
    <xf numFmtId="0" fontId="17" fillId="0" borderId="0" xfId="0" applyFont="1"/>
    <xf numFmtId="0" fontId="37" fillId="0" borderId="0" xfId="0" applyNumberFormat="1" applyFont="1" applyFill="1" applyBorder="1" applyAlignment="1"/>
    <xf numFmtId="0" fontId="37" fillId="0" borderId="0" xfId="1" applyNumberFormat="1" applyFont="1" applyFill="1" applyBorder="1" applyAlignment="1"/>
    <xf numFmtId="165" fontId="38" fillId="0" borderId="0" xfId="0" applyNumberFormat="1" applyFont="1" applyFill="1" applyBorder="1" applyAlignment="1">
      <alignment vertical="center"/>
    </xf>
    <xf numFmtId="0" fontId="39" fillId="0" borderId="0" xfId="1" applyNumberFormat="1" applyFont="1" applyFill="1" applyBorder="1" applyAlignment="1">
      <alignment horizontal="center" vertical="center"/>
    </xf>
    <xf numFmtId="0" fontId="37" fillId="0" borderId="0" xfId="1" applyNumberFormat="1" applyFont="1" applyFill="1" applyBorder="1" applyAlignment="1">
      <alignment horizontal="center"/>
    </xf>
    <xf numFmtId="0" fontId="35" fillId="0" borderId="0" xfId="1" applyNumberFormat="1" applyFont="1" applyFill="1" applyBorder="1" applyAlignment="1">
      <alignment horizontal="center"/>
    </xf>
    <xf numFmtId="0" fontId="40" fillId="0" borderId="0" xfId="1" applyNumberFormat="1" applyFont="1" applyFill="1" applyBorder="1" applyAlignment="1">
      <alignment horizontal="center" vertical="center"/>
    </xf>
    <xf numFmtId="0" fontId="40" fillId="0" borderId="11" xfId="1" applyNumberFormat="1" applyFont="1" applyFill="1" applyBorder="1" applyAlignment="1">
      <alignment horizontal="center" vertical="center"/>
    </xf>
    <xf numFmtId="0" fontId="41" fillId="0" borderId="0" xfId="1" applyNumberFormat="1" applyFont="1" applyFill="1" applyBorder="1" applyAlignment="1">
      <alignment horizontal="center"/>
    </xf>
    <xf numFmtId="167" fontId="35" fillId="0" borderId="0" xfId="1" applyNumberFormat="1" applyFont="1" applyFill="1" applyBorder="1" applyAlignment="1">
      <alignment horizontal="right" vertical="center"/>
    </xf>
    <xf numFmtId="0" fontId="36" fillId="0" borderId="0" xfId="1" applyNumberFormat="1" applyFont="1" applyFill="1" applyBorder="1" applyAlignment="1"/>
    <xf numFmtId="0" fontId="22" fillId="0" borderId="5" xfId="1" applyFont="1" applyFill="1" applyBorder="1"/>
    <xf numFmtId="0" fontId="28" fillId="0" borderId="0" xfId="1" applyFont="1" applyFill="1" applyAlignment="1">
      <alignment horizontal="left"/>
    </xf>
    <xf numFmtId="0" fontId="13" fillId="0" borderId="0" xfId="1" applyFont="1" applyFill="1" applyAlignment="1">
      <alignment horizontal="left"/>
    </xf>
    <xf numFmtId="0" fontId="17" fillId="0" borderId="0" xfId="1" applyFont="1" applyFill="1" applyAlignment="1">
      <alignment horizontal="left"/>
    </xf>
    <xf numFmtId="165" fontId="43" fillId="0" borderId="0" xfId="4" applyNumberFormat="1" applyFont="1" applyFill="1" applyBorder="1" applyProtection="1">
      <protection locked="0"/>
    </xf>
    <xf numFmtId="168" fontId="35" fillId="0" borderId="0" xfId="1" applyNumberFormat="1" applyFont="1" applyFill="1" applyBorder="1" applyAlignment="1">
      <alignment horizontal="right"/>
    </xf>
    <xf numFmtId="37" fontId="31" fillId="4" borderId="0" xfId="0" applyNumberFormat="1" applyFont="1" applyFill="1" applyAlignment="1">
      <alignment vertical="center"/>
    </xf>
    <xf numFmtId="0" fontId="39" fillId="0" borderId="0" xfId="3" applyNumberFormat="1" applyFont="1" applyFill="1" applyBorder="1" applyAlignment="1">
      <alignment horizontal="left"/>
    </xf>
    <xf numFmtId="171" fontId="17" fillId="0" borderId="0" xfId="0" applyNumberFormat="1" applyFont="1" applyFill="1" applyBorder="1" applyAlignment="1">
      <alignment horizontal="right"/>
    </xf>
    <xf numFmtId="0" fontId="39" fillId="0" borderId="10" xfId="3" applyNumberFormat="1" applyFont="1" applyFill="1" applyBorder="1" applyAlignment="1">
      <alignment horizontal="left"/>
    </xf>
    <xf numFmtId="0" fontId="40" fillId="0" borderId="14" xfId="1" applyNumberFormat="1" applyFont="1" applyFill="1" applyBorder="1" applyAlignment="1">
      <alignment horizontal="center" vertical="center"/>
    </xf>
    <xf numFmtId="0" fontId="40" fillId="0" borderId="15" xfId="1" applyNumberFormat="1" applyFont="1" applyFill="1" applyBorder="1" applyAlignment="1">
      <alignment horizontal="center" vertical="center"/>
    </xf>
    <xf numFmtId="171" fontId="17" fillId="0" borderId="0" xfId="0" applyNumberFormat="1" applyFont="1" applyFill="1" applyBorder="1" applyAlignment="1">
      <alignment horizontal="centerContinuous"/>
    </xf>
    <xf numFmtId="171" fontId="17" fillId="0" borderId="15" xfId="0" applyNumberFormat="1" applyFont="1" applyFill="1" applyBorder="1" applyAlignment="1">
      <alignment horizontal="centerContinuous"/>
    </xf>
    <xf numFmtId="37" fontId="32" fillId="0" borderId="0" xfId="0" applyNumberFormat="1" applyFont="1" applyAlignment="1">
      <alignment horizontal="right" vertical="top"/>
    </xf>
    <xf numFmtId="0" fontId="44" fillId="0" borderId="0" xfId="0" applyFont="1" applyBorder="1" applyAlignment="1">
      <alignment horizontal="left"/>
    </xf>
    <xf numFmtId="0" fontId="44" fillId="0" borderId="0" xfId="0" applyFont="1" applyBorder="1" applyAlignment="1">
      <alignment horizontal="center"/>
    </xf>
    <xf numFmtId="171" fontId="39" fillId="0" borderId="16" xfId="3" applyNumberFormat="1" applyFont="1" applyFill="1" applyBorder="1" applyAlignment="1">
      <alignment horizontal="right"/>
    </xf>
    <xf numFmtId="171" fontId="37" fillId="0" borderId="0" xfId="1" applyNumberFormat="1" applyFont="1" applyFill="1" applyBorder="1" applyAlignment="1">
      <alignment horizontal="centerContinuous"/>
    </xf>
    <xf numFmtId="0" fontId="24" fillId="0" borderId="0" xfId="1" applyFont="1" applyFill="1" applyBorder="1"/>
    <xf numFmtId="0" fontId="21" fillId="0" borderId="0" xfId="0" applyFont="1" applyFill="1"/>
    <xf numFmtId="0" fontId="22" fillId="0" borderId="0" xfId="1" applyFont="1" applyFill="1"/>
    <xf numFmtId="172" fontId="34" fillId="0" borderId="0" xfId="0" applyNumberFormat="1" applyFont="1" applyBorder="1" applyAlignment="1">
      <alignment horizontal="center"/>
    </xf>
    <xf numFmtId="169" fontId="12" fillId="0" borderId="0" xfId="1" applyNumberFormat="1" applyFont="1" applyAlignment="1">
      <alignment horizontal="right"/>
    </xf>
    <xf numFmtId="0" fontId="34" fillId="0" borderId="0" xfId="1" applyNumberFormat="1" applyFont="1" applyFill="1" applyBorder="1" applyAlignment="1">
      <alignment vertical="center"/>
    </xf>
    <xf numFmtId="166" fontId="34" fillId="0" borderId="0" xfId="1" applyNumberFormat="1" applyFont="1" applyFill="1" applyBorder="1" applyAlignment="1">
      <alignment horizontal="right" vertical="center"/>
    </xf>
    <xf numFmtId="166" fontId="34" fillId="0" borderId="15" xfId="1" applyNumberFormat="1" applyFont="1" applyFill="1" applyBorder="1" applyAlignment="1">
      <alignment vertical="center"/>
    </xf>
    <xf numFmtId="166" fontId="34" fillId="0" borderId="0" xfId="1" applyNumberFormat="1" applyFont="1" applyFill="1" applyBorder="1" applyAlignment="1">
      <alignment vertical="center"/>
    </xf>
    <xf numFmtId="0" fontId="11" fillId="0" borderId="0" xfId="0" applyFont="1"/>
    <xf numFmtId="37" fontId="46" fillId="0" borderId="0" xfId="0" applyNumberFormat="1" applyFont="1" applyAlignment="1">
      <alignment vertical="top"/>
    </xf>
    <xf numFmtId="37" fontId="11" fillId="4" borderId="0" xfId="0" applyNumberFormat="1" applyFont="1" applyFill="1" applyAlignment="1">
      <alignment vertical="center"/>
    </xf>
    <xf numFmtId="173" fontId="45" fillId="4" borderId="0" xfId="0" applyNumberFormat="1" applyFont="1" applyFill="1" applyAlignment="1">
      <alignment horizontal="right"/>
    </xf>
    <xf numFmtId="174" fontId="47" fillId="4" borderId="0" xfId="0" applyNumberFormat="1" applyFont="1" applyFill="1" applyAlignment="1">
      <alignment horizontal="centerContinuous"/>
    </xf>
    <xf numFmtId="174" fontId="32" fillId="4" borderId="0" xfId="0" applyNumberFormat="1" applyFont="1" applyFill="1" applyAlignment="1">
      <alignment horizontal="centerContinuous"/>
    </xf>
    <xf numFmtId="165" fontId="47" fillId="0" borderId="0" xfId="0" applyNumberFormat="1" applyFont="1" applyAlignment="1">
      <alignment vertical="center"/>
    </xf>
    <xf numFmtId="0" fontId="11" fillId="0" borderId="0" xfId="1" applyFont="1"/>
    <xf numFmtId="172" fontId="3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17" fillId="0" borderId="0" xfId="1" applyFont="1"/>
    <xf numFmtId="175" fontId="32" fillId="0" borderId="0" xfId="3" applyNumberFormat="1" applyFont="1" applyAlignment="1">
      <alignment horizontal="centerContinuous"/>
    </xf>
    <xf numFmtId="2" fontId="32" fillId="0" borderId="0" xfId="3" applyNumberFormat="1" applyFont="1" applyAlignment="1">
      <alignment horizontal="centerContinuous"/>
    </xf>
    <xf numFmtId="171" fontId="32" fillId="0" borderId="0" xfId="3" applyNumberFormat="1" applyFont="1" applyAlignment="1">
      <alignment horizontal="centerContinuous"/>
    </xf>
    <xf numFmtId="0" fontId="17" fillId="0" borderId="0" xfId="1" applyFont="1" applyAlignment="1">
      <alignment horizontal="centerContinuous"/>
    </xf>
    <xf numFmtId="0" fontId="35" fillId="0" borderId="0" xfId="1" applyFont="1" applyAlignment="1">
      <alignment horizontal="center"/>
    </xf>
    <xf numFmtId="0" fontId="35" fillId="0" borderId="0" xfId="1" applyFont="1" applyAlignment="1">
      <alignment horizontal="center" vertical="center"/>
    </xf>
    <xf numFmtId="0" fontId="28" fillId="0" borderId="0" xfId="1" applyFont="1" applyAlignment="1">
      <alignment horizontal="center"/>
    </xf>
    <xf numFmtId="0" fontId="32" fillId="0" borderId="10" xfId="3" applyFont="1" applyBorder="1" applyAlignment="1">
      <alignment horizontal="left"/>
    </xf>
    <xf numFmtId="0" fontId="33" fillId="0" borderId="0" xfId="1" applyFont="1" applyAlignment="1">
      <alignment horizontal="center" vertical="center"/>
    </xf>
    <xf numFmtId="0" fontId="28" fillId="0" borderId="0" xfId="1" applyFont="1"/>
    <xf numFmtId="166" fontId="34" fillId="0" borderId="0" xfId="0" applyNumberFormat="1" applyFont="1" applyAlignment="1">
      <alignment horizontal="right"/>
    </xf>
    <xf numFmtId="0" fontId="48" fillId="0" borderId="0" xfId="1" applyFont="1"/>
    <xf numFmtId="166" fontId="35" fillId="0" borderId="0" xfId="0" applyNumberFormat="1" applyFont="1" applyAlignment="1">
      <alignment horizontal="right"/>
    </xf>
    <xf numFmtId="0" fontId="24" fillId="0" borderId="0" xfId="0" applyFont="1"/>
    <xf numFmtId="0" fontId="24" fillId="2" borderId="0" xfId="0" applyFont="1" applyFill="1"/>
    <xf numFmtId="177" fontId="22" fillId="0" borderId="0" xfId="5" applyNumberFormat="1" applyFont="1" applyProtection="1">
      <protection locked="0"/>
    </xf>
    <xf numFmtId="177" fontId="49" fillId="0" borderId="0" xfId="5" applyNumberFormat="1" applyFont="1" applyProtection="1">
      <protection locked="0"/>
    </xf>
    <xf numFmtId="177" fontId="49" fillId="0" borderId="0" xfId="5" applyNumberFormat="1" applyFont="1" applyAlignment="1" applyProtection="1">
      <alignment horizontal="center"/>
      <protection locked="0"/>
    </xf>
    <xf numFmtId="177" fontId="49" fillId="0" borderId="0" xfId="5" applyNumberFormat="1" applyFont="1" applyAlignment="1">
      <alignment horizontal="right"/>
    </xf>
    <xf numFmtId="37" fontId="51" fillId="0" borderId="0" xfId="0" applyNumberFormat="1" applyFont="1" applyAlignment="1">
      <alignment vertical="center"/>
    </xf>
    <xf numFmtId="37" fontId="45" fillId="4" borderId="0" xfId="0" applyNumberFormat="1" applyFont="1" applyFill="1" applyAlignment="1">
      <alignment vertical="center"/>
    </xf>
    <xf numFmtId="37" fontId="10" fillId="4" borderId="0" xfId="0" applyNumberFormat="1" applyFont="1" applyFill="1" applyAlignment="1">
      <alignment vertical="center"/>
    </xf>
    <xf numFmtId="37" fontId="53" fillId="0" borderId="0" xfId="0" applyNumberFormat="1" applyFont="1" applyAlignment="1">
      <alignment vertical="center"/>
    </xf>
    <xf numFmtId="37" fontId="45" fillId="0" borderId="0" xfId="0" applyNumberFormat="1" applyFont="1" applyAlignment="1">
      <alignment vertical="center"/>
    </xf>
    <xf numFmtId="37" fontId="18" fillId="0" borderId="0" xfId="0" applyNumberFormat="1" applyFont="1" applyAlignment="1">
      <alignment vertical="center"/>
    </xf>
    <xf numFmtId="173" fontId="45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67" fontId="9" fillId="0" borderId="0" xfId="1" applyNumberFormat="1" applyFont="1" applyAlignment="1">
      <alignment horizontal="right" vertical="center"/>
    </xf>
    <xf numFmtId="171" fontId="39" fillId="0" borderId="13" xfId="3" applyNumberFormat="1" applyFont="1" applyFill="1" applyBorder="1" applyAlignment="1">
      <alignment horizontal="right"/>
    </xf>
    <xf numFmtId="37" fontId="18" fillId="0" borderId="0" xfId="0" applyNumberFormat="1" applyFont="1" applyBorder="1" applyAlignment="1">
      <alignment vertical="center"/>
    </xf>
    <xf numFmtId="173" fontId="45" fillId="0" borderId="0" xfId="0" applyNumberFormat="1" applyFont="1" applyBorder="1" applyAlignment="1">
      <alignment horizontal="right"/>
    </xf>
    <xf numFmtId="0" fontId="35" fillId="0" borderId="0" xfId="0" applyFont="1" applyFill="1" applyBorder="1" applyAlignment="1">
      <alignment horizontal="center"/>
    </xf>
    <xf numFmtId="165" fontId="43" fillId="0" borderId="0" xfId="4" applyNumberFormat="1" applyFont="1" applyFill="1" applyBorder="1" applyAlignment="1" applyProtection="1">
      <protection locked="0"/>
    </xf>
    <xf numFmtId="166" fontId="34" fillId="0" borderId="0" xfId="0" applyNumberFormat="1" applyFont="1" applyFill="1" applyAlignment="1">
      <alignment horizontal="right"/>
    </xf>
    <xf numFmtId="37" fontId="35" fillId="0" borderId="0" xfId="1" applyNumberFormat="1" applyFont="1" applyFill="1" applyAlignment="1">
      <alignment vertical="center"/>
    </xf>
    <xf numFmtId="178" fontId="34" fillId="0" borderId="0" xfId="1" applyNumberFormat="1" applyFont="1" applyFill="1" applyBorder="1" applyAlignment="1">
      <alignment horizontal="left" vertical="center"/>
    </xf>
    <xf numFmtId="0" fontId="32" fillId="0" borderId="18" xfId="1" applyFont="1" applyBorder="1"/>
    <xf numFmtId="0" fontId="7" fillId="0" borderId="0" xfId="0" applyFont="1"/>
    <xf numFmtId="0" fontId="11" fillId="0" borderId="0" xfId="1" applyFont="1" applyBorder="1"/>
    <xf numFmtId="0" fontId="6" fillId="0" borderId="0" xfId="0" applyFont="1"/>
    <xf numFmtId="177" fontId="49" fillId="0" borderId="0" xfId="5" applyNumberFormat="1" applyFont="1" applyFill="1" applyBorder="1" applyAlignment="1">
      <alignment horizontal="right"/>
    </xf>
    <xf numFmtId="174" fontId="32" fillId="0" borderId="0" xfId="0" applyNumberFormat="1" applyFont="1" applyFill="1" applyBorder="1" applyAlignment="1">
      <alignment horizontal="centerContinuous"/>
    </xf>
    <xf numFmtId="173" fontId="45" fillId="0" borderId="0" xfId="0" applyNumberFormat="1" applyFont="1" applyFill="1" applyBorder="1" applyAlignment="1">
      <alignment horizontal="right"/>
    </xf>
    <xf numFmtId="0" fontId="32" fillId="0" borderId="0" xfId="1" applyFont="1" applyFill="1" applyBorder="1"/>
    <xf numFmtId="166" fontId="34" fillId="0" borderId="0" xfId="0" applyNumberFormat="1" applyFont="1" applyFill="1" applyBorder="1" applyAlignment="1">
      <alignment horizontal="right"/>
    </xf>
    <xf numFmtId="167" fontId="28" fillId="0" borderId="0" xfId="1" applyNumberFormat="1" applyFont="1" applyFill="1" applyBorder="1" applyAlignment="1">
      <alignment horizontal="right" vertical="center"/>
    </xf>
    <xf numFmtId="166" fontId="34" fillId="0" borderId="13" xfId="0" applyNumberFormat="1" applyFont="1" applyFill="1" applyBorder="1" applyAlignment="1">
      <alignment horizontal="right"/>
    </xf>
    <xf numFmtId="166" fontId="34" fillId="0" borderId="16" xfId="0" applyNumberFormat="1" applyFont="1" applyFill="1" applyBorder="1" applyAlignment="1">
      <alignment horizontal="right"/>
    </xf>
    <xf numFmtId="166" fontId="34" fillId="0" borderId="10" xfId="0" applyNumberFormat="1" applyFont="1" applyFill="1" applyBorder="1" applyAlignment="1">
      <alignment horizontal="right"/>
    </xf>
    <xf numFmtId="37" fontId="35" fillId="0" borderId="10" xfId="1" applyNumberFormat="1" applyFont="1" applyFill="1" applyBorder="1" applyAlignment="1">
      <alignment vertical="center"/>
    </xf>
    <xf numFmtId="0" fontId="39" fillId="0" borderId="0" xfId="3" applyFont="1" applyBorder="1" applyAlignment="1">
      <alignment horizontal="centerContinuous"/>
    </xf>
    <xf numFmtId="37" fontId="35" fillId="0" borderId="0" xfId="1" applyNumberFormat="1" applyFont="1" applyFill="1" applyBorder="1" applyAlignment="1">
      <alignment vertical="center"/>
    </xf>
    <xf numFmtId="0" fontId="28" fillId="0" borderId="0" xfId="1" applyFont="1" applyBorder="1"/>
    <xf numFmtId="167" fontId="8" fillId="0" borderId="0" xfId="1" applyNumberFormat="1" applyFont="1" applyBorder="1"/>
    <xf numFmtId="0" fontId="48" fillId="0" borderId="0" xfId="1" applyFont="1" applyBorder="1"/>
    <xf numFmtId="0" fontId="28" fillId="0" borderId="0" xfId="1" applyFont="1" applyBorder="1" applyAlignment="1">
      <alignment horizontal="center"/>
    </xf>
    <xf numFmtId="0" fontId="0" fillId="0" borderId="0" xfId="0" applyBorder="1"/>
    <xf numFmtId="178" fontId="34" fillId="0" borderId="10" xfId="1" applyNumberFormat="1" applyFont="1" applyFill="1" applyBorder="1" applyAlignment="1">
      <alignment horizontal="left" vertical="center"/>
    </xf>
    <xf numFmtId="0" fontId="34" fillId="0" borderId="10" xfId="1" applyNumberFormat="1" applyFont="1" applyFill="1" applyBorder="1" applyAlignment="1">
      <alignment vertical="center"/>
    </xf>
    <xf numFmtId="166" fontId="34" fillId="0" borderId="10" xfId="1" applyNumberFormat="1" applyFont="1" applyFill="1" applyBorder="1" applyAlignment="1">
      <alignment horizontal="right" vertical="center"/>
    </xf>
    <xf numFmtId="166" fontId="34" fillId="0" borderId="12" xfId="1" applyNumberFormat="1" applyFont="1" applyFill="1" applyBorder="1" applyAlignment="1">
      <alignment vertical="center"/>
    </xf>
    <xf numFmtId="166" fontId="34" fillId="0" borderId="10" xfId="1" applyNumberFormat="1" applyFont="1" applyFill="1" applyBorder="1" applyAlignment="1">
      <alignment vertical="center"/>
    </xf>
    <xf numFmtId="168" fontId="5" fillId="0" borderId="0" xfId="1" applyNumberFormat="1" applyFont="1" applyBorder="1" applyAlignment="1">
      <alignment horizontal="right"/>
    </xf>
    <xf numFmtId="0" fontId="17" fillId="0" borderId="10" xfId="0" applyNumberFormat="1" applyFont="1" applyFill="1" applyBorder="1" applyAlignment="1">
      <alignment horizontal="right"/>
    </xf>
    <xf numFmtId="171" fontId="17" fillId="0" borderId="13" xfId="0" applyNumberFormat="1" applyFont="1" applyFill="1" applyBorder="1" applyAlignment="1">
      <alignment horizontal="right"/>
    </xf>
    <xf numFmtId="167" fontId="52" fillId="0" borderId="0" xfId="1" applyNumberFormat="1" applyFont="1" applyFill="1" applyBorder="1" applyAlignment="1">
      <alignment horizontal="right" vertical="center"/>
    </xf>
    <xf numFmtId="0" fontId="58" fillId="0" borderId="0" xfId="1" applyNumberFormat="1" applyFont="1" applyFill="1" applyBorder="1" applyAlignment="1"/>
    <xf numFmtId="0" fontId="58" fillId="0" borderId="16" xfId="1" applyNumberFormat="1" applyFont="1" applyFill="1" applyBorder="1" applyAlignment="1"/>
    <xf numFmtId="166" fontId="52" fillId="0" borderId="0" xfId="1" applyNumberFormat="1" applyFont="1" applyFill="1" applyBorder="1" applyAlignment="1">
      <alignment vertical="center"/>
    </xf>
    <xf numFmtId="166" fontId="52" fillId="0" borderId="16" xfId="1" applyNumberFormat="1" applyFont="1" applyFill="1" applyBorder="1" applyAlignment="1">
      <alignment vertical="center"/>
    </xf>
    <xf numFmtId="171" fontId="52" fillId="0" borderId="16" xfId="1" applyNumberFormat="1" applyFont="1" applyFill="1" applyBorder="1"/>
    <xf numFmtId="171" fontId="55" fillId="0" borderId="0" xfId="0" applyNumberFormat="1" applyFont="1" applyAlignment="1">
      <alignment horizontal="center"/>
    </xf>
    <xf numFmtId="0" fontId="4" fillId="0" borderId="0" xfId="1" applyFont="1"/>
    <xf numFmtId="0" fontId="3" fillId="0" borderId="0" xfId="1" applyFont="1"/>
    <xf numFmtId="171" fontId="34" fillId="0" borderId="0" xfId="1" applyNumberFormat="1" applyFont="1" applyFill="1" applyBorder="1" applyAlignment="1">
      <alignment horizontal="right" vertical="center"/>
    </xf>
    <xf numFmtId="169" fontId="2" fillId="0" borderId="0" xfId="1" applyNumberFormat="1" applyFont="1" applyBorder="1" applyAlignment="1">
      <alignment horizontal="right"/>
    </xf>
    <xf numFmtId="37" fontId="39" fillId="0" borderId="0" xfId="1" applyNumberFormat="1" applyFont="1" applyFill="1" applyBorder="1" applyAlignment="1">
      <alignment horizontal="left" vertical="center"/>
    </xf>
    <xf numFmtId="0" fontId="35" fillId="0" borderId="0" xfId="1" applyFont="1" applyFill="1" applyBorder="1" applyAlignment="1">
      <alignment horizontal="left" vertical="center" indent="1"/>
    </xf>
    <xf numFmtId="37" fontId="39" fillId="0" borderId="0" xfId="1" applyNumberFormat="1" applyFont="1" applyFill="1" applyBorder="1" applyAlignment="1">
      <alignment vertical="center"/>
    </xf>
    <xf numFmtId="37" fontId="35" fillId="0" borderId="0" xfId="1" applyNumberFormat="1" applyFont="1" applyFill="1" applyAlignment="1">
      <alignment horizontal="left" vertical="center" indent="1"/>
    </xf>
    <xf numFmtId="0" fontId="60" fillId="0" borderId="0" xfId="3" applyFont="1" applyAlignment="1"/>
    <xf numFmtId="0" fontId="39" fillId="0" borderId="0" xfId="1" applyFont="1" applyFill="1" applyAlignment="1">
      <alignment horizontal="right" vertical="center"/>
    </xf>
    <xf numFmtId="0" fontId="32" fillId="0" borderId="10" xfId="3" applyFont="1" applyFill="1" applyBorder="1" applyAlignment="1">
      <alignment horizontal="right"/>
    </xf>
    <xf numFmtId="0" fontId="39" fillId="0" borderId="16" xfId="1" applyFont="1" applyFill="1" applyBorder="1" applyAlignment="1">
      <alignment horizontal="right" vertical="center"/>
    </xf>
    <xf numFmtId="0" fontId="32" fillId="0" borderId="13" xfId="3" applyFont="1" applyFill="1" applyBorder="1" applyAlignment="1">
      <alignment horizontal="right"/>
    </xf>
    <xf numFmtId="171" fontId="39" fillId="0" borderId="0" xfId="3" applyNumberFormat="1" applyFont="1" applyFill="1" applyBorder="1" applyAlignment="1">
      <alignment horizontal="right"/>
    </xf>
    <xf numFmtId="171" fontId="39" fillId="0" borderId="10" xfId="3" applyNumberFormat="1" applyFont="1" applyFill="1" applyBorder="1" applyAlignment="1">
      <alignment horizontal="right"/>
    </xf>
    <xf numFmtId="0" fontId="39" fillId="0" borderId="16" xfId="3" applyNumberFormat="1" applyFont="1" applyFill="1" applyBorder="1" applyAlignment="1">
      <alignment horizontal="centerContinuous"/>
    </xf>
    <xf numFmtId="0" fontId="39" fillId="0" borderId="0" xfId="3" applyNumberFormat="1" applyFont="1" applyFill="1" applyBorder="1" applyAlignment="1">
      <alignment horizontal="centerContinuous"/>
    </xf>
    <xf numFmtId="0" fontId="40" fillId="0" borderId="17" xfId="1" applyNumberFormat="1" applyFont="1" applyFill="1" applyBorder="1" applyAlignment="1">
      <alignment horizontal="center" vertical="center"/>
    </xf>
    <xf numFmtId="170" fontId="39" fillId="0" borderId="16" xfId="3" applyNumberFormat="1" applyFont="1" applyFill="1" applyBorder="1" applyAlignment="1">
      <alignment horizontal="centerContinuous"/>
    </xf>
    <xf numFmtId="174" fontId="56" fillId="0" borderId="0" xfId="0" applyNumberFormat="1" applyFont="1" applyFill="1" applyBorder="1" applyAlignment="1">
      <alignment horizontal="left"/>
    </xf>
    <xf numFmtId="37" fontId="51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165" fontId="22" fillId="0" borderId="0" xfId="1" applyNumberFormat="1" applyFont="1" applyFill="1"/>
    <xf numFmtId="168" fontId="1" fillId="0" borderId="0" xfId="1" applyNumberFormat="1" applyFont="1" applyAlignment="1">
      <alignment horizontal="right"/>
    </xf>
    <xf numFmtId="169" fontId="1" fillId="0" borderId="0" xfId="1" applyNumberFormat="1" applyFont="1" applyAlignment="1">
      <alignment horizontal="right"/>
    </xf>
    <xf numFmtId="170" fontId="1" fillId="0" borderId="0" xfId="1" applyNumberFormat="1" applyFont="1" applyAlignment="1">
      <alignment horizontal="right"/>
    </xf>
    <xf numFmtId="179" fontId="1" fillId="0" borderId="0" xfId="1" applyNumberFormat="1" applyFont="1" applyAlignment="1">
      <alignment horizontal="right"/>
    </xf>
    <xf numFmtId="166" fontId="35" fillId="0" borderId="16" xfId="0" applyNumberFormat="1" applyFont="1" applyFill="1" applyBorder="1" applyAlignment="1">
      <alignment horizontal="right"/>
    </xf>
    <xf numFmtId="0" fontId="33" fillId="0" borderId="0" xfId="1" applyFont="1" applyBorder="1" applyAlignment="1">
      <alignment horizontal="center" vertical="center"/>
    </xf>
    <xf numFmtId="0" fontId="33" fillId="0" borderId="16" xfId="1" applyFont="1" applyBorder="1" applyAlignment="1">
      <alignment horizontal="center" vertical="center"/>
    </xf>
    <xf numFmtId="0" fontId="35" fillId="0" borderId="10" xfId="1" applyFont="1" applyFill="1" applyBorder="1" applyAlignment="1">
      <alignment horizontal="left" vertical="center" indent="1"/>
    </xf>
    <xf numFmtId="166" fontId="35" fillId="0" borderId="13" xfId="0" applyNumberFormat="1" applyFont="1" applyFill="1" applyBorder="1" applyAlignment="1">
      <alignment horizontal="right"/>
    </xf>
    <xf numFmtId="37" fontId="35" fillId="0" borderId="10" xfId="1" applyNumberFormat="1" applyFont="1" applyFill="1" applyBorder="1" applyAlignment="1">
      <alignment horizontal="left" vertical="center" indent="1"/>
    </xf>
    <xf numFmtId="171" fontId="52" fillId="0" borderId="13" xfId="1" applyNumberFormat="1" applyFont="1" applyFill="1" applyBorder="1"/>
    <xf numFmtId="0" fontId="58" fillId="0" borderId="10" xfId="1" applyNumberFormat="1" applyFont="1" applyFill="1" applyBorder="1" applyAlignment="1"/>
    <xf numFmtId="171" fontId="37" fillId="0" borderId="16" xfId="1" applyNumberFormat="1" applyFont="1" applyFill="1" applyBorder="1" applyAlignment="1">
      <alignment horizontal="centerContinuous"/>
    </xf>
    <xf numFmtId="171" fontId="17" fillId="0" borderId="16" xfId="0" applyNumberFormat="1" applyFont="1" applyFill="1" applyBorder="1" applyAlignment="1">
      <alignment horizontal="right"/>
    </xf>
    <xf numFmtId="0" fontId="40" fillId="0" borderId="16" xfId="1" applyNumberFormat="1" applyFont="1" applyFill="1" applyBorder="1" applyAlignment="1">
      <alignment horizontal="center" vertical="center"/>
    </xf>
    <xf numFmtId="171" fontId="34" fillId="0" borderId="20" xfId="0" applyNumberFormat="1" applyFont="1" applyFill="1" applyBorder="1" applyAlignment="1">
      <alignment horizontal="center"/>
    </xf>
    <xf numFmtId="0" fontId="35" fillId="0" borderId="22" xfId="0" applyFont="1" applyBorder="1"/>
    <xf numFmtId="0" fontId="35" fillId="0" borderId="23" xfId="0" applyFont="1" applyBorder="1"/>
    <xf numFmtId="171" fontId="34" fillId="0" borderId="26" xfId="0" applyNumberFormat="1" applyFont="1" applyFill="1" applyBorder="1" applyAlignment="1">
      <alignment horizontal="center"/>
    </xf>
    <xf numFmtId="0" fontId="24" fillId="0" borderId="0" xfId="0" applyFont="1" applyFill="1"/>
    <xf numFmtId="168" fontId="35" fillId="0" borderId="0" xfId="0" applyNumberFormat="1" applyFont="1" applyFill="1" applyAlignment="1">
      <alignment horizontal="right"/>
    </xf>
    <xf numFmtId="0" fontId="35" fillId="0" borderId="21" xfId="0" applyFont="1" applyBorder="1"/>
    <xf numFmtId="0" fontId="39" fillId="0" borderId="19" xfId="0" applyFont="1" applyBorder="1" applyAlignment="1">
      <alignment horizontal="center"/>
    </xf>
    <xf numFmtId="0" fontId="39" fillId="0" borderId="24" xfId="0" applyFont="1" applyBorder="1" applyAlignment="1">
      <alignment horizontal="center"/>
    </xf>
    <xf numFmtId="175" fontId="22" fillId="0" borderId="0" xfId="1" applyNumberFormat="1" applyFont="1" applyFill="1"/>
    <xf numFmtId="171" fontId="35" fillId="0" borderId="0" xfId="0" applyNumberFormat="1" applyFont="1" applyFill="1" applyBorder="1" applyAlignment="1">
      <alignment horizontal="center"/>
    </xf>
    <xf numFmtId="171" fontId="35" fillId="0" borderId="25" xfId="0" applyNumberFormat="1" applyFont="1" applyFill="1" applyBorder="1" applyAlignment="1">
      <alignment horizontal="center"/>
    </xf>
    <xf numFmtId="171" fontId="35" fillId="0" borderId="0" xfId="0" applyNumberFormat="1" applyFont="1" applyFill="1" applyAlignment="1">
      <alignment horizontal="center"/>
    </xf>
    <xf numFmtId="171" fontId="35" fillId="0" borderId="20" xfId="0" applyNumberFormat="1" applyFont="1" applyFill="1" applyBorder="1" applyAlignment="1">
      <alignment horizontal="center"/>
    </xf>
    <xf numFmtId="167" fontId="28" fillId="0" borderId="16" xfId="1" applyNumberFormat="1" applyFont="1" applyFill="1" applyBorder="1" applyAlignment="1">
      <alignment horizontal="right" vertical="center"/>
    </xf>
    <xf numFmtId="167" fontId="35" fillId="0" borderId="16" xfId="1" applyNumberFormat="1" applyFont="1" applyFill="1" applyBorder="1" applyAlignment="1">
      <alignment horizontal="right" vertical="center"/>
    </xf>
    <xf numFmtId="167" fontId="28" fillId="0" borderId="10" xfId="1" applyNumberFormat="1" applyFont="1" applyFill="1" applyBorder="1" applyAlignment="1">
      <alignment horizontal="right" vertical="center"/>
    </xf>
    <xf numFmtId="167" fontId="28" fillId="0" borderId="13" xfId="1" applyNumberFormat="1" applyFont="1" applyFill="1" applyBorder="1" applyAlignment="1">
      <alignment horizontal="right" vertical="center"/>
    </xf>
    <xf numFmtId="167" fontId="35" fillId="0" borderId="13" xfId="1" applyNumberFormat="1" applyFont="1" applyFill="1" applyBorder="1" applyAlignment="1">
      <alignment horizontal="right" vertical="center"/>
    </xf>
    <xf numFmtId="171" fontId="35" fillId="0" borderId="0" xfId="1" applyNumberFormat="1" applyFont="1" applyFill="1" applyBorder="1" applyAlignment="1">
      <alignment horizontal="right" vertical="center"/>
    </xf>
    <xf numFmtId="171" fontId="35" fillId="0" borderId="16" xfId="1" applyNumberFormat="1" applyFont="1" applyFill="1" applyBorder="1" applyAlignment="1">
      <alignment horizontal="right" vertical="center"/>
    </xf>
    <xf numFmtId="166" fontId="35" fillId="0" borderId="0" xfId="0" applyNumberFormat="1" applyFont="1" applyFill="1" applyBorder="1" applyAlignment="1">
      <alignment horizontal="right"/>
    </xf>
    <xf numFmtId="0" fontId="11" fillId="0" borderId="16" xfId="1" applyFont="1" applyFill="1" applyBorder="1"/>
    <xf numFmtId="171" fontId="35" fillId="0" borderId="10" xfId="1" applyNumberFormat="1" applyFont="1" applyFill="1" applyBorder="1" applyAlignment="1">
      <alignment horizontal="right" vertical="center"/>
    </xf>
    <xf numFmtId="171" fontId="35" fillId="0" borderId="13" xfId="1" applyNumberFormat="1" applyFont="1" applyFill="1" applyBorder="1" applyAlignment="1">
      <alignment horizontal="right" vertical="center"/>
    </xf>
    <xf numFmtId="166" fontId="35" fillId="0" borderId="10" xfId="0" applyNumberFormat="1" applyFont="1" applyFill="1" applyBorder="1" applyAlignment="1">
      <alignment horizontal="right"/>
    </xf>
    <xf numFmtId="176" fontId="11" fillId="0" borderId="13" xfId="1" applyNumberFormat="1" applyFont="1" applyFill="1" applyBorder="1" applyAlignment="1">
      <alignment vertical="center"/>
    </xf>
    <xf numFmtId="167" fontId="35" fillId="0" borderId="10" xfId="1" applyNumberFormat="1" applyFont="1" applyFill="1" applyBorder="1" applyAlignment="1">
      <alignment horizontal="right" vertical="center"/>
    </xf>
    <xf numFmtId="0" fontId="11" fillId="0" borderId="0" xfId="1" applyFont="1" applyFill="1" applyBorder="1"/>
    <xf numFmtId="0" fontId="28" fillId="0" borderId="0" xfId="1" applyFont="1" applyFill="1" applyBorder="1"/>
    <xf numFmtId="167" fontId="35" fillId="0" borderId="15" xfId="1" applyNumberFormat="1" applyFont="1" applyFill="1" applyBorder="1" applyAlignment="1">
      <alignment horizontal="right" vertical="center"/>
    </xf>
    <xf numFmtId="167" fontId="35" fillId="0" borderId="12" xfId="1" applyNumberFormat="1" applyFont="1" applyFill="1" applyBorder="1" applyAlignment="1">
      <alignment horizontal="right" vertical="center"/>
    </xf>
    <xf numFmtId="0" fontId="58" fillId="0" borderId="0" xfId="1" applyFont="1" applyFill="1" applyBorder="1"/>
    <xf numFmtId="0" fontId="56" fillId="0" borderId="16" xfId="1" applyFont="1" applyFill="1" applyBorder="1" applyAlignment="1">
      <alignment vertical="center"/>
    </xf>
    <xf numFmtId="0" fontId="22" fillId="0" borderId="10" xfId="1" applyFont="1" applyFill="1" applyBorder="1"/>
    <xf numFmtId="0" fontId="58" fillId="0" borderId="10" xfId="1" applyFont="1" applyFill="1" applyBorder="1"/>
    <xf numFmtId="0" fontId="56" fillId="0" borderId="13" xfId="1" applyFont="1" applyFill="1" applyBorder="1" applyAlignment="1">
      <alignment vertical="center"/>
    </xf>
  </cellXfs>
  <cellStyles count="6">
    <cellStyle name="Comma 2" xfId="5" xr:uid="{C0553BCA-AF25-472A-93C7-F864F16F28C1}"/>
    <cellStyle name="Hyperlink" xfId="4" builtinId="8"/>
    <cellStyle name="Hyperlink 2 2" xfId="2" xr:uid="{D41391FD-38C6-4CED-8615-B36C7A15082E}"/>
    <cellStyle name="Normal" xfId="0" builtinId="0"/>
    <cellStyle name="Normal 2 2 2" xfId="1" xr:uid="{A79F478B-C262-45F9-A6CF-4A76329AC37A}"/>
    <cellStyle name="Normal_Master Junior Database v2" xfId="3" xr:uid="{C07A771D-9E73-4959-8A12-069E112B0CDB}"/>
  </cellStyles>
  <dxfs count="0"/>
  <tableStyles count="0" defaultTableStyle="TableStyleMedium2" defaultPivotStyle="PivotStyleLight16"/>
  <colors>
    <mruColors>
      <color rgb="FFD9E5F7"/>
      <color rgb="FF57595D"/>
      <color rgb="FFFA6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Summary!$C$37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Summary!$B$38:$B$40</c:f>
              <c:strCache>
                <c:ptCount val="3"/>
                <c:pt idx="0">
                  <c:v>Comparable Trading Analysis</c:v>
                </c:pt>
                <c:pt idx="1">
                  <c:v>Precedent Transaction Analysis</c:v>
                </c:pt>
                <c:pt idx="2">
                  <c:v>DCF Valuation Analysis</c:v>
                </c:pt>
              </c:strCache>
            </c:strRef>
          </c:cat>
          <c:val>
            <c:numRef>
              <c:f>Summary!$C$38:$C$40</c:f>
              <c:numCache>
                <c:formatCode>_(#,##0_);\(#,##0\);_("–"_);_(@_)</c:formatCode>
                <c:ptCount val="3"/>
                <c:pt idx="0">
                  <c:v>8411.283276450511</c:v>
                </c:pt>
                <c:pt idx="1">
                  <c:v>11673.346153846154</c:v>
                </c:pt>
                <c:pt idx="2">
                  <c:v>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42A6-85AD-DF8276DA120B}"/>
            </c:ext>
          </c:extLst>
        </c:ser>
        <c:ser>
          <c:idx val="1"/>
          <c:order val="1"/>
          <c:tx>
            <c:strRef>
              <c:f>Summary!$D$37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D9E5F7"/>
            </a:solidFill>
            <a:ln>
              <a:noFill/>
            </a:ln>
            <a:effectLst/>
          </c:spPr>
          <c:invertIfNegative val="0"/>
          <c:cat>
            <c:strRef>
              <c:f>Summary!$B$38:$B$40</c:f>
              <c:strCache>
                <c:ptCount val="3"/>
                <c:pt idx="0">
                  <c:v>Comparable Trading Analysis</c:v>
                </c:pt>
                <c:pt idx="1">
                  <c:v>Precedent Transaction Analysis</c:v>
                </c:pt>
                <c:pt idx="2">
                  <c:v>DCF Valuation Analysis</c:v>
                </c:pt>
              </c:strCache>
            </c:strRef>
          </c:cat>
          <c:val>
            <c:numRef>
              <c:f>Summary!$D$38:$D$40</c:f>
              <c:numCache>
                <c:formatCode>_(#,##0_);\(#,##0\);_("–"_);_(@_)</c:formatCode>
                <c:ptCount val="3"/>
                <c:pt idx="0">
                  <c:v>3054.5506718889737</c:v>
                </c:pt>
                <c:pt idx="1">
                  <c:v>2896.0886287625417</c:v>
                </c:pt>
                <c:pt idx="2">
                  <c:v>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C-42A6-85AD-DF8276DA120B}"/>
            </c:ext>
          </c:extLst>
        </c:ser>
        <c:ser>
          <c:idx val="2"/>
          <c:order val="2"/>
          <c:tx>
            <c:strRef>
              <c:f>Summary!$E$37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Summary!$B$38:$B$40</c:f>
              <c:strCache>
                <c:ptCount val="3"/>
                <c:pt idx="0">
                  <c:v>Comparable Trading Analysis</c:v>
                </c:pt>
                <c:pt idx="1">
                  <c:v>Precedent Transaction Analysis</c:v>
                </c:pt>
                <c:pt idx="2">
                  <c:v>DCF Valuation Analysis</c:v>
                </c:pt>
              </c:strCache>
            </c:strRef>
          </c:cat>
          <c:val>
            <c:numRef>
              <c:f>Summary!$E$38:$E$40</c:f>
              <c:numCache>
                <c:formatCode>_(#,##0_);\(#,##0\);_("–"_);_(@_)</c:formatCode>
                <c:ptCount val="3"/>
                <c:pt idx="0">
                  <c:v>11465.833948339485</c:v>
                </c:pt>
                <c:pt idx="1">
                  <c:v>14569.434782608696</c:v>
                </c:pt>
                <c:pt idx="2">
                  <c:v>12848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C-42A6-85AD-DF8276DA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7701424"/>
        <c:axId val="437699344"/>
      </c:barChart>
      <c:catAx>
        <c:axId val="43770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37699344"/>
        <c:crosses val="autoZero"/>
        <c:auto val="1"/>
        <c:lblAlgn val="ctr"/>
        <c:lblOffset val="100"/>
        <c:noMultiLvlLbl val="0"/>
      </c:catAx>
      <c:valAx>
        <c:axId val="437699344"/>
        <c:scaling>
          <c:orientation val="minMax"/>
          <c:max val="15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_(#,##0_);\(#,##0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377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tif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tif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4</xdr:row>
      <xdr:rowOff>33248</xdr:rowOff>
    </xdr:from>
    <xdr:to>
      <xdr:col>3</xdr:col>
      <xdr:colOff>66750</xdr:colOff>
      <xdr:row>6</xdr:row>
      <xdr:rowOff>63548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90550" y="1023848"/>
          <a:ext cx="2562300" cy="5256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122075</xdr:colOff>
      <xdr:row>4</xdr:row>
      <xdr:rowOff>95048</xdr:rowOff>
    </xdr:from>
    <xdr:to>
      <xdr:col>12</xdr:col>
      <xdr:colOff>19050</xdr:colOff>
      <xdr:row>6</xdr:row>
      <xdr:rowOff>71348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923175" y="1085648"/>
          <a:ext cx="2344900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8</xdr:row>
      <xdr:rowOff>40549</xdr:rowOff>
    </xdr:from>
    <xdr:to>
      <xdr:col>12</xdr:col>
      <xdr:colOff>544284</xdr:colOff>
      <xdr:row>28</xdr:row>
      <xdr:rowOff>113568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AAE73F-FAC8-943D-9853-FA06AFBE2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71641</xdr:colOff>
      <xdr:row>0</xdr:row>
      <xdr:rowOff>171300</xdr:rowOff>
    </xdr:from>
    <xdr:to>
      <xdr:col>12</xdr:col>
      <xdr:colOff>453269</xdr:colOff>
      <xdr:row>0</xdr:row>
      <xdr:rowOff>495300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286962D-0377-4BEA-9436-A3B35861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91616" y="171300"/>
          <a:ext cx="1600828" cy="3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160009</xdr:colOff>
      <xdr:row>0</xdr:row>
      <xdr:rowOff>152400</xdr:rowOff>
    </xdr:from>
    <xdr:to>
      <xdr:col>1</xdr:col>
      <xdr:colOff>1909516</xdr:colOff>
      <xdr:row>0</xdr:row>
      <xdr:rowOff>519600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8ADA4265-6C89-4B3B-8764-46C0F3756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7795" y="152400"/>
          <a:ext cx="1749507" cy="36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142875</xdr:rowOff>
    </xdr:from>
    <xdr:to>
      <xdr:col>2</xdr:col>
      <xdr:colOff>161325</xdr:colOff>
      <xdr:row>0</xdr:row>
      <xdr:rowOff>504145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95300" y="142875"/>
          <a:ext cx="1760448" cy="361270"/>
        </a:xfrm>
        <a:prstGeom prst="rect">
          <a:avLst/>
        </a:prstGeom>
      </xdr:spPr>
    </xdr:pic>
    <xdr:clientData/>
  </xdr:twoCellAnchor>
  <xdr:twoCellAnchor editAs="oneCell">
    <xdr:from>
      <xdr:col>9</xdr:col>
      <xdr:colOff>178680</xdr:colOff>
      <xdr:row>0</xdr:row>
      <xdr:rowOff>147953</xdr:rowOff>
    </xdr:from>
    <xdr:to>
      <xdr:col>11</xdr:col>
      <xdr:colOff>503557</xdr:colOff>
      <xdr:row>0</xdr:row>
      <xdr:rowOff>470893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87593" y="147953"/>
          <a:ext cx="1616964" cy="3229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154210</xdr:colOff>
      <xdr:row>0</xdr:row>
      <xdr:rowOff>127003</xdr:rowOff>
    </xdr:from>
    <xdr:to>
      <xdr:col>2</xdr:col>
      <xdr:colOff>1038358</xdr:colOff>
      <xdr:row>0</xdr:row>
      <xdr:rowOff>488273</xdr:rowOff>
    </xdr:to>
    <xdr:pic>
      <xdr:nvPicPr>
        <xdr:cNvPr id="4" name="Graphic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52710" y="127003"/>
          <a:ext cx="1760448" cy="361270"/>
        </a:xfrm>
        <a:prstGeom prst="rect">
          <a:avLst/>
        </a:prstGeom>
      </xdr:spPr>
    </xdr:pic>
    <xdr:clientData/>
  </xdr:twoCellAnchor>
  <xdr:twoCellAnchor editAs="oneCell">
    <xdr:from>
      <xdr:col>9</xdr:col>
      <xdr:colOff>540944</xdr:colOff>
      <xdr:row>0</xdr:row>
      <xdr:rowOff>158751</xdr:rowOff>
    </xdr:from>
    <xdr:to>
      <xdr:col>11</xdr:col>
      <xdr:colOff>599121</xdr:colOff>
      <xdr:row>0</xdr:row>
      <xdr:rowOff>481691</xdr:rowOff>
    </xdr:to>
    <xdr:pic>
      <xdr:nvPicPr>
        <xdr:cNvPr id="5" name="Graphic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460301" y="158751"/>
          <a:ext cx="1618464" cy="322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5655-3C62-4519-AFD6-F7FE54F73579}">
  <sheetPr>
    <pageSetUpPr fitToPage="1"/>
  </sheetPr>
  <dimension ref="A1:X38"/>
  <sheetViews>
    <sheetView showGridLines="0" tabSelected="1" zoomScale="80" zoomScaleNormal="80" zoomScaleSheetLayoutView="80" workbookViewId="0"/>
  </sheetViews>
  <sheetFormatPr defaultColWidth="9.1796875" defaultRowHeight="19.5" customHeight="1"/>
  <cols>
    <col min="1" max="1" width="4.6328125" style="3" customWidth="1"/>
    <col min="2" max="2" width="4.81640625" style="3" customWidth="1"/>
    <col min="3" max="3" width="36.6328125" style="3" customWidth="1"/>
    <col min="4" max="11" width="10.6328125" style="3" customWidth="1"/>
    <col min="12" max="12" width="36.6328125" style="3" customWidth="1"/>
    <col min="13" max="13" width="4.81640625" style="3" customWidth="1"/>
    <col min="14" max="14" width="11" style="3" customWidth="1"/>
    <col min="15" max="16384" width="9.1796875" style="3"/>
  </cols>
  <sheetData>
    <row r="1" spans="1:24" ht="19.5" customHeight="1" thickBot="1">
      <c r="A1" s="212"/>
    </row>
    <row r="2" spans="1:24" ht="19.5" customHeight="1" thickTop="1">
      <c r="A2" s="75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spans="1:24" ht="19.5" customHeight="1">
      <c r="A3" s="75"/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8"/>
    </row>
    <row r="4" spans="1:24" ht="19.5" customHeight="1">
      <c r="A4" s="75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8"/>
    </row>
    <row r="5" spans="1:24" ht="19.5" customHeight="1">
      <c r="A5" s="7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8"/>
    </row>
    <row r="6" spans="1:24" ht="19.5" customHeight="1">
      <c r="A6" s="75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spans="1:24" ht="19.5" customHeight="1">
      <c r="A7" s="7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spans="1:24" ht="19.5" customHeight="1">
      <c r="A8" s="75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</row>
    <row r="9" spans="1:24" ht="19.5" customHeight="1">
      <c r="A9" s="75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8"/>
      <c r="O9"/>
    </row>
    <row r="10" spans="1:24" ht="19.5" customHeight="1">
      <c r="A10" s="75"/>
      <c r="B10" s="19"/>
      <c r="M10" s="20"/>
      <c r="O10"/>
    </row>
    <row r="11" spans="1:24" ht="28.5" customHeight="1">
      <c r="A11" s="75"/>
      <c r="B11" s="19"/>
      <c r="C11" s="21" t="s">
        <v>64</v>
      </c>
      <c r="L11" s="22" t="s">
        <v>0</v>
      </c>
      <c r="M11" s="20"/>
      <c r="O11"/>
      <c r="P11" s="75"/>
      <c r="Q11" s="75"/>
      <c r="R11" s="75"/>
      <c r="S11" s="75"/>
      <c r="T11" s="75"/>
      <c r="U11" s="75"/>
      <c r="V11" s="75"/>
      <c r="W11" s="75"/>
      <c r="X11" s="75"/>
    </row>
    <row r="12" spans="1:24" ht="19.5" customHeight="1">
      <c r="A12" s="75"/>
      <c r="B12" s="19"/>
      <c r="C12" s="23"/>
      <c r="K12" s="5"/>
      <c r="M12" s="20"/>
      <c r="O12"/>
      <c r="P12" s="75"/>
      <c r="Q12" s="75"/>
      <c r="R12" s="75"/>
      <c r="S12" s="75"/>
      <c r="T12" s="75"/>
      <c r="U12" s="75"/>
      <c r="V12" s="75"/>
      <c r="W12" s="75"/>
      <c r="X12" s="75"/>
    </row>
    <row r="13" spans="1:24" ht="19.5" customHeight="1">
      <c r="A13" s="75"/>
      <c r="B13" s="19"/>
      <c r="C13" s="24" t="s">
        <v>5</v>
      </c>
      <c r="D13" s="25"/>
      <c r="E13" s="25"/>
      <c r="F13" s="25"/>
      <c r="G13" s="26"/>
      <c r="H13" s="27"/>
      <c r="I13" s="27"/>
      <c r="J13" s="27"/>
      <c r="K13" s="28"/>
      <c r="M13" s="20"/>
      <c r="O13"/>
    </row>
    <row r="14" spans="1:24" ht="19.5" customHeight="1">
      <c r="A14" s="75"/>
      <c r="B14" s="19"/>
      <c r="C14" s="29"/>
      <c r="D14" s="25"/>
      <c r="E14" s="25"/>
      <c r="F14" s="25"/>
      <c r="G14" s="26"/>
      <c r="H14" s="27"/>
      <c r="I14" s="27"/>
      <c r="J14" s="27"/>
      <c r="K14" s="28"/>
      <c r="M14" s="20"/>
      <c r="O14"/>
    </row>
    <row r="15" spans="1:24" ht="19.5" customHeight="1">
      <c r="A15" s="75"/>
      <c r="B15" s="54"/>
      <c r="C15" s="125" t="s">
        <v>18</v>
      </c>
      <c r="D15" s="41"/>
      <c r="E15" s="41"/>
      <c r="F15" s="41"/>
      <c r="G15" s="55"/>
      <c r="H15" s="56"/>
      <c r="I15" s="56"/>
      <c r="J15" s="56"/>
      <c r="K15" s="57"/>
      <c r="M15" s="20"/>
      <c r="O15"/>
    </row>
    <row r="16" spans="1:24" ht="19.5" customHeight="1">
      <c r="A16" s="75"/>
      <c r="B16" s="54"/>
      <c r="C16" s="125" t="s">
        <v>25</v>
      </c>
      <c r="D16" s="41"/>
      <c r="E16" s="41"/>
      <c r="F16" s="41"/>
      <c r="G16" s="55"/>
      <c r="H16" s="56"/>
      <c r="I16" s="56"/>
      <c r="J16" s="56"/>
      <c r="K16" s="57"/>
      <c r="M16" s="20"/>
      <c r="O16"/>
    </row>
    <row r="17" spans="1:15" ht="19.5" customHeight="1">
      <c r="A17" s="75"/>
      <c r="B17" s="54"/>
      <c r="C17" s="125" t="s">
        <v>24</v>
      </c>
      <c r="D17" s="41"/>
      <c r="E17" s="41"/>
      <c r="F17" s="41"/>
      <c r="G17" s="55"/>
      <c r="H17" s="56"/>
      <c r="I17" s="56"/>
      <c r="J17" s="56"/>
      <c r="K17" s="57"/>
      <c r="M17" s="20"/>
      <c r="O17"/>
    </row>
    <row r="18" spans="1:15" ht="19.5" customHeight="1">
      <c r="A18" s="75"/>
      <c r="B18" s="54"/>
      <c r="C18" s="58"/>
      <c r="D18" s="41"/>
      <c r="E18" s="41"/>
      <c r="F18" s="41"/>
      <c r="G18" s="55"/>
      <c r="H18" s="56"/>
      <c r="I18" s="56"/>
      <c r="J18" s="56"/>
      <c r="K18" s="57"/>
      <c r="M18" s="20"/>
    </row>
    <row r="19" spans="1:15" ht="19.5" customHeight="1">
      <c r="A19" s="75"/>
      <c r="B19" s="54"/>
      <c r="C19" s="58"/>
      <c r="D19" s="41"/>
      <c r="E19" s="41"/>
      <c r="F19" s="41"/>
      <c r="G19" s="41"/>
      <c r="H19" s="41"/>
      <c r="I19" s="41"/>
      <c r="J19" s="41"/>
      <c r="K19" s="41"/>
      <c r="L19" s="25"/>
      <c r="M19" s="20"/>
    </row>
    <row r="20" spans="1:15" ht="19.5" customHeight="1">
      <c r="A20" s="75"/>
      <c r="B20" s="54"/>
      <c r="C20" s="58"/>
      <c r="D20" s="41"/>
      <c r="E20" s="41"/>
      <c r="F20" s="41"/>
      <c r="G20" s="41"/>
      <c r="H20" s="41"/>
      <c r="I20" s="41"/>
      <c r="J20" s="41"/>
      <c r="K20" s="41"/>
      <c r="L20" s="25"/>
      <c r="M20" s="20"/>
    </row>
    <row r="21" spans="1:15" ht="19.5" customHeight="1">
      <c r="A21" s="75"/>
      <c r="B21" s="54"/>
      <c r="D21" s="41"/>
      <c r="E21" s="41"/>
      <c r="F21" s="41"/>
      <c r="G21" s="41"/>
      <c r="H21" s="41"/>
      <c r="I21" s="41"/>
      <c r="J21" s="41"/>
      <c r="K21" s="41"/>
      <c r="L21" s="25"/>
      <c r="M21" s="20"/>
    </row>
    <row r="22" spans="1:15" ht="19.5" customHeight="1">
      <c r="A22" s="75"/>
      <c r="B22" s="54"/>
      <c r="C22" s="58"/>
      <c r="D22" s="41"/>
      <c r="E22" s="41"/>
      <c r="F22" s="41"/>
      <c r="G22" s="41"/>
      <c r="H22" s="41"/>
      <c r="I22" s="41"/>
      <c r="J22" s="41"/>
      <c r="K22" s="41"/>
      <c r="L22" s="25"/>
      <c r="M22" s="20"/>
    </row>
    <row r="23" spans="1:15" ht="19.5" customHeight="1">
      <c r="A23" s="75"/>
      <c r="B23" s="19"/>
      <c r="C23" s="58"/>
      <c r="D23" s="25"/>
      <c r="E23" s="25"/>
      <c r="F23" s="25"/>
      <c r="G23" s="25"/>
      <c r="H23" s="25"/>
      <c r="I23" s="25"/>
      <c r="J23" s="25"/>
      <c r="K23" s="25"/>
      <c r="L23" s="25"/>
      <c r="M23" s="20"/>
    </row>
    <row r="24" spans="1:15" ht="19.5" customHeight="1">
      <c r="A24" s="75"/>
      <c r="B24" s="19"/>
      <c r="C24" s="30"/>
      <c r="D24" s="25"/>
      <c r="E24" s="25"/>
      <c r="F24" s="25"/>
      <c r="G24" s="25"/>
      <c r="H24" s="25"/>
      <c r="I24" s="25"/>
      <c r="J24" s="25"/>
      <c r="K24" s="25"/>
      <c r="L24" s="25"/>
      <c r="M24" s="20"/>
    </row>
    <row r="25" spans="1:15" ht="19.5" customHeight="1">
      <c r="A25" s="75"/>
      <c r="B25" s="19"/>
      <c r="C25" s="30"/>
      <c r="D25" s="25"/>
      <c r="E25" s="25"/>
      <c r="F25" s="25"/>
      <c r="G25" s="25"/>
      <c r="H25" s="25"/>
      <c r="I25" s="25"/>
      <c r="J25" s="25"/>
      <c r="K25" s="25"/>
      <c r="L25" s="25"/>
      <c r="M25" s="20"/>
    </row>
    <row r="26" spans="1:15" ht="19.5" customHeight="1">
      <c r="A26" s="75"/>
      <c r="B26" s="19"/>
      <c r="C26" s="31"/>
      <c r="D26" s="25"/>
      <c r="E26" s="25"/>
      <c r="F26" s="25"/>
      <c r="G26" s="25"/>
      <c r="H26" s="25"/>
      <c r="I26" s="25"/>
      <c r="J26" s="25"/>
      <c r="K26" s="25"/>
      <c r="L26" s="25"/>
      <c r="M26" s="20"/>
    </row>
    <row r="27" spans="1:15" ht="19.5" customHeight="1">
      <c r="A27" s="75"/>
      <c r="B27" s="19"/>
      <c r="C27" s="32"/>
      <c r="D27" s="25"/>
      <c r="E27" s="25"/>
      <c r="F27" s="25"/>
      <c r="G27" s="25"/>
      <c r="H27" s="25"/>
      <c r="I27" s="25"/>
      <c r="J27" s="25"/>
      <c r="K27" s="25"/>
      <c r="L27" s="25"/>
      <c r="M27" s="20"/>
    </row>
    <row r="28" spans="1:15" ht="19.5" customHeight="1">
      <c r="A28" s="75"/>
      <c r="B28" s="19"/>
      <c r="C28" s="32"/>
      <c r="D28" s="25"/>
      <c r="E28" s="25"/>
      <c r="F28" s="25"/>
      <c r="G28" s="25"/>
      <c r="H28" s="25"/>
      <c r="I28" s="25"/>
      <c r="J28" s="25"/>
      <c r="K28" s="25"/>
      <c r="L28" s="25"/>
      <c r="M28" s="20"/>
    </row>
    <row r="29" spans="1:15" ht="19.5" customHeight="1">
      <c r="A29" s="75"/>
      <c r="B29" s="19"/>
      <c r="C29" s="33" t="s">
        <v>8</v>
      </c>
      <c r="D29" s="34"/>
      <c r="E29" s="34"/>
      <c r="F29" s="34"/>
      <c r="G29" s="34"/>
      <c r="H29" s="34"/>
      <c r="I29" s="34"/>
      <c r="J29" s="34"/>
      <c r="K29" s="34"/>
      <c r="L29" s="34"/>
      <c r="M29" s="20"/>
    </row>
    <row r="30" spans="1:15" ht="19.5" customHeight="1">
      <c r="A30" s="75"/>
      <c r="B30" s="19"/>
      <c r="C30" s="35" t="s">
        <v>9</v>
      </c>
      <c r="D30" s="36"/>
      <c r="E30" s="36"/>
      <c r="F30" s="36"/>
      <c r="G30" s="36"/>
      <c r="H30" s="36"/>
      <c r="I30" s="36"/>
      <c r="J30" s="36"/>
      <c r="K30" s="36"/>
      <c r="L30" s="36"/>
      <c r="M30" s="20"/>
    </row>
    <row r="31" spans="1:15" ht="19.5" customHeight="1">
      <c r="A31" s="75"/>
      <c r="B31" s="19"/>
      <c r="C31" s="35" t="s">
        <v>10</v>
      </c>
      <c r="D31" s="36"/>
      <c r="E31" s="36"/>
      <c r="F31" s="36"/>
      <c r="G31" s="36"/>
      <c r="H31" s="36"/>
      <c r="I31" s="36"/>
      <c r="J31" s="36"/>
      <c r="K31" s="36"/>
      <c r="L31" s="36"/>
      <c r="M31" s="20"/>
    </row>
    <row r="32" spans="1:15" ht="19.5" customHeight="1">
      <c r="A32" s="75"/>
      <c r="B32" s="19"/>
      <c r="C32" s="35" t="s">
        <v>11</v>
      </c>
      <c r="D32" s="36"/>
      <c r="E32" s="36"/>
      <c r="F32" s="36"/>
      <c r="G32" s="36"/>
      <c r="H32" s="36"/>
      <c r="I32" s="36"/>
      <c r="J32" s="36"/>
      <c r="K32" s="36"/>
      <c r="L32" s="36"/>
      <c r="M32" s="20"/>
    </row>
    <row r="33" spans="1:14" ht="19.5" customHeight="1">
      <c r="A33" s="75"/>
      <c r="B33" s="19"/>
      <c r="C33" s="35" t="s">
        <v>12</v>
      </c>
      <c r="D33" s="36"/>
      <c r="E33" s="36"/>
      <c r="F33" s="36"/>
      <c r="G33" s="36"/>
      <c r="H33" s="36"/>
      <c r="I33" s="36"/>
      <c r="J33" s="36"/>
      <c r="K33" s="36"/>
      <c r="L33" s="36"/>
      <c r="M33" s="20"/>
    </row>
    <row r="34" spans="1:14" ht="19.5" customHeight="1">
      <c r="A34" s="75"/>
      <c r="B34" s="19"/>
      <c r="C34" s="35" t="s">
        <v>13</v>
      </c>
      <c r="D34" s="36"/>
      <c r="E34" s="36"/>
      <c r="F34" s="36"/>
      <c r="G34" s="36"/>
      <c r="H34" s="36"/>
      <c r="I34" s="36"/>
      <c r="J34" s="36"/>
      <c r="K34" s="36"/>
      <c r="L34" s="36"/>
      <c r="M34" s="20"/>
    </row>
    <row r="35" spans="1:14" ht="19.5" customHeight="1">
      <c r="A35" s="75"/>
      <c r="B35" s="19"/>
      <c r="C35" s="35"/>
      <c r="D35" s="36"/>
      <c r="E35" s="36"/>
      <c r="F35" s="36"/>
      <c r="G35" s="36"/>
      <c r="H35" s="36"/>
      <c r="I35" s="36"/>
      <c r="J35" s="36"/>
      <c r="K35" s="36"/>
      <c r="L35" s="36"/>
      <c r="M35" s="20"/>
    </row>
    <row r="36" spans="1:14" ht="19.5" customHeight="1">
      <c r="A36" s="75"/>
      <c r="B36" s="19"/>
      <c r="C36" s="35" t="s">
        <v>1</v>
      </c>
      <c r="D36" s="36"/>
      <c r="E36" s="36"/>
      <c r="F36" s="36"/>
      <c r="G36" s="36"/>
      <c r="H36" s="36"/>
      <c r="I36" s="36"/>
      <c r="J36" s="36"/>
      <c r="K36" s="36"/>
      <c r="L36" s="36"/>
      <c r="M36" s="20"/>
    </row>
    <row r="37" spans="1:14" ht="19.5" customHeight="1" thickBot="1">
      <c r="A37" s="75"/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9" t="s">
        <v>14</v>
      </c>
    </row>
    <row r="38" spans="1:14" ht="19.5" customHeight="1" thickTop="1">
      <c r="A38" s="75"/>
      <c r="N38" s="3" t="s">
        <v>14</v>
      </c>
    </row>
  </sheetData>
  <hyperlinks>
    <hyperlink ref="C36" r:id="rId1" xr:uid="{489138FC-8954-4C4C-B8B7-3AA158C1A191}"/>
    <hyperlink ref="C16" location="Trading!A1" tooltip="Comparables" display="Comparables" xr:uid="{8BE446C2-E1B3-4A70-8EF7-8F25846714B9}"/>
    <hyperlink ref="C17" location="Precedents!A1" tooltip="Precedents" display="Precedents" xr:uid="{CC0EB646-D296-4CF8-8E20-43A97FBC9813}"/>
    <hyperlink ref="C15" location="Summary!A1" tooltip="Summary" display="Summary" xr:uid="{AF981D3B-3D4A-46DB-97A5-525262F5A7CD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8F17-57F4-40AA-A446-FADB85031CA7}">
  <dimension ref="A1:O40"/>
  <sheetViews>
    <sheetView showGridLines="0" zoomScale="105" zoomScaleNormal="105" zoomScaleSheetLayoutView="120" workbookViewId="0">
      <selection activeCell="I10" sqref="I10"/>
    </sheetView>
  </sheetViews>
  <sheetFormatPr defaultRowHeight="14.5"/>
  <cols>
    <col min="2" max="2" width="30.1796875" bestFit="1" customWidth="1"/>
    <col min="3" max="13" width="9.1796875" customWidth="1"/>
    <col min="14" max="14" width="9.1796875" style="186" customWidth="1"/>
  </cols>
  <sheetData>
    <row r="1" spans="1:15" s="4" customFormat="1" ht="50.1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207"/>
      <c r="O1" s="207"/>
    </row>
    <row r="2" spans="1:15" s="4" customFormat="1" ht="15" customHeight="1">
      <c r="A2" s="108"/>
      <c r="B2" s="108"/>
      <c r="C2" s="108"/>
      <c r="D2" s="109"/>
      <c r="E2" s="109"/>
      <c r="F2" s="109"/>
      <c r="G2" s="109"/>
      <c r="H2" s="109"/>
      <c r="I2" s="109"/>
      <c r="J2" s="110"/>
      <c r="K2" s="111"/>
      <c r="L2" s="111"/>
      <c r="M2" s="111"/>
      <c r="N2" s="133"/>
      <c r="O2"/>
    </row>
    <row r="3" spans="1:15" s="112" customFormat="1" ht="15" customHeight="1">
      <c r="A3" s="132"/>
      <c r="B3" s="60" t="s">
        <v>30</v>
      </c>
      <c r="C3" s="60"/>
      <c r="D3" s="113"/>
      <c r="E3" s="113"/>
      <c r="F3" s="114"/>
      <c r="G3" s="114"/>
      <c r="H3" s="114"/>
      <c r="I3" s="114"/>
      <c r="J3" s="85"/>
      <c r="K3" s="85"/>
      <c r="L3" s="86"/>
      <c r="M3" s="87"/>
      <c r="N3" s="134"/>
      <c r="O3"/>
    </row>
    <row r="4" spans="1:15" s="112" customFormat="1" ht="15" customHeight="1">
      <c r="B4" s="115"/>
      <c r="C4" s="115"/>
      <c r="D4" s="116"/>
      <c r="E4" s="116"/>
      <c r="F4" s="117"/>
      <c r="G4" s="117"/>
      <c r="H4" s="117"/>
      <c r="I4" s="117"/>
      <c r="J4" s="118"/>
      <c r="K4" s="118"/>
      <c r="L4" s="118"/>
      <c r="M4" s="118"/>
      <c r="N4" s="135"/>
      <c r="O4"/>
    </row>
    <row r="5" spans="1:15" s="112" customFormat="1" ht="15" customHeight="1">
      <c r="B5" s="45" t="s">
        <v>15</v>
      </c>
      <c r="C5" s="115"/>
      <c r="D5" s="116"/>
      <c r="E5" s="116"/>
      <c r="F5" s="122"/>
      <c r="G5" s="122"/>
      <c r="H5" s="122"/>
      <c r="I5" s="122"/>
      <c r="J5" s="123"/>
      <c r="K5" s="118"/>
      <c r="L5" s="118"/>
      <c r="M5" s="118"/>
      <c r="N5" s="135"/>
      <c r="O5"/>
    </row>
    <row r="6" spans="1:15" s="112" customFormat="1" ht="15" customHeight="1">
      <c r="B6" s="88"/>
      <c r="C6" s="115"/>
      <c r="D6" s="116"/>
      <c r="E6" s="116"/>
      <c r="F6" s="124"/>
      <c r="G6" s="124"/>
      <c r="H6" s="124"/>
      <c r="I6" s="124"/>
      <c r="J6" s="123"/>
      <c r="K6" s="118"/>
      <c r="L6" s="118"/>
      <c r="M6" s="118"/>
      <c r="N6" s="135"/>
      <c r="O6"/>
    </row>
    <row r="7" spans="1:15" s="112" customFormat="1" ht="15" customHeight="1" thickBot="1">
      <c r="B7" s="129" t="s">
        <v>26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36"/>
      <c r="O7"/>
    </row>
    <row r="8" spans="1:15" s="112" customFormat="1" ht="15" customHeight="1">
      <c r="B8" s="88"/>
      <c r="C8" s="115"/>
      <c r="D8" s="116"/>
      <c r="E8" s="116"/>
      <c r="F8" s="117"/>
      <c r="G8" s="117"/>
      <c r="H8" s="117"/>
      <c r="I8" s="117"/>
      <c r="J8" s="118"/>
      <c r="K8" s="118"/>
      <c r="L8" s="118"/>
      <c r="M8" s="118"/>
      <c r="N8" s="135"/>
      <c r="O8"/>
    </row>
    <row r="9" spans="1:15" s="112" customFormat="1" ht="15" customHeight="1">
      <c r="B9" s="88"/>
      <c r="C9" s="115"/>
      <c r="D9" s="116"/>
      <c r="E9" s="116"/>
      <c r="F9" s="117"/>
      <c r="G9" s="117"/>
      <c r="H9" s="117"/>
      <c r="I9" s="117"/>
      <c r="J9" s="118"/>
      <c r="K9" s="118"/>
      <c r="L9" s="118"/>
      <c r="M9" s="118"/>
      <c r="N9" s="135"/>
      <c r="O9"/>
    </row>
    <row r="10" spans="1:15" s="112" customFormat="1" ht="15" customHeight="1">
      <c r="B10" s="88"/>
      <c r="C10" s="115"/>
      <c r="D10" s="116"/>
      <c r="E10" s="116"/>
      <c r="F10" s="117"/>
      <c r="G10" s="117"/>
      <c r="H10" s="117"/>
      <c r="I10" s="117"/>
      <c r="J10" s="118"/>
      <c r="K10" s="118"/>
      <c r="L10" s="118"/>
      <c r="M10" s="118"/>
      <c r="N10" s="135"/>
      <c r="O10" s="135"/>
    </row>
    <row r="11" spans="1:15" s="112" customFormat="1" ht="15" customHeight="1">
      <c r="B11" s="88"/>
      <c r="C11" s="115"/>
      <c r="D11" s="116"/>
      <c r="E11" s="116"/>
      <c r="F11" s="117"/>
      <c r="G11" s="117"/>
      <c r="H11" s="117"/>
      <c r="I11" s="117"/>
      <c r="J11" s="118"/>
      <c r="K11" s="118"/>
      <c r="L11" s="118"/>
      <c r="M11" s="118"/>
      <c r="N11" s="135"/>
      <c r="O11" s="135"/>
    </row>
    <row r="12" spans="1:15" s="112" customFormat="1" ht="15" customHeight="1">
      <c r="B12" s="88"/>
      <c r="C12" s="115"/>
      <c r="D12" s="116"/>
      <c r="E12" s="116"/>
      <c r="F12" s="117"/>
      <c r="G12" s="117"/>
      <c r="H12" s="117"/>
      <c r="I12" s="117"/>
      <c r="J12" s="118"/>
      <c r="K12" s="118"/>
      <c r="L12" s="118"/>
      <c r="M12" s="118"/>
      <c r="N12" s="135"/>
      <c r="O12" s="135"/>
    </row>
    <row r="13" spans="1:15" s="112" customFormat="1" ht="15" customHeight="1">
      <c r="B13" s="88"/>
      <c r="C13" s="115"/>
      <c r="D13" s="116"/>
      <c r="E13" s="116"/>
      <c r="F13" s="117"/>
      <c r="G13" s="117"/>
      <c r="H13" s="117"/>
      <c r="I13" s="117"/>
      <c r="J13" s="118"/>
      <c r="K13" s="118"/>
      <c r="L13" s="118"/>
      <c r="M13" s="118"/>
      <c r="N13" s="135"/>
      <c r="O13" s="135"/>
    </row>
    <row r="14" spans="1:15" s="112" customFormat="1" ht="15" customHeight="1">
      <c r="B14" s="88"/>
      <c r="C14" s="115"/>
      <c r="D14" s="116"/>
      <c r="E14" s="116"/>
      <c r="F14" s="117"/>
      <c r="G14" s="117"/>
      <c r="H14" s="117"/>
      <c r="I14" s="117"/>
      <c r="J14" s="118"/>
      <c r="K14" s="118"/>
      <c r="L14" s="118"/>
      <c r="M14" s="118"/>
      <c r="N14" s="135"/>
      <c r="O14" s="135"/>
    </row>
    <row r="15" spans="1:15" s="112" customFormat="1" ht="15" customHeight="1">
      <c r="B15" s="88"/>
      <c r="C15" s="115"/>
      <c r="D15" s="116"/>
      <c r="E15" s="116"/>
      <c r="F15" s="117"/>
      <c r="G15" s="117"/>
      <c r="H15" s="117"/>
      <c r="I15" s="117"/>
      <c r="J15" s="118"/>
      <c r="K15" s="118"/>
      <c r="L15" s="118"/>
      <c r="M15" s="118"/>
      <c r="N15" s="135"/>
      <c r="O15"/>
    </row>
    <row r="16" spans="1:15" s="112" customFormat="1" ht="15" customHeight="1">
      <c r="B16" s="88"/>
      <c r="C16" s="115"/>
      <c r="D16" s="116"/>
      <c r="E16" s="116"/>
      <c r="F16" s="117"/>
      <c r="G16" s="117"/>
      <c r="H16" s="117"/>
      <c r="I16" s="117"/>
      <c r="J16" s="118"/>
      <c r="K16" s="118"/>
      <c r="L16" s="118"/>
      <c r="M16" s="118"/>
      <c r="N16" s="135"/>
      <c r="O16"/>
    </row>
    <row r="17" spans="2:15" s="112" customFormat="1" ht="15" customHeight="1">
      <c r="B17" s="88"/>
      <c r="C17" s="115"/>
      <c r="D17" s="116"/>
      <c r="E17" s="116"/>
      <c r="F17" s="117"/>
      <c r="G17" s="117"/>
      <c r="H17" s="117"/>
      <c r="I17" s="117"/>
      <c r="J17" s="118"/>
      <c r="K17" s="118"/>
      <c r="L17" s="118"/>
      <c r="M17" s="118"/>
      <c r="N17" s="135"/>
      <c r="O17"/>
    </row>
    <row r="18" spans="2:15" s="112" customFormat="1" ht="15" customHeight="1">
      <c r="B18" s="88"/>
      <c r="C18" s="115"/>
      <c r="D18" s="116"/>
      <c r="E18" s="116"/>
      <c r="F18" s="117"/>
      <c r="G18" s="117"/>
      <c r="H18" s="117"/>
      <c r="I18" s="117"/>
      <c r="J18" s="118"/>
      <c r="K18" s="118"/>
      <c r="L18" s="118"/>
      <c r="M18" s="118"/>
      <c r="N18" s="135"/>
      <c r="O18" s="135"/>
    </row>
    <row r="19" spans="2:15" s="112" customFormat="1" ht="15" customHeight="1">
      <c r="B19" s="88"/>
      <c r="C19" s="115"/>
      <c r="D19" s="116"/>
      <c r="E19" s="116"/>
      <c r="F19" s="117"/>
      <c r="G19" s="117"/>
      <c r="H19" s="117"/>
      <c r="I19" s="117"/>
      <c r="J19" s="118"/>
      <c r="K19" s="118"/>
      <c r="L19" s="118"/>
      <c r="M19" s="118"/>
      <c r="N19" s="135"/>
      <c r="O19" s="135"/>
    </row>
    <row r="20" spans="2:15" s="112" customFormat="1" ht="15" customHeight="1">
      <c r="B20" s="88"/>
      <c r="C20" s="115"/>
      <c r="D20" s="116"/>
      <c r="E20" s="116"/>
      <c r="F20" s="117"/>
      <c r="G20" s="117"/>
      <c r="H20" s="117"/>
      <c r="I20" s="117"/>
      <c r="J20" s="118"/>
      <c r="K20" s="118"/>
      <c r="L20" s="118"/>
      <c r="M20" s="118"/>
      <c r="N20" s="135"/>
      <c r="O20" s="135"/>
    </row>
    <row r="21" spans="2:15" s="112" customFormat="1" ht="15" customHeight="1">
      <c r="B21" s="88"/>
      <c r="C21" s="115"/>
      <c r="D21" s="116"/>
      <c r="E21" s="116"/>
      <c r="F21" s="117"/>
      <c r="G21" s="117"/>
      <c r="H21" s="117"/>
      <c r="I21" s="117"/>
      <c r="J21" s="118"/>
      <c r="K21" s="118"/>
      <c r="L21" s="118"/>
      <c r="M21" s="118"/>
      <c r="N21" s="135"/>
      <c r="O21" s="135"/>
    </row>
    <row r="22" spans="2:15" s="112" customFormat="1" ht="15" customHeight="1">
      <c r="B22" s="88"/>
      <c r="C22" s="115"/>
      <c r="D22" s="116"/>
      <c r="E22" s="116"/>
      <c r="F22" s="117"/>
      <c r="G22" s="117"/>
      <c r="H22" s="117"/>
      <c r="I22" s="117"/>
      <c r="J22" s="118"/>
      <c r="K22" s="118"/>
      <c r="L22" s="118"/>
      <c r="M22" s="118"/>
      <c r="N22" s="135"/>
      <c r="O22" s="135"/>
    </row>
    <row r="23" spans="2:15" s="112" customFormat="1" ht="15" customHeight="1">
      <c r="B23" s="88"/>
      <c r="C23" s="115"/>
      <c r="D23" s="116"/>
      <c r="E23" s="116"/>
      <c r="F23" s="117"/>
      <c r="G23" s="117"/>
      <c r="H23" s="117"/>
      <c r="I23" s="117"/>
      <c r="J23" s="118"/>
      <c r="K23" s="118"/>
      <c r="L23" s="118"/>
      <c r="M23" s="118"/>
      <c r="N23" s="135"/>
      <c r="O23" s="135"/>
    </row>
    <row r="24" spans="2:15" s="112" customFormat="1" ht="15" customHeight="1">
      <c r="B24" s="88"/>
      <c r="C24" s="115"/>
      <c r="D24" s="116"/>
      <c r="E24" s="116"/>
      <c r="F24" s="117"/>
      <c r="G24" s="117"/>
      <c r="H24" s="117"/>
      <c r="I24" s="117"/>
      <c r="J24" s="118"/>
      <c r="K24" s="118"/>
      <c r="L24" s="118"/>
      <c r="M24" s="118"/>
      <c r="N24" s="135"/>
      <c r="O24" s="135"/>
    </row>
    <row r="25" spans="2:15" s="112" customFormat="1" ht="15" customHeight="1">
      <c r="B25" s="88"/>
      <c r="C25" s="115"/>
      <c r="D25" s="116"/>
      <c r="E25" s="116"/>
      <c r="F25" s="117"/>
      <c r="G25" s="117"/>
      <c r="H25" s="117"/>
      <c r="I25" s="117"/>
      <c r="J25" s="118"/>
      <c r="K25" s="118"/>
      <c r="L25" s="118"/>
      <c r="M25" s="118"/>
      <c r="N25" s="135"/>
      <c r="O25" s="135"/>
    </row>
    <row r="26" spans="2:15" s="112" customFormat="1" ht="15" customHeight="1">
      <c r="B26" s="88"/>
      <c r="C26" s="115"/>
      <c r="D26" s="116"/>
      <c r="E26" s="116"/>
      <c r="F26" s="117"/>
      <c r="G26" s="117"/>
      <c r="H26" s="117"/>
      <c r="I26" s="117"/>
      <c r="J26" s="118"/>
      <c r="K26" s="118"/>
      <c r="L26" s="118"/>
      <c r="M26" s="118"/>
      <c r="N26" s="135"/>
      <c r="O26" s="135"/>
    </row>
    <row r="27" spans="2:15" s="112" customFormat="1" ht="15" customHeight="1">
      <c r="B27" s="88"/>
      <c r="C27" s="115"/>
      <c r="D27" s="116"/>
      <c r="E27" s="116"/>
      <c r="F27" s="117"/>
      <c r="G27" s="117"/>
      <c r="H27" s="117"/>
      <c r="I27" s="117"/>
      <c r="J27" s="118"/>
      <c r="K27" s="118"/>
      <c r="L27" s="118"/>
      <c r="M27" s="118"/>
      <c r="N27" s="135"/>
      <c r="O27" s="135"/>
    </row>
    <row r="28" spans="2:15" s="112" customFormat="1" ht="15" customHeight="1">
      <c r="B28" s="88"/>
      <c r="C28" s="115"/>
      <c r="D28" s="116"/>
      <c r="E28" s="116"/>
      <c r="F28" s="117"/>
      <c r="G28" s="117"/>
      <c r="H28" s="117"/>
      <c r="I28" s="117"/>
      <c r="J28" s="118"/>
      <c r="K28" s="118"/>
      <c r="L28" s="118"/>
      <c r="M28" s="118"/>
      <c r="N28" s="135"/>
      <c r="O28" s="135"/>
    </row>
    <row r="29" spans="2:15" s="112" customFormat="1" ht="15" customHeight="1">
      <c r="B29" s="88"/>
      <c r="C29" s="115"/>
      <c r="D29" s="116"/>
      <c r="E29" s="116"/>
      <c r="F29" s="117"/>
      <c r="G29" s="117"/>
      <c r="H29" s="117"/>
      <c r="I29" s="117"/>
      <c r="J29" s="118"/>
      <c r="K29" s="118"/>
      <c r="L29" s="118"/>
      <c r="M29" s="118"/>
      <c r="N29" s="135"/>
      <c r="O29" s="135"/>
    </row>
    <row r="30" spans="2:15" s="112" customFormat="1" ht="15" customHeight="1">
      <c r="B30" s="88"/>
      <c r="C30" s="115"/>
      <c r="D30" s="116"/>
      <c r="E30" s="116"/>
      <c r="F30" s="117"/>
      <c r="G30" s="117"/>
      <c r="H30" s="117"/>
      <c r="I30" s="117"/>
      <c r="J30" s="118"/>
      <c r="K30" s="118"/>
      <c r="L30" s="118"/>
      <c r="M30" s="118"/>
      <c r="N30" s="135"/>
      <c r="O30" s="135"/>
    </row>
    <row r="31" spans="2:15" s="112" customFormat="1" ht="15" customHeight="1">
      <c r="B31" s="88"/>
      <c r="C31" s="115"/>
      <c r="D31" s="116"/>
      <c r="E31" s="116"/>
      <c r="F31" s="117"/>
      <c r="G31" s="117"/>
      <c r="H31" s="117"/>
      <c r="I31" s="117"/>
      <c r="J31" s="118"/>
      <c r="K31" s="118"/>
      <c r="L31" s="118"/>
      <c r="M31" s="118"/>
      <c r="N31" s="135"/>
      <c r="O31"/>
    </row>
    <row r="32" spans="2:15" s="112" customFormat="1" ht="15" customHeight="1">
      <c r="B32" s="88"/>
      <c r="C32" s="115"/>
      <c r="D32" s="116"/>
      <c r="E32" s="116"/>
      <c r="F32" s="117"/>
      <c r="G32" s="117"/>
      <c r="H32" s="117"/>
      <c r="I32" s="117"/>
      <c r="J32" s="118"/>
      <c r="K32" s="118"/>
      <c r="M32" s="208" t="s">
        <v>54</v>
      </c>
      <c r="N32" s="185"/>
      <c r="O32" s="135"/>
    </row>
    <row r="33" spans="2:15" s="112" customFormat="1" ht="15" customHeight="1">
      <c r="B33" s="88"/>
      <c r="C33" s="115"/>
      <c r="D33" s="116"/>
      <c r="E33" s="116"/>
      <c r="F33" s="117"/>
      <c r="G33" s="117"/>
      <c r="H33" s="117"/>
      <c r="I33" s="117"/>
      <c r="J33" s="118"/>
      <c r="K33" s="118"/>
      <c r="L33" s="118"/>
      <c r="M33" s="118"/>
      <c r="N33" s="135"/>
      <c r="O33" s="135"/>
    </row>
    <row r="34" spans="2:15" s="112" customFormat="1" ht="15" customHeight="1">
      <c r="B34" s="60"/>
      <c r="C34" s="60"/>
      <c r="D34" s="113"/>
      <c r="E34" s="113"/>
      <c r="F34" s="114"/>
      <c r="G34" s="114"/>
      <c r="H34" s="114"/>
      <c r="I34" s="114"/>
      <c r="J34" s="85"/>
      <c r="K34" s="85"/>
      <c r="L34" s="86"/>
      <c r="M34" s="87"/>
      <c r="N34" s="134"/>
      <c r="O34" s="134"/>
    </row>
    <row r="35" spans="2:15" s="112" customFormat="1" ht="15" customHeight="1">
      <c r="B35" s="88"/>
      <c r="C35" s="115"/>
      <c r="D35" s="116"/>
      <c r="E35" s="116"/>
      <c r="F35" s="117"/>
      <c r="G35" s="117"/>
      <c r="H35" s="117"/>
      <c r="I35" s="117"/>
      <c r="J35" s="118"/>
      <c r="K35" s="118"/>
      <c r="L35" s="118"/>
      <c r="M35" s="118"/>
      <c r="N35" s="135"/>
      <c r="O35" s="135"/>
    </row>
    <row r="36" spans="2:15" s="112" customFormat="1" ht="15" customHeight="1">
      <c r="B36" s="88"/>
      <c r="C36" s="115"/>
      <c r="D36" s="116"/>
      <c r="E36" s="116"/>
      <c r="F36" s="117"/>
      <c r="G36" s="117"/>
      <c r="H36" s="117"/>
      <c r="I36" s="117"/>
      <c r="J36" s="118"/>
      <c r="K36" s="118"/>
      <c r="L36" s="118"/>
      <c r="M36" s="118"/>
      <c r="N36" s="135"/>
      <c r="O36" s="135"/>
    </row>
    <row r="37" spans="2:15" s="112" customFormat="1" ht="15" customHeight="1">
      <c r="B37" s="209"/>
      <c r="C37" s="210" t="s">
        <v>27</v>
      </c>
      <c r="D37" s="210" t="s">
        <v>29</v>
      </c>
      <c r="E37" s="211" t="s">
        <v>28</v>
      </c>
      <c r="F37" s="119"/>
      <c r="G37" s="119"/>
      <c r="H37" s="119"/>
      <c r="I37" s="119"/>
      <c r="J37" s="118"/>
      <c r="K37" s="118"/>
      <c r="L37" s="118"/>
      <c r="M37" s="118"/>
      <c r="N37" s="135"/>
      <c r="O37"/>
    </row>
    <row r="38" spans="2:15" s="112" customFormat="1" ht="15" customHeight="1">
      <c r="B38" s="204" t="s">
        <v>25</v>
      </c>
      <c r="C38" s="213">
        <f>Trading!$C$24</f>
        <v>8411.283276450511</v>
      </c>
      <c r="D38" s="213">
        <f>E38-C38</f>
        <v>3054.5506718889737</v>
      </c>
      <c r="E38" s="214">
        <f>Trading!$C$23</f>
        <v>11465.833948339485</v>
      </c>
      <c r="F38" s="164"/>
      <c r="G38" s="164"/>
      <c r="H38" s="164"/>
      <c r="I38" s="164"/>
      <c r="J38" s="118"/>
      <c r="K38" s="118"/>
      <c r="L38" s="118"/>
      <c r="M38" s="118"/>
      <c r="N38" s="135"/>
      <c r="O38"/>
    </row>
    <row r="39" spans="2:15" s="112" customFormat="1" ht="15" customHeight="1">
      <c r="B39" s="204" t="s">
        <v>24</v>
      </c>
      <c r="C39" s="215">
        <f>Precedents!$E$25</f>
        <v>11673.346153846154</v>
      </c>
      <c r="D39" s="215">
        <f>E39-C39</f>
        <v>2896.0886287625417</v>
      </c>
      <c r="E39" s="214">
        <f>Precedents!$E$24</f>
        <v>14569.434782608696</v>
      </c>
      <c r="F39" s="164"/>
      <c r="G39" s="164"/>
      <c r="H39" s="164"/>
      <c r="I39" s="164"/>
      <c r="J39" s="118"/>
      <c r="K39" s="118"/>
      <c r="L39" s="118"/>
      <c r="M39" s="118"/>
      <c r="N39" s="135"/>
      <c r="O39"/>
    </row>
    <row r="40" spans="2:15" s="112" customFormat="1" ht="15" customHeight="1">
      <c r="B40" s="205" t="s">
        <v>53</v>
      </c>
      <c r="C40" s="203">
        <v>6850</v>
      </c>
      <c r="D40" s="216">
        <f>E40-C40</f>
        <v>5998</v>
      </c>
      <c r="E40" s="206">
        <v>12848</v>
      </c>
      <c r="F40" s="164"/>
      <c r="G40" s="164"/>
      <c r="H40" s="164"/>
      <c r="I40" s="164"/>
      <c r="J40" s="118"/>
      <c r="K40" s="118"/>
      <c r="L40" s="118"/>
      <c r="M40" s="118"/>
      <c r="N40" s="135"/>
      <c r="O40"/>
    </row>
  </sheetData>
  <printOptions horizontalCentered="1"/>
  <pageMargins left="0.11811023622047245" right="0.11811023622047245" top="0.11811023622047245" bottom="0.11811023622047245" header="0.11811023622047245" footer="0.11811023622047245"/>
  <pageSetup orientation="landscape" r:id="rId1"/>
  <headerFooter>
    <oddFooter>&amp;L&amp;"Open Sans,Bold"&amp;10&amp;K02+000Compact Comparable Model&amp;C&amp;"Open Sans,Bold"&amp;10&amp;K02+000Page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7045-E0FF-4858-BB38-E0B316532BD3}">
  <sheetPr>
    <pageSetUpPr autoPageBreaks="0"/>
  </sheetPr>
  <dimension ref="A1:V31"/>
  <sheetViews>
    <sheetView showGridLines="0" zoomScaleNormal="100" zoomScaleSheetLayoutView="100" workbookViewId="0">
      <selection activeCell="I10" sqref="I10"/>
    </sheetView>
  </sheetViews>
  <sheetFormatPr defaultColWidth="11.6328125" defaultRowHeight="15" customHeight="1"/>
  <cols>
    <col min="1" max="1" width="5.6328125" style="89" customWidth="1"/>
    <col min="2" max="2" width="25.1796875" style="89" customWidth="1"/>
    <col min="3" max="4" width="10.6328125" style="89" customWidth="1"/>
    <col min="5" max="11" width="9.6328125" style="89" customWidth="1"/>
    <col min="12" max="12" width="10" style="89" customWidth="1"/>
    <col min="13" max="16384" width="11.6328125" style="89"/>
  </cols>
  <sheetData>
    <row r="1" spans="1:22" s="82" customFormat="1" ht="50.15" customHeight="1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22" s="82" customFormat="1" ht="15" customHeight="1">
      <c r="B2" s="83"/>
      <c r="C2" s="83"/>
      <c r="D2" s="83"/>
      <c r="E2" s="83"/>
      <c r="F2" s="83"/>
      <c r="G2" s="83"/>
      <c r="H2" s="83"/>
      <c r="I2" s="83"/>
      <c r="J2" s="83"/>
      <c r="N2"/>
    </row>
    <row r="3" spans="1:22" s="82" customFormat="1" ht="18" customHeight="1">
      <c r="A3" s="130"/>
      <c r="B3" s="60" t="s">
        <v>25</v>
      </c>
      <c r="C3" s="84"/>
      <c r="D3" s="84"/>
      <c r="E3" s="85"/>
      <c r="F3" s="85"/>
      <c r="G3" s="87"/>
      <c r="H3" s="87"/>
      <c r="I3" s="87"/>
      <c r="J3" s="87"/>
      <c r="K3" s="87"/>
      <c r="L3" s="87"/>
      <c r="N3"/>
    </row>
    <row r="4" spans="1:22" s="82" customFormat="1" ht="15" customHeight="1">
      <c r="B4" s="83"/>
      <c r="C4" s="83"/>
      <c r="D4" s="83"/>
      <c r="E4" s="83"/>
      <c r="F4" s="83"/>
      <c r="G4" s="83"/>
      <c r="H4" s="83"/>
      <c r="I4" s="83"/>
      <c r="J4" s="83"/>
      <c r="N4"/>
    </row>
    <row r="5" spans="1:22" ht="15" customHeight="1">
      <c r="A5" s="82"/>
      <c r="B5" s="88" t="s">
        <v>15</v>
      </c>
      <c r="K5" s="68"/>
      <c r="L5" s="90"/>
    </row>
    <row r="6" spans="1:22" ht="15" customHeight="1">
      <c r="A6" s="82"/>
      <c r="B6" s="88"/>
      <c r="L6" s="91"/>
    </row>
    <row r="7" spans="1:22" s="92" customFormat="1" ht="15" customHeight="1">
      <c r="A7" s="42"/>
      <c r="C7"/>
      <c r="D7" s="173"/>
      <c r="E7" s="93"/>
      <c r="F7" s="93"/>
      <c r="G7" s="94"/>
      <c r="H7" s="94"/>
      <c r="I7" s="95"/>
      <c r="J7" s="95"/>
      <c r="K7" s="95"/>
      <c r="L7" s="96"/>
    </row>
    <row r="8" spans="1:22" s="99" customFormat="1" ht="14.5" customHeight="1">
      <c r="A8" s="97"/>
      <c r="B8" s="98" t="s">
        <v>14</v>
      </c>
      <c r="C8" s="174" t="s">
        <v>23</v>
      </c>
      <c r="D8" s="176" t="s">
        <v>57</v>
      </c>
      <c r="E8" s="143" t="s">
        <v>2</v>
      </c>
      <c r="F8" s="183"/>
      <c r="G8" s="143" t="s">
        <v>59</v>
      </c>
      <c r="H8" s="183"/>
      <c r="I8" s="143" t="s">
        <v>20</v>
      </c>
      <c r="J8" s="180"/>
      <c r="K8" s="181" t="s">
        <v>63</v>
      </c>
      <c r="L8" s="180"/>
      <c r="M8" s="149"/>
    </row>
    <row r="9" spans="1:22" s="99" customFormat="1" ht="15.5">
      <c r="B9" s="100" t="s">
        <v>69</v>
      </c>
      <c r="C9" s="175" t="s">
        <v>60</v>
      </c>
      <c r="D9" s="177" t="s">
        <v>58</v>
      </c>
      <c r="E9" s="156" t="s">
        <v>61</v>
      </c>
      <c r="F9" s="121" t="s">
        <v>21</v>
      </c>
      <c r="G9" s="156" t="s">
        <v>61</v>
      </c>
      <c r="H9" s="121" t="s">
        <v>21</v>
      </c>
      <c r="I9" s="156" t="s">
        <v>61</v>
      </c>
      <c r="J9" s="121" t="s">
        <v>21</v>
      </c>
      <c r="K9" s="156" t="s">
        <v>61</v>
      </c>
      <c r="L9" s="71" t="s">
        <v>21</v>
      </c>
      <c r="M9" s="148"/>
      <c r="N9"/>
      <c r="V9" s="184"/>
    </row>
    <row r="10" spans="1:22" s="99" customFormat="1" ht="15" customHeight="1">
      <c r="C10" s="101"/>
      <c r="D10" s="194"/>
      <c r="E10" s="193"/>
      <c r="F10" s="194"/>
      <c r="G10" s="193"/>
      <c r="H10" s="194"/>
      <c r="I10" s="193"/>
      <c r="J10" s="194"/>
      <c r="K10" s="193"/>
      <c r="L10" s="182"/>
      <c r="M10" s="148"/>
      <c r="N10"/>
    </row>
    <row r="11" spans="1:22" s="102" customFormat="1" ht="15" customHeight="1">
      <c r="B11" s="127" t="s">
        <v>37</v>
      </c>
      <c r="C11" s="126">
        <v>10142</v>
      </c>
      <c r="D11" s="140">
        <v>7992</v>
      </c>
      <c r="E11" s="137">
        <v>586</v>
      </c>
      <c r="F11" s="140">
        <v>600</v>
      </c>
      <c r="G11" s="137">
        <v>453</v>
      </c>
      <c r="H11" s="140">
        <v>480</v>
      </c>
      <c r="I11" s="138">
        <f>IFERROR($C11/E11,"NA")</f>
        <v>17.30716723549488</v>
      </c>
      <c r="J11" s="217">
        <f>IFERROR($C11/F11,"NA")</f>
        <v>16.903333333333332</v>
      </c>
      <c r="K11" s="138">
        <f>IFERROR($D11/G11,"NA")</f>
        <v>17.642384105960264</v>
      </c>
      <c r="L11" s="218">
        <f>IFERROR($D11/H11,"NA")</f>
        <v>16.649999999999999</v>
      </c>
      <c r="M11" s="145"/>
      <c r="N11"/>
      <c r="O11" s="99"/>
    </row>
    <row r="12" spans="1:22" s="102" customFormat="1" ht="15" customHeight="1">
      <c r="B12" s="127" t="s">
        <v>35</v>
      </c>
      <c r="C12" s="126">
        <v>10846</v>
      </c>
      <c r="D12" s="140">
        <v>10796</v>
      </c>
      <c r="E12" s="137">
        <v>569</v>
      </c>
      <c r="F12" s="140">
        <v>613</v>
      </c>
      <c r="G12" s="137">
        <v>370</v>
      </c>
      <c r="H12" s="140">
        <v>398</v>
      </c>
      <c r="I12" s="138">
        <f t="shared" ref="I12:J16" si="0">IFERROR($C12/E12,"NA")</f>
        <v>19.061511423550087</v>
      </c>
      <c r="J12" s="217">
        <f t="shared" si="0"/>
        <v>17.693311582381728</v>
      </c>
      <c r="K12" s="138">
        <f t="shared" ref="K12:L16" si="1">IFERROR($D12/G12,"NA")</f>
        <v>29.17837837837838</v>
      </c>
      <c r="L12" s="218">
        <f t="shared" si="1"/>
        <v>27.125628140703519</v>
      </c>
      <c r="M12" s="147"/>
      <c r="N12"/>
      <c r="O12" s="99"/>
    </row>
    <row r="13" spans="1:22" s="102" customFormat="1" ht="15" customHeight="1">
      <c r="B13" s="127" t="s">
        <v>36</v>
      </c>
      <c r="C13" s="126">
        <v>11584</v>
      </c>
      <c r="D13" s="140">
        <v>10301</v>
      </c>
      <c r="E13" s="137">
        <v>530</v>
      </c>
      <c r="F13" s="140">
        <v>655</v>
      </c>
      <c r="G13" s="137">
        <v>332</v>
      </c>
      <c r="H13" s="140">
        <v>485</v>
      </c>
      <c r="I13" s="138">
        <f t="shared" si="0"/>
        <v>21.856603773584904</v>
      </c>
      <c r="J13" s="217">
        <f t="shared" si="0"/>
        <v>17.685496183206109</v>
      </c>
      <c r="K13" s="138">
        <f t="shared" si="1"/>
        <v>31.027108433734941</v>
      </c>
      <c r="L13" s="218">
        <f t="shared" si="1"/>
        <v>21.239175257731958</v>
      </c>
      <c r="M13" s="147"/>
      <c r="N13"/>
      <c r="O13" s="99"/>
    </row>
    <row r="14" spans="1:22" s="102" customFormat="1" ht="15" customHeight="1">
      <c r="B14" s="127" t="s">
        <v>38</v>
      </c>
      <c r="C14" s="126">
        <v>12787</v>
      </c>
      <c r="D14" s="140">
        <v>9921</v>
      </c>
      <c r="E14" s="137">
        <v>542</v>
      </c>
      <c r="F14" s="140">
        <v>635</v>
      </c>
      <c r="G14" s="137">
        <v>361</v>
      </c>
      <c r="H14" s="140">
        <v>465</v>
      </c>
      <c r="I14" s="138">
        <f t="shared" si="0"/>
        <v>23.592250922509226</v>
      </c>
      <c r="J14" s="217">
        <f t="shared" si="0"/>
        <v>20.137007874015747</v>
      </c>
      <c r="K14" s="138">
        <f t="shared" si="1"/>
        <v>27.481994459833796</v>
      </c>
      <c r="L14" s="218">
        <f t="shared" si="1"/>
        <v>21.335483870967742</v>
      </c>
      <c r="M14" s="147"/>
      <c r="N14"/>
      <c r="O14" s="99"/>
    </row>
    <row r="15" spans="1:22" s="102" customFormat="1" ht="15" customHeight="1">
      <c r="B15" s="127" t="s">
        <v>40</v>
      </c>
      <c r="C15" s="126">
        <v>12328</v>
      </c>
      <c r="D15" s="140">
        <v>11932</v>
      </c>
      <c r="E15" s="137">
        <v>525</v>
      </c>
      <c r="F15" s="140">
        <v>619</v>
      </c>
      <c r="G15" s="137">
        <v>393</v>
      </c>
      <c r="H15" s="140">
        <v>427</v>
      </c>
      <c r="I15" s="138">
        <f t="shared" si="0"/>
        <v>23.481904761904762</v>
      </c>
      <c r="J15" s="217">
        <f t="shared" si="0"/>
        <v>19.915993537964457</v>
      </c>
      <c r="K15" s="138">
        <f t="shared" si="1"/>
        <v>30.361323155216287</v>
      </c>
      <c r="L15" s="218">
        <f t="shared" si="1"/>
        <v>27.943793911007027</v>
      </c>
      <c r="M15" s="147"/>
      <c r="N15"/>
      <c r="O15" s="99"/>
    </row>
    <row r="16" spans="1:22" s="102" customFormat="1" ht="15" customHeight="1">
      <c r="B16" s="142" t="s">
        <v>39</v>
      </c>
      <c r="C16" s="141">
        <v>10500</v>
      </c>
      <c r="D16" s="139">
        <v>9282</v>
      </c>
      <c r="E16" s="141">
        <v>516</v>
      </c>
      <c r="F16" s="139">
        <v>631</v>
      </c>
      <c r="G16" s="141">
        <v>432</v>
      </c>
      <c r="H16" s="139">
        <v>360</v>
      </c>
      <c r="I16" s="219">
        <f t="shared" si="0"/>
        <v>20.348837209302324</v>
      </c>
      <c r="J16" s="220">
        <f t="shared" si="0"/>
        <v>16.640253565768621</v>
      </c>
      <c r="K16" s="219">
        <f t="shared" si="1"/>
        <v>21.486111111111111</v>
      </c>
      <c r="L16" s="221">
        <f t="shared" si="1"/>
        <v>25.783333333333335</v>
      </c>
      <c r="M16" s="147"/>
      <c r="N16"/>
      <c r="O16" s="99"/>
    </row>
    <row r="17" spans="1:15" s="102" customFormat="1" ht="15" customHeight="1">
      <c r="B17" s="144"/>
      <c r="C17" s="137"/>
      <c r="D17" s="137"/>
      <c r="E17" s="137"/>
      <c r="F17" s="137"/>
      <c r="G17" s="137"/>
      <c r="H17" s="137"/>
      <c r="I17" s="138"/>
      <c r="J17" s="138"/>
      <c r="K17" s="138"/>
      <c r="L17" s="138"/>
      <c r="M17" s="104"/>
      <c r="N17"/>
      <c r="O17" s="99"/>
    </row>
    <row r="18" spans="1:15" s="102" customFormat="1" ht="15" customHeight="1">
      <c r="B18" s="144"/>
      <c r="C18" s="137"/>
      <c r="D18" s="137"/>
      <c r="E18" s="137"/>
      <c r="F18" s="137"/>
      <c r="G18" s="137"/>
      <c r="H18" s="137"/>
      <c r="I18" s="138"/>
      <c r="J18" s="138"/>
      <c r="K18" s="138"/>
      <c r="L18" s="138"/>
      <c r="M18" s="104"/>
      <c r="N18"/>
      <c r="O18" s="99"/>
    </row>
    <row r="19" spans="1:15" s="102" customFormat="1" ht="15" customHeight="1">
      <c r="B19" s="169" t="s">
        <v>62</v>
      </c>
      <c r="C19" s="137"/>
      <c r="D19" s="137"/>
      <c r="E19" s="137"/>
      <c r="F19" s="137"/>
      <c r="G19" s="137"/>
      <c r="H19" s="137"/>
      <c r="I19" s="138"/>
      <c r="J19" s="138"/>
      <c r="K19" s="138"/>
      <c r="L19" s="138"/>
      <c r="M19" s="104"/>
      <c r="N19"/>
      <c r="O19" s="99"/>
    </row>
    <row r="20" spans="1:15" s="102" customFormat="1" ht="6" customHeight="1">
      <c r="B20" s="169"/>
      <c r="C20" s="137"/>
      <c r="D20" s="137"/>
      <c r="E20" s="137"/>
      <c r="F20" s="137"/>
      <c r="G20" s="137"/>
      <c r="H20" s="137"/>
      <c r="I20" s="138"/>
      <c r="J20" s="138"/>
      <c r="K20" s="138"/>
      <c r="L20" s="138"/>
      <c r="M20" s="104"/>
      <c r="N20"/>
      <c r="O20" s="99"/>
    </row>
    <row r="21" spans="1:15" s="102" customFormat="1" ht="15" customHeight="1">
      <c r="B21" s="170" t="s">
        <v>3</v>
      </c>
      <c r="C21" s="222">
        <f>E21*I21</f>
        <v>10177.510301434042</v>
      </c>
      <c r="D21" s="223">
        <f>G21*K21</f>
        <v>7596.9028161380147</v>
      </c>
      <c r="E21" s="167">
        <v>486</v>
      </c>
      <c r="F21" s="140"/>
      <c r="G21" s="167">
        <v>290</v>
      </c>
      <c r="H21" s="140"/>
      <c r="I21" s="138">
        <f>AVERAGE(I$11:I$16)</f>
        <v>20.941379221057698</v>
      </c>
      <c r="J21" s="217">
        <f t="shared" ref="J21" si="2">AVERAGE(J$11:J$16)</f>
        <v>18.162566012778331</v>
      </c>
      <c r="K21" s="138">
        <f>AVERAGE(K$11:K$16)</f>
        <v>26.196216607372463</v>
      </c>
      <c r="L21" s="217">
        <f>AVERAGE(L$11:L$16)</f>
        <v>23.346235752290596</v>
      </c>
      <c r="M21" s="147"/>
      <c r="N21"/>
      <c r="O21" s="99"/>
    </row>
    <row r="22" spans="1:15" s="102" customFormat="1" ht="15" customHeight="1">
      <c r="B22" s="170" t="s">
        <v>4</v>
      </c>
      <c r="C22" s="222">
        <f t="shared" ref="C22:C24" si="3">E22*I22</f>
        <v>10255.922158841595</v>
      </c>
      <c r="D22" s="223">
        <f t="shared" ref="D22:D24" si="4">G22*K22</f>
        <v>8215.7540615407652</v>
      </c>
      <c r="E22" s="224">
        <f>$E$21</f>
        <v>486</v>
      </c>
      <c r="F22" s="140"/>
      <c r="G22" s="224">
        <f>$G$21</f>
        <v>290</v>
      </c>
      <c r="H22" s="192"/>
      <c r="I22" s="138">
        <f>MEDIAN(I$11:I$16)</f>
        <v>21.102720491443613</v>
      </c>
      <c r="J22" s="217">
        <f t="shared" ref="J22" si="5">MEDIAN(J$11:J$16)</f>
        <v>17.689403882793918</v>
      </c>
      <c r="K22" s="138">
        <f>MEDIAN(K$11:K$16)</f>
        <v>28.330186419106088</v>
      </c>
      <c r="L22" s="217">
        <f t="shared" ref="L22" si="6">MEDIAN(L$11:L$16)</f>
        <v>23.55940860215054</v>
      </c>
      <c r="M22" s="147"/>
      <c r="N22" s="99"/>
      <c r="O22" s="99"/>
    </row>
    <row r="23" spans="1:15" ht="15" customHeight="1">
      <c r="B23" s="170" t="s">
        <v>16</v>
      </c>
      <c r="C23" s="222">
        <f t="shared" si="3"/>
        <v>11465.833948339485</v>
      </c>
      <c r="D23" s="223">
        <f t="shared" si="4"/>
        <v>8997.8614457831336</v>
      </c>
      <c r="E23" s="224">
        <f t="shared" ref="E23:E24" si="7">$E$21</f>
        <v>486</v>
      </c>
      <c r="F23" s="225"/>
      <c r="G23" s="224">
        <f t="shared" ref="G23:G24" si="8">$G$21</f>
        <v>290</v>
      </c>
      <c r="H23" s="192"/>
      <c r="I23" s="52">
        <f>MAX(I$11:I$16)</f>
        <v>23.592250922509226</v>
      </c>
      <c r="J23" s="218">
        <f t="shared" ref="J23" si="9">MAX(J$11:J$16)</f>
        <v>20.137007874015747</v>
      </c>
      <c r="K23" s="52">
        <f>MAX(K$11:K$16)</f>
        <v>31.027108433734941</v>
      </c>
      <c r="L23" s="218">
        <f t="shared" ref="L23" si="10">MAX(L$11:L$16)</f>
        <v>27.943793911007027</v>
      </c>
      <c r="M23" s="131"/>
      <c r="N23" s="99"/>
    </row>
    <row r="24" spans="1:15" ht="15" customHeight="1">
      <c r="B24" s="195" t="s">
        <v>17</v>
      </c>
      <c r="C24" s="226">
        <f t="shared" si="3"/>
        <v>8411.283276450511</v>
      </c>
      <c r="D24" s="227">
        <f t="shared" si="4"/>
        <v>5116.2913907284765</v>
      </c>
      <c r="E24" s="228">
        <f t="shared" si="7"/>
        <v>486</v>
      </c>
      <c r="F24" s="229"/>
      <c r="G24" s="228">
        <f t="shared" si="8"/>
        <v>290</v>
      </c>
      <c r="H24" s="196"/>
      <c r="I24" s="230">
        <f>MIN(I$11:I$16)</f>
        <v>17.30716723549488</v>
      </c>
      <c r="J24" s="221">
        <f t="shared" ref="J24" si="11">MIN(J$11:J$16)</f>
        <v>16.640253565768621</v>
      </c>
      <c r="K24" s="230">
        <f>MIN(K$11:K$16)</f>
        <v>17.642384105960264</v>
      </c>
      <c r="L24" s="221">
        <f t="shared" ref="L24" si="12">MIN(L$11:L$16)</f>
        <v>16.649999999999999</v>
      </c>
      <c r="M24" s="131"/>
      <c r="N24" s="99"/>
    </row>
    <row r="25" spans="1:15" ht="15" customHeight="1">
      <c r="B25" s="131"/>
      <c r="C25" s="231"/>
      <c r="D25" s="231"/>
      <c r="E25" s="231"/>
      <c r="F25" s="231"/>
      <c r="G25" s="231"/>
      <c r="H25" s="231"/>
      <c r="I25" s="231"/>
      <c r="J25" s="231"/>
      <c r="K25" s="231"/>
      <c r="L25" s="232"/>
    </row>
    <row r="26" spans="1:15" ht="15" customHeight="1"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45"/>
    </row>
    <row r="27" spans="1:15" ht="15" customHeight="1"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45"/>
    </row>
    <row r="28" spans="1:15" ht="15" customHeight="1">
      <c r="A28" s="166"/>
      <c r="C28" s="166"/>
      <c r="D28" s="166"/>
      <c r="E28" s="103"/>
      <c r="F28" s="105"/>
      <c r="G28" s="166"/>
      <c r="H28" s="105"/>
      <c r="I28" s="120"/>
      <c r="J28" s="120"/>
      <c r="K28" s="166"/>
      <c r="L28" s="188" t="s">
        <v>65</v>
      </c>
      <c r="N28"/>
    </row>
    <row r="29" spans="1:15" ht="15" customHeight="1">
      <c r="E29" s="103"/>
      <c r="F29" s="105"/>
      <c r="H29" s="105"/>
      <c r="I29" s="120"/>
      <c r="J29" s="120"/>
      <c r="L29" s="189" t="s">
        <v>66</v>
      </c>
    </row>
    <row r="30" spans="1:15" ht="15" customHeight="1">
      <c r="E30" s="103"/>
      <c r="F30" s="105"/>
      <c r="H30" s="105"/>
      <c r="I30" s="120"/>
      <c r="J30" s="120"/>
      <c r="L30" s="190" t="s">
        <v>67</v>
      </c>
    </row>
    <row r="31" spans="1:15" ht="15" customHeight="1">
      <c r="E31" s="103"/>
      <c r="F31" s="105"/>
      <c r="H31" s="105"/>
      <c r="I31" s="120"/>
      <c r="J31" s="120"/>
      <c r="L31" s="191" t="s">
        <v>68</v>
      </c>
    </row>
  </sheetData>
  <printOptions horizontalCentered="1"/>
  <pageMargins left="0.11811023622047245" right="0.11811023622047245" top="0.11811023622047245" bottom="0.11811023622047245" header="0.11811023622047245" footer="0.11811023622047245"/>
  <pageSetup fitToHeight="0" orientation="landscape" r:id="rId1"/>
  <headerFooter>
    <oddFooter>&amp;L&amp;"Open Sans,Bold"&amp;10&amp;K02+000Compact Comparable Model&amp;C&amp;"Open Sans,Bold"&amp;10&amp;K02+000Page &amp;P of &amp;N&amp;R&amp;G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6815-59AF-4C3D-A6FF-AEFB66DEE606}">
  <sheetPr>
    <pageSetUpPr autoPageBreaks="0"/>
  </sheetPr>
  <dimension ref="A1:O30"/>
  <sheetViews>
    <sheetView showGridLines="0" zoomScale="105" zoomScaleNormal="105" zoomScaleSheetLayoutView="140" workbookViewId="0">
      <selection activeCell="I10" sqref="I10"/>
    </sheetView>
  </sheetViews>
  <sheetFormatPr defaultColWidth="11.6328125" defaultRowHeight="15" customHeight="1"/>
  <cols>
    <col min="1" max="1" width="5.6328125" style="3" customWidth="1"/>
    <col min="2" max="2" width="13.1796875" style="3" bestFit="1" customWidth="1"/>
    <col min="3" max="3" width="15.6328125" style="3" customWidth="1"/>
    <col min="4" max="4" width="15.6328125" style="12" customWidth="1"/>
    <col min="5" max="5" width="13.54296875" style="3" bestFit="1" customWidth="1"/>
    <col min="6" max="6" width="4" style="3" customWidth="1"/>
    <col min="7" max="12" width="11.6328125" style="3" customWidth="1"/>
    <col min="13" max="16384" width="11.6328125" style="3"/>
  </cols>
  <sheetData>
    <row r="1" spans="1:15" s="2" customFormat="1" ht="50.15" customHeight="1">
      <c r="A1" s="74"/>
      <c r="B1" s="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5" ht="15" customHeight="1">
      <c r="A2" s="75"/>
      <c r="B2" s="4"/>
      <c r="C2" s="12"/>
      <c r="E2" s="12"/>
      <c r="F2" s="12"/>
      <c r="G2" s="12"/>
      <c r="H2" s="12"/>
      <c r="I2" s="12"/>
      <c r="J2" s="12"/>
      <c r="K2" s="12"/>
      <c r="L2" s="12"/>
    </row>
    <row r="3" spans="1:15" ht="18" customHeight="1">
      <c r="B3" s="60" t="s">
        <v>24</v>
      </c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15" ht="15" customHeight="1">
      <c r="A4" s="75"/>
      <c r="B4" s="75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5" ht="15" customHeight="1">
      <c r="A5" s="187"/>
      <c r="B5" s="45" t="s">
        <v>15</v>
      </c>
      <c r="C5" s="44"/>
      <c r="D5" s="44"/>
      <c r="E5" s="44"/>
      <c r="F5" s="44"/>
      <c r="G5" s="44"/>
      <c r="H5" s="44"/>
      <c r="I5" s="44"/>
      <c r="K5" s="68"/>
      <c r="L5" s="76"/>
      <c r="M5" s="44"/>
    </row>
    <row r="6" spans="1:15" ht="15" customHeight="1">
      <c r="A6" s="75"/>
      <c r="B6" s="43"/>
      <c r="C6" s="44"/>
      <c r="D6" s="44"/>
      <c r="E6" s="44"/>
      <c r="F6" s="44"/>
      <c r="L6" s="70"/>
      <c r="M6" s="44"/>
    </row>
    <row r="7" spans="1:15" ht="15" customHeight="1">
      <c r="A7" s="75"/>
      <c r="B7" s="43"/>
      <c r="C7" s="44"/>
      <c r="D7" s="44"/>
      <c r="E7"/>
      <c r="F7" s="44"/>
      <c r="M7" s="44"/>
    </row>
    <row r="8" spans="1:15" s="6" customFormat="1" ht="15" customHeight="1">
      <c r="B8" s="46"/>
      <c r="C8" s="46"/>
      <c r="D8" s="46"/>
      <c r="E8" s="178" t="s">
        <v>23</v>
      </c>
      <c r="F8" s="71"/>
      <c r="G8" s="66" t="s">
        <v>2</v>
      </c>
      <c r="H8" s="72"/>
      <c r="I8" s="72"/>
      <c r="J8" s="67" t="s">
        <v>20</v>
      </c>
      <c r="K8" s="72"/>
      <c r="L8" s="200"/>
      <c r="M8" s="47"/>
    </row>
    <row r="9" spans="1:15" s="7" customFormat="1" ht="15.5">
      <c r="B9" s="63" t="s">
        <v>31</v>
      </c>
      <c r="C9" s="61" t="s">
        <v>7</v>
      </c>
      <c r="D9" s="61" t="s">
        <v>6</v>
      </c>
      <c r="E9" s="179" t="s">
        <v>32</v>
      </c>
      <c r="F9" s="121"/>
      <c r="G9" s="156" t="s">
        <v>51</v>
      </c>
      <c r="H9" s="62" t="s">
        <v>21</v>
      </c>
      <c r="I9" s="157" t="s">
        <v>22</v>
      </c>
      <c r="J9" s="156" t="s">
        <v>51</v>
      </c>
      <c r="K9" s="62" t="s">
        <v>21</v>
      </c>
      <c r="L9" s="201" t="s">
        <v>22</v>
      </c>
      <c r="M9" s="47"/>
      <c r="N9"/>
      <c r="O9"/>
    </row>
    <row r="10" spans="1:15" s="8" customFormat="1" ht="15" customHeight="1">
      <c r="B10" s="69" t="s">
        <v>19</v>
      </c>
      <c r="C10" s="50"/>
      <c r="D10" s="50"/>
      <c r="E10" s="49"/>
      <c r="F10" s="49"/>
      <c r="G10" s="64"/>
      <c r="H10" s="50"/>
      <c r="I10" s="49"/>
      <c r="J10" s="64"/>
      <c r="K10" s="50"/>
      <c r="L10" s="182"/>
      <c r="M10" s="51"/>
      <c r="N10"/>
      <c r="O10"/>
    </row>
    <row r="11" spans="1:15" s="8" customFormat="1" ht="6" customHeight="1">
      <c r="B11" s="48"/>
      <c r="C11" s="49"/>
      <c r="D11" s="49"/>
      <c r="E11" s="49"/>
      <c r="F11" s="49"/>
      <c r="G11" s="65"/>
      <c r="H11" s="49"/>
      <c r="I11" s="49"/>
      <c r="J11" s="65"/>
      <c r="K11" s="49"/>
      <c r="L11" s="202"/>
      <c r="M11" s="51"/>
      <c r="N11"/>
      <c r="O11"/>
    </row>
    <row r="12" spans="1:15" s="9" customFormat="1" ht="15" customHeight="1">
      <c r="A12" s="10"/>
      <c r="B12" s="128">
        <v>44631</v>
      </c>
      <c r="C12" s="78" t="s">
        <v>43</v>
      </c>
      <c r="D12" s="78" t="s">
        <v>44</v>
      </c>
      <c r="E12" s="79">
        <v>12411</v>
      </c>
      <c r="F12" s="79"/>
      <c r="G12" s="80">
        <v>414</v>
      </c>
      <c r="H12" s="81">
        <v>591</v>
      </c>
      <c r="I12" s="81">
        <v>650</v>
      </c>
      <c r="J12" s="233">
        <f t="shared" ref="J12:L17" si="0">IFERROR($E12/G12,"NA")</f>
        <v>29.978260869565219</v>
      </c>
      <c r="K12" s="52">
        <f t="shared" si="0"/>
        <v>21</v>
      </c>
      <c r="L12" s="218">
        <f t="shared" si="0"/>
        <v>19.093846153846155</v>
      </c>
      <c r="M12" s="53"/>
      <c r="N12"/>
      <c r="O12"/>
    </row>
    <row r="13" spans="1:15" s="9" customFormat="1" ht="15" customHeight="1">
      <c r="A13" s="10"/>
      <c r="B13" s="128">
        <v>44626</v>
      </c>
      <c r="C13" s="78" t="s">
        <v>47</v>
      </c>
      <c r="D13" s="78" t="s">
        <v>48</v>
      </c>
      <c r="E13" s="79">
        <v>12490</v>
      </c>
      <c r="F13" s="79"/>
      <c r="G13" s="80">
        <v>520</v>
      </c>
      <c r="H13" s="81">
        <v>595</v>
      </c>
      <c r="I13" s="81">
        <v>654</v>
      </c>
      <c r="J13" s="233">
        <f t="shared" si="0"/>
        <v>24.01923076923077</v>
      </c>
      <c r="K13" s="52">
        <f t="shared" si="0"/>
        <v>20.991596638655462</v>
      </c>
      <c r="L13" s="218">
        <f t="shared" si="0"/>
        <v>19.097859327217126</v>
      </c>
      <c r="M13" s="44"/>
      <c r="N13"/>
      <c r="O13"/>
    </row>
    <row r="14" spans="1:15" s="9" customFormat="1" ht="15" customHeight="1">
      <c r="A14" s="10"/>
      <c r="B14" s="128">
        <v>44456</v>
      </c>
      <c r="C14" s="78" t="s">
        <v>45</v>
      </c>
      <c r="D14" s="78" t="s">
        <v>46</v>
      </c>
      <c r="E14" s="79">
        <v>12825</v>
      </c>
      <c r="F14" s="79"/>
      <c r="G14" s="80">
        <v>475</v>
      </c>
      <c r="H14" s="81">
        <v>558</v>
      </c>
      <c r="I14" s="81">
        <v>602</v>
      </c>
      <c r="J14" s="233">
        <f t="shared" si="0"/>
        <v>27</v>
      </c>
      <c r="K14" s="52">
        <f t="shared" si="0"/>
        <v>22.983870967741936</v>
      </c>
      <c r="L14" s="218">
        <f t="shared" si="0"/>
        <v>21.303986710963454</v>
      </c>
      <c r="M14" s="44"/>
      <c r="N14"/>
      <c r="O14"/>
    </row>
    <row r="15" spans="1:15" s="10" customFormat="1" ht="15" customHeight="1">
      <c r="B15" s="128">
        <v>44148</v>
      </c>
      <c r="C15" s="78" t="s">
        <v>33</v>
      </c>
      <c r="D15" s="78" t="s">
        <v>34</v>
      </c>
      <c r="E15" s="79">
        <v>11133</v>
      </c>
      <c r="F15" s="79"/>
      <c r="G15" s="80">
        <v>445</v>
      </c>
      <c r="H15" s="81">
        <v>530</v>
      </c>
      <c r="I15" s="81">
        <v>541</v>
      </c>
      <c r="J15" s="233">
        <f t="shared" si="0"/>
        <v>25.017977528089887</v>
      </c>
      <c r="K15" s="52">
        <f t="shared" si="0"/>
        <v>21.005660377358492</v>
      </c>
      <c r="L15" s="218">
        <f t="shared" si="0"/>
        <v>20.578558225508317</v>
      </c>
      <c r="M15" s="44"/>
      <c r="N15"/>
      <c r="O15"/>
    </row>
    <row r="16" spans="1:15" s="10" customFormat="1" ht="15" customHeight="1">
      <c r="B16" s="128">
        <v>44056</v>
      </c>
      <c r="C16" s="78" t="s">
        <v>49</v>
      </c>
      <c r="D16" s="78" t="s">
        <v>50</v>
      </c>
      <c r="E16" s="79">
        <v>11447</v>
      </c>
      <c r="F16" s="79"/>
      <c r="G16" s="80">
        <v>424</v>
      </c>
      <c r="H16" s="81">
        <v>498</v>
      </c>
      <c r="I16" s="81">
        <v>513</v>
      </c>
      <c r="J16" s="233">
        <f t="shared" si="0"/>
        <v>26.997641509433961</v>
      </c>
      <c r="K16" s="52">
        <f t="shared" si="0"/>
        <v>22.985943775100402</v>
      </c>
      <c r="L16" s="218">
        <f t="shared" si="0"/>
        <v>22.313840155945417</v>
      </c>
      <c r="M16" s="44"/>
      <c r="N16"/>
      <c r="O16"/>
    </row>
    <row r="17" spans="1:15" s="10" customFormat="1" ht="15" customHeight="1">
      <c r="B17" s="150">
        <v>43952</v>
      </c>
      <c r="C17" s="151" t="s">
        <v>41</v>
      </c>
      <c r="D17" s="151" t="s">
        <v>42</v>
      </c>
      <c r="E17" s="152">
        <v>12803</v>
      </c>
      <c r="F17" s="152"/>
      <c r="G17" s="153">
        <v>441</v>
      </c>
      <c r="H17" s="154">
        <v>640</v>
      </c>
      <c r="I17" s="154">
        <v>647</v>
      </c>
      <c r="J17" s="234">
        <f t="shared" si="0"/>
        <v>29.031746031746032</v>
      </c>
      <c r="K17" s="230">
        <f t="shared" si="0"/>
        <v>20.004687499999999</v>
      </c>
      <c r="L17" s="221">
        <f t="shared" si="0"/>
        <v>19.788253477588871</v>
      </c>
      <c r="M17" s="44"/>
      <c r="N17"/>
      <c r="O17"/>
    </row>
    <row r="18" spans="1:15" s="145" customFormat="1" ht="6" customHeight="1">
      <c r="B18" s="137"/>
      <c r="C18" s="137"/>
      <c r="D18" s="137"/>
      <c r="E18" s="137"/>
      <c r="F18" s="137"/>
      <c r="G18" s="137"/>
      <c r="H18" s="137"/>
      <c r="I18" s="138"/>
      <c r="J18" s="138"/>
      <c r="K18" s="138"/>
      <c r="L18" s="138"/>
      <c r="M18" s="138"/>
      <c r="N18"/>
      <c r="O18"/>
    </row>
    <row r="19" spans="1:15" s="145" customFormat="1" ht="15" customHeight="1">
      <c r="B19" s="137"/>
      <c r="C19" s="137"/>
      <c r="D19" s="137"/>
      <c r="E19" s="137"/>
      <c r="F19" s="137"/>
      <c r="G19" s="137"/>
      <c r="H19" s="137"/>
      <c r="I19" s="138"/>
      <c r="J19" s="138"/>
      <c r="K19" s="138"/>
      <c r="L19" s="138"/>
      <c r="M19" s="138"/>
      <c r="N19"/>
      <c r="O19"/>
    </row>
    <row r="20" spans="1:15" s="73" customFormat="1">
      <c r="B20" s="171" t="s">
        <v>55</v>
      </c>
      <c r="D20" s="159"/>
      <c r="E20" s="159"/>
      <c r="F20" s="159"/>
      <c r="G20" s="159"/>
      <c r="H20" s="161"/>
      <c r="I20" s="161"/>
      <c r="J20" s="158"/>
      <c r="K20" s="52"/>
      <c r="L20" s="52"/>
      <c r="M20" s="44"/>
      <c r="N20"/>
      <c r="O20"/>
    </row>
    <row r="21" spans="1:15" s="73" customFormat="1" ht="6" customHeight="1">
      <c r="B21" s="171"/>
      <c r="D21" s="159"/>
      <c r="E21" s="159"/>
      <c r="F21" s="159"/>
      <c r="G21" s="159"/>
      <c r="H21" s="161"/>
      <c r="I21" s="161"/>
      <c r="J21" s="158"/>
      <c r="K21" s="52"/>
      <c r="L21" s="52"/>
      <c r="M21" s="44"/>
      <c r="N21"/>
      <c r="O21"/>
    </row>
    <row r="22" spans="1:15" s="73" customFormat="1" ht="15" customHeight="1">
      <c r="B22" s="170" t="s">
        <v>3</v>
      </c>
      <c r="D22" s="159"/>
      <c r="E22" s="222">
        <f>+G22*J22</f>
        <v>13125.633393353337</v>
      </c>
      <c r="F22" s="160"/>
      <c r="G22" s="222">
        <f>Trading!E21</f>
        <v>486</v>
      </c>
      <c r="H22" s="161"/>
      <c r="I22" s="162"/>
      <c r="J22" s="52">
        <f>AVERAGE(J$12:J$17)</f>
        <v>27.007476118010981</v>
      </c>
      <c r="K22" s="52">
        <f t="shared" ref="K22" si="1">AVERAGE(K$12:K$17)</f>
        <v>21.495293209809379</v>
      </c>
      <c r="L22" s="218">
        <f>AVERAGE(L$12:L$17)</f>
        <v>20.362724008511556</v>
      </c>
      <c r="M22" s="44"/>
      <c r="N22"/>
      <c r="O22"/>
    </row>
    <row r="23" spans="1:15" s="73" customFormat="1" ht="15" customHeight="1">
      <c r="B23" s="170" t="s">
        <v>4</v>
      </c>
      <c r="D23" s="159"/>
      <c r="E23" s="222">
        <f>+G23*J23</f>
        <v>13121.426886792453</v>
      </c>
      <c r="F23" s="160"/>
      <c r="G23" s="222">
        <f>Trading!E22</f>
        <v>486</v>
      </c>
      <c r="H23" s="161"/>
      <c r="I23" s="162"/>
      <c r="J23" s="52">
        <f>MEDIAN(J$12:J$17)</f>
        <v>26.998820754716981</v>
      </c>
      <c r="K23" s="52">
        <f t="shared" ref="K23" si="2">MEDIAN(K$12:K$17)</f>
        <v>21.002830188679248</v>
      </c>
      <c r="L23" s="218">
        <f>MEDIAN(L$12:L$17)</f>
        <v>20.183405851548592</v>
      </c>
      <c r="M23" s="44"/>
      <c r="N23" s="149"/>
      <c r="O23" s="149"/>
    </row>
    <row r="24" spans="1:15" ht="15" customHeight="1">
      <c r="A24" s="75"/>
      <c r="B24" s="172" t="s">
        <v>16</v>
      </c>
      <c r="C24" s="75"/>
      <c r="D24" s="235"/>
      <c r="E24" s="222">
        <f>+G24*J24</f>
        <v>14569.434782608696</v>
      </c>
      <c r="F24" s="163"/>
      <c r="G24" s="222">
        <f>Trading!E23</f>
        <v>486</v>
      </c>
      <c r="H24" s="159"/>
      <c r="I24" s="236"/>
      <c r="J24" s="52">
        <f>MAX(J$12:J$17)</f>
        <v>29.978260869565219</v>
      </c>
      <c r="K24" s="52">
        <f t="shared" ref="K24" si="3">MAX(K$12:K$17)</f>
        <v>22.985943775100402</v>
      </c>
      <c r="L24" s="218">
        <f>MAX(L$12:L$17)</f>
        <v>22.313840155945417</v>
      </c>
      <c r="M24" s="44"/>
      <c r="N24"/>
      <c r="O24"/>
    </row>
    <row r="25" spans="1:15" ht="15" customHeight="1">
      <c r="A25" s="75"/>
      <c r="B25" s="197" t="s">
        <v>17</v>
      </c>
      <c r="C25" s="237"/>
      <c r="D25" s="238"/>
      <c r="E25" s="226">
        <f t="shared" ref="E25" si="4">+G25*J25</f>
        <v>11673.346153846154</v>
      </c>
      <c r="F25" s="198"/>
      <c r="G25" s="226">
        <f>Trading!E24</f>
        <v>486</v>
      </c>
      <c r="H25" s="199"/>
      <c r="I25" s="239"/>
      <c r="J25" s="230">
        <f>MIN(J$12:J$17)</f>
        <v>24.01923076923077</v>
      </c>
      <c r="K25" s="230">
        <f t="shared" ref="K25" si="5">MIN(K$12:K$17)</f>
        <v>20.004687499999999</v>
      </c>
      <c r="L25" s="221">
        <f>MIN(L$12:L$17)</f>
        <v>19.093846153846155</v>
      </c>
      <c r="M25" s="44"/>
      <c r="N25"/>
      <c r="O25"/>
    </row>
    <row r="26" spans="1:15" ht="15" customHeight="1">
      <c r="A26" s="75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59"/>
      <c r="M26" s="44"/>
    </row>
    <row r="27" spans="1:15" ht="15" customHeight="1">
      <c r="A27" s="165"/>
      <c r="B27" s="44"/>
      <c r="H27" s="44"/>
      <c r="I27" s="44"/>
      <c r="J27" s="44"/>
      <c r="K27" s="44"/>
      <c r="L27" s="77"/>
      <c r="M27" s="44"/>
    </row>
    <row r="28" spans="1:15" ht="15" customHeight="1">
      <c r="A28" s="165"/>
      <c r="B28" s="44"/>
      <c r="H28" s="44"/>
      <c r="I28" s="44"/>
      <c r="J28" s="44"/>
      <c r="K28" s="44"/>
      <c r="L28" s="77"/>
      <c r="M28" s="44"/>
      <c r="N28"/>
    </row>
    <row r="29" spans="1:15" ht="15" customHeight="1">
      <c r="H29" s="12"/>
      <c r="I29" s="12"/>
      <c r="J29" s="146"/>
      <c r="K29" s="12"/>
      <c r="L29" s="155" t="s">
        <v>52</v>
      </c>
      <c r="M29" s="12"/>
    </row>
    <row r="30" spans="1:15" ht="15" customHeight="1">
      <c r="H30" s="12"/>
      <c r="I30" s="12"/>
      <c r="J30" s="146"/>
      <c r="K30" s="12"/>
      <c r="L30" s="168" t="s">
        <v>56</v>
      </c>
      <c r="M30" s="12"/>
    </row>
  </sheetData>
  <sortState ref="A12:O17">
    <sortCondition descending="1" ref="B12:B17"/>
  </sortState>
  <printOptions horizontalCentered="1"/>
  <pageMargins left="0.11811023622047245" right="0.11811023622047245" top="0.11811023622047245" bottom="0.11811023622047245" header="0.11811023622047245" footer="0.11811023622047245"/>
  <pageSetup fitToHeight="0" orientation="landscape" r:id="rId1"/>
  <headerFooter>
    <oddFooter>&amp;L&amp;"Open Sans,Bold"&amp;10&amp;K02+000Compact Comparable Model&amp;C&amp;"Open Sans,Bold"&amp;10&amp;K02+000Page &amp;P of &amp;N&amp;R&amp;G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acheModel xmlns:xsd="http://www.w3.org/2001/XMLSchema" xmlns:xsi="http://www.w3.org/2001/XMLSchema-instance" xmlns="TagniFiModelState">
  <SerializedJson>[]</SerializedJson>
</CacheModel>
</file>

<file path=customXml/itemProps1.xml><?xml version="1.0" encoding="utf-8"?>
<ds:datastoreItem xmlns:ds="http://schemas.openxmlformats.org/officeDocument/2006/customXml" ds:itemID="{21C71F7A-3106-4ED0-B41D-E6C06F74A300}">
  <ds:schemaRefs>
    <ds:schemaRef ds:uri="http://www.w3.org/2001/XMLSchema"/>
    <ds:schemaRef ds:uri="TagniFiModel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</vt:lpstr>
      <vt:lpstr>Summary</vt:lpstr>
      <vt:lpstr>Trading</vt:lpstr>
      <vt:lpstr>Precedents</vt:lpstr>
      <vt:lpstr>Cover!Print_Area</vt:lpstr>
      <vt:lpstr>Precedents!Print_Area</vt:lpstr>
      <vt:lpstr>Summary!Print_Area</vt:lpstr>
      <vt:lpstr>Trading!Print_Area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Schmidt</dc:creator>
  <cp:keywords/>
  <dc:description/>
  <cp:lastModifiedBy>Biting Xu (A)</cp:lastModifiedBy>
  <cp:revision/>
  <cp:lastPrinted>2022-09-06T20:33:10Z</cp:lastPrinted>
  <dcterms:created xsi:type="dcterms:W3CDTF">1899-12-30T05:00:00Z</dcterms:created>
  <dcterms:modified xsi:type="dcterms:W3CDTF">2023-09-03T19:46:18Z</dcterms:modified>
  <cp:category/>
  <cp:contentStatus/>
  <dc:language/>
  <cp:version/>
</cp:coreProperties>
</file>